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sthunter_urc_in_gov/Documents/Desktop/Filings for the Day/"/>
    </mc:Choice>
  </mc:AlternateContent>
  <xr:revisionPtr revIDLastSave="5" documentId="8_{ECA698C9-008F-4F85-8B53-D9DB5D9B64E7}" xr6:coauthVersionLast="47" xr6:coauthVersionMax="47" xr10:uidLastSave="{C3D56D81-720A-4D99-9221-1D55B9DD7F1E}"/>
  <bookViews>
    <workbookView xWindow="-18765" yWindow="1215" windowWidth="15375" windowHeight="7875" tabRatio="915" xr2:uid="{00000000-000D-0000-FFFF-FFFF00000000}"/>
  </bookViews>
  <sheets>
    <sheet name="Sheet1" sheetId="34" r:id="rId1"/>
    <sheet name="Ex SWC-2" sheetId="2" r:id="rId2"/>
    <sheet name="Ex SWC-3" sheetId="23" r:id="rId3"/>
    <sheet name="Ex SWC-4" sheetId="26" r:id="rId4"/>
    <sheet name="Ex SWC-5" sheetId="28" r:id="rId5"/>
    <sheet name="Ex SWC-6" sheetId="19" r:id="rId6"/>
    <sheet name="Ex SWC-7" sheetId="18" r:id="rId7"/>
    <sheet name="Ex SWC-8" sheetId="20" r:id="rId8"/>
    <sheet name="Ex SWC-9" sheetId="33" r:id="rId9"/>
    <sheet name="Ex SWC-10" sheetId="27" r:id="rId10"/>
    <sheet name="Figure 2" sheetId="29" r:id="rId11"/>
    <sheet name="Figure 1" sheetId="25" state="hidden" r:id="rId12"/>
    <sheet name="Data for Figure 1" sheetId="24" state="hidden" r:id="rId13"/>
    <sheet name="Figure 3" sheetId="30" r:id="rId14"/>
    <sheet name="Figure 4" sheetId="31" r:id="rId15"/>
    <sheet name="Figure 5" sheetId="32" r:id="rId16"/>
    <sheet name="Figure 6" sheetId="22" r:id="rId17"/>
    <sheet name="Data for Figure 6" sheetId="21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>'[1]OKLA DATA'!$D$205</definedName>
    <definedName name="\c">'[2]AF Sum Sht'!#REF!</definedName>
    <definedName name="\i">'[2]AF Sum Sht'!#REF!</definedName>
    <definedName name="\o">'[2]AF Sum Sht'!#REF!</definedName>
    <definedName name="\p" localSheetId="8">'[2]AF Sum Sht'!#REF!</definedName>
    <definedName name="\P">'[1]OKLA DATA'!$A$136</definedName>
    <definedName name="\s">'[2]AF Sum Sht'!#REF!</definedName>
    <definedName name="_DAT1">'[3]WP-H-14-682010_Lobby'!$A$3:$A$31</definedName>
    <definedName name="_DAT10">'[3]WP-H-14-682010_LobbyA'!$J$2:$J$586</definedName>
    <definedName name="_DAT2">'[3]WP-H-14-682010_Lobby'!$B$3:$B$31</definedName>
    <definedName name="_DAT3">'[3]WP-H-14-682010_Lobby'!$C$3:$C$31</definedName>
    <definedName name="_DAT4">'[3]WP-H-14-682010_Lobby'!$E$3:$E$31</definedName>
    <definedName name="_DAT5">'[3]WP-H-14-682010_Lobby'!$F$3:$F$31</definedName>
    <definedName name="_DAT6">'[3]WP-H-14-682010_Lobby'!$G$3:$G$31</definedName>
    <definedName name="_DAT7">'[3]WP-H-14-682010_LobbyA'!$G$2:$G$586</definedName>
    <definedName name="_DAT8">'[3]WP-H-14-682010_LobbyA'!$H$2:$H$586</definedName>
    <definedName name="_DAT9">'[3]WP-H-14-682010_LobbyA'!$I$2:$I$586</definedName>
    <definedName name="_Fill" localSheetId="17" hidden="1">'[4]COST OF SERVICE'!#REF!</definedName>
    <definedName name="_Fill" localSheetId="1" hidden="1">'[4]COST OF SERVICE'!#REF!</definedName>
    <definedName name="_Fill" localSheetId="2" hidden="1">'[4]COST OF SERVICE'!#REF!</definedName>
    <definedName name="_Fill" localSheetId="3" hidden="1">'[4]COST OF SERVICE'!#REF!</definedName>
    <definedName name="_Fill" localSheetId="8" hidden="1">'[4]COST OF SERVICE'!#REF!</definedName>
    <definedName name="_Fill" hidden="1">'[4]COST OF SERVICE'!#REF!</definedName>
    <definedName name="_xlnm._FilterDatabase" localSheetId="2" hidden="1">'Ex SWC-3'!$O$8:$O$121</definedName>
    <definedName name="_Key1" localSheetId="17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17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Airport">'[5]Customer Bill Details (External'!$O$157</definedName>
    <definedName name="ATOKA">[6]Atoka!$A$1:$K$33</definedName>
    <definedName name="Calculation_of_Ok_Juris_Cost_of_Fuel" localSheetId="17">#REF!</definedName>
    <definedName name="Calculation_of_Ok_Juris_Cost_of_Fuel" localSheetId="1">#REF!</definedName>
    <definedName name="Calculation_of_Ok_Juris_Cost_of_Fuel" localSheetId="2">#REF!</definedName>
    <definedName name="Calculation_of_Ok_Juris_Cost_of_Fuel" localSheetId="3">#REF!</definedName>
    <definedName name="Calculation_of_Ok_Juris_Cost_of_Fuel" localSheetId="8">#REF!</definedName>
    <definedName name="Calculation_of_Ok_Juris_Cost_of_Fuel">#REF!</definedName>
    <definedName name="Comparison_of_Fuel_Okla_Juris" localSheetId="17">#REF!</definedName>
    <definedName name="Comparison_of_Fuel_Okla_Juris" localSheetId="1">#REF!</definedName>
    <definedName name="Comparison_of_Fuel_Okla_Juris" localSheetId="2">#REF!</definedName>
    <definedName name="Comparison_of_Fuel_Okla_Juris" localSheetId="3">#REF!</definedName>
    <definedName name="Comparison_of_Fuel_Okla_Juris">#REF!</definedName>
    <definedName name="CONOCO_FAC" localSheetId="17">#REF!</definedName>
    <definedName name="CONOCO_FAC" localSheetId="1">#REF!</definedName>
    <definedName name="CONOCO_FAC" localSheetId="2">#REF!</definedName>
    <definedName name="CONOCO_FAC" localSheetId="3">#REF!</definedName>
    <definedName name="CONOCO_FAC">#REF!</definedName>
    <definedName name="cp_by_group" localSheetId="17">#REF!</definedName>
    <definedName name="cp_by_group" localSheetId="1">#REF!</definedName>
    <definedName name="cp_by_group" localSheetId="2">#REF!</definedName>
    <definedName name="cp_by_group" localSheetId="3">#REF!</definedName>
    <definedName name="cp_by_group">#REF!</definedName>
    <definedName name="cp_by_serv_level" localSheetId="17">#REF!</definedName>
    <definedName name="cp_by_serv_level" localSheetId="1">#REF!</definedName>
    <definedName name="cp_by_serv_level" localSheetId="2">#REF!</definedName>
    <definedName name="cp_by_serv_level" localSheetId="3">#REF!</definedName>
    <definedName name="cp_by_serv_level">#REF!</definedName>
    <definedName name="cp_input_area" localSheetId="17">#REF!</definedName>
    <definedName name="cp_input_area" localSheetId="1">#REF!</definedName>
    <definedName name="cp_input_area" localSheetId="2">#REF!</definedName>
    <definedName name="cp_input_area" localSheetId="3">#REF!</definedName>
    <definedName name="cp_input_area">#REF!</definedName>
    <definedName name="DATA">'[1]OKLA DATA'!$A$1:$B$118</definedName>
    <definedName name="Data_for_Above_Calculations" localSheetId="17">#REF!</definedName>
    <definedName name="Data_for_Above_Calculations" localSheetId="1">#REF!</definedName>
    <definedName name="Data_for_Above_Calculations" localSheetId="2">#REF!</definedName>
    <definedName name="Data_for_Above_Calculations" localSheetId="3">#REF!</definedName>
    <definedName name="Data_for_Above_Calculations" localSheetId="8">#REF!</definedName>
    <definedName name="Data_for_Above_Calculations">#REF!</definedName>
    <definedName name="dfsdfsdfsdf" localSheetId="17" hidden="1">'[4]COST OF SERVICE'!#REF!</definedName>
    <definedName name="dfsdfsdfsdf" localSheetId="1" hidden="1">'[4]COST OF SERVICE'!#REF!</definedName>
    <definedName name="dfsdfsdfsdf" localSheetId="3" hidden="1">'[4]COST OF SERVICE'!#REF!</definedName>
    <definedName name="dfsdfsdfsdf" localSheetId="8" hidden="1">'[4]COST OF SERVICE'!#REF!</definedName>
    <definedName name="dfsdfsdfsdf" hidden="1">'[4]COST OF SERVICE'!#REF!</definedName>
    <definedName name="EGEXMPCA.XLS" localSheetId="17">[7]Input_Data!#REF!</definedName>
    <definedName name="EGEXMPCA.XLS" localSheetId="1">[7]Input_Data!#REF!</definedName>
    <definedName name="EGEXMPCA.XLS" localSheetId="3">[7]Input_Data!#REF!</definedName>
    <definedName name="EGEXMPCA.XLS">[7]Input_Data!#REF!</definedName>
    <definedName name="ExpDurant">'[5]Customer Bill Details (External'!$O$113</definedName>
    <definedName name="ExpGlenpool">'[5]Customer Bill Details (External'!$O$41</definedName>
    <definedName name="FAC_CALC" localSheetId="17">#REF!</definedName>
    <definedName name="FAC_CALC" localSheetId="1">#REF!</definedName>
    <definedName name="FAC_CALC" localSheetId="2">#REF!</definedName>
    <definedName name="FAC_CALC" localSheetId="3">#REF!</definedName>
    <definedName name="FAC_CALC" localSheetId="8">#REF!</definedName>
    <definedName name="FAC_CALC">#REF!</definedName>
    <definedName name="FCTCcalcN">"optbox_FCcalcN"</definedName>
    <definedName name="FCTCcalcY">"optbox_FccalcY"</definedName>
    <definedName name="FUEL_EXCLUSION_SECTION" localSheetId="17">#REF!</definedName>
    <definedName name="FUEL_EXCLUSION_SECTION" localSheetId="1">#REF!</definedName>
    <definedName name="FUEL_EXCLUSION_SECTION" localSheetId="2">#REF!</definedName>
    <definedName name="FUEL_EXCLUSION_SECTION" localSheetId="3">#REF!</definedName>
    <definedName name="FUEL_EXCLUSION_SECTION" localSheetId="8">#REF!</definedName>
    <definedName name="FUEL_EXCLUSION_SECTION">#REF!</definedName>
    <definedName name="Fuel_Pro_Forma_Adj" localSheetId="17">#REF!</definedName>
    <definedName name="Fuel_Pro_Forma_Adj" localSheetId="1">#REF!</definedName>
    <definedName name="Fuel_Pro_Forma_Adj" localSheetId="2">#REF!</definedName>
    <definedName name="Fuel_Pro_Forma_Adj" localSheetId="3">#REF!</definedName>
    <definedName name="Fuel_Pro_Forma_Adj">#REF!</definedName>
    <definedName name="GASCOST" localSheetId="17">#REF!</definedName>
    <definedName name="GASCOST" localSheetId="1">#REF!</definedName>
    <definedName name="GASCOST" localSheetId="2">#REF!</definedName>
    <definedName name="GASCOST" localSheetId="3">#REF!</definedName>
    <definedName name="GASCOST">#REF!</definedName>
    <definedName name="GeogiaPac">'[5]Customer Bill Details (External'!$O$319</definedName>
    <definedName name="ghfgh" localSheetId="17">#REF!</definedName>
    <definedName name="ghfgh" localSheetId="1">#REF!</definedName>
    <definedName name="ghfgh" localSheetId="2">#REF!</definedName>
    <definedName name="ghfgh" localSheetId="3">#REF!</definedName>
    <definedName name="ghfgh" localSheetId="8">#REF!</definedName>
    <definedName name="ghfgh">#REF!</definedName>
    <definedName name="HertzData">'[5]Customer Bill Details (External'!$O$280</definedName>
    <definedName name="HertzRes">'[5]Customer Bill Details (External'!$O$239</definedName>
    <definedName name="JBL" localSheetId="17">#REF!</definedName>
    <definedName name="JBL" localSheetId="1">#REF!</definedName>
    <definedName name="JBL" localSheetId="2">#REF!</definedName>
    <definedName name="JBL" localSheetId="3">#REF!</definedName>
    <definedName name="JBL" localSheetId="8">#REF!</definedName>
    <definedName name="JBL">#REF!</definedName>
    <definedName name="Juris_Weather_Adj_Data" localSheetId="17">#REF!</definedName>
    <definedName name="Juris_Weather_Adj_Data" localSheetId="1">#REF!</definedName>
    <definedName name="Juris_Weather_Adj_Data" localSheetId="2">#REF!</definedName>
    <definedName name="Juris_Weather_Adj_Data" localSheetId="3">#REF!</definedName>
    <definedName name="Juris_Weather_Adj_Data">#REF!</definedName>
    <definedName name="MacSteel">'[5]Customer Bill Details (External'!$O$77</definedName>
    <definedName name="movelines">"movelines"</definedName>
    <definedName name="OKCOALADJ" localSheetId="17">#REF!</definedName>
    <definedName name="OKCOALADJ" localSheetId="1">#REF!</definedName>
    <definedName name="OKCOALADJ" localSheetId="2">#REF!</definedName>
    <definedName name="OKCOALADJ" localSheetId="3">#REF!</definedName>
    <definedName name="OKCOALADJ" localSheetId="8">#REF!</definedName>
    <definedName name="OKCOALADJ">#REF!</definedName>
    <definedName name="OKLAFAC" localSheetId="17">#REF!</definedName>
    <definedName name="OKLAFAC" localSheetId="1">#REF!</definedName>
    <definedName name="OKLAFAC" localSheetId="2">#REF!</definedName>
    <definedName name="OKLAFAC" localSheetId="3">#REF!</definedName>
    <definedName name="OKLAFAC">#REF!</definedName>
    <definedName name="Page" localSheetId="17">#REF!</definedName>
    <definedName name="Page" localSheetId="1">#REF!</definedName>
    <definedName name="Page" localSheetId="2">#REF!</definedName>
    <definedName name="Page" localSheetId="3">#REF!</definedName>
    <definedName name="Page">#REF!</definedName>
    <definedName name="PAGE_1" localSheetId="17">#REF!</definedName>
    <definedName name="PAGE_1" localSheetId="1">#REF!</definedName>
    <definedName name="PAGE_1" localSheetId="2">#REF!</definedName>
    <definedName name="PAGE_1" localSheetId="3">#REF!</definedName>
    <definedName name="PAGE_1">#REF!</definedName>
    <definedName name="PAGE_2" localSheetId="17">#REF!</definedName>
    <definedName name="PAGE_2" localSheetId="1">#REF!</definedName>
    <definedName name="PAGE_2" localSheetId="2">#REF!</definedName>
    <definedName name="PAGE_2" localSheetId="3">#REF!</definedName>
    <definedName name="PAGE_2">#REF!</definedName>
    <definedName name="PAGE_3">#N/A</definedName>
    <definedName name="PAGE_4">#N/A</definedName>
    <definedName name="Pageheaders" localSheetId="17">'[8]COST OF SERVICE'!#REF!</definedName>
    <definedName name="Pageheaders" localSheetId="1">'[8]COST OF SERVICE'!#REF!</definedName>
    <definedName name="Pageheaders" localSheetId="2">'[8]COST OF SERVICE'!#REF!</definedName>
    <definedName name="Pageheaders" localSheetId="3">'[8]COST OF SERVICE'!#REF!</definedName>
    <definedName name="Pageheaders" localSheetId="8">'[8]COST OF SERVICE'!#REF!</definedName>
    <definedName name="Pageheaders">'[8]COST OF SERVICE'!#REF!</definedName>
    <definedName name="Percent" localSheetId="17">#REF!</definedName>
    <definedName name="Percent" localSheetId="1">#REF!</definedName>
    <definedName name="Percent" localSheetId="2">#REF!</definedName>
    <definedName name="Percent" localSheetId="3">#REF!</definedName>
    <definedName name="Percent" localSheetId="8">#REF!</definedName>
    <definedName name="Percent">#REF!</definedName>
    <definedName name="Plains">'[5]Customer Bill Details (External'!$O$402</definedName>
    <definedName name="print_all_D_1" localSheetId="17">#REF!</definedName>
    <definedName name="print_all_D_1" localSheetId="1">#REF!</definedName>
    <definedName name="print_all_D_1" localSheetId="2">#REF!</definedName>
    <definedName name="print_all_D_1" localSheetId="3">#REF!</definedName>
    <definedName name="print_all_D_1" localSheetId="8">#REF!</definedName>
    <definedName name="print_all_D_1">#REF!</definedName>
    <definedName name="_xlnm.Print_Area" localSheetId="1">'Ex SWC-2'!$A$1:$G$39</definedName>
    <definedName name="_xlnm.Print_Area" localSheetId="3">'Ex SWC-4'!$A$1:$G$39</definedName>
    <definedName name="_xlnm.Print_Titles" localSheetId="17">'Data for Figure 6'!$1:$4</definedName>
    <definedName name="_xlnm.Print_Titles" localSheetId="2">'Ex SWC-3'!$1:$8</definedName>
    <definedName name="_xlnm.Print_Titles" localSheetId="7">'Ex SWC-8'!$1:$4</definedName>
    <definedName name="QF1_PG1">[9]QF1_PG1!$A$1:$F$47</definedName>
    <definedName name="QF1_PG2">[9]QF1_PG2!$A$1:$H$55</definedName>
    <definedName name="QF1_PG3">[9]QF1_PG3!$A$1:$E$42</definedName>
    <definedName name="Rec_Rate">#REF!</definedName>
    <definedName name="Reconcilement" localSheetId="17">#REF!</definedName>
    <definedName name="Reconcilement" localSheetId="1">#REF!</definedName>
    <definedName name="Reconcilement" localSheetId="2">#REF!</definedName>
    <definedName name="Reconcilement" localSheetId="3">#REF!</definedName>
    <definedName name="Reconcilement">#REF!</definedName>
    <definedName name="ROR">#REF!</definedName>
    <definedName name="ROR_Debt">#REF!</definedName>
    <definedName name="RORINPUT">'[8]COST OF SERVICE'!$AK$1489</definedName>
    <definedName name="RoseState">'[5]Customer Bill Details (External'!$O$198</definedName>
    <definedName name="SAPBEXdnldView" hidden="1">"D3AGMWPPTUYDCJTDZ8WJR9VSG"</definedName>
    <definedName name="SAPBEXsysID" hidden="1">"PBW"</definedName>
    <definedName name="sch" localSheetId="17">#REF!</definedName>
    <definedName name="sch" localSheetId="1">#REF!</definedName>
    <definedName name="sch" localSheetId="2">#REF!</definedName>
    <definedName name="sch" localSheetId="3">#REF!</definedName>
    <definedName name="sch" localSheetId="8">#REF!</definedName>
    <definedName name="sch">#REF!</definedName>
    <definedName name="SCH_B1">[10]SCH_B1!$A$1:$G$30</definedName>
    <definedName name="SCH_B3">[10]SCH_B3!$A$1:$G$42</definedName>
    <definedName name="SCH_C2">[10]SCH_C2!$A$1:$G$42</definedName>
    <definedName name="SCH_D2">[10]SCH_D2!$A$1:$G$42</definedName>
    <definedName name="SCH_H2">[10]SCH_H2!$A$1:$G$42</definedName>
    <definedName name="SummaryDownload" comment="'=OFFSET('Monthly Revenue'!$A$5,0,0,COUNTA('Monthly Revenue'!$A:$A),9)">OFFSET('[11](1)Summary Download'!$B$6,0,0,COUNTA('[11](1)Summary Download'!$B:$B),43)</definedName>
    <definedName name="Sysco">'[5]Customer Bill Details (External'!$O$362</definedName>
    <definedName name="test" localSheetId="17">#REF!</definedName>
    <definedName name="test" localSheetId="1">#REF!</definedName>
    <definedName name="test" localSheetId="2">#REF!</definedName>
    <definedName name="test" localSheetId="3">#REF!</definedName>
    <definedName name="test" localSheetId="8">#REF!</definedName>
    <definedName name="test">#REF!</definedName>
    <definedName name="TEST0">'[3]WP-H-14-682010_Lobby'!$A$3:$G$31</definedName>
    <definedName name="TESTHKEY">'[3]WP-H-14-682010_Lobby'!$G$1</definedName>
    <definedName name="TESTKEYS">'[3]WP-H-14-682010_Lobby'!$A$3:$F$31</definedName>
    <definedName name="TESTVKEY">'[3]WP-H-14-682010_Lobby'!$A$1:$F$1</definedName>
    <definedName name="Weather_Fuel_Cost_Calc" localSheetId="17">#REF!</definedName>
    <definedName name="Weather_Fuel_Cost_Calc" localSheetId="1">#REF!</definedName>
    <definedName name="Weather_Fuel_Cost_Calc" localSheetId="2">#REF!</definedName>
    <definedName name="Weather_Fuel_Cost_Calc" localSheetId="3">#REF!</definedName>
    <definedName name="Weather_Fuel_Cost_Calc" localSheetId="8">#REF!</definedName>
    <definedName name="Weather_Fuel_Cost_Calc">#REF!</definedName>
    <definedName name="WEIGHAVG" localSheetId="17">#REF!</definedName>
    <definedName name="WEIGHAVG" localSheetId="1">#REF!</definedName>
    <definedName name="WEIGHAVG" localSheetId="2">#REF!</definedName>
    <definedName name="WEIGHAVG" localSheetId="3">#REF!</definedName>
    <definedName name="WEIGHAVG">#REF!</definedName>
    <definedName name="WP_B9a">[12]WP_B9!$A$29:$U$61</definedName>
    <definedName name="WP_B9b" localSheetId="17">[12]WP_B9!#REF!</definedName>
    <definedName name="WP_B9b" localSheetId="1">[12]WP_B9!#REF!</definedName>
    <definedName name="WP_B9b" localSheetId="2">[12]WP_B9!#REF!</definedName>
    <definedName name="WP_B9b" localSheetId="3">[12]WP_B9!#REF!</definedName>
    <definedName name="WP_B9b" localSheetId="8">[12]WP_B9!#REF!</definedName>
    <definedName name="WP_B9b">[12]WP_B9!#REF!</definedName>
    <definedName name="WP_G6" localSheetId="17">#REF!</definedName>
    <definedName name="WP_G6" localSheetId="1">#REF!</definedName>
    <definedName name="WP_G6" localSheetId="2">#REF!</definedName>
    <definedName name="WP_G6" localSheetId="3">#REF!</definedName>
    <definedName name="WP_G6" localSheetId="8">#REF!</definedName>
    <definedName name="WP_G6">#REF!</definedName>
    <definedName name="wrn.ACC._.PROV." localSheetId="1" hidden="1">{"JURIS_ACC_PROV",#N/A,FALSE,"COSTSTUDY";"OKCLS_ACC_PROV",#N/A,FALSE,"COSTSTUDY"}</definedName>
    <definedName name="wrn.ACC._.PROV." localSheetId="2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8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CAPACITY._.ALLOC._.SUMMARY." localSheetId="1" hidden="1">{"CAP_ALLOC_SUMMARY",#N/A,FALSE,"Alloc Summary"}</definedName>
    <definedName name="wrn.CAPACITY._.ALLOC._.SUMMARY." localSheetId="2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8" hidden="1">{"CAP_ALLOC_SUMMARY",#N/A,FALSE,"Alloc Summary"}</definedName>
    <definedName name="wrn.CAPACITY._.ALLOC._.SUMMARY." hidden="1">{"CAP_ALLOC_SUMMARY",#N/A,FALSE,"Alloc Summary"}</definedName>
    <definedName name="wrn.CUST._.REV._.ALLOC._.INPUT." localSheetId="1" hidden="1">{"SECTK_JURIS_CUSTREV",#N/A,FALSE,"COSTSTUDY";"SECTK_OKCLS_CUSTREV",#N/A,FALSE,"COSTSTUDY"}</definedName>
    <definedName name="wrn.CUST._.REV._.ALLOC._.INPUT." localSheetId="2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8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1" hidden="1">{"JURIS_CUST_ALLOC_RATIOS",#N/A,FALSE,"COSTSTUDY";"OKCLS_CUST_ALLOC_RATIOS",#N/A,FALSE,"COSTSTUDY"}</definedName>
    <definedName name="wrn.CUSTOMER._.ALLOC._.RATIOS." localSheetId="2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8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1" hidden="1">{"JURIS_DMDENRGY_RATIOS",#N/A,FALSE,"COSTSTUDY";"OKCLS_DMDENRGY_RATIOS",#N/A,FALSE,"COSTSTUDY"}</definedName>
    <definedName name="wrn.DEMAND._.ENERGY._.RATIOS." localSheetId="2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8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1" hidden="1">{"JURIS_DEPR_EXP",#N/A,FALSE,"COSTSTUDY";"OKCLS_DEPR_EXP",#N/A,FALSE,"COSTSTUDY"}</definedName>
    <definedName name="wrn.DEPRECIATION._.EXPENSE." localSheetId="2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8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1" hidden="1">{"JURIS_LAB_ALOC_DEVLP",#N/A,FALSE,"COSTSTUDY";"OKCLS_LAB_ALOC_DEVLP",#N/A,FALSE,"COSTSTUDY"}</definedName>
    <definedName name="wrn.DEVLP._.LABOR._.ALLOC." localSheetId="2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8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1" hidden="1">{"JURIS_DMDENRGY_AL_INPUT",#N/A,FALSE,"COSTSTUDY";"OKCLS_DMDENRGY_AL_INPUT",#N/A,FALSE,"COSTSTUDY"}</definedName>
    <definedName name="wrn.DMD._.ENERGY._.ALLOC._.INPUT." localSheetId="2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8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INCOME._.TAX._.CALCULATION." localSheetId="1" hidden="1">{"JURIS_INC_TAX_CALC",#N/A,FALSE,"COSTSTUDY";"OKCLS_INC_TAX_CALC",#N/A,FALSE,"COSTSTUDY"}</definedName>
    <definedName name="wrn.INCOME._.TAX._.CALCULATION." localSheetId="2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8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1" hidden="1">{"JURIS_INT_ALOC_AMTS",#N/A,FALSE,"COSTSTUDY";"OKCLS_INT_ALOC_AMTS",#N/A,FALSE,"COSTSTUDY"}</definedName>
    <definedName name="wrn.INTERNAL._.ALLOC._.INPUT." localSheetId="2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8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1" hidden="1">{"JURIS_INTAL_RATIOS",#N/A,FALSE,"COSTSTUDY";"OKCLS_INTAL_RATIOS",#N/A,FALSE,"COSTSTUDY"}</definedName>
    <definedName name="wrn.INTERNAL._.ALLOC._.RATIOS." localSheetId="2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8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OM._.EXPENSES." localSheetId="1" hidden="1">{"JURIS_OM_EXP",#N/A,FALSE,"COSTSTUDY";"OKCLS_OM_EXP",#N/A,FALSE,"COSTSTUDY"}</definedName>
    <definedName name="wrn.OM._.EXPENSES." localSheetId="2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8" hidden="1">{"JURIS_OM_EXP",#N/A,FALSE,"COSTSTUDY";"OKCLS_OM_EXP",#N/A,FALSE,"COSTSTUDY"}</definedName>
    <definedName name="wrn.OM._.EXPENSES." hidden="1">{"JURIS_OM_EXP",#N/A,FALSE,"COSTSTUDY";"OKCLS_OM_EXP",#N/A,FALSE,"COSTSTUDY"}</definedName>
    <definedName name="wrn.PLANT._.IN._.SERVICE." localSheetId="1" hidden="1">{"JURIS_PLT_IN_SERV",#N/A,FALSE,"COSTSTUDY";"OKCLS_PLT_IN_SERV",#N/A,FALSE,"COSTSTUDY"}</definedName>
    <definedName name="wrn.PLANT._.IN._.SERVICE." localSheetId="2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8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RATEBASE._.ADJUSTMENTS." localSheetId="1" hidden="1">{"JURIS_RB_ADJS",#N/A,FALSE,"COSTSTUDY";"OKCLS_RB_ADJS",#N/A,FALSE,"COSTSTUDY"}</definedName>
    <definedName name="wrn.RATEBASE._.ADJUSTMENTS." localSheetId="2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8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_K_1." localSheetId="1" hidden="1">{"SCHK1",#N/A,FALSE,"FILING REPORTS"}</definedName>
    <definedName name="wrn.SCHEDULE_K_1." localSheetId="2" hidden="1">{"SCHK1",#N/A,FALSE,"FILING REPORTS"}</definedName>
    <definedName name="wrn.SCHEDULE_K_1." localSheetId="3" hidden="1">{"SCHK1",#N/A,FALSE,"FILING REPORTS"}</definedName>
    <definedName name="wrn.SCHEDULE_K_1." localSheetId="8" hidden="1">{"SCHK1",#N/A,FALSE,"FILING REPORTS"}</definedName>
    <definedName name="wrn.SCHEDULE_K_1." hidden="1">{"SCHK1",#N/A,FALSE,"FILING REPORTS"}</definedName>
    <definedName name="wrn.SECTLREPORTS." localSheetId="1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2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8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localSheetId="1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2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3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localSheetId="8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localSheetId="1" hidden="1">{"OKCLS_SUMMARY",#N/A,FALSE,"INTERNAL REPORTS";"JURIS_SUMMARY",#N/A,FALSE,"INTERNAL REPORTS"}</definedName>
    <definedName name="wrn.SUMMARY." localSheetId="2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8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TAXES._.OTHER." localSheetId="1" hidden="1">{"JURIS_TAXES_OTHER",#N/A,FALSE,"COSTSTUDY";"OKCLS_TAXES_OTHER",#N/A,FALSE,"COSTSTUDY"}</definedName>
    <definedName name="wrn.TAXES._.OTHER." localSheetId="2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8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Year_End_Customer_Adjustment" localSheetId="17">#REF!</definedName>
    <definedName name="Year_End_Customer_Adjustment" localSheetId="1">#REF!</definedName>
    <definedName name="Year_End_Customer_Adjustment" localSheetId="2">#REF!</definedName>
    <definedName name="Year_End_Customer_Adjustment" localSheetId="3">#REF!</definedName>
    <definedName name="Year_End_Customer_Adjustment" localSheetId="8">#REF!</definedName>
    <definedName name="Year_End_Customer_Adjustmen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8" l="1"/>
  <c r="E56" i="33" l="1"/>
  <c r="D22" i="33"/>
  <c r="D23" i="33" s="1"/>
  <c r="D8" i="33"/>
  <c r="D7" i="33"/>
  <c r="D10" i="18"/>
  <c r="I28" i="19"/>
  <c r="I29" i="19" s="1"/>
  <c r="I30" i="19" s="1"/>
  <c r="D22" i="18" s="1"/>
  <c r="E22" i="19"/>
  <c r="I16" i="19"/>
  <c r="I14" i="19"/>
  <c r="E9" i="19"/>
  <c r="D24" i="33" l="1"/>
  <c r="D25" i="33" s="1"/>
  <c r="D46" i="33" s="1"/>
  <c r="D28" i="33"/>
  <c r="D29" i="33" s="1"/>
  <c r="D41" i="33" s="1"/>
  <c r="D40" i="33"/>
  <c r="D52" i="33"/>
  <c r="E52" i="33" s="1"/>
  <c r="D34" i="33"/>
  <c r="D35" i="33" s="1"/>
  <c r="D33" i="33"/>
  <c r="I20" i="19"/>
  <c r="K18" i="19" s="1"/>
  <c r="D47" i="33" l="1"/>
  <c r="D53" i="33" s="1"/>
  <c r="E53" i="33" s="1"/>
  <c r="D36" i="33"/>
  <c r="D42" i="33" s="1"/>
  <c r="D43" i="33" s="1"/>
  <c r="D49" i="33" s="1"/>
  <c r="D55" i="33" s="1"/>
  <c r="E55" i="33" s="1"/>
  <c r="D37" i="33"/>
  <c r="D30" i="33"/>
  <c r="B45" i="27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C44" i="27" s="1"/>
  <c r="C45" i="27" s="1"/>
  <c r="C46" i="27" s="1"/>
  <c r="C47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C61" i="27" s="1"/>
  <c r="C62" i="27" s="1"/>
  <c r="C63" i="27" s="1"/>
  <c r="C64" i="27" s="1"/>
  <c r="C65" i="27" s="1"/>
  <c r="C66" i="27" s="1"/>
  <c r="C67" i="27" s="1"/>
  <c r="D44" i="27" s="1"/>
  <c r="D45" i="27" s="1"/>
  <c r="D46" i="27" s="1"/>
  <c r="D47" i="27" s="1"/>
  <c r="D48" i="27" s="1"/>
  <c r="D49" i="27" s="1"/>
  <c r="D50" i="27" s="1"/>
  <c r="D51" i="27" s="1"/>
  <c r="D52" i="27" s="1"/>
  <c r="D53" i="27" s="1"/>
  <c r="D54" i="27" s="1"/>
  <c r="D55" i="27" s="1"/>
  <c r="D56" i="27" s="1"/>
  <c r="D57" i="27" s="1"/>
  <c r="D58" i="27" s="1"/>
  <c r="D59" i="27" s="1"/>
  <c r="D60" i="27" s="1"/>
  <c r="D61" i="27" s="1"/>
  <c r="D62" i="27" s="1"/>
  <c r="D63" i="27" s="1"/>
  <c r="D64" i="27" s="1"/>
  <c r="D65" i="27" s="1"/>
  <c r="D66" i="27" s="1"/>
  <c r="D67" i="27" s="1"/>
  <c r="E44" i="27" s="1"/>
  <c r="E45" i="27" s="1"/>
  <c r="E46" i="27" s="1"/>
  <c r="E47" i="27" s="1"/>
  <c r="E48" i="27" s="1"/>
  <c r="E49" i="27" s="1"/>
  <c r="E50" i="27" s="1"/>
  <c r="E51" i="27" s="1"/>
  <c r="E52" i="27" s="1"/>
  <c r="E53" i="27" s="1"/>
  <c r="E54" i="27" s="1"/>
  <c r="E55" i="27" s="1"/>
  <c r="E56" i="27" s="1"/>
  <c r="E57" i="27" s="1"/>
  <c r="E58" i="27" s="1"/>
  <c r="E59" i="27" s="1"/>
  <c r="E60" i="27" s="1"/>
  <c r="E61" i="27" s="1"/>
  <c r="E62" i="27" s="1"/>
  <c r="E63" i="27" s="1"/>
  <c r="E64" i="27" s="1"/>
  <c r="E65" i="27" s="1"/>
  <c r="E66" i="27" s="1"/>
  <c r="E67" i="27" s="1"/>
  <c r="F44" i="27" s="1"/>
  <c r="F45" i="27" s="1"/>
  <c r="F46" i="27" s="1"/>
  <c r="F47" i="27" s="1"/>
  <c r="F48" i="27" s="1"/>
  <c r="F49" i="27" s="1"/>
  <c r="F50" i="27" s="1"/>
  <c r="F51" i="27" s="1"/>
  <c r="F52" i="27" s="1"/>
  <c r="F53" i="27" s="1"/>
  <c r="F54" i="27" s="1"/>
  <c r="F55" i="27" s="1"/>
  <c r="F56" i="27" s="1"/>
  <c r="F57" i="27" s="1"/>
  <c r="F58" i="27" s="1"/>
  <c r="F59" i="27" s="1"/>
  <c r="F60" i="27" s="1"/>
  <c r="F61" i="27" s="1"/>
  <c r="F62" i="27" s="1"/>
  <c r="F63" i="27" s="1"/>
  <c r="F64" i="27" s="1"/>
  <c r="F65" i="27" s="1"/>
  <c r="F66" i="27" s="1"/>
  <c r="F67" i="27" s="1"/>
  <c r="G44" i="27" s="1"/>
  <c r="G45" i="27" s="1"/>
  <c r="G46" i="27" s="1"/>
  <c r="G47" i="27" s="1"/>
  <c r="G48" i="27" s="1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H44" i="27" s="1"/>
  <c r="H45" i="27" s="1"/>
  <c r="H46" i="27" s="1"/>
  <c r="H47" i="27" s="1"/>
  <c r="H48" i="27" s="1"/>
  <c r="H49" i="27" s="1"/>
  <c r="H50" i="27" s="1"/>
  <c r="H51" i="27" s="1"/>
  <c r="H52" i="27" s="1"/>
  <c r="H53" i="27" s="1"/>
  <c r="H54" i="27" s="1"/>
  <c r="H55" i="27" s="1"/>
  <c r="H56" i="27" s="1"/>
  <c r="H57" i="27" s="1"/>
  <c r="H58" i="27" s="1"/>
  <c r="H59" i="27" s="1"/>
  <c r="H60" i="27" s="1"/>
  <c r="H61" i="27" s="1"/>
  <c r="H62" i="27" s="1"/>
  <c r="H63" i="27" s="1"/>
  <c r="H64" i="27" s="1"/>
  <c r="H65" i="27" s="1"/>
  <c r="H66" i="27" s="1"/>
  <c r="H67" i="27" s="1"/>
  <c r="I44" i="27" s="1"/>
  <c r="I45" i="27" s="1"/>
  <c r="I46" i="27" s="1"/>
  <c r="I47" i="27" s="1"/>
  <c r="I48" i="27" s="1"/>
  <c r="I49" i="27" s="1"/>
  <c r="I50" i="27" s="1"/>
  <c r="I51" i="27" s="1"/>
  <c r="I52" i="27" s="1"/>
  <c r="I53" i="27" s="1"/>
  <c r="I54" i="27" s="1"/>
  <c r="I55" i="27" s="1"/>
  <c r="I56" i="27" s="1"/>
  <c r="I57" i="27" s="1"/>
  <c r="I58" i="27" s="1"/>
  <c r="I59" i="27" s="1"/>
  <c r="I60" i="27" s="1"/>
  <c r="I61" i="27" s="1"/>
  <c r="I62" i="27" s="1"/>
  <c r="I63" i="27" s="1"/>
  <c r="I64" i="27" s="1"/>
  <c r="I65" i="27" s="1"/>
  <c r="I66" i="27" s="1"/>
  <c r="I67" i="27" s="1"/>
  <c r="J44" i="27" s="1"/>
  <c r="J45" i="27" s="1"/>
  <c r="J46" i="27" s="1"/>
  <c r="J47" i="27" s="1"/>
  <c r="J48" i="27" s="1"/>
  <c r="J49" i="27" s="1"/>
  <c r="J50" i="27" s="1"/>
  <c r="J51" i="27" s="1"/>
  <c r="J52" i="27" s="1"/>
  <c r="J53" i="27" s="1"/>
  <c r="J54" i="27" s="1"/>
  <c r="J55" i="27" s="1"/>
  <c r="J56" i="27" s="1"/>
  <c r="J57" i="27" s="1"/>
  <c r="J58" i="27" s="1"/>
  <c r="J59" i="27" s="1"/>
  <c r="J60" i="27" s="1"/>
  <c r="J61" i="27" s="1"/>
  <c r="J62" i="27" s="1"/>
  <c r="J63" i="27" s="1"/>
  <c r="J64" i="27" s="1"/>
  <c r="J65" i="27" s="1"/>
  <c r="J66" i="27" s="1"/>
  <c r="J67" i="27" s="1"/>
  <c r="K44" i="27" s="1"/>
  <c r="K45" i="27" s="1"/>
  <c r="K46" i="27" s="1"/>
  <c r="K47" i="27" s="1"/>
  <c r="K48" i="27" s="1"/>
  <c r="K49" i="27" s="1"/>
  <c r="K50" i="27" s="1"/>
  <c r="K51" i="27" s="1"/>
  <c r="K52" i="27" s="1"/>
  <c r="K53" i="27" s="1"/>
  <c r="K54" i="27" s="1"/>
  <c r="K55" i="27" s="1"/>
  <c r="K56" i="27" s="1"/>
  <c r="K57" i="27" s="1"/>
  <c r="K58" i="27" s="1"/>
  <c r="K59" i="27" s="1"/>
  <c r="K60" i="27" s="1"/>
  <c r="K61" i="27" s="1"/>
  <c r="K62" i="27" s="1"/>
  <c r="K63" i="27" s="1"/>
  <c r="K64" i="27" s="1"/>
  <c r="K65" i="27" s="1"/>
  <c r="K66" i="27" s="1"/>
  <c r="K67" i="27" s="1"/>
  <c r="L44" i="27" s="1"/>
  <c r="L45" i="27" s="1"/>
  <c r="L46" i="27" s="1"/>
  <c r="L47" i="27" s="1"/>
  <c r="L48" i="27" s="1"/>
  <c r="L49" i="27" s="1"/>
  <c r="L50" i="27" s="1"/>
  <c r="L51" i="27" s="1"/>
  <c r="L52" i="27" s="1"/>
  <c r="L53" i="27" s="1"/>
  <c r="L54" i="27" s="1"/>
  <c r="L55" i="27" s="1"/>
  <c r="L56" i="27" s="1"/>
  <c r="L57" i="27" s="1"/>
  <c r="L58" i="27" s="1"/>
  <c r="L59" i="27" s="1"/>
  <c r="L60" i="27" s="1"/>
  <c r="L61" i="27" s="1"/>
  <c r="L62" i="27" s="1"/>
  <c r="L63" i="27" s="1"/>
  <c r="L64" i="27" s="1"/>
  <c r="L65" i="27" s="1"/>
  <c r="L66" i="27" s="1"/>
  <c r="L67" i="27" s="1"/>
  <c r="M44" i="27" s="1"/>
  <c r="M45" i="27" s="1"/>
  <c r="M46" i="27" s="1"/>
  <c r="M47" i="27" s="1"/>
  <c r="M48" i="27" s="1"/>
  <c r="M49" i="27" s="1"/>
  <c r="M50" i="27" s="1"/>
  <c r="M51" i="27" s="1"/>
  <c r="M52" i="27" s="1"/>
  <c r="M53" i="27" s="1"/>
  <c r="M54" i="27" s="1"/>
  <c r="M55" i="27" s="1"/>
  <c r="M56" i="27" s="1"/>
  <c r="M57" i="27" s="1"/>
  <c r="M58" i="27" s="1"/>
  <c r="M59" i="27" s="1"/>
  <c r="M60" i="27" s="1"/>
  <c r="M61" i="27" s="1"/>
  <c r="M62" i="27" s="1"/>
  <c r="M63" i="27" s="1"/>
  <c r="M64" i="27" s="1"/>
  <c r="M65" i="27" s="1"/>
  <c r="M66" i="27" s="1"/>
  <c r="M67" i="27" s="1"/>
  <c r="N44" i="27" s="1"/>
  <c r="N45" i="27" s="1"/>
  <c r="N46" i="27" s="1"/>
  <c r="N47" i="27" s="1"/>
  <c r="N48" i="27" s="1"/>
  <c r="N49" i="27" s="1"/>
  <c r="N50" i="27" s="1"/>
  <c r="N51" i="27" s="1"/>
  <c r="N52" i="27" s="1"/>
  <c r="N53" i="27" s="1"/>
  <c r="N54" i="27" s="1"/>
  <c r="N55" i="27" s="1"/>
  <c r="N56" i="27" s="1"/>
  <c r="N57" i="27" s="1"/>
  <c r="N58" i="27" s="1"/>
  <c r="N59" i="27" s="1"/>
  <c r="N60" i="27" s="1"/>
  <c r="N61" i="27" s="1"/>
  <c r="N62" i="27" s="1"/>
  <c r="N63" i="27" s="1"/>
  <c r="N64" i="27" s="1"/>
  <c r="N65" i="27" s="1"/>
  <c r="N66" i="27" s="1"/>
  <c r="N67" i="27" s="1"/>
  <c r="O44" i="27" s="1"/>
  <c r="O45" i="27" s="1"/>
  <c r="O46" i="27" s="1"/>
  <c r="O47" i="27" s="1"/>
  <c r="O48" i="27" s="1"/>
  <c r="O49" i="27" s="1"/>
  <c r="O50" i="27" s="1"/>
  <c r="O51" i="27" s="1"/>
  <c r="O52" i="27" s="1"/>
  <c r="O53" i="27" s="1"/>
  <c r="O54" i="27" s="1"/>
  <c r="O55" i="27" s="1"/>
  <c r="O56" i="27" s="1"/>
  <c r="O57" i="27" s="1"/>
  <c r="O58" i="27" s="1"/>
  <c r="O59" i="27" s="1"/>
  <c r="O60" i="27" s="1"/>
  <c r="O61" i="27" s="1"/>
  <c r="O62" i="27" s="1"/>
  <c r="O63" i="27" s="1"/>
  <c r="O64" i="27" s="1"/>
  <c r="O65" i="27" s="1"/>
  <c r="O66" i="27" s="1"/>
  <c r="O67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Q44" i="27" s="1"/>
  <c r="Q45" i="27" s="1"/>
  <c r="Q46" i="27" s="1"/>
  <c r="Q47" i="27" s="1"/>
  <c r="Q48" i="27" s="1"/>
  <c r="Q49" i="27" s="1"/>
  <c r="Q50" i="27" s="1"/>
  <c r="Q51" i="27" s="1"/>
  <c r="Q52" i="27" s="1"/>
  <c r="Q53" i="27" s="1"/>
  <c r="Q54" i="27" s="1"/>
  <c r="Q55" i="27" s="1"/>
  <c r="Q56" i="27" s="1"/>
  <c r="Q57" i="27" s="1"/>
  <c r="Q58" i="27" s="1"/>
  <c r="Q59" i="27" s="1"/>
  <c r="Q60" i="27" s="1"/>
  <c r="Q61" i="27" s="1"/>
  <c r="Q62" i="27" s="1"/>
  <c r="Q63" i="27" s="1"/>
  <c r="Q64" i="27" s="1"/>
  <c r="Q65" i="27" s="1"/>
  <c r="Q66" i="27" s="1"/>
  <c r="Q67" i="27" s="1"/>
  <c r="R44" i="27" s="1"/>
  <c r="R45" i="27" s="1"/>
  <c r="R46" i="27" s="1"/>
  <c r="R47" i="27" s="1"/>
  <c r="R48" i="27" s="1"/>
  <c r="R49" i="27" s="1"/>
  <c r="R50" i="27" s="1"/>
  <c r="R51" i="27" s="1"/>
  <c r="R52" i="27" s="1"/>
  <c r="R53" i="27" s="1"/>
  <c r="R54" i="27" s="1"/>
  <c r="R55" i="27" s="1"/>
  <c r="R56" i="27" s="1"/>
  <c r="R57" i="27" s="1"/>
  <c r="R58" i="27" s="1"/>
  <c r="R59" i="27" s="1"/>
  <c r="R60" i="27" s="1"/>
  <c r="R61" i="27" s="1"/>
  <c r="R62" i="27" s="1"/>
  <c r="R63" i="27" s="1"/>
  <c r="R64" i="27" s="1"/>
  <c r="R65" i="27" s="1"/>
  <c r="R66" i="27" s="1"/>
  <c r="R67" i="27" s="1"/>
  <c r="S44" i="27" s="1"/>
  <c r="S45" i="27" s="1"/>
  <c r="S46" i="27" s="1"/>
  <c r="S47" i="27" s="1"/>
  <c r="S48" i="27" s="1"/>
  <c r="S49" i="27" s="1"/>
  <c r="S50" i="27" s="1"/>
  <c r="S51" i="27" s="1"/>
  <c r="S52" i="27" s="1"/>
  <c r="S53" i="27" s="1"/>
  <c r="S54" i="27" s="1"/>
  <c r="S55" i="27" s="1"/>
  <c r="S56" i="27" s="1"/>
  <c r="S57" i="27" s="1"/>
  <c r="S58" i="27" s="1"/>
  <c r="S59" i="27" s="1"/>
  <c r="S60" i="27" s="1"/>
  <c r="S61" i="27" s="1"/>
  <c r="S62" i="27" s="1"/>
  <c r="S63" i="27" s="1"/>
  <c r="S64" i="27" s="1"/>
  <c r="S65" i="27" s="1"/>
  <c r="S66" i="27" s="1"/>
  <c r="S67" i="27" s="1"/>
  <c r="T44" i="27" s="1"/>
  <c r="T45" i="27" s="1"/>
  <c r="T46" i="27" s="1"/>
  <c r="T47" i="27" s="1"/>
  <c r="T48" i="27" s="1"/>
  <c r="T49" i="27" s="1"/>
  <c r="T50" i="27" s="1"/>
  <c r="T51" i="27" s="1"/>
  <c r="T52" i="27" s="1"/>
  <c r="T53" i="27" s="1"/>
  <c r="T54" i="27" s="1"/>
  <c r="T55" i="27" s="1"/>
  <c r="T56" i="27" s="1"/>
  <c r="T57" i="27" s="1"/>
  <c r="T58" i="27" s="1"/>
  <c r="T59" i="27" s="1"/>
  <c r="T60" i="27" s="1"/>
  <c r="T61" i="27" s="1"/>
  <c r="T62" i="27" s="1"/>
  <c r="T63" i="27" s="1"/>
  <c r="T64" i="27" s="1"/>
  <c r="T65" i="27" s="1"/>
  <c r="T66" i="27" s="1"/>
  <c r="T67" i="27" s="1"/>
  <c r="U44" i="27" s="1"/>
  <c r="U45" i="27" s="1"/>
  <c r="U46" i="27" s="1"/>
  <c r="U47" i="27" s="1"/>
  <c r="U48" i="27" s="1"/>
  <c r="U49" i="27" s="1"/>
  <c r="U50" i="27" s="1"/>
  <c r="U51" i="27" s="1"/>
  <c r="U52" i="27" s="1"/>
  <c r="U53" i="27" s="1"/>
  <c r="U54" i="27" s="1"/>
  <c r="U55" i="27" s="1"/>
  <c r="U56" i="27" s="1"/>
  <c r="U57" i="27" s="1"/>
  <c r="U58" i="27" s="1"/>
  <c r="U59" i="27" s="1"/>
  <c r="U60" i="27" s="1"/>
  <c r="U61" i="27" s="1"/>
  <c r="U62" i="27" s="1"/>
  <c r="U63" i="27" s="1"/>
  <c r="U64" i="27" s="1"/>
  <c r="U65" i="27" s="1"/>
  <c r="U66" i="27" s="1"/>
  <c r="U67" i="27" s="1"/>
  <c r="V44" i="27" s="1"/>
  <c r="V45" i="27" s="1"/>
  <c r="V46" i="27" s="1"/>
  <c r="V47" i="27" s="1"/>
  <c r="V48" i="27" s="1"/>
  <c r="V49" i="27" s="1"/>
  <c r="V50" i="27" s="1"/>
  <c r="V51" i="27" s="1"/>
  <c r="V52" i="27" s="1"/>
  <c r="V53" i="27" s="1"/>
  <c r="V54" i="27" s="1"/>
  <c r="V55" i="27" s="1"/>
  <c r="V56" i="27" s="1"/>
  <c r="V57" i="27" s="1"/>
  <c r="V58" i="27" s="1"/>
  <c r="V59" i="27" s="1"/>
  <c r="V60" i="27" s="1"/>
  <c r="V61" i="27" s="1"/>
  <c r="V62" i="27" s="1"/>
  <c r="V63" i="27" s="1"/>
  <c r="V64" i="27" s="1"/>
  <c r="V65" i="27" s="1"/>
  <c r="V66" i="27" s="1"/>
  <c r="V67" i="27" s="1"/>
  <c r="W44" i="27" s="1"/>
  <c r="W45" i="27" s="1"/>
  <c r="W46" i="27" s="1"/>
  <c r="W47" i="27" s="1"/>
  <c r="W48" i="27" s="1"/>
  <c r="W49" i="27" s="1"/>
  <c r="W50" i="27" s="1"/>
  <c r="W51" i="27" s="1"/>
  <c r="W52" i="27" s="1"/>
  <c r="W53" i="27" s="1"/>
  <c r="W54" i="27" s="1"/>
  <c r="W55" i="27" s="1"/>
  <c r="W56" i="27" s="1"/>
  <c r="W57" i="27" s="1"/>
  <c r="W58" i="27" s="1"/>
  <c r="W59" i="27" s="1"/>
  <c r="W60" i="27" s="1"/>
  <c r="W61" i="27" s="1"/>
  <c r="W62" i="27" s="1"/>
  <c r="W63" i="27" s="1"/>
  <c r="W64" i="27" s="1"/>
  <c r="W65" i="27" s="1"/>
  <c r="W66" i="27" s="1"/>
  <c r="W67" i="27" s="1"/>
  <c r="X44" i="27" s="1"/>
  <c r="X45" i="27" s="1"/>
  <c r="X46" i="27" s="1"/>
  <c r="X47" i="27" s="1"/>
  <c r="X48" i="27" s="1"/>
  <c r="X49" i="27" s="1"/>
  <c r="X50" i="27" s="1"/>
  <c r="X51" i="27" s="1"/>
  <c r="X52" i="27" s="1"/>
  <c r="X53" i="27" s="1"/>
  <c r="X54" i="27" s="1"/>
  <c r="X55" i="27" s="1"/>
  <c r="X56" i="27" s="1"/>
  <c r="X57" i="27" s="1"/>
  <c r="X58" i="27" s="1"/>
  <c r="X59" i="27" s="1"/>
  <c r="X60" i="27" s="1"/>
  <c r="X61" i="27" s="1"/>
  <c r="X62" i="27" s="1"/>
  <c r="X63" i="27" s="1"/>
  <c r="X64" i="27" s="1"/>
  <c r="X65" i="27" s="1"/>
  <c r="X66" i="27" s="1"/>
  <c r="X67" i="27" s="1"/>
  <c r="Y44" i="27" s="1"/>
  <c r="Y45" i="27" s="1"/>
  <c r="Y46" i="27" s="1"/>
  <c r="Y47" i="27" s="1"/>
  <c r="Y48" i="27" s="1"/>
  <c r="Y49" i="27" s="1"/>
  <c r="Y50" i="27" s="1"/>
  <c r="Y51" i="27" s="1"/>
  <c r="Y52" i="27" s="1"/>
  <c r="Y53" i="27" s="1"/>
  <c r="Y54" i="27" s="1"/>
  <c r="Y55" i="27" s="1"/>
  <c r="Y56" i="27" s="1"/>
  <c r="Y57" i="27" s="1"/>
  <c r="Y58" i="27" s="1"/>
  <c r="Y59" i="27" s="1"/>
  <c r="Y60" i="27" s="1"/>
  <c r="Y61" i="27" s="1"/>
  <c r="Y62" i="27" s="1"/>
  <c r="Y63" i="27" s="1"/>
  <c r="Y64" i="27" s="1"/>
  <c r="Y65" i="27" s="1"/>
  <c r="Y66" i="27" s="1"/>
  <c r="Y67" i="27" s="1"/>
  <c r="Z44" i="27" s="1"/>
  <c r="Z45" i="27" s="1"/>
  <c r="Z46" i="27" s="1"/>
  <c r="Z47" i="27" s="1"/>
  <c r="Z48" i="27" s="1"/>
  <c r="Z49" i="27" s="1"/>
  <c r="Z50" i="27" s="1"/>
  <c r="Z51" i="27" s="1"/>
  <c r="Z52" i="27" s="1"/>
  <c r="Z53" i="27" s="1"/>
  <c r="Z54" i="27" s="1"/>
  <c r="Z55" i="27" s="1"/>
  <c r="Z56" i="27" s="1"/>
  <c r="Z57" i="27" s="1"/>
  <c r="Z58" i="27" s="1"/>
  <c r="Z59" i="27" s="1"/>
  <c r="Z60" i="27" s="1"/>
  <c r="Z61" i="27" s="1"/>
  <c r="Z62" i="27" s="1"/>
  <c r="Z63" i="27" s="1"/>
  <c r="Z64" i="27" s="1"/>
  <c r="Z65" i="27" s="1"/>
  <c r="Z66" i="27" s="1"/>
  <c r="Z67" i="27" s="1"/>
  <c r="AA44" i="27" s="1"/>
  <c r="AA45" i="27" s="1"/>
  <c r="AA46" i="27" s="1"/>
  <c r="AA47" i="27" s="1"/>
  <c r="AA48" i="27" s="1"/>
  <c r="AA49" i="27" s="1"/>
  <c r="AA50" i="27" s="1"/>
  <c r="AA51" i="27" s="1"/>
  <c r="AA52" i="27" s="1"/>
  <c r="AA53" i="27" s="1"/>
  <c r="AA54" i="27" s="1"/>
  <c r="AA55" i="27" s="1"/>
  <c r="AA56" i="27" s="1"/>
  <c r="AA57" i="27" s="1"/>
  <c r="AA58" i="27" s="1"/>
  <c r="AA59" i="27" s="1"/>
  <c r="AA60" i="27" s="1"/>
  <c r="AA61" i="27" s="1"/>
  <c r="AA62" i="27" s="1"/>
  <c r="AA63" i="27" s="1"/>
  <c r="AA64" i="27" s="1"/>
  <c r="AA65" i="27" s="1"/>
  <c r="AA66" i="27" s="1"/>
  <c r="AA67" i="27" s="1"/>
  <c r="AB44" i="27" s="1"/>
  <c r="AB45" i="27" s="1"/>
  <c r="AB46" i="27" s="1"/>
  <c r="AB47" i="27" s="1"/>
  <c r="AB48" i="27" s="1"/>
  <c r="AB49" i="27" s="1"/>
  <c r="AB50" i="27" s="1"/>
  <c r="AB51" i="27" s="1"/>
  <c r="AB52" i="27" s="1"/>
  <c r="AB53" i="27" s="1"/>
  <c r="AB54" i="27" s="1"/>
  <c r="AB55" i="27" s="1"/>
  <c r="AB56" i="27" s="1"/>
  <c r="AB57" i="27" s="1"/>
  <c r="AB58" i="27" s="1"/>
  <c r="AB59" i="27" s="1"/>
  <c r="AB60" i="27" s="1"/>
  <c r="AB61" i="27" s="1"/>
  <c r="AB62" i="27" s="1"/>
  <c r="AB63" i="27" s="1"/>
  <c r="AB64" i="27" s="1"/>
  <c r="AB65" i="27" s="1"/>
  <c r="AB66" i="27" s="1"/>
  <c r="AB67" i="27" s="1"/>
  <c r="AC44" i="27" s="1"/>
  <c r="AC45" i="27" s="1"/>
  <c r="AC46" i="27" s="1"/>
  <c r="AC47" i="27" s="1"/>
  <c r="AC48" i="27" s="1"/>
  <c r="AC49" i="27" s="1"/>
  <c r="AC50" i="27" s="1"/>
  <c r="AC51" i="27" s="1"/>
  <c r="AC52" i="27" s="1"/>
  <c r="AC53" i="27" s="1"/>
  <c r="AC54" i="27" s="1"/>
  <c r="AC55" i="27" s="1"/>
  <c r="AC56" i="27" s="1"/>
  <c r="AC57" i="27" s="1"/>
  <c r="AC58" i="27" s="1"/>
  <c r="AC59" i="27" s="1"/>
  <c r="AC60" i="27" s="1"/>
  <c r="AC61" i="27" s="1"/>
  <c r="AC62" i="27" s="1"/>
  <c r="AC63" i="27" s="1"/>
  <c r="AC64" i="27" s="1"/>
  <c r="AC65" i="27" s="1"/>
  <c r="AC66" i="27" s="1"/>
  <c r="AC67" i="27" s="1"/>
  <c r="AD44" i="27" s="1"/>
  <c r="AD45" i="27" s="1"/>
  <c r="AD46" i="27" s="1"/>
  <c r="AD47" i="27" s="1"/>
  <c r="AD48" i="27" s="1"/>
  <c r="AD49" i="27" s="1"/>
  <c r="AD50" i="27" s="1"/>
  <c r="AD51" i="27" s="1"/>
  <c r="AD52" i="27" s="1"/>
  <c r="AD53" i="27" s="1"/>
  <c r="AD54" i="27" s="1"/>
  <c r="AD55" i="27" s="1"/>
  <c r="AD56" i="27" s="1"/>
  <c r="AD57" i="27" s="1"/>
  <c r="AD58" i="27" s="1"/>
  <c r="AD59" i="27" s="1"/>
  <c r="AD60" i="27" s="1"/>
  <c r="AD61" i="27" s="1"/>
  <c r="AD62" i="27" s="1"/>
  <c r="AD63" i="27" s="1"/>
  <c r="AD64" i="27" s="1"/>
  <c r="AD65" i="27" s="1"/>
  <c r="AD66" i="27" s="1"/>
  <c r="AD67" i="27" s="1"/>
  <c r="AE44" i="27" s="1"/>
  <c r="AE45" i="27" s="1"/>
  <c r="AE46" i="27" s="1"/>
  <c r="AE47" i="27" s="1"/>
  <c r="AE48" i="27" s="1"/>
  <c r="AE49" i="27" s="1"/>
  <c r="AE50" i="27" s="1"/>
  <c r="AE51" i="27" s="1"/>
  <c r="AE52" i="27" s="1"/>
  <c r="AE53" i="27" s="1"/>
  <c r="AE54" i="27" s="1"/>
  <c r="AE55" i="27" s="1"/>
  <c r="AE56" i="27" s="1"/>
  <c r="AE57" i="27" s="1"/>
  <c r="AE58" i="27" s="1"/>
  <c r="AE59" i="27" s="1"/>
  <c r="AE60" i="27" s="1"/>
  <c r="AE61" i="27" s="1"/>
  <c r="AE62" i="27" s="1"/>
  <c r="AE63" i="27" s="1"/>
  <c r="AE64" i="27" s="1"/>
  <c r="AE65" i="27" s="1"/>
  <c r="AE66" i="27" s="1"/>
  <c r="AE67" i="27" s="1"/>
  <c r="Z33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C39" i="28"/>
  <c r="I40" i="28" l="1"/>
  <c r="AA13" i="28"/>
  <c r="AA28" i="28"/>
  <c r="D48" i="33"/>
  <c r="D54" i="33" s="1"/>
  <c r="E54" i="33" s="1"/>
  <c r="E58" i="33" s="1"/>
  <c r="M40" i="28"/>
  <c r="C40" i="28"/>
  <c r="L40" i="28"/>
  <c r="H40" i="28"/>
  <c r="D40" i="28"/>
  <c r="AA24" i="28"/>
  <c r="F40" i="28"/>
  <c r="O40" i="28"/>
  <c r="K40" i="28"/>
  <c r="G40" i="28"/>
  <c r="AA20" i="28"/>
  <c r="AA12" i="28"/>
  <c r="AA16" i="28"/>
  <c r="J40" i="28"/>
  <c r="E40" i="28"/>
  <c r="AA31" i="28"/>
  <c r="AA27" i="28"/>
  <c r="AA23" i="28"/>
  <c r="AA19" i="28"/>
  <c r="AA15" i="28"/>
  <c r="N40" i="28"/>
  <c r="AA30" i="28"/>
  <c r="AA26" i="28"/>
  <c r="AA22" i="28"/>
  <c r="AA18" i="28"/>
  <c r="AA14" i="28"/>
  <c r="AA29" i="28"/>
  <c r="AA25" i="28"/>
  <c r="AA21" i="28"/>
  <c r="AA17" i="28"/>
  <c r="AA33" i="28" l="1"/>
  <c r="T13" i="28" l="1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30" i="28"/>
  <c r="T31" i="28"/>
  <c r="T12" i="28"/>
  <c r="T33" i="28" s="1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12" i="28"/>
  <c r="V13" i="28"/>
  <c r="V14" i="28"/>
  <c r="V15" i="28"/>
  <c r="V16" i="28"/>
  <c r="V17" i="28"/>
  <c r="V18" i="28"/>
  <c r="V19" i="28"/>
  <c r="V20" i="28"/>
  <c r="V21" i="28"/>
  <c r="V22" i="28"/>
  <c r="V23" i="28"/>
  <c r="V24" i="28"/>
  <c r="V25" i="28"/>
  <c r="V26" i="28"/>
  <c r="V27" i="28"/>
  <c r="V28" i="28"/>
  <c r="V29" i="28"/>
  <c r="V30" i="28"/>
  <c r="V31" i="28"/>
  <c r="V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12" i="28"/>
  <c r="D33" i="28"/>
  <c r="E33" i="28"/>
  <c r="F33" i="28"/>
  <c r="G33" i="28"/>
  <c r="H33" i="28"/>
  <c r="I33" i="28"/>
  <c r="J33" i="28"/>
  <c r="K33" i="28"/>
  <c r="L33" i="28"/>
  <c r="M33" i="28"/>
  <c r="N33" i="28"/>
  <c r="C33" i="28"/>
  <c r="U16" i="28" l="1"/>
  <c r="U20" i="28"/>
  <c r="U24" i="28"/>
  <c r="U28" i="28"/>
  <c r="U12" i="28"/>
  <c r="U31" i="28"/>
  <c r="U27" i="28"/>
  <c r="U23" i="28"/>
  <c r="U19" i="28"/>
  <c r="U15" i="28"/>
  <c r="U30" i="28"/>
  <c r="U26" i="28"/>
  <c r="U22" i="28"/>
  <c r="U18" i="28"/>
  <c r="U14" i="28"/>
  <c r="U29" i="28"/>
  <c r="U25" i="28"/>
  <c r="U21" i="28"/>
  <c r="U17" i="28"/>
  <c r="U13" i="28"/>
  <c r="C34" i="28"/>
  <c r="C41" i="28" s="1"/>
  <c r="K34" i="28"/>
  <c r="K41" i="28" s="1"/>
  <c r="G34" i="28"/>
  <c r="G41" i="28" s="1"/>
  <c r="P33" i="28"/>
  <c r="Q12" i="28" s="1"/>
  <c r="F34" i="28"/>
  <c r="F41" i="28" s="1"/>
  <c r="N34" i="28"/>
  <c r="N41" i="28" s="1"/>
  <c r="M34" i="28"/>
  <c r="M41" i="28" s="1"/>
  <c r="I34" i="28"/>
  <c r="I41" i="28" s="1"/>
  <c r="E34" i="28"/>
  <c r="E41" i="28" s="1"/>
  <c r="J34" i="28"/>
  <c r="L34" i="28"/>
  <c r="L41" i="28" s="1"/>
  <c r="H34" i="28"/>
  <c r="H41" i="28" s="1"/>
  <c r="D34" i="28"/>
  <c r="D41" i="28" s="1"/>
  <c r="R33" i="28"/>
  <c r="S19" i="28" s="1"/>
  <c r="V33" i="28"/>
  <c r="W30" i="28" s="1"/>
  <c r="S27" i="28"/>
  <c r="W16" i="28"/>
  <c r="W25" i="28"/>
  <c r="B35" i="27"/>
  <c r="B34" i="27"/>
  <c r="B36" i="27" l="1"/>
  <c r="B37" i="27"/>
  <c r="B39" i="27" s="1"/>
  <c r="W13" i="28"/>
  <c r="W15" i="28"/>
  <c r="W12" i="28"/>
  <c r="W18" i="28"/>
  <c r="Q18" i="28"/>
  <c r="W23" i="28"/>
  <c r="W29" i="28"/>
  <c r="W20" i="28"/>
  <c r="W22" i="28"/>
  <c r="Q14" i="28"/>
  <c r="Q28" i="28"/>
  <c r="J35" i="28"/>
  <c r="J41" i="28"/>
  <c r="U33" i="28"/>
  <c r="N35" i="28"/>
  <c r="S17" i="28"/>
  <c r="S22" i="28"/>
  <c r="E35" i="28"/>
  <c r="Q19" i="28"/>
  <c r="Q20" i="28"/>
  <c r="S24" i="28"/>
  <c r="Q27" i="28"/>
  <c r="S25" i="28"/>
  <c r="S18" i="28"/>
  <c r="S20" i="28"/>
  <c r="S23" i="28"/>
  <c r="C35" i="28"/>
  <c r="S14" i="28"/>
  <c r="S16" i="28"/>
  <c r="S15" i="28"/>
  <c r="G35" i="28"/>
  <c r="I35" i="28"/>
  <c r="Q13" i="28"/>
  <c r="Q17" i="28"/>
  <c r="Q21" i="28"/>
  <c r="Q25" i="28"/>
  <c r="Q29" i="28"/>
  <c r="Q22" i="28"/>
  <c r="Q31" i="28"/>
  <c r="Q26" i="28"/>
  <c r="Q15" i="28"/>
  <c r="S29" i="28"/>
  <c r="S13" i="28"/>
  <c r="L35" i="28"/>
  <c r="S12" i="28"/>
  <c r="S31" i="28"/>
  <c r="M35" i="28"/>
  <c r="Q30" i="28"/>
  <c r="Q16" i="28"/>
  <c r="Q23" i="28"/>
  <c r="Q24" i="28"/>
  <c r="W28" i="28"/>
  <c r="K35" i="28"/>
  <c r="D35" i="28"/>
  <c r="W27" i="28"/>
  <c r="W21" i="28"/>
  <c r="W26" i="28"/>
  <c r="F35" i="28"/>
  <c r="S21" i="28"/>
  <c r="H35" i="28"/>
  <c r="W31" i="28"/>
  <c r="W19" i="28"/>
  <c r="W17" i="28"/>
  <c r="W24" i="28"/>
  <c r="S30" i="28"/>
  <c r="S28" i="28"/>
  <c r="S26" i="28"/>
  <c r="W14" i="28"/>
  <c r="E25" i="26"/>
  <c r="D25" i="26"/>
  <c r="G24" i="26"/>
  <c r="G23" i="26"/>
  <c r="G22" i="26"/>
  <c r="G21" i="26"/>
  <c r="G20" i="26"/>
  <c r="G25" i="26" s="1"/>
  <c r="G28" i="26" s="1"/>
  <c r="E15" i="26"/>
  <c r="D15" i="26"/>
  <c r="G14" i="26"/>
  <c r="G13" i="26"/>
  <c r="G12" i="26"/>
  <c r="G10" i="26"/>
  <c r="A89" i="24"/>
  <c r="A90" i="24" s="1"/>
  <c r="Y176" i="23"/>
  <c r="W176" i="23"/>
  <c r="O176" i="23"/>
  <c r="I176" i="23"/>
  <c r="Y175" i="23"/>
  <c r="W175" i="23"/>
  <c r="O175" i="23"/>
  <c r="I175" i="23"/>
  <c r="G174" i="23" a="1"/>
  <c r="G174" i="23" s="1"/>
  <c r="Y171" i="23"/>
  <c r="W171" i="23"/>
  <c r="O171" i="23"/>
  <c r="I171" i="23"/>
  <c r="Y170" i="23"/>
  <c r="W170" i="23"/>
  <c r="O170" i="23"/>
  <c r="I170" i="23"/>
  <c r="Q170" i="23" s="1"/>
  <c r="Y169" i="23"/>
  <c r="W169" i="23"/>
  <c r="O169" i="23"/>
  <c r="I169" i="23"/>
  <c r="Y168" i="23"/>
  <c r="W168" i="23"/>
  <c r="O168" i="23"/>
  <c r="I168" i="23"/>
  <c r="Q168" i="23" s="1"/>
  <c r="G167" i="23" a="1"/>
  <c r="G167" i="23" s="1"/>
  <c r="Y164" i="23"/>
  <c r="W164" i="23"/>
  <c r="O164" i="23"/>
  <c r="I164" i="23"/>
  <c r="Q164" i="23" s="1"/>
  <c r="Y163" i="23"/>
  <c r="W163" i="23"/>
  <c r="O163" i="23"/>
  <c r="I163" i="23"/>
  <c r="Y162" i="23"/>
  <c r="W162" i="23"/>
  <c r="O162" i="23"/>
  <c r="I162" i="23"/>
  <c r="Q162" i="23" s="1"/>
  <c r="Y161" i="23"/>
  <c r="W161" i="23"/>
  <c r="O161" i="23"/>
  <c r="I161" i="23"/>
  <c r="G160" i="23" a="1"/>
  <c r="G160" i="23" s="1"/>
  <c r="Y157" i="23"/>
  <c r="W157" i="23"/>
  <c r="O157" i="23"/>
  <c r="I157" i="23"/>
  <c r="Y156" i="23"/>
  <c r="W156" i="23"/>
  <c r="O156" i="23"/>
  <c r="I156" i="23"/>
  <c r="Q156" i="23" s="1"/>
  <c r="Y155" i="23"/>
  <c r="W155" i="23"/>
  <c r="O155" i="23"/>
  <c r="I155" i="23"/>
  <c r="Y154" i="23"/>
  <c r="W154" i="23"/>
  <c r="O154" i="23"/>
  <c r="I154" i="23"/>
  <c r="Q154" i="23" s="1"/>
  <c r="G153" i="23" a="1"/>
  <c r="G153" i="23" s="1"/>
  <c r="Y150" i="23"/>
  <c r="W150" i="23"/>
  <c r="O150" i="23"/>
  <c r="I150" i="23"/>
  <c r="Q150" i="23" s="1"/>
  <c r="Y149" i="23"/>
  <c r="W149" i="23"/>
  <c r="O149" i="23"/>
  <c r="I149" i="23"/>
  <c r="Y148" i="23"/>
  <c r="W148" i="23"/>
  <c r="O148" i="23"/>
  <c r="I148" i="23"/>
  <c r="Q148" i="23" s="1"/>
  <c r="Y147" i="23"/>
  <c r="W147" i="23"/>
  <c r="O147" i="23"/>
  <c r="I147" i="23"/>
  <c r="G147" i="23"/>
  <c r="Y146" i="23"/>
  <c r="W146" i="23"/>
  <c r="O146" i="23"/>
  <c r="I146" i="23"/>
  <c r="Y145" i="23"/>
  <c r="W145" i="23"/>
  <c r="O145" i="23"/>
  <c r="I145" i="23"/>
  <c r="Y144" i="23"/>
  <c r="W144" i="23"/>
  <c r="O144" i="23"/>
  <c r="I144" i="23"/>
  <c r="Y143" i="23"/>
  <c r="W143" i="23"/>
  <c r="O143" i="23"/>
  <c r="F11" i="26" s="1"/>
  <c r="G11" i="26" s="1"/>
  <c r="I143" i="23"/>
  <c r="Q143" i="23" s="1"/>
  <c r="Y142" i="23"/>
  <c r="W142" i="23"/>
  <c r="O142" i="23"/>
  <c r="I142" i="23"/>
  <c r="Y141" i="23"/>
  <c r="W141" i="23"/>
  <c r="O141" i="23"/>
  <c r="I141" i="23"/>
  <c r="Q141" i="23" s="1"/>
  <c r="G140" i="23"/>
  <c r="AA137" i="23"/>
  <c r="Q137" i="23"/>
  <c r="AA136" i="23"/>
  <c r="Q136" i="23"/>
  <c r="AA135" i="23"/>
  <c r="Q135" i="23"/>
  <c r="Q134" i="23"/>
  <c r="AA133" i="23"/>
  <c r="Q133" i="23"/>
  <c r="AA132" i="23"/>
  <c r="Q132" i="23"/>
  <c r="Q131" i="23"/>
  <c r="Q130" i="23"/>
  <c r="AA129" i="23"/>
  <c r="Q129" i="23"/>
  <c r="AA128" i="23"/>
  <c r="Q128" i="23"/>
  <c r="AA127" i="23"/>
  <c r="Q127" i="23"/>
  <c r="AA126" i="23"/>
  <c r="Q126" i="23"/>
  <c r="Q125" i="23"/>
  <c r="AA124" i="23"/>
  <c r="Q124" i="23"/>
  <c r="AA123" i="23"/>
  <c r="Q123" i="23"/>
  <c r="AA122" i="23"/>
  <c r="AA176" i="23" s="1"/>
  <c r="Q122" i="23"/>
  <c r="AA121" i="23"/>
  <c r="Q121" i="23"/>
  <c r="AA120" i="23"/>
  <c r="AA119" i="23"/>
  <c r="Q119" i="23"/>
  <c r="AA118" i="23"/>
  <c r="Q118" i="23"/>
  <c r="Q117" i="23"/>
  <c r="AA116" i="23"/>
  <c r="Q116" i="23"/>
  <c r="AA115" i="23"/>
  <c r="Q115" i="23"/>
  <c r="AA114" i="23"/>
  <c r="Q114" i="23"/>
  <c r="Q113" i="23"/>
  <c r="AA112" i="23"/>
  <c r="Q112" i="23"/>
  <c r="AA111" i="23"/>
  <c r="Q111" i="23"/>
  <c r="AA110" i="23"/>
  <c r="Q110" i="23"/>
  <c r="Q109" i="23"/>
  <c r="AA108" i="23"/>
  <c r="Q108" i="23"/>
  <c r="AA107" i="23"/>
  <c r="Q107" i="23"/>
  <c r="AA106" i="23"/>
  <c r="Q106" i="23"/>
  <c r="AA105" i="23"/>
  <c r="Q105" i="23"/>
  <c r="AA104" i="23"/>
  <c r="Q104" i="23"/>
  <c r="AA103" i="23"/>
  <c r="Q103" i="23"/>
  <c r="AA102" i="23"/>
  <c r="Q102" i="23"/>
  <c r="AA101" i="23"/>
  <c r="Q101" i="23"/>
  <c r="AA100" i="23"/>
  <c r="Q100" i="23"/>
  <c r="AA99" i="23"/>
  <c r="Q99" i="23"/>
  <c r="AA98" i="23"/>
  <c r="Q98" i="23"/>
  <c r="AA97" i="23"/>
  <c r="Q97" i="23"/>
  <c r="AA96" i="23"/>
  <c r="Q96" i="23"/>
  <c r="AA95" i="23"/>
  <c r="Q95" i="23"/>
  <c r="AA94" i="23"/>
  <c r="Q94" i="23"/>
  <c r="AA93" i="23"/>
  <c r="Q93" i="23"/>
  <c r="AA92" i="23"/>
  <c r="Q92" i="23"/>
  <c r="AA91" i="23"/>
  <c r="Q91" i="23"/>
  <c r="AA90" i="23"/>
  <c r="Q90" i="23"/>
  <c r="AA89" i="23"/>
  <c r="Q89" i="23"/>
  <c r="AA88" i="23"/>
  <c r="Q88" i="23"/>
  <c r="AA87" i="23"/>
  <c r="Q87" i="23"/>
  <c r="AA86" i="23"/>
  <c r="Q86" i="23"/>
  <c r="AA85" i="23"/>
  <c r="Q85" i="23"/>
  <c r="AA84" i="23"/>
  <c r="Q84" i="23"/>
  <c r="AA83" i="23"/>
  <c r="Q83" i="23"/>
  <c r="AA82" i="23"/>
  <c r="Q82" i="23"/>
  <c r="AA81" i="23"/>
  <c r="Q81" i="23"/>
  <c r="AA80" i="23"/>
  <c r="AA168" i="23" s="1"/>
  <c r="Q80" i="23"/>
  <c r="AA79" i="23"/>
  <c r="Q79" i="23"/>
  <c r="AA78" i="23"/>
  <c r="Q78" i="23"/>
  <c r="AA77" i="23"/>
  <c r="Q77" i="23"/>
  <c r="AA76" i="23"/>
  <c r="Q76" i="23"/>
  <c r="AA75" i="23"/>
  <c r="Q75" i="23"/>
  <c r="Q74" i="23"/>
  <c r="AA73" i="23"/>
  <c r="Q73" i="23"/>
  <c r="AA72" i="23"/>
  <c r="Q72" i="23"/>
  <c r="AA71" i="23"/>
  <c r="Q71" i="23"/>
  <c r="AA70" i="23"/>
  <c r="Q70" i="23"/>
  <c r="AA69" i="23"/>
  <c r="Q69" i="23"/>
  <c r="AA68" i="23"/>
  <c r="Q68" i="23"/>
  <c r="AA67" i="23"/>
  <c r="Q67" i="23"/>
  <c r="AA66" i="23"/>
  <c r="Q66" i="23"/>
  <c r="AA65" i="23"/>
  <c r="Q65" i="23"/>
  <c r="AA64" i="23"/>
  <c r="Q64" i="23"/>
  <c r="AA63" i="23"/>
  <c r="AA62" i="23"/>
  <c r="Q62" i="23"/>
  <c r="AA61" i="23"/>
  <c r="Q61" i="23"/>
  <c r="Q60" i="23"/>
  <c r="AA59" i="23"/>
  <c r="Q59" i="23"/>
  <c r="AA58" i="23"/>
  <c r="Q58" i="23"/>
  <c r="AA57" i="23"/>
  <c r="Q57" i="23"/>
  <c r="AA56" i="23"/>
  <c r="Q56" i="23"/>
  <c r="AA55" i="23"/>
  <c r="Q55" i="23"/>
  <c r="Q54" i="23"/>
  <c r="Q53" i="23"/>
  <c r="AA52" i="23"/>
  <c r="Q52" i="23"/>
  <c r="Q51" i="23"/>
  <c r="AA50" i="23"/>
  <c r="Q50" i="23"/>
  <c r="AA49" i="23"/>
  <c r="Q49" i="23"/>
  <c r="AA48" i="23"/>
  <c r="AA164" i="23" s="1"/>
  <c r="Q48" i="23"/>
  <c r="Q47" i="23"/>
  <c r="AA46" i="23"/>
  <c r="Q46" i="23"/>
  <c r="AA45" i="23"/>
  <c r="Q45" i="23"/>
  <c r="AA44" i="23"/>
  <c r="Q44" i="23"/>
  <c r="AA43" i="23"/>
  <c r="Q43" i="23"/>
  <c r="AA42" i="23"/>
  <c r="Q42" i="23"/>
  <c r="AA41" i="23"/>
  <c r="Q41" i="23"/>
  <c r="AA40" i="23"/>
  <c r="Q40" i="23"/>
  <c r="AA39" i="23"/>
  <c r="Q39" i="23"/>
  <c r="AA38" i="23"/>
  <c r="Q38" i="23"/>
  <c r="AA37" i="23"/>
  <c r="Q37" i="23"/>
  <c r="AA36" i="23"/>
  <c r="Q36" i="23"/>
  <c r="AA35" i="23"/>
  <c r="Q35" i="23"/>
  <c r="AA34" i="23"/>
  <c r="Q34" i="23"/>
  <c r="AA33" i="23"/>
  <c r="Q33" i="23"/>
  <c r="AA32" i="23"/>
  <c r="Q32" i="23"/>
  <c r="AA31" i="23"/>
  <c r="Q31" i="23"/>
  <c r="AA30" i="23"/>
  <c r="Q30" i="23"/>
  <c r="AA29" i="23"/>
  <c r="Q29" i="23"/>
  <c r="AA28" i="23"/>
  <c r="Q28" i="23"/>
  <c r="AA27" i="23"/>
  <c r="Q27" i="23"/>
  <c r="AA26" i="23"/>
  <c r="Q26" i="23"/>
  <c r="AA25" i="23"/>
  <c r="Q25" i="23"/>
  <c r="AA24" i="23"/>
  <c r="Q24" i="23"/>
  <c r="AA23" i="23"/>
  <c r="Q23" i="23"/>
  <c r="AA22" i="23"/>
  <c r="Q22" i="23"/>
  <c r="AA21" i="23"/>
  <c r="Q21" i="23"/>
  <c r="AA20" i="23"/>
  <c r="Q20" i="23"/>
  <c r="AA19" i="23"/>
  <c r="Q19" i="23"/>
  <c r="AA18" i="23"/>
  <c r="Q18" i="23"/>
  <c r="AA17" i="23"/>
  <c r="Q17" i="23"/>
  <c r="AA16" i="23"/>
  <c r="Q16" i="23"/>
  <c r="AA15" i="23"/>
  <c r="Q15" i="23"/>
  <c r="AA14" i="23"/>
  <c r="AA155" i="23" s="1"/>
  <c r="Q14" i="23"/>
  <c r="AA13" i="23"/>
  <c r="Q13" i="23"/>
  <c r="AA12" i="23"/>
  <c r="Q12" i="23"/>
  <c r="AA11" i="23"/>
  <c r="AA148" i="23" s="1"/>
  <c r="Q11" i="23"/>
  <c r="AA10" i="23"/>
  <c r="AA150" i="23" s="1"/>
  <c r="Q10" i="23"/>
  <c r="AA9" i="23"/>
  <c r="AA154" i="23" s="1"/>
  <c r="Q9" i="23"/>
  <c r="AA149" i="23" l="1"/>
  <c r="AA156" i="23"/>
  <c r="AA162" i="23"/>
  <c r="AA163" i="23"/>
  <c r="AA161" i="23"/>
  <c r="AA147" i="23"/>
  <c r="AA170" i="23"/>
  <c r="AA171" i="23"/>
  <c r="AA169" i="23"/>
  <c r="AA175" i="23"/>
  <c r="Q142" i="23"/>
  <c r="Q147" i="23"/>
  <c r="Q149" i="23"/>
  <c r="Q155" i="23"/>
  <c r="Q157" i="23"/>
  <c r="Q161" i="23"/>
  <c r="Q163" i="23"/>
  <c r="Q169" i="23"/>
  <c r="Q171" i="23"/>
  <c r="Q175" i="23"/>
  <c r="Q176" i="23"/>
  <c r="G15" i="26"/>
  <c r="G18" i="26" s="1"/>
  <c r="G30" i="26"/>
  <c r="G32" i="26" s="1"/>
  <c r="G34" i="26" s="1"/>
  <c r="B38" i="27"/>
  <c r="B40" i="27" s="1"/>
  <c r="W33" i="28"/>
  <c r="Q33" i="28"/>
  <c r="S33" i="28"/>
  <c r="AA142" i="23"/>
  <c r="AA145" i="23"/>
  <c r="AA157" i="23"/>
  <c r="AA144" i="23"/>
  <c r="AA146" i="23"/>
  <c r="AA141" i="23"/>
  <c r="AA143" i="23"/>
  <c r="C729" i="21" l="1"/>
  <c r="E729" i="21" s="1"/>
  <c r="C728" i="21"/>
  <c r="E728" i="21" s="1"/>
  <c r="C727" i="21"/>
  <c r="E727" i="21" s="1"/>
  <c r="C726" i="21"/>
  <c r="E726" i="21" s="1"/>
  <c r="C725" i="21"/>
  <c r="E725" i="21" s="1"/>
  <c r="C724" i="21"/>
  <c r="E724" i="21" s="1"/>
  <c r="C723" i="21"/>
  <c r="E723" i="21" s="1"/>
  <c r="C722" i="21"/>
  <c r="E722" i="21" s="1"/>
  <c r="C721" i="21"/>
  <c r="E721" i="21" s="1"/>
  <c r="C720" i="21"/>
  <c r="E720" i="21" s="1"/>
  <c r="C719" i="21"/>
  <c r="E719" i="21" s="1"/>
  <c r="C718" i="21"/>
  <c r="E718" i="21" s="1"/>
  <c r="C717" i="21"/>
  <c r="E717" i="21" s="1"/>
  <c r="C716" i="21"/>
  <c r="E716" i="21" s="1"/>
  <c r="C715" i="21"/>
  <c r="E715" i="21" s="1"/>
  <c r="C714" i="21"/>
  <c r="E714" i="21" s="1"/>
  <c r="C713" i="21"/>
  <c r="E713" i="21" s="1"/>
  <c r="C712" i="21"/>
  <c r="E712" i="21" s="1"/>
  <c r="C711" i="21"/>
  <c r="E711" i="21" s="1"/>
  <c r="C710" i="21"/>
  <c r="E710" i="21" s="1"/>
  <c r="C709" i="21"/>
  <c r="E709" i="21" s="1"/>
  <c r="C708" i="21"/>
  <c r="E708" i="21" s="1"/>
  <c r="C707" i="21"/>
  <c r="E707" i="21" s="1"/>
  <c r="C706" i="21"/>
  <c r="E706" i="21" s="1"/>
  <c r="C705" i="21"/>
  <c r="E705" i="21" s="1"/>
  <c r="C704" i="21"/>
  <c r="E704" i="21" s="1"/>
  <c r="C703" i="21"/>
  <c r="E703" i="21" s="1"/>
  <c r="C702" i="21"/>
  <c r="E702" i="21" s="1"/>
  <c r="C701" i="21"/>
  <c r="E701" i="21" s="1"/>
  <c r="C700" i="21"/>
  <c r="E700" i="21" s="1"/>
  <c r="C699" i="21"/>
  <c r="E699" i="21" s="1"/>
  <c r="C698" i="21"/>
  <c r="E698" i="21" s="1"/>
  <c r="C697" i="21"/>
  <c r="E697" i="21" s="1"/>
  <c r="C696" i="21"/>
  <c r="E696" i="21" s="1"/>
  <c r="C695" i="21"/>
  <c r="E695" i="21" s="1"/>
  <c r="C694" i="21"/>
  <c r="E694" i="21" s="1"/>
  <c r="C693" i="21"/>
  <c r="E693" i="21" s="1"/>
  <c r="C692" i="21"/>
  <c r="E692" i="21" s="1"/>
  <c r="C691" i="21"/>
  <c r="E691" i="21" s="1"/>
  <c r="C690" i="21"/>
  <c r="E690" i="21" s="1"/>
  <c r="C689" i="21"/>
  <c r="E689" i="21" s="1"/>
  <c r="C688" i="21"/>
  <c r="E688" i="21" s="1"/>
  <c r="C687" i="21"/>
  <c r="E687" i="21" s="1"/>
  <c r="C686" i="21"/>
  <c r="E686" i="21" s="1"/>
  <c r="C685" i="21"/>
  <c r="E685" i="21" s="1"/>
  <c r="C684" i="21"/>
  <c r="E684" i="21" s="1"/>
  <c r="C683" i="21"/>
  <c r="E683" i="21" s="1"/>
  <c r="C682" i="21"/>
  <c r="E682" i="21" s="1"/>
  <c r="C681" i="21"/>
  <c r="E681" i="21" s="1"/>
  <c r="C680" i="21"/>
  <c r="E680" i="21" s="1"/>
  <c r="C679" i="21"/>
  <c r="E679" i="21" s="1"/>
  <c r="C678" i="21"/>
  <c r="E678" i="21" s="1"/>
  <c r="C677" i="21"/>
  <c r="E677" i="21" s="1"/>
  <c r="C676" i="21"/>
  <c r="E676" i="21" s="1"/>
  <c r="C675" i="21"/>
  <c r="E675" i="21" s="1"/>
  <c r="C674" i="21"/>
  <c r="E674" i="21" s="1"/>
  <c r="C673" i="21"/>
  <c r="E673" i="21" s="1"/>
  <c r="C672" i="21"/>
  <c r="E672" i="21" s="1"/>
  <c r="C671" i="21"/>
  <c r="E671" i="21" s="1"/>
  <c r="C670" i="21"/>
  <c r="E670" i="21" s="1"/>
  <c r="C669" i="21"/>
  <c r="E669" i="21" s="1"/>
  <c r="C668" i="21"/>
  <c r="E668" i="21" s="1"/>
  <c r="C667" i="21"/>
  <c r="E667" i="21" s="1"/>
  <c r="C666" i="21"/>
  <c r="E666" i="21" s="1"/>
  <c r="C665" i="21"/>
  <c r="E665" i="21" s="1"/>
  <c r="C664" i="21"/>
  <c r="E664" i="21" s="1"/>
  <c r="C663" i="21"/>
  <c r="E663" i="21" s="1"/>
  <c r="C662" i="21"/>
  <c r="E662" i="21" s="1"/>
  <c r="C661" i="21"/>
  <c r="E661" i="21" s="1"/>
  <c r="C660" i="21"/>
  <c r="E660" i="21" s="1"/>
  <c r="C659" i="21"/>
  <c r="E659" i="21" s="1"/>
  <c r="C658" i="21"/>
  <c r="E658" i="21" s="1"/>
  <c r="C657" i="21"/>
  <c r="E657" i="21" s="1"/>
  <c r="C656" i="21"/>
  <c r="E656" i="21" s="1"/>
  <c r="C655" i="21"/>
  <c r="E655" i="21" s="1"/>
  <c r="C654" i="21"/>
  <c r="E654" i="21" s="1"/>
  <c r="C653" i="21"/>
  <c r="E653" i="21" s="1"/>
  <c r="C652" i="21"/>
  <c r="E652" i="21" s="1"/>
  <c r="C651" i="21"/>
  <c r="E651" i="21" s="1"/>
  <c r="C650" i="21"/>
  <c r="E650" i="21" s="1"/>
  <c r="C649" i="21"/>
  <c r="E649" i="21" s="1"/>
  <c r="C648" i="21"/>
  <c r="E648" i="21" s="1"/>
  <c r="C647" i="21"/>
  <c r="E647" i="21" s="1"/>
  <c r="C646" i="21"/>
  <c r="E646" i="21" s="1"/>
  <c r="C645" i="21"/>
  <c r="E645" i="21" s="1"/>
  <c r="C644" i="21"/>
  <c r="E644" i="21" s="1"/>
  <c r="C643" i="21"/>
  <c r="E643" i="21" s="1"/>
  <c r="C642" i="21"/>
  <c r="E642" i="21" s="1"/>
  <c r="C641" i="21"/>
  <c r="E641" i="21" s="1"/>
  <c r="C640" i="21"/>
  <c r="E640" i="21" s="1"/>
  <c r="C639" i="21"/>
  <c r="E639" i="21" s="1"/>
  <c r="C638" i="21"/>
  <c r="E638" i="21" s="1"/>
  <c r="C637" i="21"/>
  <c r="E637" i="21" s="1"/>
  <c r="C636" i="21"/>
  <c r="E636" i="21" s="1"/>
  <c r="C635" i="21"/>
  <c r="E635" i="21" s="1"/>
  <c r="C634" i="21"/>
  <c r="E634" i="21" s="1"/>
  <c r="C633" i="21"/>
  <c r="E633" i="21" s="1"/>
  <c r="C632" i="21"/>
  <c r="E632" i="21" s="1"/>
  <c r="C631" i="21"/>
  <c r="E631" i="21" s="1"/>
  <c r="C630" i="21"/>
  <c r="E630" i="21" s="1"/>
  <c r="C629" i="21"/>
  <c r="E629" i="21" s="1"/>
  <c r="C628" i="21"/>
  <c r="E628" i="21" s="1"/>
  <c r="C627" i="21"/>
  <c r="E627" i="21" s="1"/>
  <c r="C626" i="21"/>
  <c r="E626" i="21" s="1"/>
  <c r="C625" i="21"/>
  <c r="E625" i="21" s="1"/>
  <c r="C624" i="21"/>
  <c r="E624" i="21" s="1"/>
  <c r="C623" i="21"/>
  <c r="E623" i="21" s="1"/>
  <c r="C622" i="21"/>
  <c r="E622" i="21" s="1"/>
  <c r="C621" i="21"/>
  <c r="E621" i="21" s="1"/>
  <c r="C620" i="21"/>
  <c r="E620" i="21" s="1"/>
  <c r="C619" i="21"/>
  <c r="E619" i="21" s="1"/>
  <c r="C618" i="21"/>
  <c r="E618" i="21" s="1"/>
  <c r="C617" i="21"/>
  <c r="E617" i="21" s="1"/>
  <c r="C616" i="21"/>
  <c r="E616" i="21" s="1"/>
  <c r="C615" i="21"/>
  <c r="E615" i="21" s="1"/>
  <c r="C614" i="21"/>
  <c r="E614" i="21" s="1"/>
  <c r="C613" i="21"/>
  <c r="E613" i="21" s="1"/>
  <c r="C612" i="21"/>
  <c r="E612" i="21" s="1"/>
  <c r="C611" i="21"/>
  <c r="E611" i="21" s="1"/>
  <c r="C610" i="21"/>
  <c r="E610" i="21" s="1"/>
  <c r="C609" i="21"/>
  <c r="E609" i="21" s="1"/>
  <c r="C608" i="21"/>
  <c r="E608" i="21" s="1"/>
  <c r="C607" i="21"/>
  <c r="E607" i="21" s="1"/>
  <c r="C606" i="21"/>
  <c r="E606" i="21" s="1"/>
  <c r="C605" i="21"/>
  <c r="E605" i="21" s="1"/>
  <c r="C604" i="21"/>
  <c r="E604" i="21" s="1"/>
  <c r="C603" i="21"/>
  <c r="E603" i="21" s="1"/>
  <c r="C602" i="21"/>
  <c r="E602" i="21" s="1"/>
  <c r="C601" i="21"/>
  <c r="E601" i="21" s="1"/>
  <c r="C600" i="21"/>
  <c r="E600" i="21" s="1"/>
  <c r="C599" i="21"/>
  <c r="E599" i="21" s="1"/>
  <c r="C598" i="21"/>
  <c r="E598" i="21" s="1"/>
  <c r="C597" i="21"/>
  <c r="E597" i="21" s="1"/>
  <c r="C596" i="21"/>
  <c r="E596" i="21" s="1"/>
  <c r="C595" i="21"/>
  <c r="E595" i="21" s="1"/>
  <c r="C594" i="21"/>
  <c r="E594" i="21" s="1"/>
  <c r="C593" i="21"/>
  <c r="E593" i="21" s="1"/>
  <c r="C592" i="21"/>
  <c r="E592" i="21" s="1"/>
  <c r="C591" i="21"/>
  <c r="E591" i="21" s="1"/>
  <c r="C590" i="21"/>
  <c r="E590" i="21" s="1"/>
  <c r="C589" i="21"/>
  <c r="E589" i="21" s="1"/>
  <c r="C588" i="21"/>
  <c r="E588" i="21" s="1"/>
  <c r="C587" i="21"/>
  <c r="E587" i="21" s="1"/>
  <c r="C586" i="21"/>
  <c r="E586" i="21" s="1"/>
  <c r="C585" i="21"/>
  <c r="E585" i="21" s="1"/>
  <c r="C584" i="21"/>
  <c r="E584" i="21" s="1"/>
  <c r="C583" i="21"/>
  <c r="E583" i="21" s="1"/>
  <c r="C582" i="21"/>
  <c r="E582" i="21" s="1"/>
  <c r="C581" i="21"/>
  <c r="E581" i="21" s="1"/>
  <c r="C580" i="21"/>
  <c r="E580" i="21" s="1"/>
  <c r="C579" i="21"/>
  <c r="E579" i="21" s="1"/>
  <c r="C578" i="21"/>
  <c r="E578" i="21" s="1"/>
  <c r="C577" i="21"/>
  <c r="E577" i="21" s="1"/>
  <c r="C576" i="21"/>
  <c r="E576" i="21" s="1"/>
  <c r="C575" i="21"/>
  <c r="E575" i="21" s="1"/>
  <c r="C574" i="21"/>
  <c r="E574" i="21" s="1"/>
  <c r="C573" i="21"/>
  <c r="E573" i="21" s="1"/>
  <c r="C572" i="21"/>
  <c r="E572" i="21" s="1"/>
  <c r="C571" i="21"/>
  <c r="E571" i="21" s="1"/>
  <c r="C570" i="21"/>
  <c r="E570" i="21" s="1"/>
  <c r="C569" i="21"/>
  <c r="E569" i="21" s="1"/>
  <c r="C568" i="21"/>
  <c r="E568" i="21" s="1"/>
  <c r="C567" i="21"/>
  <c r="E567" i="21" s="1"/>
  <c r="C566" i="21"/>
  <c r="E566" i="21" s="1"/>
  <c r="C565" i="21"/>
  <c r="E565" i="21" s="1"/>
  <c r="C564" i="21"/>
  <c r="E564" i="21" s="1"/>
  <c r="C563" i="21"/>
  <c r="E563" i="21" s="1"/>
  <c r="C562" i="21"/>
  <c r="E562" i="21" s="1"/>
  <c r="C561" i="21"/>
  <c r="E561" i="21" s="1"/>
  <c r="C560" i="21"/>
  <c r="E560" i="21" s="1"/>
  <c r="C559" i="21"/>
  <c r="E559" i="21" s="1"/>
  <c r="C558" i="21"/>
  <c r="E558" i="21" s="1"/>
  <c r="C557" i="21"/>
  <c r="E557" i="21" s="1"/>
  <c r="C556" i="21"/>
  <c r="E556" i="21" s="1"/>
  <c r="C555" i="21"/>
  <c r="E555" i="21" s="1"/>
  <c r="C554" i="21"/>
  <c r="E554" i="21" s="1"/>
  <c r="C553" i="21"/>
  <c r="E553" i="21" s="1"/>
  <c r="C552" i="21"/>
  <c r="E552" i="21" s="1"/>
  <c r="C551" i="21"/>
  <c r="E551" i="21" s="1"/>
  <c r="C550" i="21"/>
  <c r="E550" i="21" s="1"/>
  <c r="C549" i="21"/>
  <c r="E549" i="21" s="1"/>
  <c r="C548" i="21"/>
  <c r="E548" i="21" s="1"/>
  <c r="C547" i="21"/>
  <c r="E547" i="21" s="1"/>
  <c r="C546" i="21"/>
  <c r="E546" i="21" s="1"/>
  <c r="C545" i="21"/>
  <c r="E545" i="21" s="1"/>
  <c r="C544" i="21"/>
  <c r="E544" i="21" s="1"/>
  <c r="C543" i="21"/>
  <c r="E543" i="21" s="1"/>
  <c r="C542" i="21"/>
  <c r="E542" i="21" s="1"/>
  <c r="C541" i="21"/>
  <c r="E541" i="21" s="1"/>
  <c r="C540" i="21"/>
  <c r="E540" i="21" s="1"/>
  <c r="C539" i="21"/>
  <c r="E539" i="21" s="1"/>
  <c r="C538" i="21"/>
  <c r="E538" i="21" s="1"/>
  <c r="C537" i="21"/>
  <c r="E537" i="21" s="1"/>
  <c r="C536" i="21"/>
  <c r="E536" i="21" s="1"/>
  <c r="C535" i="21"/>
  <c r="E535" i="21" s="1"/>
  <c r="C534" i="21"/>
  <c r="E534" i="21" s="1"/>
  <c r="C533" i="21"/>
  <c r="E533" i="21" s="1"/>
  <c r="C532" i="21"/>
  <c r="E532" i="21" s="1"/>
  <c r="C531" i="21"/>
  <c r="E531" i="21" s="1"/>
  <c r="C530" i="21"/>
  <c r="E530" i="21" s="1"/>
  <c r="C529" i="21"/>
  <c r="E529" i="21" s="1"/>
  <c r="C528" i="21"/>
  <c r="E528" i="21" s="1"/>
  <c r="C527" i="21"/>
  <c r="E527" i="21" s="1"/>
  <c r="C526" i="21"/>
  <c r="E526" i="21" s="1"/>
  <c r="C525" i="21"/>
  <c r="E525" i="21" s="1"/>
  <c r="C524" i="21"/>
  <c r="E524" i="21" s="1"/>
  <c r="C523" i="21"/>
  <c r="E523" i="21" s="1"/>
  <c r="C522" i="21"/>
  <c r="E522" i="21" s="1"/>
  <c r="C521" i="21"/>
  <c r="E521" i="21" s="1"/>
  <c r="C520" i="21"/>
  <c r="E520" i="21" s="1"/>
  <c r="C519" i="21"/>
  <c r="E519" i="21" s="1"/>
  <c r="C518" i="21"/>
  <c r="E518" i="21" s="1"/>
  <c r="C517" i="21"/>
  <c r="E517" i="21" s="1"/>
  <c r="C516" i="21"/>
  <c r="E516" i="21" s="1"/>
  <c r="C515" i="21"/>
  <c r="E515" i="21" s="1"/>
  <c r="C514" i="21"/>
  <c r="E514" i="21" s="1"/>
  <c r="C513" i="21"/>
  <c r="E513" i="21" s="1"/>
  <c r="C512" i="21"/>
  <c r="E512" i="21" s="1"/>
  <c r="C511" i="21"/>
  <c r="E511" i="21" s="1"/>
  <c r="C510" i="21"/>
  <c r="E510" i="21" s="1"/>
  <c r="C509" i="21"/>
  <c r="E509" i="21" s="1"/>
  <c r="C508" i="21"/>
  <c r="E508" i="21" s="1"/>
  <c r="C507" i="21"/>
  <c r="E507" i="21" s="1"/>
  <c r="C506" i="21"/>
  <c r="E506" i="21" s="1"/>
  <c r="C505" i="21"/>
  <c r="E505" i="21" s="1"/>
  <c r="C504" i="21"/>
  <c r="E504" i="21" s="1"/>
  <c r="C503" i="21"/>
  <c r="E503" i="21" s="1"/>
  <c r="C502" i="21"/>
  <c r="E502" i="21" s="1"/>
  <c r="C501" i="21"/>
  <c r="E501" i="21" s="1"/>
  <c r="C500" i="21"/>
  <c r="E500" i="21" s="1"/>
  <c r="C499" i="21"/>
  <c r="E499" i="21" s="1"/>
  <c r="C498" i="21"/>
  <c r="E498" i="21" s="1"/>
  <c r="C497" i="21"/>
  <c r="E497" i="21" s="1"/>
  <c r="C496" i="21"/>
  <c r="E496" i="21" s="1"/>
  <c r="C495" i="21"/>
  <c r="E495" i="21" s="1"/>
  <c r="C494" i="21"/>
  <c r="E494" i="21" s="1"/>
  <c r="C493" i="21"/>
  <c r="E493" i="21" s="1"/>
  <c r="C492" i="21"/>
  <c r="E492" i="21" s="1"/>
  <c r="C491" i="21"/>
  <c r="E491" i="21" s="1"/>
  <c r="C490" i="21"/>
  <c r="E490" i="21" s="1"/>
  <c r="C489" i="21"/>
  <c r="E489" i="21" s="1"/>
  <c r="C488" i="21"/>
  <c r="E488" i="21" s="1"/>
  <c r="C487" i="21"/>
  <c r="E487" i="21" s="1"/>
  <c r="C486" i="21"/>
  <c r="E486" i="21" s="1"/>
  <c r="C485" i="21"/>
  <c r="E485" i="21" s="1"/>
  <c r="C484" i="21"/>
  <c r="E484" i="21" s="1"/>
  <c r="C483" i="21"/>
  <c r="E483" i="21" s="1"/>
  <c r="C482" i="21"/>
  <c r="E482" i="21" s="1"/>
  <c r="C481" i="21"/>
  <c r="E481" i="21" s="1"/>
  <c r="C480" i="21"/>
  <c r="E480" i="21" s="1"/>
  <c r="C479" i="21"/>
  <c r="E479" i="21" s="1"/>
  <c r="C478" i="21"/>
  <c r="E478" i="21" s="1"/>
  <c r="C477" i="21"/>
  <c r="E477" i="21" s="1"/>
  <c r="C476" i="21"/>
  <c r="E476" i="21" s="1"/>
  <c r="C475" i="21"/>
  <c r="E475" i="21" s="1"/>
  <c r="C474" i="21"/>
  <c r="E474" i="21" s="1"/>
  <c r="C473" i="21"/>
  <c r="E473" i="21" s="1"/>
  <c r="C472" i="21"/>
  <c r="E472" i="21" s="1"/>
  <c r="C471" i="21"/>
  <c r="E471" i="21" s="1"/>
  <c r="C470" i="21"/>
  <c r="E470" i="21" s="1"/>
  <c r="C469" i="21"/>
  <c r="E469" i="21" s="1"/>
  <c r="C468" i="21"/>
  <c r="E468" i="21" s="1"/>
  <c r="C467" i="21"/>
  <c r="E467" i="21" s="1"/>
  <c r="C466" i="21"/>
  <c r="E466" i="21" s="1"/>
  <c r="C465" i="21"/>
  <c r="E465" i="21" s="1"/>
  <c r="C464" i="21"/>
  <c r="E464" i="21" s="1"/>
  <c r="C463" i="21"/>
  <c r="E463" i="21" s="1"/>
  <c r="C462" i="21"/>
  <c r="E462" i="21" s="1"/>
  <c r="C461" i="21"/>
  <c r="E461" i="21" s="1"/>
  <c r="C460" i="21"/>
  <c r="E460" i="21" s="1"/>
  <c r="C459" i="21"/>
  <c r="E459" i="21" s="1"/>
  <c r="C458" i="21"/>
  <c r="E458" i="21" s="1"/>
  <c r="C457" i="21"/>
  <c r="E457" i="21" s="1"/>
  <c r="C456" i="21"/>
  <c r="E456" i="21" s="1"/>
  <c r="C455" i="21"/>
  <c r="E455" i="21" s="1"/>
  <c r="C454" i="21"/>
  <c r="E454" i="21" s="1"/>
  <c r="C453" i="21"/>
  <c r="E453" i="21" s="1"/>
  <c r="C452" i="21"/>
  <c r="E452" i="21" s="1"/>
  <c r="C451" i="21"/>
  <c r="E451" i="21" s="1"/>
  <c r="C450" i="21"/>
  <c r="E450" i="21" s="1"/>
  <c r="C449" i="21"/>
  <c r="E449" i="21" s="1"/>
  <c r="C448" i="21"/>
  <c r="E448" i="21" s="1"/>
  <c r="C447" i="21"/>
  <c r="E447" i="21" s="1"/>
  <c r="C446" i="21"/>
  <c r="E446" i="21" s="1"/>
  <c r="C445" i="21"/>
  <c r="E445" i="21" s="1"/>
  <c r="C444" i="21"/>
  <c r="E444" i="21" s="1"/>
  <c r="C443" i="21"/>
  <c r="E443" i="21" s="1"/>
  <c r="C442" i="21"/>
  <c r="E442" i="21" s="1"/>
  <c r="C441" i="21"/>
  <c r="E441" i="21" s="1"/>
  <c r="C440" i="21"/>
  <c r="E440" i="21" s="1"/>
  <c r="C439" i="21"/>
  <c r="E439" i="21" s="1"/>
  <c r="C438" i="21"/>
  <c r="E438" i="21" s="1"/>
  <c r="C437" i="21"/>
  <c r="E437" i="21" s="1"/>
  <c r="C436" i="21"/>
  <c r="E436" i="21" s="1"/>
  <c r="C435" i="21"/>
  <c r="E435" i="21" s="1"/>
  <c r="C434" i="21"/>
  <c r="E434" i="21" s="1"/>
  <c r="C433" i="21"/>
  <c r="E433" i="21" s="1"/>
  <c r="C432" i="21"/>
  <c r="E432" i="21" s="1"/>
  <c r="C431" i="21"/>
  <c r="E431" i="21" s="1"/>
  <c r="C430" i="21"/>
  <c r="E430" i="21" s="1"/>
  <c r="C429" i="21"/>
  <c r="E429" i="21" s="1"/>
  <c r="C428" i="21"/>
  <c r="E428" i="21" s="1"/>
  <c r="C427" i="21"/>
  <c r="E427" i="21" s="1"/>
  <c r="C426" i="21"/>
  <c r="E426" i="21" s="1"/>
  <c r="C425" i="21"/>
  <c r="E425" i="21" s="1"/>
  <c r="C424" i="21"/>
  <c r="E424" i="21" s="1"/>
  <c r="C423" i="21"/>
  <c r="E423" i="21" s="1"/>
  <c r="C422" i="21"/>
  <c r="E422" i="21" s="1"/>
  <c r="C421" i="21"/>
  <c r="E421" i="21" s="1"/>
  <c r="C420" i="21"/>
  <c r="E420" i="21" s="1"/>
  <c r="C419" i="21"/>
  <c r="E419" i="21" s="1"/>
  <c r="C418" i="21"/>
  <c r="E418" i="21" s="1"/>
  <c r="C417" i="21"/>
  <c r="E417" i="21" s="1"/>
  <c r="C416" i="21"/>
  <c r="E416" i="21" s="1"/>
  <c r="C415" i="21"/>
  <c r="E415" i="21" s="1"/>
  <c r="C414" i="21"/>
  <c r="E414" i="21" s="1"/>
  <c r="C413" i="21"/>
  <c r="E413" i="21" s="1"/>
  <c r="C412" i="21"/>
  <c r="E412" i="21" s="1"/>
  <c r="C411" i="21"/>
  <c r="E411" i="21" s="1"/>
  <c r="C410" i="21"/>
  <c r="E410" i="21" s="1"/>
  <c r="C409" i="21"/>
  <c r="E409" i="21" s="1"/>
  <c r="C408" i="21"/>
  <c r="E408" i="21" s="1"/>
  <c r="C407" i="21"/>
  <c r="E407" i="21" s="1"/>
  <c r="C406" i="21"/>
  <c r="E406" i="21" s="1"/>
  <c r="C405" i="21"/>
  <c r="E405" i="21" s="1"/>
  <c r="C404" i="21"/>
  <c r="E404" i="21" s="1"/>
  <c r="C403" i="21"/>
  <c r="E403" i="21" s="1"/>
  <c r="C402" i="21"/>
  <c r="E402" i="21" s="1"/>
  <c r="C401" i="21"/>
  <c r="E401" i="21" s="1"/>
  <c r="C400" i="21"/>
  <c r="E400" i="21" s="1"/>
  <c r="C399" i="21"/>
  <c r="E399" i="21" s="1"/>
  <c r="C398" i="21"/>
  <c r="E398" i="21" s="1"/>
  <c r="C397" i="21"/>
  <c r="E397" i="21" s="1"/>
  <c r="C396" i="21"/>
  <c r="E396" i="21" s="1"/>
  <c r="C395" i="21"/>
  <c r="E395" i="21" s="1"/>
  <c r="C394" i="21"/>
  <c r="E394" i="21" s="1"/>
  <c r="C393" i="21"/>
  <c r="E393" i="21" s="1"/>
  <c r="C392" i="21"/>
  <c r="E392" i="21" s="1"/>
  <c r="C391" i="21"/>
  <c r="E391" i="21" s="1"/>
  <c r="C390" i="21"/>
  <c r="E390" i="21" s="1"/>
  <c r="C389" i="21"/>
  <c r="E389" i="21" s="1"/>
  <c r="C388" i="21"/>
  <c r="E388" i="21" s="1"/>
  <c r="C387" i="21"/>
  <c r="E387" i="21" s="1"/>
  <c r="C386" i="21"/>
  <c r="E386" i="21" s="1"/>
  <c r="C385" i="21"/>
  <c r="E385" i="21" s="1"/>
  <c r="C384" i="21"/>
  <c r="E384" i="21" s="1"/>
  <c r="C383" i="21"/>
  <c r="E383" i="21" s="1"/>
  <c r="C382" i="21"/>
  <c r="E382" i="21" s="1"/>
  <c r="C381" i="21"/>
  <c r="E381" i="21" s="1"/>
  <c r="C380" i="21"/>
  <c r="E380" i="21" s="1"/>
  <c r="C379" i="21"/>
  <c r="E379" i="21" s="1"/>
  <c r="C378" i="21"/>
  <c r="E378" i="21" s="1"/>
  <c r="C377" i="21"/>
  <c r="E377" i="21" s="1"/>
  <c r="C376" i="21"/>
  <c r="E376" i="21" s="1"/>
  <c r="C375" i="21"/>
  <c r="E375" i="21" s="1"/>
  <c r="C374" i="21"/>
  <c r="E374" i="21" s="1"/>
  <c r="C373" i="21"/>
  <c r="E373" i="21" s="1"/>
  <c r="C372" i="21"/>
  <c r="E372" i="21" s="1"/>
  <c r="C371" i="21"/>
  <c r="E371" i="21" s="1"/>
  <c r="C370" i="21"/>
  <c r="E370" i="21" s="1"/>
  <c r="C369" i="21"/>
  <c r="E369" i="21" s="1"/>
  <c r="C368" i="21"/>
  <c r="E368" i="21" s="1"/>
  <c r="C367" i="21"/>
  <c r="E367" i="21" s="1"/>
  <c r="C366" i="21"/>
  <c r="E366" i="21" s="1"/>
  <c r="C365" i="21"/>
  <c r="E365" i="21" s="1"/>
  <c r="C364" i="21"/>
  <c r="E364" i="21" s="1"/>
  <c r="C363" i="21"/>
  <c r="E363" i="21" s="1"/>
  <c r="C362" i="21"/>
  <c r="E362" i="21" s="1"/>
  <c r="C361" i="21"/>
  <c r="E361" i="21" s="1"/>
  <c r="C360" i="21"/>
  <c r="E360" i="21" s="1"/>
  <c r="C359" i="21"/>
  <c r="E359" i="21" s="1"/>
  <c r="C358" i="21"/>
  <c r="E358" i="21" s="1"/>
  <c r="C357" i="21"/>
  <c r="E357" i="21" s="1"/>
  <c r="C356" i="21"/>
  <c r="E356" i="21" s="1"/>
  <c r="C355" i="21"/>
  <c r="E355" i="21" s="1"/>
  <c r="C354" i="21"/>
  <c r="E354" i="21" s="1"/>
  <c r="C353" i="21"/>
  <c r="E353" i="21" s="1"/>
  <c r="C352" i="21"/>
  <c r="E352" i="21" s="1"/>
  <c r="C351" i="21"/>
  <c r="E351" i="21" s="1"/>
  <c r="C350" i="21"/>
  <c r="E350" i="21" s="1"/>
  <c r="C349" i="21"/>
  <c r="E349" i="21" s="1"/>
  <c r="C348" i="21"/>
  <c r="E348" i="21" s="1"/>
  <c r="C347" i="21"/>
  <c r="E347" i="21" s="1"/>
  <c r="C346" i="21"/>
  <c r="E346" i="21" s="1"/>
  <c r="C345" i="21"/>
  <c r="E345" i="21" s="1"/>
  <c r="C344" i="21"/>
  <c r="E344" i="21" s="1"/>
  <c r="C343" i="21"/>
  <c r="E343" i="21" s="1"/>
  <c r="C342" i="21"/>
  <c r="E342" i="21" s="1"/>
  <c r="C341" i="21"/>
  <c r="E341" i="21" s="1"/>
  <c r="C340" i="21"/>
  <c r="E340" i="21" s="1"/>
  <c r="C339" i="21"/>
  <c r="E339" i="21" s="1"/>
  <c r="C338" i="21"/>
  <c r="E338" i="21" s="1"/>
  <c r="C337" i="21"/>
  <c r="E337" i="21" s="1"/>
  <c r="C336" i="21"/>
  <c r="E336" i="21" s="1"/>
  <c r="C335" i="21"/>
  <c r="E335" i="21" s="1"/>
  <c r="C334" i="21"/>
  <c r="E334" i="21" s="1"/>
  <c r="C333" i="21"/>
  <c r="E333" i="21" s="1"/>
  <c r="C332" i="21"/>
  <c r="E332" i="21" s="1"/>
  <c r="C331" i="21"/>
  <c r="E331" i="21" s="1"/>
  <c r="C330" i="21"/>
  <c r="E330" i="21" s="1"/>
  <c r="C329" i="21"/>
  <c r="E329" i="21" s="1"/>
  <c r="C328" i="21"/>
  <c r="E328" i="21" s="1"/>
  <c r="C327" i="21"/>
  <c r="E327" i="21" s="1"/>
  <c r="C326" i="21"/>
  <c r="E326" i="21" s="1"/>
  <c r="C325" i="21"/>
  <c r="E325" i="21" s="1"/>
  <c r="C324" i="21"/>
  <c r="E324" i="21" s="1"/>
  <c r="C323" i="21"/>
  <c r="E323" i="21" s="1"/>
  <c r="C322" i="21"/>
  <c r="E322" i="21" s="1"/>
  <c r="C321" i="21"/>
  <c r="E321" i="21" s="1"/>
  <c r="C320" i="21"/>
  <c r="E320" i="21" s="1"/>
  <c r="C319" i="21"/>
  <c r="E319" i="21" s="1"/>
  <c r="C318" i="21"/>
  <c r="E318" i="21" s="1"/>
  <c r="C317" i="21"/>
  <c r="E317" i="21" s="1"/>
  <c r="C316" i="21"/>
  <c r="E316" i="21" s="1"/>
  <c r="C315" i="21"/>
  <c r="E315" i="21" s="1"/>
  <c r="C314" i="21"/>
  <c r="E314" i="21" s="1"/>
  <c r="C313" i="21"/>
  <c r="E313" i="21" s="1"/>
  <c r="C312" i="21"/>
  <c r="E312" i="21" s="1"/>
  <c r="C311" i="21"/>
  <c r="E311" i="21" s="1"/>
  <c r="C310" i="21"/>
  <c r="E310" i="21" s="1"/>
  <c r="C309" i="21"/>
  <c r="E309" i="21" s="1"/>
  <c r="C308" i="21"/>
  <c r="E308" i="21" s="1"/>
  <c r="C307" i="21"/>
  <c r="E307" i="21" s="1"/>
  <c r="C306" i="21"/>
  <c r="E306" i="21" s="1"/>
  <c r="C305" i="21"/>
  <c r="E305" i="21" s="1"/>
  <c r="C304" i="21"/>
  <c r="E304" i="21" s="1"/>
  <c r="C303" i="21"/>
  <c r="E303" i="21" s="1"/>
  <c r="C302" i="21"/>
  <c r="E302" i="21" s="1"/>
  <c r="C301" i="21"/>
  <c r="E301" i="21" s="1"/>
  <c r="C300" i="21"/>
  <c r="E300" i="21" s="1"/>
  <c r="C299" i="21"/>
  <c r="E299" i="21" s="1"/>
  <c r="C298" i="21"/>
  <c r="E298" i="21" s="1"/>
  <c r="C297" i="21"/>
  <c r="E297" i="21" s="1"/>
  <c r="C296" i="21"/>
  <c r="E296" i="21" s="1"/>
  <c r="C295" i="21"/>
  <c r="E295" i="21" s="1"/>
  <c r="C294" i="21"/>
  <c r="E294" i="21" s="1"/>
  <c r="C293" i="21"/>
  <c r="E293" i="21" s="1"/>
  <c r="C292" i="21"/>
  <c r="E292" i="21" s="1"/>
  <c r="C291" i="21"/>
  <c r="E291" i="21" s="1"/>
  <c r="C290" i="21"/>
  <c r="E290" i="21" s="1"/>
  <c r="C289" i="21"/>
  <c r="E289" i="21" s="1"/>
  <c r="C288" i="21"/>
  <c r="E288" i="21" s="1"/>
  <c r="C287" i="21"/>
  <c r="E287" i="21" s="1"/>
  <c r="C286" i="21"/>
  <c r="E286" i="21" s="1"/>
  <c r="C285" i="21"/>
  <c r="E285" i="21" s="1"/>
  <c r="C284" i="21"/>
  <c r="E284" i="21" s="1"/>
  <c r="C283" i="21"/>
  <c r="E283" i="21" s="1"/>
  <c r="C282" i="21"/>
  <c r="E282" i="21" s="1"/>
  <c r="C281" i="21"/>
  <c r="E281" i="21" s="1"/>
  <c r="C280" i="21"/>
  <c r="E280" i="21" s="1"/>
  <c r="C279" i="21"/>
  <c r="E279" i="21" s="1"/>
  <c r="C278" i="21"/>
  <c r="E278" i="21" s="1"/>
  <c r="C277" i="21"/>
  <c r="E277" i="21" s="1"/>
  <c r="C276" i="21"/>
  <c r="E276" i="21" s="1"/>
  <c r="C275" i="21"/>
  <c r="E275" i="21" s="1"/>
  <c r="C274" i="21"/>
  <c r="E274" i="21" s="1"/>
  <c r="C273" i="21"/>
  <c r="E273" i="21" s="1"/>
  <c r="C272" i="21"/>
  <c r="E272" i="21" s="1"/>
  <c r="C271" i="21"/>
  <c r="E271" i="21" s="1"/>
  <c r="C270" i="21"/>
  <c r="E270" i="21" s="1"/>
  <c r="C269" i="21"/>
  <c r="E269" i="21" s="1"/>
  <c r="C268" i="21"/>
  <c r="E268" i="21" s="1"/>
  <c r="C267" i="21"/>
  <c r="E267" i="21" s="1"/>
  <c r="C266" i="21"/>
  <c r="E266" i="21" s="1"/>
  <c r="C265" i="21"/>
  <c r="E265" i="21" s="1"/>
  <c r="C264" i="21"/>
  <c r="E264" i="21" s="1"/>
  <c r="C263" i="21"/>
  <c r="E263" i="21" s="1"/>
  <c r="C262" i="21"/>
  <c r="E262" i="21" s="1"/>
  <c r="C261" i="21"/>
  <c r="E261" i="21" s="1"/>
  <c r="C260" i="21"/>
  <c r="E260" i="21" s="1"/>
  <c r="C259" i="21"/>
  <c r="E259" i="21" s="1"/>
  <c r="C258" i="21"/>
  <c r="E258" i="21" s="1"/>
  <c r="C257" i="21"/>
  <c r="E257" i="21" s="1"/>
  <c r="C256" i="21"/>
  <c r="E256" i="21" s="1"/>
  <c r="C255" i="21"/>
  <c r="E255" i="21" s="1"/>
  <c r="C254" i="21"/>
  <c r="E254" i="21" s="1"/>
  <c r="C253" i="21"/>
  <c r="E253" i="21" s="1"/>
  <c r="C252" i="21"/>
  <c r="E252" i="21" s="1"/>
  <c r="C251" i="21"/>
  <c r="E251" i="21" s="1"/>
  <c r="C250" i="21"/>
  <c r="E250" i="21" s="1"/>
  <c r="C249" i="21"/>
  <c r="E249" i="21" s="1"/>
  <c r="C248" i="21"/>
  <c r="E248" i="21" s="1"/>
  <c r="C247" i="21"/>
  <c r="E247" i="21" s="1"/>
  <c r="C246" i="21"/>
  <c r="E246" i="21" s="1"/>
  <c r="C245" i="21"/>
  <c r="E245" i="21" s="1"/>
  <c r="C244" i="21"/>
  <c r="E244" i="21" s="1"/>
  <c r="C243" i="21"/>
  <c r="E243" i="21" s="1"/>
  <c r="C242" i="21"/>
  <c r="E242" i="21" s="1"/>
  <c r="C241" i="21"/>
  <c r="E241" i="21" s="1"/>
  <c r="C240" i="21"/>
  <c r="E240" i="21" s="1"/>
  <c r="C239" i="21"/>
  <c r="E239" i="21" s="1"/>
  <c r="C238" i="21"/>
  <c r="E238" i="21" s="1"/>
  <c r="C237" i="21"/>
  <c r="E237" i="21" s="1"/>
  <c r="C236" i="21"/>
  <c r="E236" i="21" s="1"/>
  <c r="C235" i="21"/>
  <c r="E235" i="21" s="1"/>
  <c r="C234" i="21"/>
  <c r="E234" i="21" s="1"/>
  <c r="C233" i="21"/>
  <c r="E233" i="21" s="1"/>
  <c r="C232" i="21"/>
  <c r="E232" i="21" s="1"/>
  <c r="C231" i="21"/>
  <c r="E231" i="21" s="1"/>
  <c r="C230" i="21"/>
  <c r="E230" i="21" s="1"/>
  <c r="C229" i="21"/>
  <c r="E229" i="21" s="1"/>
  <c r="C228" i="21"/>
  <c r="E228" i="21" s="1"/>
  <c r="C227" i="21"/>
  <c r="E227" i="21" s="1"/>
  <c r="C226" i="21"/>
  <c r="E226" i="21" s="1"/>
  <c r="C225" i="21"/>
  <c r="E225" i="21" s="1"/>
  <c r="C224" i="21"/>
  <c r="E224" i="21" s="1"/>
  <c r="C223" i="21"/>
  <c r="E223" i="21" s="1"/>
  <c r="C222" i="21"/>
  <c r="E222" i="21" s="1"/>
  <c r="C221" i="21"/>
  <c r="E221" i="21" s="1"/>
  <c r="C220" i="21"/>
  <c r="E220" i="21" s="1"/>
  <c r="C219" i="21"/>
  <c r="E219" i="21" s="1"/>
  <c r="C218" i="21"/>
  <c r="E218" i="21" s="1"/>
  <c r="C217" i="21"/>
  <c r="E217" i="21" s="1"/>
  <c r="C216" i="21"/>
  <c r="E216" i="21" s="1"/>
  <c r="C215" i="21"/>
  <c r="E215" i="21" s="1"/>
  <c r="C214" i="21"/>
  <c r="E214" i="21" s="1"/>
  <c r="C213" i="21"/>
  <c r="E213" i="21" s="1"/>
  <c r="C212" i="21"/>
  <c r="E212" i="21" s="1"/>
  <c r="C211" i="21"/>
  <c r="E211" i="21" s="1"/>
  <c r="C210" i="21"/>
  <c r="E210" i="21" s="1"/>
  <c r="C209" i="21"/>
  <c r="E209" i="21" s="1"/>
  <c r="C208" i="21"/>
  <c r="E208" i="21" s="1"/>
  <c r="C207" i="21"/>
  <c r="E207" i="21" s="1"/>
  <c r="C206" i="21"/>
  <c r="E206" i="21" s="1"/>
  <c r="C205" i="21"/>
  <c r="E205" i="21" s="1"/>
  <c r="C204" i="21"/>
  <c r="E204" i="21" s="1"/>
  <c r="C203" i="21"/>
  <c r="E203" i="21" s="1"/>
  <c r="C202" i="21"/>
  <c r="E202" i="21" s="1"/>
  <c r="C201" i="21"/>
  <c r="E201" i="21" s="1"/>
  <c r="C200" i="21"/>
  <c r="E200" i="21" s="1"/>
  <c r="C199" i="21"/>
  <c r="E199" i="21" s="1"/>
  <c r="C198" i="21"/>
  <c r="E198" i="21" s="1"/>
  <c r="C197" i="21"/>
  <c r="E197" i="21" s="1"/>
  <c r="C196" i="21"/>
  <c r="E196" i="21" s="1"/>
  <c r="C195" i="21"/>
  <c r="E195" i="21" s="1"/>
  <c r="C194" i="21"/>
  <c r="E194" i="21" s="1"/>
  <c r="C193" i="21"/>
  <c r="E193" i="21" s="1"/>
  <c r="C192" i="21"/>
  <c r="E192" i="21" s="1"/>
  <c r="C191" i="21"/>
  <c r="E191" i="21" s="1"/>
  <c r="C190" i="21"/>
  <c r="E190" i="21" s="1"/>
  <c r="C189" i="21"/>
  <c r="E189" i="21" s="1"/>
  <c r="C188" i="21"/>
  <c r="E188" i="21" s="1"/>
  <c r="C187" i="21"/>
  <c r="E187" i="21" s="1"/>
  <c r="C186" i="21"/>
  <c r="E186" i="21" s="1"/>
  <c r="C185" i="21"/>
  <c r="E185" i="21" s="1"/>
  <c r="C184" i="21"/>
  <c r="E184" i="21" s="1"/>
  <c r="C183" i="21"/>
  <c r="E183" i="21" s="1"/>
  <c r="C182" i="21"/>
  <c r="E182" i="21" s="1"/>
  <c r="C181" i="21"/>
  <c r="E181" i="21" s="1"/>
  <c r="C180" i="21"/>
  <c r="E180" i="21" s="1"/>
  <c r="C179" i="21"/>
  <c r="E179" i="21" s="1"/>
  <c r="C178" i="21"/>
  <c r="E178" i="21" s="1"/>
  <c r="C177" i="21"/>
  <c r="E177" i="21" s="1"/>
  <c r="C176" i="21"/>
  <c r="E176" i="21" s="1"/>
  <c r="C175" i="21"/>
  <c r="E175" i="21" s="1"/>
  <c r="C174" i="21"/>
  <c r="E174" i="21" s="1"/>
  <c r="C173" i="21"/>
  <c r="E173" i="21" s="1"/>
  <c r="C172" i="21"/>
  <c r="E172" i="21" s="1"/>
  <c r="C171" i="21"/>
  <c r="E171" i="21" s="1"/>
  <c r="C170" i="21"/>
  <c r="E170" i="21" s="1"/>
  <c r="C169" i="21"/>
  <c r="E169" i="21" s="1"/>
  <c r="C168" i="21"/>
  <c r="E168" i="21" s="1"/>
  <c r="C167" i="21"/>
  <c r="E167" i="21" s="1"/>
  <c r="C166" i="21"/>
  <c r="C165" i="21"/>
  <c r="E165" i="21" s="1"/>
  <c r="C164" i="21"/>
  <c r="E164" i="21" s="1"/>
  <c r="C163" i="21"/>
  <c r="E163" i="21" s="1"/>
  <c r="C162" i="21"/>
  <c r="E162" i="21" s="1"/>
  <c r="C161" i="21"/>
  <c r="E161" i="21" s="1"/>
  <c r="C160" i="21"/>
  <c r="E160" i="21" s="1"/>
  <c r="C159" i="21"/>
  <c r="E159" i="21" s="1"/>
  <c r="C158" i="21"/>
  <c r="E158" i="21" s="1"/>
  <c r="C157" i="21"/>
  <c r="E157" i="21" s="1"/>
  <c r="C156" i="21"/>
  <c r="E156" i="21" s="1"/>
  <c r="C155" i="21"/>
  <c r="E155" i="21" s="1"/>
  <c r="C154" i="21"/>
  <c r="E154" i="21" s="1"/>
  <c r="C153" i="21"/>
  <c r="E153" i="21" s="1"/>
  <c r="C152" i="21"/>
  <c r="E152" i="21" s="1"/>
  <c r="C151" i="21"/>
  <c r="E151" i="21" s="1"/>
  <c r="C150" i="21"/>
  <c r="E150" i="21" s="1"/>
  <c r="C149" i="21"/>
  <c r="E149" i="21" s="1"/>
  <c r="C148" i="21"/>
  <c r="E148" i="21" s="1"/>
  <c r="C147" i="21"/>
  <c r="E147" i="21" s="1"/>
  <c r="C146" i="21"/>
  <c r="E146" i="21" s="1"/>
  <c r="C145" i="21"/>
  <c r="E145" i="21" s="1"/>
  <c r="C144" i="21"/>
  <c r="E144" i="21" s="1"/>
  <c r="C143" i="21"/>
  <c r="E143" i="21" s="1"/>
  <c r="C142" i="21"/>
  <c r="C141" i="21"/>
  <c r="E141" i="21" s="1"/>
  <c r="C140" i="21"/>
  <c r="E140" i="21" s="1"/>
  <c r="C139" i="21"/>
  <c r="E139" i="21" s="1"/>
  <c r="C138" i="21"/>
  <c r="E138" i="21" s="1"/>
  <c r="C137" i="21"/>
  <c r="E137" i="21" s="1"/>
  <c r="C136" i="21"/>
  <c r="E136" i="21" s="1"/>
  <c r="C135" i="21"/>
  <c r="E135" i="21" s="1"/>
  <c r="C134" i="21"/>
  <c r="E134" i="21" s="1"/>
  <c r="C133" i="21"/>
  <c r="E133" i="21" s="1"/>
  <c r="C132" i="21"/>
  <c r="E132" i="21" s="1"/>
  <c r="C131" i="21"/>
  <c r="E131" i="21" s="1"/>
  <c r="C130" i="21"/>
  <c r="E130" i="21" s="1"/>
  <c r="C129" i="21"/>
  <c r="E129" i="21" s="1"/>
  <c r="C128" i="21"/>
  <c r="E128" i="21" s="1"/>
  <c r="C127" i="21"/>
  <c r="E127" i="21" s="1"/>
  <c r="C126" i="21"/>
  <c r="E126" i="21" s="1"/>
  <c r="C125" i="21"/>
  <c r="E125" i="21" s="1"/>
  <c r="C124" i="21"/>
  <c r="E124" i="21" s="1"/>
  <c r="C123" i="21"/>
  <c r="E123" i="21" s="1"/>
  <c r="C122" i="21"/>
  <c r="E122" i="21" s="1"/>
  <c r="C121" i="21"/>
  <c r="E121" i="21" s="1"/>
  <c r="C120" i="21"/>
  <c r="E120" i="21" s="1"/>
  <c r="C119" i="21"/>
  <c r="E119" i="21" s="1"/>
  <c r="C118" i="21"/>
  <c r="E118" i="21" s="1"/>
  <c r="C117" i="21"/>
  <c r="E117" i="21" s="1"/>
  <c r="C116" i="21"/>
  <c r="E116" i="21" s="1"/>
  <c r="C115" i="21"/>
  <c r="E115" i="21" s="1"/>
  <c r="C114" i="21"/>
  <c r="E114" i="21" s="1"/>
  <c r="C113" i="21"/>
  <c r="E113" i="21" s="1"/>
  <c r="C112" i="21"/>
  <c r="E112" i="21" s="1"/>
  <c r="C111" i="21"/>
  <c r="E111" i="21" s="1"/>
  <c r="C110" i="21"/>
  <c r="E110" i="21" s="1"/>
  <c r="C109" i="21"/>
  <c r="E109" i="21" s="1"/>
  <c r="C108" i="21"/>
  <c r="E108" i="21" s="1"/>
  <c r="C107" i="21"/>
  <c r="E107" i="21" s="1"/>
  <c r="C106" i="21"/>
  <c r="E106" i="21" s="1"/>
  <c r="C105" i="21"/>
  <c r="E105" i="21" s="1"/>
  <c r="C104" i="21"/>
  <c r="E104" i="21" s="1"/>
  <c r="C103" i="21"/>
  <c r="E103" i="21" s="1"/>
  <c r="C102" i="21"/>
  <c r="E102" i="21" s="1"/>
  <c r="C101" i="21"/>
  <c r="E101" i="21" s="1"/>
  <c r="C100" i="21"/>
  <c r="E100" i="21" s="1"/>
  <c r="C99" i="21"/>
  <c r="E99" i="21" s="1"/>
  <c r="C98" i="21"/>
  <c r="E98" i="21" s="1"/>
  <c r="C97" i="21"/>
  <c r="E97" i="21" s="1"/>
  <c r="C96" i="21"/>
  <c r="E96" i="21" s="1"/>
  <c r="C95" i="21"/>
  <c r="E95" i="21" s="1"/>
  <c r="C94" i="21"/>
  <c r="C93" i="21"/>
  <c r="E93" i="21" s="1"/>
  <c r="C92" i="21"/>
  <c r="E92" i="21" s="1"/>
  <c r="C91" i="21"/>
  <c r="E91" i="21" s="1"/>
  <c r="C90" i="21"/>
  <c r="E90" i="21" s="1"/>
  <c r="C89" i="21"/>
  <c r="E89" i="21" s="1"/>
  <c r="C88" i="21"/>
  <c r="E88" i="21" s="1"/>
  <c r="C87" i="21"/>
  <c r="E87" i="21" s="1"/>
  <c r="C86" i="21"/>
  <c r="E86" i="21" s="1"/>
  <c r="C85" i="21"/>
  <c r="E85" i="21" s="1"/>
  <c r="C84" i="21"/>
  <c r="E84" i="21" s="1"/>
  <c r="C83" i="21"/>
  <c r="E83" i="21" s="1"/>
  <c r="C82" i="21"/>
  <c r="E82" i="21" s="1"/>
  <c r="C81" i="21"/>
  <c r="E81" i="21" s="1"/>
  <c r="C80" i="21"/>
  <c r="E80" i="21" s="1"/>
  <c r="C79" i="21"/>
  <c r="E79" i="21" s="1"/>
  <c r="C78" i="21"/>
  <c r="C77" i="21"/>
  <c r="E77" i="21" s="1"/>
  <c r="C76" i="21"/>
  <c r="E76" i="21" s="1"/>
  <c r="C75" i="21"/>
  <c r="E75" i="21" s="1"/>
  <c r="C74" i="21"/>
  <c r="E74" i="21" s="1"/>
  <c r="C73" i="21"/>
  <c r="E73" i="21" s="1"/>
  <c r="C72" i="21"/>
  <c r="E72" i="21" s="1"/>
  <c r="C71" i="21"/>
  <c r="E71" i="21" s="1"/>
  <c r="C70" i="21"/>
  <c r="E70" i="21" s="1"/>
  <c r="C69" i="21"/>
  <c r="E69" i="21" s="1"/>
  <c r="C68" i="21"/>
  <c r="E68" i="21" s="1"/>
  <c r="C67" i="21"/>
  <c r="E67" i="21" s="1"/>
  <c r="C66" i="21"/>
  <c r="E66" i="21" s="1"/>
  <c r="C65" i="21"/>
  <c r="E65" i="21" s="1"/>
  <c r="C64" i="21"/>
  <c r="E64" i="21" s="1"/>
  <c r="C63" i="21"/>
  <c r="E63" i="21" s="1"/>
  <c r="C62" i="21"/>
  <c r="C61" i="21"/>
  <c r="E61" i="21" s="1"/>
  <c r="C60" i="21"/>
  <c r="E60" i="21" s="1"/>
  <c r="C59" i="21"/>
  <c r="E59" i="21" s="1"/>
  <c r="C58" i="21"/>
  <c r="E58" i="21" s="1"/>
  <c r="C57" i="21"/>
  <c r="E57" i="21" s="1"/>
  <c r="C56" i="21"/>
  <c r="E56" i="21" s="1"/>
  <c r="C55" i="21"/>
  <c r="E55" i="21" s="1"/>
  <c r="C54" i="21"/>
  <c r="C53" i="21"/>
  <c r="E53" i="21" s="1"/>
  <c r="C52" i="21"/>
  <c r="E52" i="21" s="1"/>
  <c r="C51" i="21"/>
  <c r="E51" i="21" s="1"/>
  <c r="C50" i="21"/>
  <c r="E50" i="21" s="1"/>
  <c r="C49" i="21"/>
  <c r="E49" i="21" s="1"/>
  <c r="C48" i="21"/>
  <c r="E48" i="21" s="1"/>
  <c r="C47" i="21"/>
  <c r="E47" i="21" s="1"/>
  <c r="C46" i="21"/>
  <c r="E46" i="21" s="1"/>
  <c r="C45" i="21"/>
  <c r="E45" i="21" s="1"/>
  <c r="C44" i="21"/>
  <c r="E44" i="21" s="1"/>
  <c r="C43" i="21"/>
  <c r="E43" i="21" s="1"/>
  <c r="C42" i="21"/>
  <c r="E42" i="21" s="1"/>
  <c r="C41" i="21"/>
  <c r="E41" i="21" s="1"/>
  <c r="C40" i="21"/>
  <c r="E40" i="21" s="1"/>
  <c r="C39" i="21"/>
  <c r="E39" i="21" s="1"/>
  <c r="C38" i="21"/>
  <c r="E38" i="21" s="1"/>
  <c r="C37" i="21"/>
  <c r="E37" i="21" s="1"/>
  <c r="C36" i="21"/>
  <c r="E36" i="21" s="1"/>
  <c r="C35" i="21"/>
  <c r="E35" i="21" s="1"/>
  <c r="C34" i="21"/>
  <c r="E34" i="21" s="1"/>
  <c r="C33" i="21"/>
  <c r="E33" i="21" s="1"/>
  <c r="C32" i="21"/>
  <c r="E32" i="21" s="1"/>
  <c r="C31" i="21"/>
  <c r="E31" i="21" s="1"/>
  <c r="C30" i="21"/>
  <c r="E30" i="21" s="1"/>
  <c r="C29" i="21"/>
  <c r="E29" i="21" s="1"/>
  <c r="C28" i="21"/>
  <c r="E28" i="21" s="1"/>
  <c r="C27" i="21"/>
  <c r="E27" i="21" s="1"/>
  <c r="C26" i="21"/>
  <c r="E26" i="21" s="1"/>
  <c r="C25" i="21"/>
  <c r="E25" i="21" s="1"/>
  <c r="C24" i="21"/>
  <c r="E24" i="21" s="1"/>
  <c r="C23" i="21"/>
  <c r="E23" i="21" s="1"/>
  <c r="C22" i="21"/>
  <c r="E22" i="21" s="1"/>
  <c r="C21" i="21"/>
  <c r="E21" i="21" s="1"/>
  <c r="C20" i="21"/>
  <c r="E20" i="21" s="1"/>
  <c r="C19" i="21"/>
  <c r="E19" i="21" s="1"/>
  <c r="C18" i="21"/>
  <c r="E18" i="21" s="1"/>
  <c r="C17" i="21"/>
  <c r="C16" i="21"/>
  <c r="E16" i="21" s="1"/>
  <c r="C15" i="21"/>
  <c r="E15" i="21" s="1"/>
  <c r="C14" i="21"/>
  <c r="E14" i="21" s="1"/>
  <c r="C13" i="21"/>
  <c r="E13" i="21" s="1"/>
  <c r="C12" i="21"/>
  <c r="E12" i="21" s="1"/>
  <c r="C11" i="21"/>
  <c r="E11" i="21" s="1"/>
  <c r="C10" i="21"/>
  <c r="E10" i="21" s="1"/>
  <c r="C729" i="20"/>
  <c r="E729" i="20" s="1"/>
  <c r="C728" i="20"/>
  <c r="E728" i="20" s="1"/>
  <c r="C727" i="20"/>
  <c r="E727" i="20" s="1"/>
  <c r="C726" i="20"/>
  <c r="E726" i="20" s="1"/>
  <c r="C725" i="20"/>
  <c r="E725" i="20" s="1"/>
  <c r="C724" i="20"/>
  <c r="E724" i="20" s="1"/>
  <c r="C723" i="20"/>
  <c r="E723" i="20" s="1"/>
  <c r="C722" i="20"/>
  <c r="E722" i="20" s="1"/>
  <c r="C721" i="20"/>
  <c r="E721" i="20" s="1"/>
  <c r="C720" i="20"/>
  <c r="E720" i="20" s="1"/>
  <c r="C719" i="20"/>
  <c r="E719" i="20" s="1"/>
  <c r="C718" i="20"/>
  <c r="E718" i="20" s="1"/>
  <c r="C717" i="20"/>
  <c r="E717" i="20" s="1"/>
  <c r="C716" i="20"/>
  <c r="E716" i="20" s="1"/>
  <c r="C715" i="20"/>
  <c r="E715" i="20" s="1"/>
  <c r="C714" i="20"/>
  <c r="E714" i="20" s="1"/>
  <c r="C713" i="20"/>
  <c r="E713" i="20" s="1"/>
  <c r="C712" i="20"/>
  <c r="E712" i="20" s="1"/>
  <c r="C711" i="20"/>
  <c r="E711" i="20" s="1"/>
  <c r="C710" i="20"/>
  <c r="E710" i="20" s="1"/>
  <c r="C709" i="20"/>
  <c r="E709" i="20" s="1"/>
  <c r="C708" i="20"/>
  <c r="E708" i="20" s="1"/>
  <c r="C707" i="20"/>
  <c r="E707" i="20" s="1"/>
  <c r="C706" i="20"/>
  <c r="E706" i="20" s="1"/>
  <c r="C705" i="20"/>
  <c r="E705" i="20" s="1"/>
  <c r="C704" i="20"/>
  <c r="E704" i="20" s="1"/>
  <c r="C703" i="20"/>
  <c r="E703" i="20" s="1"/>
  <c r="C702" i="20"/>
  <c r="E702" i="20" s="1"/>
  <c r="C701" i="20"/>
  <c r="E701" i="20" s="1"/>
  <c r="C700" i="20"/>
  <c r="E700" i="20" s="1"/>
  <c r="C699" i="20"/>
  <c r="E699" i="20" s="1"/>
  <c r="C698" i="20"/>
  <c r="E698" i="20" s="1"/>
  <c r="C697" i="20"/>
  <c r="E697" i="20" s="1"/>
  <c r="C696" i="20"/>
  <c r="E696" i="20" s="1"/>
  <c r="C695" i="20"/>
  <c r="E695" i="20" s="1"/>
  <c r="C694" i="20"/>
  <c r="E694" i="20" s="1"/>
  <c r="C693" i="20"/>
  <c r="E693" i="20" s="1"/>
  <c r="C692" i="20"/>
  <c r="E692" i="20" s="1"/>
  <c r="C691" i="20"/>
  <c r="E691" i="20" s="1"/>
  <c r="C690" i="20"/>
  <c r="E690" i="20" s="1"/>
  <c r="C689" i="20"/>
  <c r="E689" i="20" s="1"/>
  <c r="C688" i="20"/>
  <c r="E688" i="20" s="1"/>
  <c r="C687" i="20"/>
  <c r="E687" i="20" s="1"/>
  <c r="C686" i="20"/>
  <c r="E686" i="20" s="1"/>
  <c r="C685" i="20"/>
  <c r="E685" i="20" s="1"/>
  <c r="C684" i="20"/>
  <c r="E684" i="20" s="1"/>
  <c r="C683" i="20"/>
  <c r="E683" i="20" s="1"/>
  <c r="C682" i="20"/>
  <c r="E682" i="20" s="1"/>
  <c r="C681" i="20"/>
  <c r="E681" i="20" s="1"/>
  <c r="C680" i="20"/>
  <c r="E680" i="20" s="1"/>
  <c r="C679" i="20"/>
  <c r="E679" i="20" s="1"/>
  <c r="C678" i="20"/>
  <c r="E678" i="20" s="1"/>
  <c r="C677" i="20"/>
  <c r="E677" i="20" s="1"/>
  <c r="C676" i="20"/>
  <c r="E676" i="20" s="1"/>
  <c r="C675" i="20"/>
  <c r="E675" i="20" s="1"/>
  <c r="C674" i="20"/>
  <c r="E674" i="20" s="1"/>
  <c r="C673" i="20"/>
  <c r="E673" i="20" s="1"/>
  <c r="C672" i="20"/>
  <c r="E672" i="20" s="1"/>
  <c r="C671" i="20"/>
  <c r="E671" i="20" s="1"/>
  <c r="C670" i="20"/>
  <c r="E670" i="20" s="1"/>
  <c r="C669" i="20"/>
  <c r="E669" i="20" s="1"/>
  <c r="C668" i="20"/>
  <c r="E668" i="20" s="1"/>
  <c r="C667" i="20"/>
  <c r="E667" i="20" s="1"/>
  <c r="C666" i="20"/>
  <c r="E666" i="20" s="1"/>
  <c r="C665" i="20"/>
  <c r="E665" i="20" s="1"/>
  <c r="C664" i="20"/>
  <c r="E664" i="20" s="1"/>
  <c r="C663" i="20"/>
  <c r="E663" i="20" s="1"/>
  <c r="C662" i="20"/>
  <c r="E662" i="20" s="1"/>
  <c r="C661" i="20"/>
  <c r="E661" i="20" s="1"/>
  <c r="C660" i="20"/>
  <c r="E660" i="20" s="1"/>
  <c r="C659" i="20"/>
  <c r="E659" i="20" s="1"/>
  <c r="C658" i="20"/>
  <c r="E658" i="20" s="1"/>
  <c r="C657" i="20"/>
  <c r="E657" i="20" s="1"/>
  <c r="C656" i="20"/>
  <c r="E656" i="20" s="1"/>
  <c r="C655" i="20"/>
  <c r="E655" i="20" s="1"/>
  <c r="C654" i="20"/>
  <c r="E654" i="20" s="1"/>
  <c r="C653" i="20"/>
  <c r="E653" i="20" s="1"/>
  <c r="C652" i="20"/>
  <c r="E652" i="20" s="1"/>
  <c r="C651" i="20"/>
  <c r="E651" i="20" s="1"/>
  <c r="C650" i="20"/>
  <c r="E650" i="20" s="1"/>
  <c r="C649" i="20"/>
  <c r="E649" i="20" s="1"/>
  <c r="C648" i="20"/>
  <c r="E648" i="20" s="1"/>
  <c r="C647" i="20"/>
  <c r="E647" i="20" s="1"/>
  <c r="C646" i="20"/>
  <c r="E646" i="20" s="1"/>
  <c r="C645" i="20"/>
  <c r="E645" i="20" s="1"/>
  <c r="C644" i="20"/>
  <c r="E644" i="20" s="1"/>
  <c r="C643" i="20"/>
  <c r="E643" i="20" s="1"/>
  <c r="C642" i="20"/>
  <c r="E642" i="20" s="1"/>
  <c r="C641" i="20"/>
  <c r="E641" i="20" s="1"/>
  <c r="C640" i="20"/>
  <c r="E640" i="20" s="1"/>
  <c r="C639" i="20"/>
  <c r="E639" i="20" s="1"/>
  <c r="C638" i="20"/>
  <c r="E638" i="20" s="1"/>
  <c r="C637" i="20"/>
  <c r="E637" i="20" s="1"/>
  <c r="C636" i="20"/>
  <c r="E636" i="20" s="1"/>
  <c r="C635" i="20"/>
  <c r="E635" i="20" s="1"/>
  <c r="C634" i="20"/>
  <c r="E634" i="20" s="1"/>
  <c r="C633" i="20"/>
  <c r="E633" i="20" s="1"/>
  <c r="C632" i="20"/>
  <c r="E632" i="20" s="1"/>
  <c r="C631" i="20"/>
  <c r="E631" i="20" s="1"/>
  <c r="C630" i="20"/>
  <c r="E630" i="20" s="1"/>
  <c r="C629" i="20"/>
  <c r="E629" i="20" s="1"/>
  <c r="C628" i="20"/>
  <c r="E628" i="20" s="1"/>
  <c r="C627" i="20"/>
  <c r="E627" i="20" s="1"/>
  <c r="C626" i="20"/>
  <c r="E626" i="20" s="1"/>
  <c r="C625" i="20"/>
  <c r="E625" i="20" s="1"/>
  <c r="C624" i="20"/>
  <c r="E624" i="20" s="1"/>
  <c r="C623" i="20"/>
  <c r="E623" i="20" s="1"/>
  <c r="C622" i="20"/>
  <c r="E622" i="20" s="1"/>
  <c r="C621" i="20"/>
  <c r="E621" i="20" s="1"/>
  <c r="C620" i="20"/>
  <c r="E620" i="20" s="1"/>
  <c r="C619" i="20"/>
  <c r="E619" i="20" s="1"/>
  <c r="C618" i="20"/>
  <c r="E618" i="20" s="1"/>
  <c r="C617" i="20"/>
  <c r="E617" i="20" s="1"/>
  <c r="C616" i="20"/>
  <c r="E616" i="20" s="1"/>
  <c r="C615" i="20"/>
  <c r="E615" i="20" s="1"/>
  <c r="C614" i="20"/>
  <c r="E614" i="20" s="1"/>
  <c r="C613" i="20"/>
  <c r="E613" i="20" s="1"/>
  <c r="C612" i="20"/>
  <c r="E612" i="20" s="1"/>
  <c r="C611" i="20"/>
  <c r="E611" i="20" s="1"/>
  <c r="C610" i="20"/>
  <c r="E610" i="20" s="1"/>
  <c r="C609" i="20"/>
  <c r="E609" i="20" s="1"/>
  <c r="C608" i="20"/>
  <c r="E608" i="20" s="1"/>
  <c r="C607" i="20"/>
  <c r="E607" i="20" s="1"/>
  <c r="C606" i="20"/>
  <c r="E606" i="20" s="1"/>
  <c r="C605" i="20"/>
  <c r="E605" i="20" s="1"/>
  <c r="C604" i="20"/>
  <c r="E604" i="20" s="1"/>
  <c r="C603" i="20"/>
  <c r="E603" i="20" s="1"/>
  <c r="C602" i="20"/>
  <c r="E602" i="20" s="1"/>
  <c r="C601" i="20"/>
  <c r="E601" i="20" s="1"/>
  <c r="C600" i="20"/>
  <c r="E600" i="20" s="1"/>
  <c r="C599" i="20"/>
  <c r="E599" i="20" s="1"/>
  <c r="C598" i="20"/>
  <c r="E598" i="20" s="1"/>
  <c r="C597" i="20"/>
  <c r="E597" i="20" s="1"/>
  <c r="C596" i="20"/>
  <c r="E596" i="20" s="1"/>
  <c r="C595" i="20"/>
  <c r="E595" i="20" s="1"/>
  <c r="C594" i="20"/>
  <c r="E594" i="20" s="1"/>
  <c r="C593" i="20"/>
  <c r="E593" i="20" s="1"/>
  <c r="C592" i="20"/>
  <c r="E592" i="20" s="1"/>
  <c r="C591" i="20"/>
  <c r="E591" i="20" s="1"/>
  <c r="C590" i="20"/>
  <c r="E590" i="20" s="1"/>
  <c r="C589" i="20"/>
  <c r="E589" i="20" s="1"/>
  <c r="C588" i="20"/>
  <c r="E588" i="20" s="1"/>
  <c r="C587" i="20"/>
  <c r="E587" i="20" s="1"/>
  <c r="C586" i="20"/>
  <c r="E586" i="20" s="1"/>
  <c r="C585" i="20"/>
  <c r="E585" i="20" s="1"/>
  <c r="C584" i="20"/>
  <c r="E584" i="20" s="1"/>
  <c r="C583" i="20"/>
  <c r="E583" i="20" s="1"/>
  <c r="C582" i="20"/>
  <c r="E582" i="20" s="1"/>
  <c r="C581" i="20"/>
  <c r="E581" i="20" s="1"/>
  <c r="C580" i="20"/>
  <c r="E580" i="20" s="1"/>
  <c r="C579" i="20"/>
  <c r="E579" i="20" s="1"/>
  <c r="C578" i="20"/>
  <c r="E578" i="20" s="1"/>
  <c r="C577" i="20"/>
  <c r="E577" i="20" s="1"/>
  <c r="C576" i="20"/>
  <c r="E576" i="20" s="1"/>
  <c r="C575" i="20"/>
  <c r="E575" i="20" s="1"/>
  <c r="C574" i="20"/>
  <c r="E574" i="20" s="1"/>
  <c r="C573" i="20"/>
  <c r="E573" i="20" s="1"/>
  <c r="C572" i="20"/>
  <c r="E572" i="20" s="1"/>
  <c r="C571" i="20"/>
  <c r="E571" i="20" s="1"/>
  <c r="C570" i="20"/>
  <c r="E570" i="20" s="1"/>
  <c r="C569" i="20"/>
  <c r="E569" i="20" s="1"/>
  <c r="C568" i="20"/>
  <c r="E568" i="20" s="1"/>
  <c r="C567" i="20"/>
  <c r="E567" i="20" s="1"/>
  <c r="C566" i="20"/>
  <c r="E566" i="20" s="1"/>
  <c r="C565" i="20"/>
  <c r="E565" i="20" s="1"/>
  <c r="C564" i="20"/>
  <c r="E564" i="20" s="1"/>
  <c r="C563" i="20"/>
  <c r="E563" i="20" s="1"/>
  <c r="C562" i="20"/>
  <c r="E562" i="20" s="1"/>
  <c r="C561" i="20"/>
  <c r="E561" i="20" s="1"/>
  <c r="C560" i="20"/>
  <c r="E560" i="20" s="1"/>
  <c r="C559" i="20"/>
  <c r="E559" i="20" s="1"/>
  <c r="C558" i="20"/>
  <c r="E558" i="20" s="1"/>
  <c r="C557" i="20"/>
  <c r="E557" i="20" s="1"/>
  <c r="C556" i="20"/>
  <c r="E556" i="20" s="1"/>
  <c r="C555" i="20"/>
  <c r="E555" i="20" s="1"/>
  <c r="C554" i="20"/>
  <c r="E554" i="20" s="1"/>
  <c r="C553" i="20"/>
  <c r="E553" i="20" s="1"/>
  <c r="C552" i="20"/>
  <c r="E552" i="20" s="1"/>
  <c r="C551" i="20"/>
  <c r="E551" i="20" s="1"/>
  <c r="C550" i="20"/>
  <c r="E550" i="20" s="1"/>
  <c r="C549" i="20"/>
  <c r="E549" i="20" s="1"/>
  <c r="C548" i="20"/>
  <c r="E548" i="20" s="1"/>
  <c r="C547" i="20"/>
  <c r="E547" i="20" s="1"/>
  <c r="C546" i="20"/>
  <c r="E546" i="20" s="1"/>
  <c r="C545" i="20"/>
  <c r="E545" i="20" s="1"/>
  <c r="C544" i="20"/>
  <c r="E544" i="20" s="1"/>
  <c r="C543" i="20"/>
  <c r="E543" i="20" s="1"/>
  <c r="C542" i="20"/>
  <c r="E542" i="20" s="1"/>
  <c r="C541" i="20"/>
  <c r="E541" i="20" s="1"/>
  <c r="C540" i="20"/>
  <c r="E540" i="20" s="1"/>
  <c r="C539" i="20"/>
  <c r="E539" i="20" s="1"/>
  <c r="C538" i="20"/>
  <c r="E538" i="20" s="1"/>
  <c r="C537" i="20"/>
  <c r="E537" i="20" s="1"/>
  <c r="C536" i="20"/>
  <c r="E536" i="20" s="1"/>
  <c r="C535" i="20"/>
  <c r="E535" i="20" s="1"/>
  <c r="C534" i="20"/>
  <c r="E534" i="20" s="1"/>
  <c r="C533" i="20"/>
  <c r="E533" i="20" s="1"/>
  <c r="C532" i="20"/>
  <c r="E532" i="20" s="1"/>
  <c r="C531" i="20"/>
  <c r="E531" i="20" s="1"/>
  <c r="C530" i="20"/>
  <c r="E530" i="20" s="1"/>
  <c r="C529" i="20"/>
  <c r="E529" i="20" s="1"/>
  <c r="C528" i="20"/>
  <c r="E528" i="20" s="1"/>
  <c r="C527" i="20"/>
  <c r="E527" i="20" s="1"/>
  <c r="C526" i="20"/>
  <c r="E526" i="20" s="1"/>
  <c r="C525" i="20"/>
  <c r="E525" i="20" s="1"/>
  <c r="C524" i="20"/>
  <c r="E524" i="20" s="1"/>
  <c r="C523" i="20"/>
  <c r="E523" i="20" s="1"/>
  <c r="C522" i="20"/>
  <c r="E522" i="20" s="1"/>
  <c r="C521" i="20"/>
  <c r="E521" i="20" s="1"/>
  <c r="C520" i="20"/>
  <c r="E520" i="20" s="1"/>
  <c r="C519" i="20"/>
  <c r="E519" i="20" s="1"/>
  <c r="C518" i="20"/>
  <c r="E518" i="20" s="1"/>
  <c r="C517" i="20"/>
  <c r="E517" i="20" s="1"/>
  <c r="C516" i="20"/>
  <c r="E516" i="20" s="1"/>
  <c r="C515" i="20"/>
  <c r="E515" i="20" s="1"/>
  <c r="C514" i="20"/>
  <c r="E514" i="20" s="1"/>
  <c r="C513" i="20"/>
  <c r="E513" i="20" s="1"/>
  <c r="C512" i="20"/>
  <c r="E512" i="20" s="1"/>
  <c r="C511" i="20"/>
  <c r="E511" i="20" s="1"/>
  <c r="C510" i="20"/>
  <c r="E510" i="20" s="1"/>
  <c r="C509" i="20"/>
  <c r="E509" i="20" s="1"/>
  <c r="C508" i="20"/>
  <c r="E508" i="20" s="1"/>
  <c r="C507" i="20"/>
  <c r="E507" i="20" s="1"/>
  <c r="C506" i="20"/>
  <c r="E506" i="20" s="1"/>
  <c r="C505" i="20"/>
  <c r="E505" i="20" s="1"/>
  <c r="C504" i="20"/>
  <c r="E504" i="20" s="1"/>
  <c r="C503" i="20"/>
  <c r="E503" i="20" s="1"/>
  <c r="C502" i="20"/>
  <c r="E502" i="20" s="1"/>
  <c r="C501" i="20"/>
  <c r="E501" i="20" s="1"/>
  <c r="C500" i="20"/>
  <c r="E500" i="20" s="1"/>
  <c r="C499" i="20"/>
  <c r="E499" i="20" s="1"/>
  <c r="C498" i="20"/>
  <c r="E498" i="20" s="1"/>
  <c r="C497" i="20"/>
  <c r="E497" i="20" s="1"/>
  <c r="C496" i="20"/>
  <c r="E496" i="20" s="1"/>
  <c r="C495" i="20"/>
  <c r="E495" i="20" s="1"/>
  <c r="C494" i="20"/>
  <c r="E494" i="20" s="1"/>
  <c r="C493" i="20"/>
  <c r="E493" i="20" s="1"/>
  <c r="C492" i="20"/>
  <c r="E492" i="20" s="1"/>
  <c r="C491" i="20"/>
  <c r="E491" i="20" s="1"/>
  <c r="C490" i="20"/>
  <c r="E490" i="20" s="1"/>
  <c r="C489" i="20"/>
  <c r="E489" i="20" s="1"/>
  <c r="C488" i="20"/>
  <c r="E488" i="20" s="1"/>
  <c r="C487" i="20"/>
  <c r="E487" i="20" s="1"/>
  <c r="C486" i="20"/>
  <c r="E486" i="20" s="1"/>
  <c r="C485" i="20"/>
  <c r="E485" i="20" s="1"/>
  <c r="C484" i="20"/>
  <c r="E484" i="20" s="1"/>
  <c r="C483" i="20"/>
  <c r="E483" i="20" s="1"/>
  <c r="C482" i="20"/>
  <c r="E482" i="20" s="1"/>
  <c r="C481" i="20"/>
  <c r="E481" i="20" s="1"/>
  <c r="C480" i="20"/>
  <c r="E480" i="20" s="1"/>
  <c r="C479" i="20"/>
  <c r="E479" i="20" s="1"/>
  <c r="C478" i="20"/>
  <c r="E478" i="20" s="1"/>
  <c r="C477" i="20"/>
  <c r="E477" i="20" s="1"/>
  <c r="C476" i="20"/>
  <c r="E476" i="20" s="1"/>
  <c r="C475" i="20"/>
  <c r="E475" i="20" s="1"/>
  <c r="C474" i="20"/>
  <c r="E474" i="20" s="1"/>
  <c r="C473" i="20"/>
  <c r="E473" i="20" s="1"/>
  <c r="C472" i="20"/>
  <c r="E472" i="20" s="1"/>
  <c r="C471" i="20"/>
  <c r="E471" i="20" s="1"/>
  <c r="C470" i="20"/>
  <c r="E470" i="20" s="1"/>
  <c r="C469" i="20"/>
  <c r="E469" i="20" s="1"/>
  <c r="C468" i="20"/>
  <c r="E468" i="20" s="1"/>
  <c r="C467" i="20"/>
  <c r="E467" i="20" s="1"/>
  <c r="C466" i="20"/>
  <c r="E466" i="20" s="1"/>
  <c r="C465" i="20"/>
  <c r="E465" i="20" s="1"/>
  <c r="C464" i="20"/>
  <c r="E464" i="20" s="1"/>
  <c r="C463" i="20"/>
  <c r="E463" i="20" s="1"/>
  <c r="C462" i="20"/>
  <c r="E462" i="20" s="1"/>
  <c r="C461" i="20"/>
  <c r="E461" i="20" s="1"/>
  <c r="C460" i="20"/>
  <c r="E460" i="20" s="1"/>
  <c r="C459" i="20"/>
  <c r="E459" i="20" s="1"/>
  <c r="C458" i="20"/>
  <c r="E458" i="20" s="1"/>
  <c r="C457" i="20"/>
  <c r="E457" i="20" s="1"/>
  <c r="C456" i="20"/>
  <c r="E456" i="20" s="1"/>
  <c r="C455" i="20"/>
  <c r="E455" i="20" s="1"/>
  <c r="C454" i="20"/>
  <c r="E454" i="20" s="1"/>
  <c r="C453" i="20"/>
  <c r="E453" i="20" s="1"/>
  <c r="C452" i="20"/>
  <c r="E452" i="20" s="1"/>
  <c r="C451" i="20"/>
  <c r="E451" i="20" s="1"/>
  <c r="C450" i="20"/>
  <c r="E450" i="20" s="1"/>
  <c r="C449" i="20"/>
  <c r="E449" i="20" s="1"/>
  <c r="C448" i="20"/>
  <c r="E448" i="20" s="1"/>
  <c r="C447" i="20"/>
  <c r="E447" i="20" s="1"/>
  <c r="C446" i="20"/>
  <c r="E446" i="20" s="1"/>
  <c r="C445" i="20"/>
  <c r="E445" i="20" s="1"/>
  <c r="C444" i="20"/>
  <c r="E444" i="20" s="1"/>
  <c r="C443" i="20"/>
  <c r="E443" i="20" s="1"/>
  <c r="C442" i="20"/>
  <c r="E442" i="20" s="1"/>
  <c r="C441" i="20"/>
  <c r="E441" i="20" s="1"/>
  <c r="C440" i="20"/>
  <c r="E440" i="20" s="1"/>
  <c r="C439" i="20"/>
  <c r="E439" i="20" s="1"/>
  <c r="C438" i="20"/>
  <c r="E438" i="20" s="1"/>
  <c r="C437" i="20"/>
  <c r="E437" i="20" s="1"/>
  <c r="C436" i="20"/>
  <c r="E436" i="20" s="1"/>
  <c r="C435" i="20"/>
  <c r="E435" i="20" s="1"/>
  <c r="C434" i="20"/>
  <c r="E434" i="20" s="1"/>
  <c r="C433" i="20"/>
  <c r="E433" i="20" s="1"/>
  <c r="C432" i="20"/>
  <c r="E432" i="20" s="1"/>
  <c r="C431" i="20"/>
  <c r="E431" i="20" s="1"/>
  <c r="C430" i="20"/>
  <c r="E430" i="20" s="1"/>
  <c r="C429" i="20"/>
  <c r="E429" i="20" s="1"/>
  <c r="C428" i="20"/>
  <c r="E428" i="20" s="1"/>
  <c r="C427" i="20"/>
  <c r="E427" i="20" s="1"/>
  <c r="C426" i="20"/>
  <c r="E426" i="20" s="1"/>
  <c r="C425" i="20"/>
  <c r="E425" i="20" s="1"/>
  <c r="C424" i="20"/>
  <c r="E424" i="20" s="1"/>
  <c r="C423" i="20"/>
  <c r="E423" i="20" s="1"/>
  <c r="C422" i="20"/>
  <c r="E422" i="20" s="1"/>
  <c r="C421" i="20"/>
  <c r="E421" i="20" s="1"/>
  <c r="C420" i="20"/>
  <c r="E420" i="20" s="1"/>
  <c r="C419" i="20"/>
  <c r="E419" i="20" s="1"/>
  <c r="C418" i="20"/>
  <c r="E418" i="20" s="1"/>
  <c r="C417" i="20"/>
  <c r="E417" i="20" s="1"/>
  <c r="C416" i="20"/>
  <c r="E416" i="20" s="1"/>
  <c r="C415" i="20"/>
  <c r="E415" i="20" s="1"/>
  <c r="C414" i="20"/>
  <c r="E414" i="20" s="1"/>
  <c r="C413" i="20"/>
  <c r="E413" i="20" s="1"/>
  <c r="C412" i="20"/>
  <c r="E412" i="20" s="1"/>
  <c r="C411" i="20"/>
  <c r="E411" i="20" s="1"/>
  <c r="C410" i="20"/>
  <c r="E410" i="20" s="1"/>
  <c r="C409" i="20"/>
  <c r="E409" i="20" s="1"/>
  <c r="C408" i="20"/>
  <c r="E408" i="20" s="1"/>
  <c r="C407" i="20"/>
  <c r="E407" i="20" s="1"/>
  <c r="C406" i="20"/>
  <c r="E406" i="20" s="1"/>
  <c r="C405" i="20"/>
  <c r="E405" i="20" s="1"/>
  <c r="C404" i="20"/>
  <c r="E404" i="20" s="1"/>
  <c r="C403" i="20"/>
  <c r="E403" i="20" s="1"/>
  <c r="C402" i="20"/>
  <c r="E402" i="20" s="1"/>
  <c r="C401" i="20"/>
  <c r="E401" i="20" s="1"/>
  <c r="C400" i="20"/>
  <c r="E400" i="20" s="1"/>
  <c r="C399" i="20"/>
  <c r="E399" i="20" s="1"/>
  <c r="C398" i="20"/>
  <c r="E398" i="20" s="1"/>
  <c r="C397" i="20"/>
  <c r="E397" i="20" s="1"/>
  <c r="C396" i="20"/>
  <c r="E396" i="20" s="1"/>
  <c r="C395" i="20"/>
  <c r="E395" i="20" s="1"/>
  <c r="C394" i="20"/>
  <c r="E394" i="20" s="1"/>
  <c r="C393" i="20"/>
  <c r="E393" i="20" s="1"/>
  <c r="C392" i="20"/>
  <c r="E392" i="20" s="1"/>
  <c r="C391" i="20"/>
  <c r="E391" i="20" s="1"/>
  <c r="C390" i="20"/>
  <c r="E390" i="20" s="1"/>
  <c r="C389" i="20"/>
  <c r="E389" i="20" s="1"/>
  <c r="C388" i="20"/>
  <c r="E388" i="20" s="1"/>
  <c r="C387" i="20"/>
  <c r="E387" i="20" s="1"/>
  <c r="C386" i="20"/>
  <c r="E386" i="20" s="1"/>
  <c r="C385" i="20"/>
  <c r="E385" i="20" s="1"/>
  <c r="C384" i="20"/>
  <c r="E384" i="20" s="1"/>
  <c r="C383" i="20"/>
  <c r="E383" i="20" s="1"/>
  <c r="C382" i="20"/>
  <c r="E382" i="20" s="1"/>
  <c r="C381" i="20"/>
  <c r="E381" i="20" s="1"/>
  <c r="C380" i="20"/>
  <c r="E380" i="20" s="1"/>
  <c r="C379" i="20"/>
  <c r="E379" i="20" s="1"/>
  <c r="C378" i="20"/>
  <c r="E378" i="20" s="1"/>
  <c r="C377" i="20"/>
  <c r="E377" i="20" s="1"/>
  <c r="C376" i="20"/>
  <c r="E376" i="20" s="1"/>
  <c r="C375" i="20"/>
  <c r="E375" i="20" s="1"/>
  <c r="C374" i="20"/>
  <c r="E374" i="20" s="1"/>
  <c r="C373" i="20"/>
  <c r="E373" i="20" s="1"/>
  <c r="C372" i="20"/>
  <c r="E372" i="20" s="1"/>
  <c r="C371" i="20"/>
  <c r="E371" i="20" s="1"/>
  <c r="C370" i="20"/>
  <c r="E370" i="20" s="1"/>
  <c r="C369" i="20"/>
  <c r="E369" i="20" s="1"/>
  <c r="C368" i="20"/>
  <c r="E368" i="20" s="1"/>
  <c r="C367" i="20"/>
  <c r="E367" i="20" s="1"/>
  <c r="C366" i="20"/>
  <c r="E366" i="20" s="1"/>
  <c r="C365" i="20"/>
  <c r="E365" i="20" s="1"/>
  <c r="C364" i="20"/>
  <c r="E364" i="20" s="1"/>
  <c r="C363" i="20"/>
  <c r="E363" i="20" s="1"/>
  <c r="C362" i="20"/>
  <c r="E362" i="20" s="1"/>
  <c r="C361" i="20"/>
  <c r="E361" i="20" s="1"/>
  <c r="C360" i="20"/>
  <c r="E360" i="20" s="1"/>
  <c r="C359" i="20"/>
  <c r="E359" i="20" s="1"/>
  <c r="C358" i="20"/>
  <c r="E358" i="20" s="1"/>
  <c r="C357" i="20"/>
  <c r="E357" i="20" s="1"/>
  <c r="C356" i="20"/>
  <c r="E356" i="20" s="1"/>
  <c r="C355" i="20"/>
  <c r="E355" i="20" s="1"/>
  <c r="C354" i="20"/>
  <c r="E354" i="20" s="1"/>
  <c r="C353" i="20"/>
  <c r="E353" i="20" s="1"/>
  <c r="C352" i="20"/>
  <c r="E352" i="20" s="1"/>
  <c r="C351" i="20"/>
  <c r="E351" i="20" s="1"/>
  <c r="C350" i="20"/>
  <c r="E350" i="20" s="1"/>
  <c r="C349" i="20"/>
  <c r="E349" i="20" s="1"/>
  <c r="C348" i="20"/>
  <c r="E348" i="20" s="1"/>
  <c r="C347" i="20"/>
  <c r="E347" i="20" s="1"/>
  <c r="C346" i="20"/>
  <c r="E346" i="20" s="1"/>
  <c r="C345" i="20"/>
  <c r="E345" i="20" s="1"/>
  <c r="C344" i="20"/>
  <c r="E344" i="20" s="1"/>
  <c r="C343" i="20"/>
  <c r="E343" i="20" s="1"/>
  <c r="C342" i="20"/>
  <c r="E342" i="20" s="1"/>
  <c r="C341" i="20"/>
  <c r="E341" i="20" s="1"/>
  <c r="C340" i="20"/>
  <c r="E340" i="20" s="1"/>
  <c r="C339" i="20"/>
  <c r="E339" i="20" s="1"/>
  <c r="C338" i="20"/>
  <c r="E338" i="20" s="1"/>
  <c r="C337" i="20"/>
  <c r="E337" i="20" s="1"/>
  <c r="C336" i="20"/>
  <c r="E336" i="20" s="1"/>
  <c r="C335" i="20"/>
  <c r="E335" i="20" s="1"/>
  <c r="C334" i="20"/>
  <c r="E334" i="20" s="1"/>
  <c r="C333" i="20"/>
  <c r="E333" i="20" s="1"/>
  <c r="C332" i="20"/>
  <c r="E332" i="20" s="1"/>
  <c r="C331" i="20"/>
  <c r="E331" i="20" s="1"/>
  <c r="C330" i="20"/>
  <c r="E330" i="20" s="1"/>
  <c r="C329" i="20"/>
  <c r="E329" i="20" s="1"/>
  <c r="C328" i="20"/>
  <c r="E328" i="20" s="1"/>
  <c r="C327" i="20"/>
  <c r="E327" i="20" s="1"/>
  <c r="C326" i="20"/>
  <c r="E326" i="20" s="1"/>
  <c r="C325" i="20"/>
  <c r="E325" i="20" s="1"/>
  <c r="C324" i="20"/>
  <c r="E324" i="20" s="1"/>
  <c r="C323" i="20"/>
  <c r="E323" i="20" s="1"/>
  <c r="C322" i="20"/>
  <c r="E322" i="20" s="1"/>
  <c r="C321" i="20"/>
  <c r="E321" i="20" s="1"/>
  <c r="C320" i="20"/>
  <c r="E320" i="20" s="1"/>
  <c r="C319" i="20"/>
  <c r="E319" i="20" s="1"/>
  <c r="C318" i="20"/>
  <c r="E318" i="20" s="1"/>
  <c r="C317" i="20"/>
  <c r="E317" i="20" s="1"/>
  <c r="C316" i="20"/>
  <c r="E316" i="20" s="1"/>
  <c r="C315" i="20"/>
  <c r="E315" i="20" s="1"/>
  <c r="C314" i="20"/>
  <c r="E314" i="20" s="1"/>
  <c r="C313" i="20"/>
  <c r="E313" i="20" s="1"/>
  <c r="C312" i="20"/>
  <c r="E312" i="20" s="1"/>
  <c r="C311" i="20"/>
  <c r="E311" i="20" s="1"/>
  <c r="C310" i="20"/>
  <c r="E310" i="20" s="1"/>
  <c r="C309" i="20"/>
  <c r="E309" i="20" s="1"/>
  <c r="C308" i="20"/>
  <c r="E308" i="20" s="1"/>
  <c r="C307" i="20"/>
  <c r="E307" i="20" s="1"/>
  <c r="C306" i="20"/>
  <c r="E306" i="20" s="1"/>
  <c r="C305" i="20"/>
  <c r="E305" i="20" s="1"/>
  <c r="C304" i="20"/>
  <c r="E304" i="20" s="1"/>
  <c r="C303" i="20"/>
  <c r="E303" i="20" s="1"/>
  <c r="C302" i="20"/>
  <c r="E302" i="20" s="1"/>
  <c r="C301" i="20"/>
  <c r="E301" i="20" s="1"/>
  <c r="C300" i="20"/>
  <c r="E300" i="20" s="1"/>
  <c r="C299" i="20"/>
  <c r="E299" i="20" s="1"/>
  <c r="C298" i="20"/>
  <c r="E298" i="20" s="1"/>
  <c r="C297" i="20"/>
  <c r="C296" i="20"/>
  <c r="E296" i="20" s="1"/>
  <c r="C295" i="20"/>
  <c r="E295" i="20" s="1"/>
  <c r="C294" i="20"/>
  <c r="E294" i="20" s="1"/>
  <c r="C293" i="20"/>
  <c r="E293" i="20" s="1"/>
  <c r="C292" i="20"/>
  <c r="E292" i="20" s="1"/>
  <c r="C291" i="20"/>
  <c r="E291" i="20" s="1"/>
  <c r="C290" i="20"/>
  <c r="E290" i="20" s="1"/>
  <c r="C289" i="20"/>
  <c r="E289" i="20" s="1"/>
  <c r="C288" i="20"/>
  <c r="E288" i="20" s="1"/>
  <c r="C287" i="20"/>
  <c r="E287" i="20" s="1"/>
  <c r="C286" i="20"/>
  <c r="E286" i="20" s="1"/>
  <c r="C285" i="20"/>
  <c r="E285" i="20" s="1"/>
  <c r="C284" i="20"/>
  <c r="E284" i="20" s="1"/>
  <c r="C283" i="20"/>
  <c r="E283" i="20" s="1"/>
  <c r="C282" i="20"/>
  <c r="E282" i="20" s="1"/>
  <c r="C281" i="20"/>
  <c r="E281" i="20" s="1"/>
  <c r="C280" i="20"/>
  <c r="E280" i="20" s="1"/>
  <c r="C279" i="20"/>
  <c r="E279" i="20" s="1"/>
  <c r="C278" i="20"/>
  <c r="E278" i="20" s="1"/>
  <c r="C277" i="20"/>
  <c r="E277" i="20" s="1"/>
  <c r="C276" i="20"/>
  <c r="E276" i="20" s="1"/>
  <c r="C275" i="20"/>
  <c r="E275" i="20" s="1"/>
  <c r="C274" i="20"/>
  <c r="E274" i="20" s="1"/>
  <c r="C273" i="20"/>
  <c r="E273" i="20" s="1"/>
  <c r="C272" i="20"/>
  <c r="E272" i="20" s="1"/>
  <c r="C271" i="20"/>
  <c r="E271" i="20" s="1"/>
  <c r="C270" i="20"/>
  <c r="E270" i="20" s="1"/>
  <c r="C269" i="20"/>
  <c r="E269" i="20" s="1"/>
  <c r="C268" i="20"/>
  <c r="E268" i="20" s="1"/>
  <c r="C267" i="20"/>
  <c r="E267" i="20" s="1"/>
  <c r="C266" i="20"/>
  <c r="E266" i="20" s="1"/>
  <c r="C265" i="20"/>
  <c r="E265" i="20" s="1"/>
  <c r="C264" i="20"/>
  <c r="E264" i="20" s="1"/>
  <c r="C263" i="20"/>
  <c r="E263" i="20" s="1"/>
  <c r="C262" i="20"/>
  <c r="E262" i="20" s="1"/>
  <c r="C261" i="20"/>
  <c r="E261" i="20" s="1"/>
  <c r="C260" i="20"/>
  <c r="E260" i="20" s="1"/>
  <c r="C259" i="20"/>
  <c r="E259" i="20" s="1"/>
  <c r="C258" i="20"/>
  <c r="E258" i="20" s="1"/>
  <c r="C257" i="20"/>
  <c r="E257" i="20" s="1"/>
  <c r="C256" i="20"/>
  <c r="E256" i="20" s="1"/>
  <c r="C255" i="20"/>
  <c r="C254" i="20"/>
  <c r="E254" i="20" s="1"/>
  <c r="C253" i="20"/>
  <c r="E253" i="20" s="1"/>
  <c r="C252" i="20"/>
  <c r="E252" i="20" s="1"/>
  <c r="C251" i="20"/>
  <c r="E251" i="20" s="1"/>
  <c r="C250" i="20"/>
  <c r="E250" i="20" s="1"/>
  <c r="C249" i="20"/>
  <c r="E249" i="20" s="1"/>
  <c r="C248" i="20"/>
  <c r="E248" i="20" s="1"/>
  <c r="C247" i="20"/>
  <c r="C246" i="20"/>
  <c r="E246" i="20" s="1"/>
  <c r="C245" i="20"/>
  <c r="E245" i="20" s="1"/>
  <c r="C244" i="20"/>
  <c r="E244" i="20" s="1"/>
  <c r="C243" i="20"/>
  <c r="E243" i="20" s="1"/>
  <c r="C242" i="20"/>
  <c r="E242" i="20" s="1"/>
  <c r="C241" i="20"/>
  <c r="E241" i="20" s="1"/>
  <c r="C240" i="20"/>
  <c r="E240" i="20" s="1"/>
  <c r="C239" i="20"/>
  <c r="E239" i="20" s="1"/>
  <c r="C238" i="20"/>
  <c r="E238" i="20" s="1"/>
  <c r="C237" i="20"/>
  <c r="E237" i="20" s="1"/>
  <c r="C236" i="20"/>
  <c r="E236" i="20" s="1"/>
  <c r="C235" i="20"/>
  <c r="E235" i="20" s="1"/>
  <c r="C234" i="20"/>
  <c r="E234" i="20" s="1"/>
  <c r="C233" i="20"/>
  <c r="E233" i="20" s="1"/>
  <c r="C232" i="20"/>
  <c r="E232" i="20" s="1"/>
  <c r="C231" i="20"/>
  <c r="E231" i="20" s="1"/>
  <c r="C230" i="20"/>
  <c r="E230" i="20" s="1"/>
  <c r="C229" i="20"/>
  <c r="E229" i="20" s="1"/>
  <c r="C228" i="20"/>
  <c r="E228" i="20" s="1"/>
  <c r="C227" i="20"/>
  <c r="E227" i="20" s="1"/>
  <c r="C226" i="20"/>
  <c r="E226" i="20" s="1"/>
  <c r="C225" i="20"/>
  <c r="E225" i="20" s="1"/>
  <c r="C224" i="20"/>
  <c r="E224" i="20" s="1"/>
  <c r="C223" i="20"/>
  <c r="E223" i="20" s="1"/>
  <c r="C222" i="20"/>
  <c r="E222" i="20" s="1"/>
  <c r="C221" i="20"/>
  <c r="E221" i="20" s="1"/>
  <c r="C220" i="20"/>
  <c r="E220" i="20" s="1"/>
  <c r="C219" i="20"/>
  <c r="E219" i="20" s="1"/>
  <c r="C218" i="20"/>
  <c r="E218" i="20" s="1"/>
  <c r="C217" i="20"/>
  <c r="E217" i="20" s="1"/>
  <c r="C216" i="20"/>
  <c r="E216" i="20" s="1"/>
  <c r="C215" i="20"/>
  <c r="E215" i="20" s="1"/>
  <c r="C214" i="20"/>
  <c r="E214" i="20" s="1"/>
  <c r="C213" i="20"/>
  <c r="E213" i="20" s="1"/>
  <c r="C212" i="20"/>
  <c r="E212" i="20" s="1"/>
  <c r="C211" i="20"/>
  <c r="E211" i="20" s="1"/>
  <c r="C210" i="20"/>
  <c r="E210" i="20" s="1"/>
  <c r="C209" i="20"/>
  <c r="E209" i="20" s="1"/>
  <c r="C208" i="20"/>
  <c r="E208" i="20" s="1"/>
  <c r="C207" i="20"/>
  <c r="E207" i="20" s="1"/>
  <c r="C206" i="20"/>
  <c r="E206" i="20" s="1"/>
  <c r="C205" i="20"/>
  <c r="E205" i="20" s="1"/>
  <c r="C204" i="20"/>
  <c r="E204" i="20" s="1"/>
  <c r="C203" i="20"/>
  <c r="E203" i="20" s="1"/>
  <c r="C202" i="20"/>
  <c r="E202" i="20" s="1"/>
  <c r="C201" i="20"/>
  <c r="E201" i="20" s="1"/>
  <c r="C200" i="20"/>
  <c r="E200" i="20" s="1"/>
  <c r="C199" i="20"/>
  <c r="E199" i="20" s="1"/>
  <c r="C198" i="20"/>
  <c r="E198" i="20" s="1"/>
  <c r="C197" i="20"/>
  <c r="E197" i="20" s="1"/>
  <c r="C196" i="20"/>
  <c r="E196" i="20" s="1"/>
  <c r="C195" i="20"/>
  <c r="E195" i="20" s="1"/>
  <c r="C194" i="20"/>
  <c r="E194" i="20" s="1"/>
  <c r="C193" i="20"/>
  <c r="E193" i="20" s="1"/>
  <c r="C192" i="20"/>
  <c r="E192" i="20" s="1"/>
  <c r="C191" i="20"/>
  <c r="E191" i="20" s="1"/>
  <c r="C190" i="20"/>
  <c r="E190" i="20" s="1"/>
  <c r="C189" i="20"/>
  <c r="E189" i="20" s="1"/>
  <c r="C188" i="20"/>
  <c r="E188" i="20" s="1"/>
  <c r="C187" i="20"/>
  <c r="E187" i="20" s="1"/>
  <c r="C186" i="20"/>
  <c r="E186" i="20" s="1"/>
  <c r="C185" i="20"/>
  <c r="E185" i="20" s="1"/>
  <c r="C184" i="20"/>
  <c r="E184" i="20" s="1"/>
  <c r="C183" i="20"/>
  <c r="E183" i="20" s="1"/>
  <c r="C182" i="20"/>
  <c r="E182" i="20" s="1"/>
  <c r="C181" i="20"/>
  <c r="E181" i="20" s="1"/>
  <c r="C180" i="20"/>
  <c r="E180" i="20" s="1"/>
  <c r="C179" i="20"/>
  <c r="E179" i="20" s="1"/>
  <c r="C178" i="20"/>
  <c r="E178" i="20" s="1"/>
  <c r="C177" i="20"/>
  <c r="E177" i="20" s="1"/>
  <c r="C176" i="20"/>
  <c r="E176" i="20" s="1"/>
  <c r="C175" i="20"/>
  <c r="E175" i="20" s="1"/>
  <c r="C174" i="20"/>
  <c r="E174" i="20" s="1"/>
  <c r="C173" i="20"/>
  <c r="E173" i="20" s="1"/>
  <c r="C172" i="20"/>
  <c r="E172" i="20" s="1"/>
  <c r="C171" i="20"/>
  <c r="E171" i="20" s="1"/>
  <c r="C170" i="20"/>
  <c r="E170" i="20" s="1"/>
  <c r="C169" i="20"/>
  <c r="E169" i="20" s="1"/>
  <c r="C168" i="20"/>
  <c r="E168" i="20" s="1"/>
  <c r="C167" i="20"/>
  <c r="E167" i="20" s="1"/>
  <c r="C166" i="20"/>
  <c r="E166" i="20" s="1"/>
  <c r="C165" i="20"/>
  <c r="E165" i="20" s="1"/>
  <c r="C164" i="20"/>
  <c r="E164" i="20" s="1"/>
  <c r="C163" i="20"/>
  <c r="E163" i="20" s="1"/>
  <c r="C162" i="20"/>
  <c r="E162" i="20" s="1"/>
  <c r="C161" i="20"/>
  <c r="E161" i="20" s="1"/>
  <c r="C160" i="20"/>
  <c r="E160" i="20" s="1"/>
  <c r="C159" i="20"/>
  <c r="E159" i="20" s="1"/>
  <c r="C158" i="20"/>
  <c r="E158" i="20" s="1"/>
  <c r="C157" i="20"/>
  <c r="E157" i="20" s="1"/>
  <c r="C156" i="20"/>
  <c r="E156" i="20" s="1"/>
  <c r="C155" i="20"/>
  <c r="E155" i="20" s="1"/>
  <c r="C154" i="20"/>
  <c r="E154" i="20" s="1"/>
  <c r="C153" i="20"/>
  <c r="E153" i="20" s="1"/>
  <c r="C152" i="20"/>
  <c r="E152" i="20" s="1"/>
  <c r="C151" i="20"/>
  <c r="E151" i="20" s="1"/>
  <c r="C150" i="20"/>
  <c r="E150" i="20" s="1"/>
  <c r="C149" i="20"/>
  <c r="E149" i="20" s="1"/>
  <c r="C148" i="20"/>
  <c r="E148" i="20" s="1"/>
  <c r="C147" i="20"/>
  <c r="E147" i="20" s="1"/>
  <c r="C146" i="20"/>
  <c r="E146" i="20" s="1"/>
  <c r="C145" i="20"/>
  <c r="E145" i="20" s="1"/>
  <c r="C144" i="20"/>
  <c r="E144" i="20" s="1"/>
  <c r="C143" i="20"/>
  <c r="E143" i="20" s="1"/>
  <c r="C142" i="20"/>
  <c r="E142" i="20" s="1"/>
  <c r="C141" i="20"/>
  <c r="E141" i="20" s="1"/>
  <c r="C140" i="20"/>
  <c r="E140" i="20" s="1"/>
  <c r="C139" i="20"/>
  <c r="E139" i="20" s="1"/>
  <c r="C138" i="20"/>
  <c r="C137" i="20"/>
  <c r="E137" i="20" s="1"/>
  <c r="C136" i="20"/>
  <c r="E136" i="20" s="1"/>
  <c r="C135" i="20"/>
  <c r="E135" i="20" s="1"/>
  <c r="C134" i="20"/>
  <c r="E134" i="20" s="1"/>
  <c r="C133" i="20"/>
  <c r="E133" i="20" s="1"/>
  <c r="C132" i="20"/>
  <c r="E132" i="20" s="1"/>
  <c r="C131" i="20"/>
  <c r="E131" i="20" s="1"/>
  <c r="C130" i="20"/>
  <c r="E130" i="20" s="1"/>
  <c r="C129" i="20"/>
  <c r="E129" i="20" s="1"/>
  <c r="C128" i="20"/>
  <c r="E128" i="20" s="1"/>
  <c r="C127" i="20"/>
  <c r="E127" i="20" s="1"/>
  <c r="C126" i="20"/>
  <c r="C125" i="20"/>
  <c r="E125" i="20" s="1"/>
  <c r="C124" i="20"/>
  <c r="E124" i="20" s="1"/>
  <c r="C123" i="20"/>
  <c r="E123" i="20" s="1"/>
  <c r="C122" i="20"/>
  <c r="E122" i="20" s="1"/>
  <c r="C121" i="20"/>
  <c r="E121" i="20" s="1"/>
  <c r="C120" i="20"/>
  <c r="E120" i="20" s="1"/>
  <c r="C119" i="20"/>
  <c r="E119" i="20" s="1"/>
  <c r="C118" i="20"/>
  <c r="E118" i="20" s="1"/>
  <c r="C117" i="20"/>
  <c r="E117" i="20" s="1"/>
  <c r="C116" i="20"/>
  <c r="C115" i="20"/>
  <c r="E115" i="20" s="1"/>
  <c r="C114" i="20"/>
  <c r="E114" i="20" s="1"/>
  <c r="C113" i="20"/>
  <c r="E113" i="20" s="1"/>
  <c r="C112" i="20"/>
  <c r="E112" i="20" s="1"/>
  <c r="C111" i="20"/>
  <c r="E111" i="20" s="1"/>
  <c r="C110" i="20"/>
  <c r="C109" i="20"/>
  <c r="E109" i="20" s="1"/>
  <c r="C108" i="20"/>
  <c r="C107" i="20"/>
  <c r="E107" i="20" s="1"/>
  <c r="C106" i="20"/>
  <c r="E106" i="20" s="1"/>
  <c r="C105" i="20"/>
  <c r="E105" i="20" s="1"/>
  <c r="C104" i="20"/>
  <c r="E104" i="20" s="1"/>
  <c r="C103" i="20"/>
  <c r="E103" i="20" s="1"/>
  <c r="C102" i="20"/>
  <c r="E102" i="20" s="1"/>
  <c r="C101" i="20"/>
  <c r="E101" i="20" s="1"/>
  <c r="C100" i="20"/>
  <c r="C99" i="20"/>
  <c r="E99" i="20" s="1"/>
  <c r="C98" i="20"/>
  <c r="E98" i="20" s="1"/>
  <c r="C97" i="20"/>
  <c r="E97" i="20" s="1"/>
  <c r="C96" i="20"/>
  <c r="E96" i="20" s="1"/>
  <c r="C95" i="20"/>
  <c r="E95" i="20" s="1"/>
  <c r="C94" i="20"/>
  <c r="E94" i="20" s="1"/>
  <c r="C93" i="20"/>
  <c r="E93" i="20" s="1"/>
  <c r="C92" i="20"/>
  <c r="E92" i="20" s="1"/>
  <c r="C91" i="20"/>
  <c r="E91" i="20" s="1"/>
  <c r="C90" i="20"/>
  <c r="E90" i="20" s="1"/>
  <c r="C89" i="20"/>
  <c r="E89" i="20" s="1"/>
  <c r="C88" i="20"/>
  <c r="E88" i="20" s="1"/>
  <c r="C87" i="20"/>
  <c r="E87" i="20" s="1"/>
  <c r="C86" i="20"/>
  <c r="E86" i="20" s="1"/>
  <c r="C85" i="20"/>
  <c r="E85" i="20" s="1"/>
  <c r="C84" i="20"/>
  <c r="E84" i="20" s="1"/>
  <c r="C83" i="20"/>
  <c r="E83" i="20" s="1"/>
  <c r="C82" i="20"/>
  <c r="E82" i="20" s="1"/>
  <c r="C81" i="20"/>
  <c r="E81" i="20" s="1"/>
  <c r="C80" i="20"/>
  <c r="E80" i="20" s="1"/>
  <c r="C79" i="20"/>
  <c r="E79" i="20" s="1"/>
  <c r="C78" i="20"/>
  <c r="E78" i="20" s="1"/>
  <c r="C77" i="20"/>
  <c r="E77" i="20" s="1"/>
  <c r="C76" i="20"/>
  <c r="E76" i="20" s="1"/>
  <c r="C75" i="20"/>
  <c r="E75" i="20" s="1"/>
  <c r="C74" i="20"/>
  <c r="E74" i="20" s="1"/>
  <c r="C73" i="20"/>
  <c r="E73" i="20" s="1"/>
  <c r="C72" i="20"/>
  <c r="E72" i="20" s="1"/>
  <c r="C71" i="20"/>
  <c r="E71" i="20" s="1"/>
  <c r="C70" i="20"/>
  <c r="C69" i="20"/>
  <c r="E69" i="20" s="1"/>
  <c r="C68" i="20"/>
  <c r="E68" i="20" s="1"/>
  <c r="C67" i="20"/>
  <c r="E67" i="20" s="1"/>
  <c r="C66" i="20"/>
  <c r="C65" i="20"/>
  <c r="E65" i="20" s="1"/>
  <c r="C64" i="20"/>
  <c r="E64" i="20" s="1"/>
  <c r="C63" i="20"/>
  <c r="E63" i="20" s="1"/>
  <c r="C62" i="20"/>
  <c r="C61" i="20"/>
  <c r="E61" i="20" s="1"/>
  <c r="C60" i="20"/>
  <c r="C59" i="20"/>
  <c r="E59" i="20" s="1"/>
  <c r="C58" i="20"/>
  <c r="E58" i="20" s="1"/>
  <c r="C57" i="20"/>
  <c r="E57" i="20" s="1"/>
  <c r="C56" i="20"/>
  <c r="E56" i="20" s="1"/>
  <c r="C55" i="20"/>
  <c r="E55" i="20" s="1"/>
  <c r="C54" i="20"/>
  <c r="C53" i="20"/>
  <c r="E53" i="20" s="1"/>
  <c r="C52" i="20"/>
  <c r="E52" i="20" s="1"/>
  <c r="C51" i="20"/>
  <c r="E51" i="20" s="1"/>
  <c r="C50" i="20"/>
  <c r="E50" i="20" s="1"/>
  <c r="C49" i="20"/>
  <c r="E49" i="20" s="1"/>
  <c r="C48" i="20"/>
  <c r="E48" i="20" s="1"/>
  <c r="C47" i="20"/>
  <c r="E47" i="20" s="1"/>
  <c r="C46" i="20"/>
  <c r="E46" i="20" s="1"/>
  <c r="C45" i="20"/>
  <c r="E45" i="20" s="1"/>
  <c r="C44" i="20"/>
  <c r="E44" i="20" s="1"/>
  <c r="C43" i="20"/>
  <c r="E43" i="20" s="1"/>
  <c r="C42" i="20"/>
  <c r="E42" i="20" s="1"/>
  <c r="C41" i="20"/>
  <c r="E41" i="20" s="1"/>
  <c r="C40" i="20"/>
  <c r="E40" i="20" s="1"/>
  <c r="C39" i="20"/>
  <c r="E39" i="20" s="1"/>
  <c r="C38" i="20"/>
  <c r="E38" i="20" s="1"/>
  <c r="C37" i="20"/>
  <c r="E37" i="20" s="1"/>
  <c r="C36" i="20"/>
  <c r="C35" i="20"/>
  <c r="E35" i="20" s="1"/>
  <c r="C34" i="20"/>
  <c r="E34" i="20" s="1"/>
  <c r="C33" i="20"/>
  <c r="E33" i="20" s="1"/>
  <c r="C32" i="20"/>
  <c r="E32" i="20" s="1"/>
  <c r="C31" i="20"/>
  <c r="E31" i="20" s="1"/>
  <c r="C30" i="20"/>
  <c r="E30" i="20" s="1"/>
  <c r="C29" i="20"/>
  <c r="E29" i="20" s="1"/>
  <c r="C28" i="20"/>
  <c r="E28" i="20" s="1"/>
  <c r="C27" i="20"/>
  <c r="E27" i="20" s="1"/>
  <c r="C26" i="20"/>
  <c r="E26" i="20" s="1"/>
  <c r="C25" i="20"/>
  <c r="E25" i="20" s="1"/>
  <c r="C24" i="20"/>
  <c r="E24" i="20" s="1"/>
  <c r="C23" i="20"/>
  <c r="E23" i="20" s="1"/>
  <c r="C22" i="20"/>
  <c r="E22" i="20" s="1"/>
  <c r="C21" i="20"/>
  <c r="E21" i="20" s="1"/>
  <c r="C20" i="20"/>
  <c r="E20" i="20" s="1"/>
  <c r="C19" i="20"/>
  <c r="E19" i="20" s="1"/>
  <c r="C18" i="20"/>
  <c r="E18" i="20" s="1"/>
  <c r="C17" i="20"/>
  <c r="E17" i="20" s="1"/>
  <c r="C16" i="20"/>
  <c r="E16" i="20" s="1"/>
  <c r="C15" i="20"/>
  <c r="E15" i="20" s="1"/>
  <c r="C14" i="20"/>
  <c r="E14" i="20" s="1"/>
  <c r="C13" i="20"/>
  <c r="E13" i="20" s="1"/>
  <c r="C12" i="20"/>
  <c r="E12" i="20" s="1"/>
  <c r="C11" i="20"/>
  <c r="E11" i="20" s="1"/>
  <c r="C10" i="20"/>
  <c r="E10" i="20" s="1"/>
  <c r="D15" i="18"/>
  <c r="D5" i="18"/>
  <c r="E20" i="19"/>
  <c r="G16" i="19" l="1"/>
  <c r="G22" i="19"/>
  <c r="I24" i="19" s="1"/>
  <c r="I31" i="19" s="1"/>
  <c r="K14" i="19"/>
  <c r="D6" i="18"/>
  <c r="D7" i="18" s="1"/>
  <c r="D16" i="18"/>
  <c r="D17" i="18" s="1"/>
  <c r="D8" i="18"/>
  <c r="D18" i="18"/>
  <c r="E297" i="20"/>
  <c r="E110" i="20"/>
  <c r="E60" i="20"/>
  <c r="E108" i="20"/>
  <c r="E116" i="20"/>
  <c r="E100" i="20"/>
  <c r="E126" i="20"/>
  <c r="E36" i="20"/>
  <c r="E17" i="21"/>
  <c r="E94" i="21"/>
  <c r="E166" i="21"/>
  <c r="E54" i="21"/>
  <c r="E62" i="21"/>
  <c r="E78" i="21"/>
  <c r="E142" i="21"/>
  <c r="E62" i="20"/>
  <c r="E66" i="20"/>
  <c r="E70" i="20"/>
  <c r="E138" i="20"/>
  <c r="E54" i="20"/>
  <c r="E247" i="20"/>
  <c r="E255" i="20"/>
  <c r="K9" i="19"/>
  <c r="K16" i="19"/>
  <c r="G9" i="19"/>
  <c r="G20" i="19"/>
  <c r="G14" i="19"/>
  <c r="K20" i="19" l="1"/>
  <c r="D19" i="18"/>
  <c r="D9" i="18"/>
  <c r="D11" i="18" s="1"/>
  <c r="D21" i="18" l="1"/>
  <c r="S8" i="20" s="1"/>
  <c r="D23" i="18"/>
  <c r="S8" i="21"/>
  <c r="I649" i="20"/>
  <c r="K649" i="20" s="1"/>
  <c r="I300" i="20"/>
  <c r="K300" i="20" s="1"/>
  <c r="M300" i="20" s="1"/>
  <c r="O300" i="20" s="1"/>
  <c r="Q300" i="20" s="1"/>
  <c r="Q300" i="21" s="1"/>
  <c r="I76" i="20"/>
  <c r="K76" i="20" s="1"/>
  <c r="M76" i="20" s="1"/>
  <c r="O76" i="20" s="1"/>
  <c r="Q76" i="20" s="1"/>
  <c r="Q76" i="21" s="1"/>
  <c r="I648" i="20"/>
  <c r="K648" i="20" s="1"/>
  <c r="I572" i="20"/>
  <c r="K572" i="20" s="1"/>
  <c r="I563" i="20"/>
  <c r="K563" i="20" s="1"/>
  <c r="I462" i="20"/>
  <c r="K462" i="20" s="1"/>
  <c r="I693" i="20"/>
  <c r="K693" i="20" s="1"/>
  <c r="I264" i="20"/>
  <c r="K264" i="20" s="1"/>
  <c r="M264" i="20" s="1"/>
  <c r="O264" i="20" s="1"/>
  <c r="Q264" i="20" s="1"/>
  <c r="Q264" i="21" s="1"/>
  <c r="I439" i="20"/>
  <c r="K439" i="20" s="1"/>
  <c r="I338" i="20"/>
  <c r="K338" i="20" s="1"/>
  <c r="I500" i="20"/>
  <c r="K500" i="20" s="1"/>
  <c r="I364" i="20"/>
  <c r="K364" i="20" s="1"/>
  <c r="I729" i="20"/>
  <c r="K729" i="20" s="1"/>
  <c r="I128" i="20"/>
  <c r="K128" i="20" s="1"/>
  <c r="M128" i="20" s="1"/>
  <c r="O128" i="20" s="1"/>
  <c r="Q128" i="20" s="1"/>
  <c r="Q128" i="21" s="1"/>
  <c r="I51" i="20"/>
  <c r="K51" i="20" s="1"/>
  <c r="M51" i="20" s="1"/>
  <c r="O51" i="20" s="1"/>
  <c r="Q51" i="20" s="1"/>
  <c r="Q51" i="21" s="1"/>
  <c r="I400" i="20"/>
  <c r="K400" i="20" s="1"/>
  <c r="I307" i="20"/>
  <c r="K307" i="20" s="1"/>
  <c r="M307" i="20" s="1"/>
  <c r="O307" i="20" s="1"/>
  <c r="Q307" i="20" s="1"/>
  <c r="Q307" i="21" s="1"/>
  <c r="I597" i="20"/>
  <c r="K597" i="20" s="1"/>
  <c r="I312" i="20"/>
  <c r="K312" i="20" s="1"/>
  <c r="I553" i="20"/>
  <c r="K553" i="20" s="1"/>
  <c r="I216" i="20"/>
  <c r="K216" i="20" s="1"/>
  <c r="M216" i="20" s="1"/>
  <c r="O216" i="20" s="1"/>
  <c r="Q216" i="20" s="1"/>
  <c r="Q216" i="21" s="1"/>
  <c r="I718" i="20"/>
  <c r="K718" i="20" s="1"/>
  <c r="I206" i="20"/>
  <c r="K206" i="20" s="1"/>
  <c r="M206" i="20" s="1"/>
  <c r="O206" i="20" s="1"/>
  <c r="Q206" i="20" s="1"/>
  <c r="Q206" i="21" s="1"/>
  <c r="I261" i="20"/>
  <c r="K261" i="20" s="1"/>
  <c r="M261" i="20" s="1"/>
  <c r="O261" i="20" s="1"/>
  <c r="Q261" i="20" s="1"/>
  <c r="Q261" i="21" s="1"/>
  <c r="I525" i="20"/>
  <c r="K525" i="20" s="1"/>
  <c r="I668" i="20"/>
  <c r="K668" i="20" s="1"/>
  <c r="I592" i="20"/>
  <c r="K592" i="20" s="1"/>
  <c r="I468" i="20"/>
  <c r="K468" i="20" s="1"/>
  <c r="I176" i="20"/>
  <c r="K176" i="20" s="1"/>
  <c r="M176" i="20" s="1"/>
  <c r="O176" i="20" s="1"/>
  <c r="Q176" i="20" s="1"/>
  <c r="Q176" i="21" s="1"/>
  <c r="I695" i="20"/>
  <c r="K695" i="20" s="1"/>
  <c r="I183" i="20"/>
  <c r="K183" i="20" s="1"/>
  <c r="M183" i="20" s="1"/>
  <c r="O183" i="20" s="1"/>
  <c r="Q183" i="20" s="1"/>
  <c r="Q183" i="21" s="1"/>
  <c r="I594" i="20"/>
  <c r="K594" i="20" s="1"/>
  <c r="I82" i="20"/>
  <c r="K82" i="20" s="1"/>
  <c r="M82" i="20" s="1"/>
  <c r="O82" i="20" s="1"/>
  <c r="Q82" i="20" s="1"/>
  <c r="Q82" i="21" s="1"/>
  <c r="I685" i="20"/>
  <c r="K685" i="20" s="1"/>
  <c r="I517" i="20"/>
  <c r="K517" i="20" s="1"/>
  <c r="I616" i="20"/>
  <c r="K616" i="20" s="1"/>
  <c r="I660" i="20"/>
  <c r="K660" i="20" s="1"/>
  <c r="I488" i="20"/>
  <c r="K488" i="20" s="1"/>
  <c r="I560" i="20"/>
  <c r="K560" i="20" s="1"/>
  <c r="I641" i="20"/>
  <c r="K641" i="20" s="1"/>
  <c r="I452" i="20"/>
  <c r="K452" i="20" s="1"/>
  <c r="I256" i="20"/>
  <c r="K256" i="20" s="1"/>
  <c r="M256" i="20" s="1"/>
  <c r="O256" i="20" s="1"/>
  <c r="Q256" i="20" s="1"/>
  <c r="Q256" i="21" s="1"/>
  <c r="I172" i="20"/>
  <c r="K172" i="20" s="1"/>
  <c r="M172" i="20" s="1"/>
  <c r="O172" i="20" s="1"/>
  <c r="Q172" i="20" s="1"/>
  <c r="Q172" i="21" s="1"/>
  <c r="I72" i="20"/>
  <c r="K72" i="20" s="1"/>
  <c r="M72" i="20" s="1"/>
  <c r="O72" i="20" s="1"/>
  <c r="Q72" i="20" s="1"/>
  <c r="Q72" i="21" s="1"/>
  <c r="I691" i="20"/>
  <c r="K691" i="20" s="1"/>
  <c r="I435" i="20"/>
  <c r="K435" i="20" s="1"/>
  <c r="I179" i="20"/>
  <c r="K179" i="20" s="1"/>
  <c r="M179" i="20" s="1"/>
  <c r="O179" i="20" s="1"/>
  <c r="Q179" i="20" s="1"/>
  <c r="Q179" i="21" s="1"/>
  <c r="I590" i="20"/>
  <c r="K590" i="20" s="1"/>
  <c r="I334" i="20"/>
  <c r="K334" i="20" s="1"/>
  <c r="I78" i="20"/>
  <c r="K78" i="20" s="1"/>
  <c r="M78" i="20" s="1"/>
  <c r="O78" i="20" s="1"/>
  <c r="Q78" i="20" s="1"/>
  <c r="Q78" i="21" s="1"/>
  <c r="I613" i="20"/>
  <c r="K613" i="20" s="1"/>
  <c r="I380" i="20"/>
  <c r="K380" i="20" s="1"/>
  <c r="I432" i="20"/>
  <c r="K432" i="20" s="1"/>
  <c r="I588" i="20"/>
  <c r="K588" i="20" s="1"/>
  <c r="I328" i="20"/>
  <c r="K328" i="20" s="1"/>
  <c r="I320" i="20"/>
  <c r="K320" i="20" s="1"/>
  <c r="I569" i="20"/>
  <c r="K569" i="20" s="1"/>
  <c r="I304" i="20"/>
  <c r="K304" i="20" s="1"/>
  <c r="M304" i="20" s="1"/>
  <c r="O304" i="20" s="1"/>
  <c r="Q304" i="20" s="1"/>
  <c r="Q304" i="21" s="1"/>
  <c r="I220" i="20"/>
  <c r="K220" i="20" s="1"/>
  <c r="M220" i="20" s="1"/>
  <c r="O220" i="20" s="1"/>
  <c r="Q220" i="20" s="1"/>
  <c r="Q220" i="21" s="1"/>
  <c r="I136" i="20"/>
  <c r="K136" i="20" s="1"/>
  <c r="M136" i="20" s="1"/>
  <c r="O136" i="20" s="1"/>
  <c r="Q136" i="20" s="1"/>
  <c r="Q136" i="21" s="1"/>
  <c r="I567" i="20"/>
  <c r="K567" i="20" s="1"/>
  <c r="I311" i="20"/>
  <c r="K311" i="20" s="1"/>
  <c r="I55" i="20"/>
  <c r="K55" i="20" s="1"/>
  <c r="M55" i="20" s="1"/>
  <c r="O55" i="20" s="1"/>
  <c r="Q55" i="20" s="1"/>
  <c r="Q55" i="21" s="1"/>
  <c r="I722" i="20"/>
  <c r="K722" i="20" s="1"/>
  <c r="I466" i="20"/>
  <c r="K466" i="20" s="1"/>
  <c r="I210" i="20"/>
  <c r="K210" i="20" s="1"/>
  <c r="M210" i="20" s="1"/>
  <c r="O210" i="20" s="1"/>
  <c r="Q210" i="20" s="1"/>
  <c r="Q210" i="21" s="1"/>
  <c r="I265" i="20"/>
  <c r="K265" i="20" s="1"/>
  <c r="M265" i="20" s="1"/>
  <c r="O265" i="20" s="1"/>
  <c r="Q265" i="20" s="1"/>
  <c r="Q265" i="21" s="1"/>
  <c r="I69" i="20"/>
  <c r="K69" i="20" s="1"/>
  <c r="M69" i="20" s="1"/>
  <c r="O69" i="20" s="1"/>
  <c r="Q69" i="20" s="1"/>
  <c r="Q69" i="21" s="1"/>
  <c r="I197" i="20"/>
  <c r="K197" i="20" s="1"/>
  <c r="M197" i="20" s="1"/>
  <c r="O197" i="20" s="1"/>
  <c r="Q197" i="20" s="1"/>
  <c r="Q197" i="21" s="1"/>
  <c r="I325" i="20"/>
  <c r="K325" i="20" s="1"/>
  <c r="I453" i="20"/>
  <c r="K453" i="20" s="1"/>
  <c r="I46" i="20"/>
  <c r="K46" i="20" s="1"/>
  <c r="M46" i="20" s="1"/>
  <c r="O46" i="20" s="1"/>
  <c r="Q46" i="20" s="1"/>
  <c r="Q46" i="21" s="1"/>
  <c r="I110" i="20"/>
  <c r="K110" i="20" s="1"/>
  <c r="M110" i="20" s="1"/>
  <c r="O110" i="20" s="1"/>
  <c r="Q110" i="20" s="1"/>
  <c r="Q110" i="21" s="1"/>
  <c r="I174" i="20"/>
  <c r="K174" i="20" s="1"/>
  <c r="M174" i="20" s="1"/>
  <c r="O174" i="20" s="1"/>
  <c r="Q174" i="20" s="1"/>
  <c r="Q174" i="21" s="1"/>
  <c r="I238" i="20"/>
  <c r="K238" i="20" s="1"/>
  <c r="M238" i="20" s="1"/>
  <c r="O238" i="20" s="1"/>
  <c r="Q238" i="20" s="1"/>
  <c r="Q238" i="21" s="1"/>
  <c r="I302" i="20"/>
  <c r="K302" i="20" s="1"/>
  <c r="M302" i="20" s="1"/>
  <c r="O302" i="20" s="1"/>
  <c r="Q302" i="20" s="1"/>
  <c r="Q302" i="21" s="1"/>
  <c r="I366" i="20"/>
  <c r="K366" i="20" s="1"/>
  <c r="I430" i="20"/>
  <c r="K430" i="20" s="1"/>
  <c r="I494" i="20"/>
  <c r="K494" i="20" s="1"/>
  <c r="I558" i="20"/>
  <c r="K558" i="20" s="1"/>
  <c r="I622" i="20"/>
  <c r="K622" i="20" s="1"/>
  <c r="I686" i="20"/>
  <c r="K686" i="20" s="1"/>
  <c r="I19" i="20"/>
  <c r="K19" i="20" s="1"/>
  <c r="M19" i="20" s="1"/>
  <c r="O19" i="20" s="1"/>
  <c r="Q19" i="20" s="1"/>
  <c r="Q19" i="21" s="1"/>
  <c r="I83" i="20"/>
  <c r="K83" i="20" s="1"/>
  <c r="M83" i="20" s="1"/>
  <c r="O83" i="20" s="1"/>
  <c r="Q83" i="20" s="1"/>
  <c r="Q83" i="21" s="1"/>
  <c r="I147" i="20"/>
  <c r="K147" i="20" s="1"/>
  <c r="M147" i="20" s="1"/>
  <c r="O147" i="20" s="1"/>
  <c r="Q147" i="20" s="1"/>
  <c r="Q147" i="21" s="1"/>
  <c r="I211" i="20"/>
  <c r="K211" i="20" s="1"/>
  <c r="M211" i="20" s="1"/>
  <c r="O211" i="20" s="1"/>
  <c r="Q211" i="20" s="1"/>
  <c r="Q211" i="21" s="1"/>
  <c r="I275" i="20"/>
  <c r="K275" i="20" s="1"/>
  <c r="M275" i="20" s="1"/>
  <c r="O275" i="20" s="1"/>
  <c r="Q275" i="20" s="1"/>
  <c r="Q275" i="21" s="1"/>
  <c r="I339" i="20"/>
  <c r="K339" i="20" s="1"/>
  <c r="I403" i="20"/>
  <c r="K403" i="20" s="1"/>
  <c r="I467" i="20"/>
  <c r="K467" i="20" s="1"/>
  <c r="I531" i="20"/>
  <c r="K531" i="20" s="1"/>
  <c r="I595" i="20"/>
  <c r="K595" i="20" s="1"/>
  <c r="I659" i="20"/>
  <c r="K659" i="20" s="1"/>
  <c r="I723" i="20"/>
  <c r="K723" i="20" s="1"/>
  <c r="I40" i="20"/>
  <c r="K40" i="20" s="1"/>
  <c r="M40" i="20" s="1"/>
  <c r="O40" i="20" s="1"/>
  <c r="Q40" i="20" s="1"/>
  <c r="Q40" i="21" s="1"/>
  <c r="I88" i="20"/>
  <c r="K88" i="20" s="1"/>
  <c r="M88" i="20" s="1"/>
  <c r="O88" i="20" s="1"/>
  <c r="Q88" i="20" s="1"/>
  <c r="Q88" i="21" s="1"/>
  <c r="I120" i="20"/>
  <c r="K120" i="20" s="1"/>
  <c r="M120" i="20" s="1"/>
  <c r="O120" i="20" s="1"/>
  <c r="Q120" i="20" s="1"/>
  <c r="Q120" i="21" s="1"/>
  <c r="I140" i="20"/>
  <c r="K140" i="20" s="1"/>
  <c r="M140" i="20" s="1"/>
  <c r="O140" i="20" s="1"/>
  <c r="Q140" i="20" s="1"/>
  <c r="Q140" i="21" s="1"/>
  <c r="I160" i="20"/>
  <c r="K160" i="20" s="1"/>
  <c r="M160" i="20" s="1"/>
  <c r="O160" i="20" s="1"/>
  <c r="Q160" i="20" s="1"/>
  <c r="Q160" i="21" s="1"/>
  <c r="I184" i="20"/>
  <c r="K184" i="20" s="1"/>
  <c r="M184" i="20" s="1"/>
  <c r="O184" i="20" s="1"/>
  <c r="Q184" i="20" s="1"/>
  <c r="Q184" i="21" s="1"/>
  <c r="I204" i="20"/>
  <c r="K204" i="20" s="1"/>
  <c r="M204" i="20" s="1"/>
  <c r="O204" i="20" s="1"/>
  <c r="Q204" i="20" s="1"/>
  <c r="Q204" i="21" s="1"/>
  <c r="I224" i="20"/>
  <c r="K224" i="20" s="1"/>
  <c r="M224" i="20" s="1"/>
  <c r="O224" i="20" s="1"/>
  <c r="Q224" i="20" s="1"/>
  <c r="Q224" i="21" s="1"/>
  <c r="I248" i="20"/>
  <c r="K248" i="20" s="1"/>
  <c r="M248" i="20" s="1"/>
  <c r="O248" i="20" s="1"/>
  <c r="Q248" i="20" s="1"/>
  <c r="Q248" i="21" s="1"/>
  <c r="I268" i="20"/>
  <c r="K268" i="20" s="1"/>
  <c r="M268" i="20" s="1"/>
  <c r="O268" i="20" s="1"/>
  <c r="Q268" i="20" s="1"/>
  <c r="Q268" i="21" s="1"/>
  <c r="I288" i="20"/>
  <c r="K288" i="20" s="1"/>
  <c r="M288" i="20" s="1"/>
  <c r="O288" i="20" s="1"/>
  <c r="Q288" i="20" s="1"/>
  <c r="Q288" i="21" s="1"/>
  <c r="I324" i="20"/>
  <c r="K324" i="20" s="1"/>
  <c r="I404" i="20"/>
  <c r="K404" i="20" s="1"/>
  <c r="I484" i="20"/>
  <c r="K484" i="20" s="1"/>
  <c r="I537" i="20"/>
  <c r="K537" i="20" s="1"/>
  <c r="I577" i="20"/>
  <c r="K577" i="20" s="1"/>
  <c r="I617" i="20"/>
  <c r="K617" i="20" s="1"/>
  <c r="I665" i="20"/>
  <c r="K665" i="20" s="1"/>
  <c r="I705" i="20"/>
  <c r="K705" i="20" s="1"/>
  <c r="I352" i="20"/>
  <c r="K352" i="20" s="1"/>
  <c r="I528" i="20"/>
  <c r="K528" i="20" s="1"/>
  <c r="I608" i="20"/>
  <c r="K608" i="20" s="1"/>
  <c r="I688" i="20"/>
  <c r="K688" i="20" s="1"/>
  <c r="I360" i="20"/>
  <c r="K360" i="20" s="1"/>
  <c r="I440" i="20"/>
  <c r="K440" i="20" s="1"/>
  <c r="I508" i="20"/>
  <c r="K508" i="20" s="1"/>
  <c r="I556" i="20"/>
  <c r="K556" i="20" s="1"/>
  <c r="I596" i="20"/>
  <c r="K596" i="20" s="1"/>
  <c r="I636" i="20"/>
  <c r="K636" i="20" s="1"/>
  <c r="I684" i="20"/>
  <c r="K684" i="20" s="1"/>
  <c r="I724" i="20"/>
  <c r="K724" i="20" s="1"/>
  <c r="I464" i="20"/>
  <c r="K464" i="20" s="1"/>
  <c r="I584" i="20"/>
  <c r="K584" i="20" s="1"/>
  <c r="I664" i="20"/>
  <c r="K664" i="20" s="1"/>
  <c r="I316" i="20"/>
  <c r="K316" i="20" s="1"/>
  <c r="I412" i="20"/>
  <c r="K412" i="20" s="1"/>
  <c r="I492" i="20"/>
  <c r="K492" i="20" s="1"/>
  <c r="I533" i="20"/>
  <c r="K533" i="20" s="1"/>
  <c r="I581" i="20"/>
  <c r="K581" i="20" s="1"/>
  <c r="I621" i="20"/>
  <c r="K621" i="20" s="1"/>
  <c r="I661" i="20"/>
  <c r="K661" i="20" s="1"/>
  <c r="I709" i="20"/>
  <c r="K709" i="20" s="1"/>
  <c r="I629" i="20"/>
  <c r="K629" i="20" s="1"/>
  <c r="I717" i="20"/>
  <c r="K717" i="20" s="1"/>
  <c r="I73" i="20"/>
  <c r="K73" i="20" s="1"/>
  <c r="M73" i="20" s="1"/>
  <c r="O73" i="20" s="1"/>
  <c r="Q73" i="20" s="1"/>
  <c r="Q73" i="21" s="1"/>
  <c r="I201" i="20"/>
  <c r="K201" i="20" s="1"/>
  <c r="M201" i="20" s="1"/>
  <c r="O201" i="20" s="1"/>
  <c r="Q201" i="20" s="1"/>
  <c r="Q201" i="21" s="1"/>
  <c r="I329" i="20"/>
  <c r="K329" i="20" s="1"/>
  <c r="I457" i="20"/>
  <c r="K457" i="20" s="1"/>
  <c r="I50" i="20"/>
  <c r="K50" i="20" s="1"/>
  <c r="M50" i="20" s="1"/>
  <c r="O50" i="20" s="1"/>
  <c r="Q50" i="20" s="1"/>
  <c r="Q50" i="21" s="1"/>
  <c r="I114" i="20"/>
  <c r="K114" i="20" s="1"/>
  <c r="M114" i="20" s="1"/>
  <c r="O114" i="20" s="1"/>
  <c r="Q114" i="20" s="1"/>
  <c r="Q114" i="21" s="1"/>
  <c r="I178" i="20"/>
  <c r="K178" i="20" s="1"/>
  <c r="M178" i="20" s="1"/>
  <c r="O178" i="20" s="1"/>
  <c r="Q178" i="20" s="1"/>
  <c r="Q178" i="21" s="1"/>
  <c r="I242" i="20"/>
  <c r="K242" i="20" s="1"/>
  <c r="M242" i="20" s="1"/>
  <c r="O242" i="20" s="1"/>
  <c r="Q242" i="20" s="1"/>
  <c r="Q242" i="21" s="1"/>
  <c r="I306" i="20"/>
  <c r="K306" i="20" s="1"/>
  <c r="M306" i="20" s="1"/>
  <c r="O306" i="20" s="1"/>
  <c r="Q306" i="20" s="1"/>
  <c r="Q306" i="21" s="1"/>
  <c r="I370" i="20"/>
  <c r="K370" i="20" s="1"/>
  <c r="I434" i="20"/>
  <c r="K434" i="20" s="1"/>
  <c r="I498" i="20"/>
  <c r="K498" i="20" s="1"/>
  <c r="I562" i="20"/>
  <c r="K562" i="20" s="1"/>
  <c r="I626" i="20"/>
  <c r="K626" i="20" s="1"/>
  <c r="I690" i="20"/>
  <c r="K690" i="20" s="1"/>
  <c r="I23" i="20"/>
  <c r="K23" i="20" s="1"/>
  <c r="M23" i="20" s="1"/>
  <c r="O23" i="20" s="1"/>
  <c r="Q23" i="20" s="1"/>
  <c r="Q23" i="21" s="1"/>
  <c r="I87" i="20"/>
  <c r="K87" i="20" s="1"/>
  <c r="M87" i="20" s="1"/>
  <c r="O87" i="20" s="1"/>
  <c r="Q87" i="20" s="1"/>
  <c r="Q87" i="21" s="1"/>
  <c r="I151" i="20"/>
  <c r="K151" i="20" s="1"/>
  <c r="M151" i="20" s="1"/>
  <c r="O151" i="20" s="1"/>
  <c r="Q151" i="20" s="1"/>
  <c r="Q151" i="21" s="1"/>
  <c r="I215" i="20"/>
  <c r="K215" i="20" s="1"/>
  <c r="M215" i="20" s="1"/>
  <c r="O215" i="20" s="1"/>
  <c r="Q215" i="20" s="1"/>
  <c r="Q215" i="21" s="1"/>
  <c r="I279" i="20"/>
  <c r="K279" i="20" s="1"/>
  <c r="M279" i="20" s="1"/>
  <c r="O279" i="20" s="1"/>
  <c r="Q279" i="20" s="1"/>
  <c r="Q279" i="21" s="1"/>
  <c r="I343" i="20"/>
  <c r="K343" i="20" s="1"/>
  <c r="I407" i="20"/>
  <c r="K407" i="20" s="1"/>
  <c r="I471" i="20"/>
  <c r="K471" i="20" s="1"/>
  <c r="I535" i="20"/>
  <c r="K535" i="20" s="1"/>
  <c r="I599" i="20"/>
  <c r="K599" i="20" s="1"/>
  <c r="I663" i="20"/>
  <c r="K663" i="20" s="1"/>
  <c r="I727" i="20"/>
  <c r="K727" i="20" s="1"/>
  <c r="I44" i="20"/>
  <c r="K44" i="20" s="1"/>
  <c r="M44" i="20" s="1"/>
  <c r="O44" i="20" s="1"/>
  <c r="Q44" i="20" s="1"/>
  <c r="Q44" i="21" s="1"/>
  <c r="I104" i="20"/>
  <c r="K104" i="20" s="1"/>
  <c r="M104" i="20" s="1"/>
  <c r="O104" i="20" s="1"/>
  <c r="Q104" i="20" s="1"/>
  <c r="Q104" i="21" s="1"/>
  <c r="I124" i="20"/>
  <c r="K124" i="20" s="1"/>
  <c r="M124" i="20" s="1"/>
  <c r="O124" i="20" s="1"/>
  <c r="Q124" i="20" s="1"/>
  <c r="Q124" i="21" s="1"/>
  <c r="I144" i="20"/>
  <c r="K144" i="20" s="1"/>
  <c r="M144" i="20" s="1"/>
  <c r="O144" i="20" s="1"/>
  <c r="Q144" i="20" s="1"/>
  <c r="Q144" i="21" s="1"/>
  <c r="I168" i="20"/>
  <c r="K168" i="20" s="1"/>
  <c r="M168" i="20" s="1"/>
  <c r="O168" i="20" s="1"/>
  <c r="Q168" i="20" s="1"/>
  <c r="Q168" i="21" s="1"/>
  <c r="I188" i="20"/>
  <c r="K188" i="20" s="1"/>
  <c r="M188" i="20" s="1"/>
  <c r="O188" i="20" s="1"/>
  <c r="Q188" i="20" s="1"/>
  <c r="Q188" i="21" s="1"/>
  <c r="I208" i="20"/>
  <c r="K208" i="20" s="1"/>
  <c r="M208" i="20" s="1"/>
  <c r="O208" i="20" s="1"/>
  <c r="Q208" i="20" s="1"/>
  <c r="Q208" i="21" s="1"/>
  <c r="I232" i="20"/>
  <c r="K232" i="20" s="1"/>
  <c r="M232" i="20" s="1"/>
  <c r="O232" i="20" s="1"/>
  <c r="Q232" i="20" s="1"/>
  <c r="Q232" i="21" s="1"/>
  <c r="I252" i="20"/>
  <c r="K252" i="20" s="1"/>
  <c r="M252" i="20" s="1"/>
  <c r="O252" i="20" s="1"/>
  <c r="Q252" i="20" s="1"/>
  <c r="Q252" i="21" s="1"/>
  <c r="I272" i="20"/>
  <c r="K272" i="20" s="1"/>
  <c r="M272" i="20" s="1"/>
  <c r="O272" i="20" s="1"/>
  <c r="Q272" i="20" s="1"/>
  <c r="Q272" i="21" s="1"/>
  <c r="I296" i="20"/>
  <c r="K296" i="20" s="1"/>
  <c r="M296" i="20" s="1"/>
  <c r="O296" i="20" s="1"/>
  <c r="Q296" i="20" s="1"/>
  <c r="Q296" i="21" s="1"/>
  <c r="I340" i="20"/>
  <c r="K340" i="20" s="1"/>
  <c r="I420" i="20"/>
  <c r="K420" i="20" s="1"/>
  <c r="I505" i="20"/>
  <c r="K505" i="20" s="1"/>
  <c r="I545" i="20"/>
  <c r="K545" i="20" s="1"/>
  <c r="I585" i="20"/>
  <c r="K585" i="20" s="1"/>
  <c r="I633" i="20"/>
  <c r="K633" i="20" s="1"/>
  <c r="I673" i="20"/>
  <c r="K673" i="20" s="1"/>
  <c r="I713" i="20"/>
  <c r="K713" i="20" s="1"/>
  <c r="I416" i="20"/>
  <c r="K416" i="20" s="1"/>
  <c r="I544" i="20"/>
  <c r="K544" i="20" s="1"/>
  <c r="I624" i="20"/>
  <c r="K624" i="20" s="1"/>
  <c r="I720" i="20"/>
  <c r="K720" i="20" s="1"/>
  <c r="I376" i="20"/>
  <c r="K376" i="20" s="1"/>
  <c r="I456" i="20"/>
  <c r="K456" i="20" s="1"/>
  <c r="I524" i="20"/>
  <c r="K524" i="20" s="1"/>
  <c r="I564" i="20"/>
  <c r="K564" i="20" s="1"/>
  <c r="I604" i="20"/>
  <c r="K604" i="20" s="1"/>
  <c r="I652" i="20"/>
  <c r="K652" i="20" s="1"/>
  <c r="I692" i="20"/>
  <c r="K692" i="20" s="1"/>
  <c r="I336" i="20"/>
  <c r="K336" i="20" s="1"/>
  <c r="I520" i="20"/>
  <c r="K520" i="20" s="1"/>
  <c r="I600" i="20"/>
  <c r="K600" i="20" s="1"/>
  <c r="I680" i="20"/>
  <c r="K680" i="20" s="1"/>
  <c r="I348" i="20"/>
  <c r="K348" i="20" s="1"/>
  <c r="I428" i="20"/>
  <c r="K428" i="20" s="1"/>
  <c r="I501" i="20"/>
  <c r="K501" i="20" s="1"/>
  <c r="I549" i="20"/>
  <c r="K549" i="20" s="1"/>
  <c r="I589" i="20"/>
  <c r="K589" i="20" s="1"/>
  <c r="I677" i="20"/>
  <c r="K677" i="20" s="1"/>
  <c r="I653" i="20"/>
  <c r="K653" i="20" s="1"/>
  <c r="I716" i="20"/>
  <c r="K716" i="20" s="1"/>
  <c r="I480" i="20"/>
  <c r="K480" i="20" s="1"/>
  <c r="I521" i="20"/>
  <c r="K521" i="20" s="1"/>
  <c r="I240" i="20"/>
  <c r="K240" i="20" s="1"/>
  <c r="M240" i="20" s="1"/>
  <c r="O240" i="20" s="1"/>
  <c r="Q240" i="20" s="1"/>
  <c r="Q240" i="21" s="1"/>
  <c r="I156" i="20"/>
  <c r="K156" i="20" s="1"/>
  <c r="M156" i="20" s="1"/>
  <c r="O156" i="20" s="1"/>
  <c r="Q156" i="20" s="1"/>
  <c r="Q156" i="21" s="1"/>
  <c r="I112" i="20"/>
  <c r="K112" i="20" s="1"/>
  <c r="M112" i="20" s="1"/>
  <c r="O112" i="20" s="1"/>
  <c r="Q112" i="20" s="1"/>
  <c r="Q112" i="21" s="1"/>
  <c r="I12" i="20"/>
  <c r="K12" i="20" s="1"/>
  <c r="M12" i="20" s="1"/>
  <c r="O12" i="20" s="1"/>
  <c r="Q12" i="20" s="1"/>
  <c r="Q12" i="21" s="1"/>
  <c r="I631" i="20"/>
  <c r="K631" i="20" s="1"/>
  <c r="I503" i="20"/>
  <c r="K503" i="20" s="1"/>
  <c r="I375" i="20"/>
  <c r="K375" i="20" s="1"/>
  <c r="I247" i="20"/>
  <c r="K247" i="20" s="1"/>
  <c r="M247" i="20" s="1"/>
  <c r="O247" i="20" s="1"/>
  <c r="Q247" i="20" s="1"/>
  <c r="Q247" i="21" s="1"/>
  <c r="I119" i="20"/>
  <c r="K119" i="20" s="1"/>
  <c r="M119" i="20" s="1"/>
  <c r="O119" i="20" s="1"/>
  <c r="Q119" i="20" s="1"/>
  <c r="Q119" i="21" s="1"/>
  <c r="I658" i="20"/>
  <c r="K658" i="20" s="1"/>
  <c r="I530" i="20"/>
  <c r="K530" i="20" s="1"/>
  <c r="I402" i="20"/>
  <c r="K402" i="20" s="1"/>
  <c r="I274" i="20"/>
  <c r="K274" i="20" s="1"/>
  <c r="M274" i="20" s="1"/>
  <c r="O274" i="20" s="1"/>
  <c r="Q274" i="20" s="1"/>
  <c r="Q274" i="21" s="1"/>
  <c r="I146" i="20"/>
  <c r="K146" i="20" s="1"/>
  <c r="M146" i="20" s="1"/>
  <c r="O146" i="20" s="1"/>
  <c r="Q146" i="20" s="1"/>
  <c r="Q146" i="21" s="1"/>
  <c r="I18" i="20"/>
  <c r="K18" i="20" s="1"/>
  <c r="M18" i="20" s="1"/>
  <c r="O18" i="20" s="1"/>
  <c r="Q18" i="20" s="1"/>
  <c r="Q18" i="21" s="1"/>
  <c r="I393" i="20"/>
  <c r="K393" i="20" s="1"/>
  <c r="I137" i="20"/>
  <c r="K137" i="20" s="1"/>
  <c r="M137" i="20" s="1"/>
  <c r="O137" i="20" s="1"/>
  <c r="Q137" i="20" s="1"/>
  <c r="Q137" i="21" s="1"/>
  <c r="I565" i="20"/>
  <c r="K565" i="20" s="1"/>
  <c r="I476" i="20"/>
  <c r="K476" i="20" s="1"/>
  <c r="I728" i="20"/>
  <c r="K728" i="20" s="1"/>
  <c r="I552" i="20"/>
  <c r="K552" i="20" s="1"/>
  <c r="I628" i="20"/>
  <c r="K628" i="20" s="1"/>
  <c r="I540" i="20"/>
  <c r="K540" i="20" s="1"/>
  <c r="I424" i="20"/>
  <c r="K424" i="20" s="1"/>
  <c r="I672" i="20"/>
  <c r="K672" i="20" s="1"/>
  <c r="I697" i="20"/>
  <c r="K697" i="20" s="1"/>
  <c r="I609" i="20"/>
  <c r="K609" i="20" s="1"/>
  <c r="I388" i="20"/>
  <c r="K388" i="20" s="1"/>
  <c r="I284" i="20"/>
  <c r="K284" i="20" s="1"/>
  <c r="M284" i="20" s="1"/>
  <c r="O284" i="20" s="1"/>
  <c r="Q284" i="20" s="1"/>
  <c r="Q284" i="21" s="1"/>
  <c r="I200" i="20"/>
  <c r="K200" i="20" s="1"/>
  <c r="M200" i="20" s="1"/>
  <c r="O200" i="20" s="1"/>
  <c r="Q200" i="20" s="1"/>
  <c r="Q200" i="21" s="1"/>
  <c r="I725" i="20"/>
  <c r="K725" i="20" s="1"/>
  <c r="I645" i="20"/>
  <c r="K645" i="20" s="1"/>
  <c r="I557" i="20"/>
  <c r="K557" i="20" s="1"/>
  <c r="I444" i="20"/>
  <c r="K444" i="20" s="1"/>
  <c r="I712" i="20"/>
  <c r="K712" i="20" s="1"/>
  <c r="I536" i="20"/>
  <c r="K536" i="20" s="1"/>
  <c r="I700" i="20"/>
  <c r="K700" i="20" s="1"/>
  <c r="I620" i="20"/>
  <c r="K620" i="20" s="1"/>
  <c r="I532" i="20"/>
  <c r="K532" i="20" s="1"/>
  <c r="I392" i="20"/>
  <c r="K392" i="20" s="1"/>
  <c r="I656" i="20"/>
  <c r="K656" i="20" s="1"/>
  <c r="I448" i="20"/>
  <c r="K448" i="20" s="1"/>
  <c r="I681" i="20"/>
  <c r="K681" i="20" s="1"/>
  <c r="I601" i="20"/>
  <c r="K601" i="20" s="1"/>
  <c r="I513" i="20"/>
  <c r="K513" i="20" s="1"/>
  <c r="I356" i="20"/>
  <c r="K356" i="20" s="1"/>
  <c r="I280" i="20"/>
  <c r="K280" i="20" s="1"/>
  <c r="M280" i="20" s="1"/>
  <c r="O280" i="20" s="1"/>
  <c r="Q280" i="20" s="1"/>
  <c r="Q280" i="21" s="1"/>
  <c r="I236" i="20"/>
  <c r="K236" i="20" s="1"/>
  <c r="M236" i="20" s="1"/>
  <c r="O236" i="20" s="1"/>
  <c r="Q236" i="20" s="1"/>
  <c r="Q236" i="21" s="1"/>
  <c r="I192" i="20"/>
  <c r="K192" i="20" s="1"/>
  <c r="M192" i="20" s="1"/>
  <c r="O192" i="20" s="1"/>
  <c r="Q192" i="20" s="1"/>
  <c r="Q192" i="21" s="1"/>
  <c r="I152" i="20"/>
  <c r="K152" i="20" s="1"/>
  <c r="M152" i="20" s="1"/>
  <c r="O152" i="20" s="1"/>
  <c r="Q152" i="20" s="1"/>
  <c r="Q152" i="21" s="1"/>
  <c r="I108" i="20"/>
  <c r="K108" i="20" s="1"/>
  <c r="M108" i="20" s="1"/>
  <c r="O108" i="20" s="1"/>
  <c r="Q108" i="20" s="1"/>
  <c r="Q108" i="21" s="1"/>
  <c r="I627" i="20"/>
  <c r="K627" i="20" s="1"/>
  <c r="I499" i="20"/>
  <c r="K499" i="20" s="1"/>
  <c r="I371" i="20"/>
  <c r="K371" i="20" s="1"/>
  <c r="I243" i="20"/>
  <c r="K243" i="20" s="1"/>
  <c r="M243" i="20" s="1"/>
  <c r="O243" i="20" s="1"/>
  <c r="Q243" i="20" s="1"/>
  <c r="Q243" i="21" s="1"/>
  <c r="I115" i="20"/>
  <c r="K115" i="20" s="1"/>
  <c r="M115" i="20" s="1"/>
  <c r="O115" i="20" s="1"/>
  <c r="Q115" i="20" s="1"/>
  <c r="Q115" i="21" s="1"/>
  <c r="I654" i="20"/>
  <c r="K654" i="20" s="1"/>
  <c r="I526" i="20"/>
  <c r="K526" i="20" s="1"/>
  <c r="I398" i="20"/>
  <c r="K398" i="20" s="1"/>
  <c r="I270" i="20"/>
  <c r="K270" i="20" s="1"/>
  <c r="M270" i="20" s="1"/>
  <c r="O270" i="20" s="1"/>
  <c r="Q270" i="20" s="1"/>
  <c r="Q270" i="21" s="1"/>
  <c r="I142" i="20"/>
  <c r="K142" i="20" s="1"/>
  <c r="M142" i="20" s="1"/>
  <c r="O142" i="20" s="1"/>
  <c r="Q142" i="20" s="1"/>
  <c r="Q142" i="21" s="1"/>
  <c r="I14" i="20"/>
  <c r="K14" i="20" s="1"/>
  <c r="M14" i="20" s="1"/>
  <c r="O14" i="20" s="1"/>
  <c r="Q14" i="20" s="1"/>
  <c r="Q14" i="21" s="1"/>
  <c r="I389" i="20"/>
  <c r="K389" i="20" s="1"/>
  <c r="I133" i="20"/>
  <c r="K133" i="20" s="1"/>
  <c r="M133" i="20" s="1"/>
  <c r="O133" i="20" s="1"/>
  <c r="Q133" i="20" s="1"/>
  <c r="Q133" i="21" s="1"/>
  <c r="I13" i="20"/>
  <c r="K13" i="20" s="1"/>
  <c r="M13" i="20" s="1"/>
  <c r="O13" i="20" s="1"/>
  <c r="Q13" i="20" s="1"/>
  <c r="Q13" i="21" s="1"/>
  <c r="I29" i="20"/>
  <c r="K29" i="20" s="1"/>
  <c r="M29" i="20" s="1"/>
  <c r="O29" i="20" s="1"/>
  <c r="Q29" i="20" s="1"/>
  <c r="Q29" i="21" s="1"/>
  <c r="I45" i="20"/>
  <c r="K45" i="20" s="1"/>
  <c r="M45" i="20" s="1"/>
  <c r="O45" i="20" s="1"/>
  <c r="Q45" i="20" s="1"/>
  <c r="Q45" i="21" s="1"/>
  <c r="I61" i="20"/>
  <c r="K61" i="20" s="1"/>
  <c r="M61" i="20" s="1"/>
  <c r="O61" i="20" s="1"/>
  <c r="Q61" i="20" s="1"/>
  <c r="Q61" i="21" s="1"/>
  <c r="I77" i="20"/>
  <c r="K77" i="20" s="1"/>
  <c r="M77" i="20" s="1"/>
  <c r="O77" i="20" s="1"/>
  <c r="Q77" i="20" s="1"/>
  <c r="Q77" i="21" s="1"/>
  <c r="I93" i="20"/>
  <c r="K93" i="20" s="1"/>
  <c r="M93" i="20" s="1"/>
  <c r="O93" i="20" s="1"/>
  <c r="Q93" i="20" s="1"/>
  <c r="Q93" i="21" s="1"/>
  <c r="I109" i="20"/>
  <c r="K109" i="20" s="1"/>
  <c r="M109" i="20" s="1"/>
  <c r="O109" i="20" s="1"/>
  <c r="Q109" i="20" s="1"/>
  <c r="Q109" i="21" s="1"/>
  <c r="I125" i="20"/>
  <c r="K125" i="20" s="1"/>
  <c r="M125" i="20" s="1"/>
  <c r="O125" i="20" s="1"/>
  <c r="Q125" i="20" s="1"/>
  <c r="Q125" i="21" s="1"/>
  <c r="I141" i="20"/>
  <c r="K141" i="20" s="1"/>
  <c r="M141" i="20" s="1"/>
  <c r="O141" i="20" s="1"/>
  <c r="Q141" i="20" s="1"/>
  <c r="Q141" i="21" s="1"/>
  <c r="I157" i="20"/>
  <c r="K157" i="20" s="1"/>
  <c r="M157" i="20" s="1"/>
  <c r="O157" i="20" s="1"/>
  <c r="Q157" i="20" s="1"/>
  <c r="Q157" i="21" s="1"/>
  <c r="I173" i="20"/>
  <c r="K173" i="20" s="1"/>
  <c r="M173" i="20" s="1"/>
  <c r="O173" i="20" s="1"/>
  <c r="Q173" i="20" s="1"/>
  <c r="Q173" i="21" s="1"/>
  <c r="I189" i="20"/>
  <c r="K189" i="20" s="1"/>
  <c r="M189" i="20" s="1"/>
  <c r="O189" i="20" s="1"/>
  <c r="Q189" i="20" s="1"/>
  <c r="Q189" i="21" s="1"/>
  <c r="I205" i="20"/>
  <c r="K205" i="20" s="1"/>
  <c r="M205" i="20" s="1"/>
  <c r="O205" i="20" s="1"/>
  <c r="Q205" i="20" s="1"/>
  <c r="Q205" i="21" s="1"/>
  <c r="I221" i="20"/>
  <c r="K221" i="20" s="1"/>
  <c r="M221" i="20" s="1"/>
  <c r="O221" i="20" s="1"/>
  <c r="Q221" i="20" s="1"/>
  <c r="Q221" i="21" s="1"/>
  <c r="I237" i="20"/>
  <c r="K237" i="20" s="1"/>
  <c r="M237" i="20" s="1"/>
  <c r="O237" i="20" s="1"/>
  <c r="Q237" i="20" s="1"/>
  <c r="Q237" i="21" s="1"/>
  <c r="I253" i="20"/>
  <c r="K253" i="20" s="1"/>
  <c r="M253" i="20" s="1"/>
  <c r="O253" i="20" s="1"/>
  <c r="Q253" i="20" s="1"/>
  <c r="Q253" i="21" s="1"/>
  <c r="I269" i="20"/>
  <c r="K269" i="20" s="1"/>
  <c r="M269" i="20" s="1"/>
  <c r="O269" i="20" s="1"/>
  <c r="Q269" i="20" s="1"/>
  <c r="Q269" i="21" s="1"/>
  <c r="I285" i="20"/>
  <c r="K285" i="20" s="1"/>
  <c r="M285" i="20" s="1"/>
  <c r="O285" i="20" s="1"/>
  <c r="Q285" i="20" s="1"/>
  <c r="Q285" i="21" s="1"/>
  <c r="I301" i="20"/>
  <c r="K301" i="20" s="1"/>
  <c r="M301" i="20" s="1"/>
  <c r="O301" i="20" s="1"/>
  <c r="Q301" i="20" s="1"/>
  <c r="Q301" i="21" s="1"/>
  <c r="I317" i="20"/>
  <c r="K317" i="20" s="1"/>
  <c r="I333" i="20"/>
  <c r="K333" i="20" s="1"/>
  <c r="I349" i="20"/>
  <c r="K349" i="20" s="1"/>
  <c r="I365" i="20"/>
  <c r="K365" i="20" s="1"/>
  <c r="I381" i="20"/>
  <c r="K381" i="20" s="1"/>
  <c r="I397" i="20"/>
  <c r="K397" i="20" s="1"/>
  <c r="I413" i="20"/>
  <c r="K413" i="20" s="1"/>
  <c r="I429" i="20"/>
  <c r="K429" i="20" s="1"/>
  <c r="I445" i="20"/>
  <c r="K445" i="20" s="1"/>
  <c r="I461" i="20"/>
  <c r="K461" i="20" s="1"/>
  <c r="I477" i="20"/>
  <c r="K477" i="20" s="1"/>
  <c r="I493" i="20"/>
  <c r="K493" i="20" s="1"/>
  <c r="I17" i="20"/>
  <c r="K17" i="20" s="1"/>
  <c r="M17" i="20" s="1"/>
  <c r="O17" i="20" s="1"/>
  <c r="Q17" i="20" s="1"/>
  <c r="Q17" i="21" s="1"/>
  <c r="I33" i="20"/>
  <c r="K33" i="20" s="1"/>
  <c r="M33" i="20" s="1"/>
  <c r="O33" i="20" s="1"/>
  <c r="Q33" i="20" s="1"/>
  <c r="Q33" i="21" s="1"/>
  <c r="I49" i="20"/>
  <c r="K49" i="20" s="1"/>
  <c r="M49" i="20" s="1"/>
  <c r="O49" i="20" s="1"/>
  <c r="Q49" i="20" s="1"/>
  <c r="Q49" i="21" s="1"/>
  <c r="I65" i="20"/>
  <c r="K65" i="20" s="1"/>
  <c r="M65" i="20" s="1"/>
  <c r="O65" i="20" s="1"/>
  <c r="Q65" i="20" s="1"/>
  <c r="Q65" i="21" s="1"/>
  <c r="I81" i="20"/>
  <c r="K81" i="20" s="1"/>
  <c r="M81" i="20" s="1"/>
  <c r="O81" i="20" s="1"/>
  <c r="Q81" i="20" s="1"/>
  <c r="Q81" i="21" s="1"/>
  <c r="I97" i="20"/>
  <c r="K97" i="20" s="1"/>
  <c r="M97" i="20" s="1"/>
  <c r="O97" i="20" s="1"/>
  <c r="Q97" i="20" s="1"/>
  <c r="Q97" i="21" s="1"/>
  <c r="I113" i="20"/>
  <c r="K113" i="20" s="1"/>
  <c r="M113" i="20" s="1"/>
  <c r="O113" i="20" s="1"/>
  <c r="Q113" i="20" s="1"/>
  <c r="Q113" i="21" s="1"/>
  <c r="I129" i="20"/>
  <c r="K129" i="20" s="1"/>
  <c r="M129" i="20" s="1"/>
  <c r="O129" i="20" s="1"/>
  <c r="Q129" i="20" s="1"/>
  <c r="Q129" i="21" s="1"/>
  <c r="I145" i="20"/>
  <c r="K145" i="20" s="1"/>
  <c r="M145" i="20" s="1"/>
  <c r="O145" i="20" s="1"/>
  <c r="Q145" i="20" s="1"/>
  <c r="Q145" i="21" s="1"/>
  <c r="I161" i="20"/>
  <c r="K161" i="20" s="1"/>
  <c r="M161" i="20" s="1"/>
  <c r="O161" i="20" s="1"/>
  <c r="Q161" i="20" s="1"/>
  <c r="Q161" i="21" s="1"/>
  <c r="I177" i="20"/>
  <c r="K177" i="20" s="1"/>
  <c r="M177" i="20" s="1"/>
  <c r="O177" i="20" s="1"/>
  <c r="Q177" i="20" s="1"/>
  <c r="Q177" i="21" s="1"/>
  <c r="I193" i="20"/>
  <c r="K193" i="20" s="1"/>
  <c r="M193" i="20" s="1"/>
  <c r="O193" i="20" s="1"/>
  <c r="Q193" i="20" s="1"/>
  <c r="Q193" i="21" s="1"/>
  <c r="I209" i="20"/>
  <c r="K209" i="20" s="1"/>
  <c r="M209" i="20" s="1"/>
  <c r="O209" i="20" s="1"/>
  <c r="Q209" i="20" s="1"/>
  <c r="Q209" i="21" s="1"/>
  <c r="I225" i="20"/>
  <c r="K225" i="20" s="1"/>
  <c r="M225" i="20" s="1"/>
  <c r="O225" i="20" s="1"/>
  <c r="Q225" i="20" s="1"/>
  <c r="Q225" i="21" s="1"/>
  <c r="I241" i="20"/>
  <c r="K241" i="20" s="1"/>
  <c r="M241" i="20" s="1"/>
  <c r="O241" i="20" s="1"/>
  <c r="Q241" i="20" s="1"/>
  <c r="Q241" i="21" s="1"/>
  <c r="I257" i="20"/>
  <c r="K257" i="20" s="1"/>
  <c r="M257" i="20" s="1"/>
  <c r="O257" i="20" s="1"/>
  <c r="Q257" i="20" s="1"/>
  <c r="Q257" i="21" s="1"/>
  <c r="I273" i="20"/>
  <c r="K273" i="20" s="1"/>
  <c r="M273" i="20" s="1"/>
  <c r="O273" i="20" s="1"/>
  <c r="Q273" i="20" s="1"/>
  <c r="Q273" i="21" s="1"/>
  <c r="I289" i="20"/>
  <c r="K289" i="20" s="1"/>
  <c r="M289" i="20" s="1"/>
  <c r="O289" i="20" s="1"/>
  <c r="Q289" i="20" s="1"/>
  <c r="Q289" i="21" s="1"/>
  <c r="I305" i="20"/>
  <c r="K305" i="20" s="1"/>
  <c r="M305" i="20" s="1"/>
  <c r="O305" i="20" s="1"/>
  <c r="Q305" i="20" s="1"/>
  <c r="Q305" i="21" s="1"/>
  <c r="I321" i="20"/>
  <c r="K321" i="20" s="1"/>
  <c r="I337" i="20"/>
  <c r="K337" i="20" s="1"/>
  <c r="I353" i="20"/>
  <c r="K353" i="20" s="1"/>
  <c r="I369" i="20"/>
  <c r="K369" i="20" s="1"/>
  <c r="I385" i="20"/>
  <c r="K385" i="20" s="1"/>
  <c r="I401" i="20"/>
  <c r="K401" i="20" s="1"/>
  <c r="I417" i="20"/>
  <c r="K417" i="20" s="1"/>
  <c r="I433" i="20"/>
  <c r="K433" i="20" s="1"/>
  <c r="I449" i="20"/>
  <c r="K449" i="20" s="1"/>
  <c r="I465" i="20"/>
  <c r="K465" i="20" s="1"/>
  <c r="I481" i="20"/>
  <c r="K481" i="20" s="1"/>
  <c r="I21" i="20"/>
  <c r="K21" i="20" s="1"/>
  <c r="M21" i="20" s="1"/>
  <c r="O21" i="20" s="1"/>
  <c r="Q21" i="20" s="1"/>
  <c r="Q21" i="21" s="1"/>
  <c r="I53" i="20"/>
  <c r="K53" i="20" s="1"/>
  <c r="M53" i="20" s="1"/>
  <c r="O53" i="20" s="1"/>
  <c r="Q53" i="20" s="1"/>
  <c r="Q53" i="21" s="1"/>
  <c r="I85" i="20"/>
  <c r="K85" i="20" s="1"/>
  <c r="M85" i="20" s="1"/>
  <c r="O85" i="20" s="1"/>
  <c r="Q85" i="20" s="1"/>
  <c r="Q85" i="21" s="1"/>
  <c r="I117" i="20"/>
  <c r="K117" i="20" s="1"/>
  <c r="M117" i="20" s="1"/>
  <c r="O117" i="20" s="1"/>
  <c r="Q117" i="20" s="1"/>
  <c r="Q117" i="21" s="1"/>
  <c r="I149" i="20"/>
  <c r="K149" i="20" s="1"/>
  <c r="M149" i="20" s="1"/>
  <c r="O149" i="20" s="1"/>
  <c r="Q149" i="20" s="1"/>
  <c r="Q149" i="21" s="1"/>
  <c r="I181" i="20"/>
  <c r="K181" i="20" s="1"/>
  <c r="M181" i="20" s="1"/>
  <c r="O181" i="20" s="1"/>
  <c r="Q181" i="20" s="1"/>
  <c r="Q181" i="21" s="1"/>
  <c r="I213" i="20"/>
  <c r="K213" i="20" s="1"/>
  <c r="M213" i="20" s="1"/>
  <c r="O213" i="20" s="1"/>
  <c r="Q213" i="20" s="1"/>
  <c r="Q213" i="21" s="1"/>
  <c r="I245" i="20"/>
  <c r="K245" i="20" s="1"/>
  <c r="M245" i="20" s="1"/>
  <c r="O245" i="20" s="1"/>
  <c r="Q245" i="20" s="1"/>
  <c r="Q245" i="21" s="1"/>
  <c r="I277" i="20"/>
  <c r="K277" i="20" s="1"/>
  <c r="M277" i="20" s="1"/>
  <c r="O277" i="20" s="1"/>
  <c r="Q277" i="20" s="1"/>
  <c r="Q277" i="21" s="1"/>
  <c r="I309" i="20"/>
  <c r="K309" i="20" s="1"/>
  <c r="M309" i="20" s="1"/>
  <c r="M716" i="20" s="1"/>
  <c r="O716" i="20" s="1"/>
  <c r="Q716" i="20" s="1"/>
  <c r="Q716" i="21" s="1"/>
  <c r="I341" i="20"/>
  <c r="K341" i="20" s="1"/>
  <c r="I373" i="20"/>
  <c r="K373" i="20" s="1"/>
  <c r="I405" i="20"/>
  <c r="K405" i="20" s="1"/>
  <c r="I437" i="20"/>
  <c r="K437" i="20" s="1"/>
  <c r="I469" i="20"/>
  <c r="K469" i="20" s="1"/>
  <c r="I22" i="20"/>
  <c r="K22" i="20" s="1"/>
  <c r="M22" i="20" s="1"/>
  <c r="O22" i="20" s="1"/>
  <c r="Q22" i="20" s="1"/>
  <c r="Q22" i="21" s="1"/>
  <c r="I38" i="20"/>
  <c r="K38" i="20" s="1"/>
  <c r="M38" i="20" s="1"/>
  <c r="O38" i="20" s="1"/>
  <c r="Q38" i="20" s="1"/>
  <c r="Q38" i="21" s="1"/>
  <c r="I54" i="20"/>
  <c r="K54" i="20" s="1"/>
  <c r="M54" i="20" s="1"/>
  <c r="O54" i="20" s="1"/>
  <c r="Q54" i="20" s="1"/>
  <c r="Q54" i="21" s="1"/>
  <c r="I70" i="20"/>
  <c r="K70" i="20" s="1"/>
  <c r="M70" i="20" s="1"/>
  <c r="O70" i="20" s="1"/>
  <c r="Q70" i="20" s="1"/>
  <c r="Q70" i="21" s="1"/>
  <c r="I86" i="20"/>
  <c r="K86" i="20" s="1"/>
  <c r="M86" i="20" s="1"/>
  <c r="O86" i="20" s="1"/>
  <c r="Q86" i="20" s="1"/>
  <c r="Q86" i="21" s="1"/>
  <c r="I102" i="20"/>
  <c r="K102" i="20" s="1"/>
  <c r="M102" i="20" s="1"/>
  <c r="O102" i="20" s="1"/>
  <c r="Q102" i="20" s="1"/>
  <c r="Q102" i="21" s="1"/>
  <c r="I118" i="20"/>
  <c r="K118" i="20" s="1"/>
  <c r="M118" i="20" s="1"/>
  <c r="O118" i="20" s="1"/>
  <c r="Q118" i="20" s="1"/>
  <c r="Q118" i="21" s="1"/>
  <c r="I134" i="20"/>
  <c r="K134" i="20" s="1"/>
  <c r="M134" i="20" s="1"/>
  <c r="O134" i="20" s="1"/>
  <c r="Q134" i="20" s="1"/>
  <c r="Q134" i="21" s="1"/>
  <c r="I150" i="20"/>
  <c r="K150" i="20" s="1"/>
  <c r="M150" i="20" s="1"/>
  <c r="O150" i="20" s="1"/>
  <c r="Q150" i="20" s="1"/>
  <c r="Q150" i="21" s="1"/>
  <c r="I166" i="20"/>
  <c r="K166" i="20" s="1"/>
  <c r="M166" i="20" s="1"/>
  <c r="O166" i="20" s="1"/>
  <c r="Q166" i="20" s="1"/>
  <c r="Q166" i="21" s="1"/>
  <c r="I182" i="20"/>
  <c r="K182" i="20" s="1"/>
  <c r="M182" i="20" s="1"/>
  <c r="O182" i="20" s="1"/>
  <c r="Q182" i="20" s="1"/>
  <c r="Q182" i="21" s="1"/>
  <c r="I198" i="20"/>
  <c r="K198" i="20" s="1"/>
  <c r="M198" i="20" s="1"/>
  <c r="O198" i="20" s="1"/>
  <c r="Q198" i="20" s="1"/>
  <c r="Q198" i="21" s="1"/>
  <c r="I214" i="20"/>
  <c r="K214" i="20" s="1"/>
  <c r="M214" i="20" s="1"/>
  <c r="O214" i="20" s="1"/>
  <c r="Q214" i="20" s="1"/>
  <c r="Q214" i="21" s="1"/>
  <c r="I230" i="20"/>
  <c r="K230" i="20" s="1"/>
  <c r="M230" i="20" s="1"/>
  <c r="O230" i="20" s="1"/>
  <c r="Q230" i="20" s="1"/>
  <c r="Q230" i="21" s="1"/>
  <c r="I246" i="20"/>
  <c r="K246" i="20" s="1"/>
  <c r="M246" i="20" s="1"/>
  <c r="O246" i="20" s="1"/>
  <c r="Q246" i="20" s="1"/>
  <c r="Q246" i="21" s="1"/>
  <c r="I262" i="20"/>
  <c r="K262" i="20" s="1"/>
  <c r="M262" i="20" s="1"/>
  <c r="O262" i="20" s="1"/>
  <c r="Q262" i="20" s="1"/>
  <c r="Q262" i="21" s="1"/>
  <c r="I278" i="20"/>
  <c r="K278" i="20" s="1"/>
  <c r="M278" i="20" s="1"/>
  <c r="O278" i="20" s="1"/>
  <c r="Q278" i="20" s="1"/>
  <c r="Q278" i="21" s="1"/>
  <c r="I294" i="20"/>
  <c r="K294" i="20" s="1"/>
  <c r="M294" i="20" s="1"/>
  <c r="O294" i="20" s="1"/>
  <c r="Q294" i="20" s="1"/>
  <c r="Q294" i="21" s="1"/>
  <c r="I310" i="20"/>
  <c r="K310" i="20" s="1"/>
  <c r="I326" i="20"/>
  <c r="K326" i="20" s="1"/>
  <c r="I342" i="20"/>
  <c r="K342" i="20" s="1"/>
  <c r="I358" i="20"/>
  <c r="K358" i="20" s="1"/>
  <c r="I374" i="20"/>
  <c r="K374" i="20" s="1"/>
  <c r="I390" i="20"/>
  <c r="K390" i="20" s="1"/>
  <c r="I406" i="20"/>
  <c r="K406" i="20" s="1"/>
  <c r="I422" i="20"/>
  <c r="K422" i="20" s="1"/>
  <c r="I438" i="20"/>
  <c r="K438" i="20" s="1"/>
  <c r="I454" i="20"/>
  <c r="K454" i="20" s="1"/>
  <c r="I470" i="20"/>
  <c r="K470" i="20" s="1"/>
  <c r="I486" i="20"/>
  <c r="K486" i="20" s="1"/>
  <c r="I502" i="20"/>
  <c r="K502" i="20" s="1"/>
  <c r="I518" i="20"/>
  <c r="K518" i="20" s="1"/>
  <c r="I534" i="20"/>
  <c r="K534" i="20" s="1"/>
  <c r="I550" i="20"/>
  <c r="K550" i="20" s="1"/>
  <c r="I566" i="20"/>
  <c r="K566" i="20" s="1"/>
  <c r="I582" i="20"/>
  <c r="K582" i="20" s="1"/>
  <c r="I598" i="20"/>
  <c r="K598" i="20" s="1"/>
  <c r="I614" i="20"/>
  <c r="K614" i="20" s="1"/>
  <c r="I630" i="20"/>
  <c r="K630" i="20" s="1"/>
  <c r="I646" i="20"/>
  <c r="K646" i="20" s="1"/>
  <c r="I662" i="20"/>
  <c r="K662" i="20" s="1"/>
  <c r="I678" i="20"/>
  <c r="K678" i="20" s="1"/>
  <c r="I694" i="20"/>
  <c r="K694" i="20" s="1"/>
  <c r="I710" i="20"/>
  <c r="K710" i="20" s="1"/>
  <c r="I726" i="20"/>
  <c r="K726" i="20" s="1"/>
  <c r="I11" i="20"/>
  <c r="K11" i="20" s="1"/>
  <c r="M11" i="20" s="1"/>
  <c r="O11" i="20" s="1"/>
  <c r="Q11" i="20" s="1"/>
  <c r="Q11" i="21" s="1"/>
  <c r="I27" i="20"/>
  <c r="K27" i="20" s="1"/>
  <c r="M27" i="20" s="1"/>
  <c r="O27" i="20" s="1"/>
  <c r="Q27" i="20" s="1"/>
  <c r="Q27" i="21" s="1"/>
  <c r="I43" i="20"/>
  <c r="K43" i="20" s="1"/>
  <c r="M43" i="20" s="1"/>
  <c r="O43" i="20" s="1"/>
  <c r="Q43" i="20" s="1"/>
  <c r="Q43" i="21" s="1"/>
  <c r="I59" i="20"/>
  <c r="K59" i="20" s="1"/>
  <c r="M59" i="20" s="1"/>
  <c r="O59" i="20" s="1"/>
  <c r="Q59" i="20" s="1"/>
  <c r="Q59" i="21" s="1"/>
  <c r="I75" i="20"/>
  <c r="K75" i="20" s="1"/>
  <c r="M75" i="20" s="1"/>
  <c r="O75" i="20" s="1"/>
  <c r="Q75" i="20" s="1"/>
  <c r="Q75" i="21" s="1"/>
  <c r="I91" i="20"/>
  <c r="K91" i="20" s="1"/>
  <c r="M91" i="20" s="1"/>
  <c r="O91" i="20" s="1"/>
  <c r="Q91" i="20" s="1"/>
  <c r="Q91" i="21" s="1"/>
  <c r="I107" i="20"/>
  <c r="K107" i="20" s="1"/>
  <c r="M107" i="20" s="1"/>
  <c r="O107" i="20" s="1"/>
  <c r="Q107" i="20" s="1"/>
  <c r="Q107" i="21" s="1"/>
  <c r="I123" i="20"/>
  <c r="K123" i="20" s="1"/>
  <c r="M123" i="20" s="1"/>
  <c r="O123" i="20" s="1"/>
  <c r="Q123" i="20" s="1"/>
  <c r="Q123" i="21" s="1"/>
  <c r="I139" i="20"/>
  <c r="K139" i="20" s="1"/>
  <c r="M139" i="20" s="1"/>
  <c r="O139" i="20" s="1"/>
  <c r="Q139" i="20" s="1"/>
  <c r="Q139" i="21" s="1"/>
  <c r="I155" i="20"/>
  <c r="K155" i="20" s="1"/>
  <c r="M155" i="20" s="1"/>
  <c r="O155" i="20" s="1"/>
  <c r="Q155" i="20" s="1"/>
  <c r="Q155" i="21" s="1"/>
  <c r="I171" i="20"/>
  <c r="K171" i="20" s="1"/>
  <c r="M171" i="20" s="1"/>
  <c r="O171" i="20" s="1"/>
  <c r="Q171" i="20" s="1"/>
  <c r="Q171" i="21" s="1"/>
  <c r="I187" i="20"/>
  <c r="K187" i="20" s="1"/>
  <c r="M187" i="20" s="1"/>
  <c r="O187" i="20" s="1"/>
  <c r="Q187" i="20" s="1"/>
  <c r="Q187" i="21" s="1"/>
  <c r="I203" i="20"/>
  <c r="K203" i="20" s="1"/>
  <c r="M203" i="20" s="1"/>
  <c r="O203" i="20" s="1"/>
  <c r="Q203" i="20" s="1"/>
  <c r="Q203" i="21" s="1"/>
  <c r="I219" i="20"/>
  <c r="K219" i="20" s="1"/>
  <c r="M219" i="20" s="1"/>
  <c r="O219" i="20" s="1"/>
  <c r="Q219" i="20" s="1"/>
  <c r="Q219" i="21" s="1"/>
  <c r="I235" i="20"/>
  <c r="K235" i="20" s="1"/>
  <c r="M235" i="20" s="1"/>
  <c r="O235" i="20" s="1"/>
  <c r="Q235" i="20" s="1"/>
  <c r="Q235" i="21" s="1"/>
  <c r="I251" i="20"/>
  <c r="K251" i="20" s="1"/>
  <c r="M251" i="20" s="1"/>
  <c r="O251" i="20" s="1"/>
  <c r="Q251" i="20" s="1"/>
  <c r="Q251" i="21" s="1"/>
  <c r="I267" i="20"/>
  <c r="K267" i="20" s="1"/>
  <c r="M267" i="20" s="1"/>
  <c r="O267" i="20" s="1"/>
  <c r="Q267" i="20" s="1"/>
  <c r="Q267" i="21" s="1"/>
  <c r="I283" i="20"/>
  <c r="K283" i="20" s="1"/>
  <c r="M283" i="20" s="1"/>
  <c r="O283" i="20" s="1"/>
  <c r="Q283" i="20" s="1"/>
  <c r="Q283" i="21" s="1"/>
  <c r="I299" i="20"/>
  <c r="K299" i="20" s="1"/>
  <c r="M299" i="20" s="1"/>
  <c r="O299" i="20" s="1"/>
  <c r="Q299" i="20" s="1"/>
  <c r="Q299" i="21" s="1"/>
  <c r="I315" i="20"/>
  <c r="K315" i="20" s="1"/>
  <c r="I331" i="20"/>
  <c r="K331" i="20" s="1"/>
  <c r="I347" i="20"/>
  <c r="K347" i="20" s="1"/>
  <c r="I363" i="20"/>
  <c r="K363" i="20" s="1"/>
  <c r="I379" i="20"/>
  <c r="K379" i="20" s="1"/>
  <c r="I395" i="20"/>
  <c r="K395" i="20" s="1"/>
  <c r="I411" i="20"/>
  <c r="K411" i="20" s="1"/>
  <c r="I427" i="20"/>
  <c r="K427" i="20" s="1"/>
  <c r="I443" i="20"/>
  <c r="K443" i="20" s="1"/>
  <c r="I459" i="20"/>
  <c r="K459" i="20" s="1"/>
  <c r="I475" i="20"/>
  <c r="K475" i="20" s="1"/>
  <c r="I491" i="20"/>
  <c r="K491" i="20" s="1"/>
  <c r="I507" i="20"/>
  <c r="K507" i="20" s="1"/>
  <c r="I523" i="20"/>
  <c r="K523" i="20" s="1"/>
  <c r="I539" i="20"/>
  <c r="K539" i="20" s="1"/>
  <c r="I555" i="20"/>
  <c r="K555" i="20" s="1"/>
  <c r="I571" i="20"/>
  <c r="K571" i="20" s="1"/>
  <c r="I587" i="20"/>
  <c r="K587" i="20" s="1"/>
  <c r="I603" i="20"/>
  <c r="K603" i="20" s="1"/>
  <c r="I619" i="20"/>
  <c r="K619" i="20" s="1"/>
  <c r="I635" i="20"/>
  <c r="K635" i="20" s="1"/>
  <c r="I651" i="20"/>
  <c r="K651" i="20" s="1"/>
  <c r="I667" i="20"/>
  <c r="K667" i="20" s="1"/>
  <c r="I683" i="20"/>
  <c r="K683" i="20" s="1"/>
  <c r="I699" i="20"/>
  <c r="K699" i="20" s="1"/>
  <c r="I715" i="20"/>
  <c r="K715" i="20" s="1"/>
  <c r="I16" i="20"/>
  <c r="K16" i="20" s="1"/>
  <c r="M16" i="20" s="1"/>
  <c r="O16" i="20" s="1"/>
  <c r="Q16" i="20" s="1"/>
  <c r="Q16" i="21" s="1"/>
  <c r="I32" i="20"/>
  <c r="K32" i="20" s="1"/>
  <c r="M32" i="20" s="1"/>
  <c r="O32" i="20" s="1"/>
  <c r="Q32" i="20" s="1"/>
  <c r="Q32" i="21" s="1"/>
  <c r="I48" i="20"/>
  <c r="K48" i="20" s="1"/>
  <c r="M48" i="20" s="1"/>
  <c r="O48" i="20" s="1"/>
  <c r="Q48" i="20" s="1"/>
  <c r="Q48" i="21" s="1"/>
  <c r="I64" i="20"/>
  <c r="K64" i="20" s="1"/>
  <c r="M64" i="20" s="1"/>
  <c r="O64" i="20" s="1"/>
  <c r="Q64" i="20" s="1"/>
  <c r="Q64" i="21" s="1"/>
  <c r="I80" i="20"/>
  <c r="K80" i="20" s="1"/>
  <c r="M80" i="20" s="1"/>
  <c r="O80" i="20" s="1"/>
  <c r="Q80" i="20" s="1"/>
  <c r="Q80" i="21" s="1"/>
  <c r="I96" i="20"/>
  <c r="K96" i="20" s="1"/>
  <c r="M96" i="20" s="1"/>
  <c r="O96" i="20" s="1"/>
  <c r="Q96" i="20" s="1"/>
  <c r="Q96" i="21" s="1"/>
  <c r="I25" i="20"/>
  <c r="K25" i="20" s="1"/>
  <c r="M25" i="20" s="1"/>
  <c r="O25" i="20" s="1"/>
  <c r="Q25" i="20" s="1"/>
  <c r="Q25" i="21" s="1"/>
  <c r="I57" i="20"/>
  <c r="K57" i="20" s="1"/>
  <c r="M57" i="20" s="1"/>
  <c r="O57" i="20" s="1"/>
  <c r="Q57" i="20" s="1"/>
  <c r="Q57" i="21" s="1"/>
  <c r="I89" i="20"/>
  <c r="K89" i="20" s="1"/>
  <c r="M89" i="20" s="1"/>
  <c r="O89" i="20" s="1"/>
  <c r="Q89" i="20" s="1"/>
  <c r="Q89" i="21" s="1"/>
  <c r="I121" i="20"/>
  <c r="K121" i="20" s="1"/>
  <c r="M121" i="20" s="1"/>
  <c r="O121" i="20" s="1"/>
  <c r="Q121" i="20" s="1"/>
  <c r="Q121" i="21" s="1"/>
  <c r="I153" i="20"/>
  <c r="K153" i="20" s="1"/>
  <c r="M153" i="20" s="1"/>
  <c r="O153" i="20" s="1"/>
  <c r="Q153" i="20" s="1"/>
  <c r="Q153" i="21" s="1"/>
  <c r="I185" i="20"/>
  <c r="K185" i="20" s="1"/>
  <c r="M185" i="20" s="1"/>
  <c r="O185" i="20" s="1"/>
  <c r="Q185" i="20" s="1"/>
  <c r="Q185" i="21" s="1"/>
  <c r="I217" i="20"/>
  <c r="K217" i="20" s="1"/>
  <c r="M217" i="20" s="1"/>
  <c r="O217" i="20" s="1"/>
  <c r="Q217" i="20" s="1"/>
  <c r="Q217" i="21" s="1"/>
  <c r="I249" i="20"/>
  <c r="K249" i="20" s="1"/>
  <c r="M249" i="20" s="1"/>
  <c r="O249" i="20" s="1"/>
  <c r="Q249" i="20" s="1"/>
  <c r="Q249" i="21" s="1"/>
  <c r="I281" i="20"/>
  <c r="K281" i="20" s="1"/>
  <c r="M281" i="20" s="1"/>
  <c r="O281" i="20" s="1"/>
  <c r="Q281" i="20" s="1"/>
  <c r="Q281" i="21" s="1"/>
  <c r="I313" i="20"/>
  <c r="K313" i="20" s="1"/>
  <c r="I345" i="20"/>
  <c r="K345" i="20" s="1"/>
  <c r="I377" i="20"/>
  <c r="K377" i="20" s="1"/>
  <c r="I409" i="20"/>
  <c r="K409" i="20" s="1"/>
  <c r="I441" i="20"/>
  <c r="K441" i="20" s="1"/>
  <c r="I473" i="20"/>
  <c r="K473" i="20" s="1"/>
  <c r="I26" i="20"/>
  <c r="K26" i="20" s="1"/>
  <c r="M26" i="20" s="1"/>
  <c r="O26" i="20" s="1"/>
  <c r="Q26" i="20" s="1"/>
  <c r="Q26" i="21" s="1"/>
  <c r="I42" i="20"/>
  <c r="K42" i="20" s="1"/>
  <c r="M42" i="20" s="1"/>
  <c r="O42" i="20" s="1"/>
  <c r="Q42" i="20" s="1"/>
  <c r="Q42" i="21" s="1"/>
  <c r="I58" i="20"/>
  <c r="K58" i="20" s="1"/>
  <c r="M58" i="20" s="1"/>
  <c r="O58" i="20" s="1"/>
  <c r="Q58" i="20" s="1"/>
  <c r="Q58" i="21" s="1"/>
  <c r="I74" i="20"/>
  <c r="K74" i="20" s="1"/>
  <c r="M74" i="20" s="1"/>
  <c r="O74" i="20" s="1"/>
  <c r="Q74" i="20" s="1"/>
  <c r="Q74" i="21" s="1"/>
  <c r="I90" i="20"/>
  <c r="K90" i="20" s="1"/>
  <c r="M90" i="20" s="1"/>
  <c r="O90" i="20" s="1"/>
  <c r="Q90" i="20" s="1"/>
  <c r="Q90" i="21" s="1"/>
  <c r="I106" i="20"/>
  <c r="K106" i="20" s="1"/>
  <c r="M106" i="20" s="1"/>
  <c r="O106" i="20" s="1"/>
  <c r="Q106" i="20" s="1"/>
  <c r="Q106" i="21" s="1"/>
  <c r="I122" i="20"/>
  <c r="K122" i="20" s="1"/>
  <c r="M122" i="20" s="1"/>
  <c r="O122" i="20" s="1"/>
  <c r="Q122" i="20" s="1"/>
  <c r="Q122" i="21" s="1"/>
  <c r="I138" i="20"/>
  <c r="K138" i="20" s="1"/>
  <c r="M138" i="20" s="1"/>
  <c r="O138" i="20" s="1"/>
  <c r="Q138" i="20" s="1"/>
  <c r="Q138" i="21" s="1"/>
  <c r="I154" i="20"/>
  <c r="K154" i="20" s="1"/>
  <c r="M154" i="20" s="1"/>
  <c r="O154" i="20" s="1"/>
  <c r="Q154" i="20" s="1"/>
  <c r="Q154" i="21" s="1"/>
  <c r="I170" i="20"/>
  <c r="K170" i="20" s="1"/>
  <c r="M170" i="20" s="1"/>
  <c r="O170" i="20" s="1"/>
  <c r="Q170" i="20" s="1"/>
  <c r="Q170" i="21" s="1"/>
  <c r="I186" i="20"/>
  <c r="K186" i="20" s="1"/>
  <c r="M186" i="20" s="1"/>
  <c r="O186" i="20" s="1"/>
  <c r="Q186" i="20" s="1"/>
  <c r="Q186" i="21" s="1"/>
  <c r="I202" i="20"/>
  <c r="K202" i="20" s="1"/>
  <c r="M202" i="20" s="1"/>
  <c r="O202" i="20" s="1"/>
  <c r="Q202" i="20" s="1"/>
  <c r="Q202" i="21" s="1"/>
  <c r="I218" i="20"/>
  <c r="K218" i="20" s="1"/>
  <c r="M218" i="20" s="1"/>
  <c r="O218" i="20" s="1"/>
  <c r="Q218" i="20" s="1"/>
  <c r="Q218" i="21" s="1"/>
  <c r="I234" i="20"/>
  <c r="K234" i="20" s="1"/>
  <c r="M234" i="20" s="1"/>
  <c r="O234" i="20" s="1"/>
  <c r="Q234" i="20" s="1"/>
  <c r="Q234" i="21" s="1"/>
  <c r="I250" i="20"/>
  <c r="K250" i="20" s="1"/>
  <c r="M250" i="20" s="1"/>
  <c r="O250" i="20" s="1"/>
  <c r="Q250" i="20" s="1"/>
  <c r="Q250" i="21" s="1"/>
  <c r="I266" i="20"/>
  <c r="K266" i="20" s="1"/>
  <c r="M266" i="20" s="1"/>
  <c r="O266" i="20" s="1"/>
  <c r="Q266" i="20" s="1"/>
  <c r="Q266" i="21" s="1"/>
  <c r="I282" i="20"/>
  <c r="K282" i="20" s="1"/>
  <c r="M282" i="20" s="1"/>
  <c r="O282" i="20" s="1"/>
  <c r="Q282" i="20" s="1"/>
  <c r="Q282" i="21" s="1"/>
  <c r="I298" i="20"/>
  <c r="K298" i="20" s="1"/>
  <c r="M298" i="20" s="1"/>
  <c r="O298" i="20" s="1"/>
  <c r="Q298" i="20" s="1"/>
  <c r="Q298" i="21" s="1"/>
  <c r="I314" i="20"/>
  <c r="K314" i="20" s="1"/>
  <c r="I330" i="20"/>
  <c r="K330" i="20" s="1"/>
  <c r="I346" i="20"/>
  <c r="K346" i="20" s="1"/>
  <c r="I362" i="20"/>
  <c r="K362" i="20" s="1"/>
  <c r="I378" i="20"/>
  <c r="K378" i="20" s="1"/>
  <c r="I394" i="20"/>
  <c r="K394" i="20" s="1"/>
  <c r="I410" i="20"/>
  <c r="K410" i="20" s="1"/>
  <c r="I426" i="20"/>
  <c r="K426" i="20" s="1"/>
  <c r="I442" i="20"/>
  <c r="K442" i="20" s="1"/>
  <c r="I458" i="20"/>
  <c r="K458" i="20" s="1"/>
  <c r="I474" i="20"/>
  <c r="K474" i="20" s="1"/>
  <c r="I490" i="20"/>
  <c r="K490" i="20" s="1"/>
  <c r="I506" i="20"/>
  <c r="K506" i="20" s="1"/>
  <c r="I522" i="20"/>
  <c r="K522" i="20" s="1"/>
  <c r="I538" i="20"/>
  <c r="K538" i="20" s="1"/>
  <c r="I554" i="20"/>
  <c r="K554" i="20" s="1"/>
  <c r="I570" i="20"/>
  <c r="K570" i="20" s="1"/>
  <c r="I586" i="20"/>
  <c r="K586" i="20" s="1"/>
  <c r="I602" i="20"/>
  <c r="K602" i="20" s="1"/>
  <c r="I618" i="20"/>
  <c r="K618" i="20" s="1"/>
  <c r="I634" i="20"/>
  <c r="K634" i="20" s="1"/>
  <c r="I650" i="20"/>
  <c r="K650" i="20" s="1"/>
  <c r="I666" i="20"/>
  <c r="K666" i="20" s="1"/>
  <c r="I682" i="20"/>
  <c r="K682" i="20" s="1"/>
  <c r="I698" i="20"/>
  <c r="K698" i="20" s="1"/>
  <c r="I714" i="20"/>
  <c r="K714" i="20" s="1"/>
  <c r="I10" i="20"/>
  <c r="K10" i="20" s="1"/>
  <c r="M10" i="20" s="1"/>
  <c r="O10" i="20" s="1"/>
  <c r="Q10" i="20" s="1"/>
  <c r="Q10" i="21" s="1"/>
  <c r="I15" i="20"/>
  <c r="K15" i="20" s="1"/>
  <c r="M15" i="20" s="1"/>
  <c r="O15" i="20" s="1"/>
  <c r="Q15" i="20" s="1"/>
  <c r="Q15" i="21" s="1"/>
  <c r="I31" i="20"/>
  <c r="K31" i="20" s="1"/>
  <c r="M31" i="20" s="1"/>
  <c r="O31" i="20" s="1"/>
  <c r="Q31" i="20" s="1"/>
  <c r="Q31" i="21" s="1"/>
  <c r="I47" i="20"/>
  <c r="K47" i="20" s="1"/>
  <c r="M47" i="20" s="1"/>
  <c r="O47" i="20" s="1"/>
  <c r="Q47" i="20" s="1"/>
  <c r="Q47" i="21" s="1"/>
  <c r="I63" i="20"/>
  <c r="K63" i="20" s="1"/>
  <c r="M63" i="20" s="1"/>
  <c r="O63" i="20" s="1"/>
  <c r="Q63" i="20" s="1"/>
  <c r="Q63" i="21" s="1"/>
  <c r="I79" i="20"/>
  <c r="K79" i="20" s="1"/>
  <c r="M79" i="20" s="1"/>
  <c r="O79" i="20" s="1"/>
  <c r="Q79" i="20" s="1"/>
  <c r="Q79" i="21" s="1"/>
  <c r="I95" i="20"/>
  <c r="K95" i="20" s="1"/>
  <c r="M95" i="20" s="1"/>
  <c r="O95" i="20" s="1"/>
  <c r="Q95" i="20" s="1"/>
  <c r="Q95" i="21" s="1"/>
  <c r="I111" i="20"/>
  <c r="K111" i="20" s="1"/>
  <c r="M111" i="20" s="1"/>
  <c r="O111" i="20" s="1"/>
  <c r="Q111" i="20" s="1"/>
  <c r="Q111" i="21" s="1"/>
  <c r="I127" i="20"/>
  <c r="K127" i="20" s="1"/>
  <c r="M127" i="20" s="1"/>
  <c r="O127" i="20" s="1"/>
  <c r="Q127" i="20" s="1"/>
  <c r="Q127" i="21" s="1"/>
  <c r="I143" i="20"/>
  <c r="K143" i="20" s="1"/>
  <c r="M143" i="20" s="1"/>
  <c r="O143" i="20" s="1"/>
  <c r="Q143" i="20" s="1"/>
  <c r="Q143" i="21" s="1"/>
  <c r="I159" i="20"/>
  <c r="K159" i="20" s="1"/>
  <c r="M159" i="20" s="1"/>
  <c r="O159" i="20" s="1"/>
  <c r="Q159" i="20" s="1"/>
  <c r="Q159" i="21" s="1"/>
  <c r="I175" i="20"/>
  <c r="K175" i="20" s="1"/>
  <c r="M175" i="20" s="1"/>
  <c r="O175" i="20" s="1"/>
  <c r="Q175" i="20" s="1"/>
  <c r="Q175" i="21" s="1"/>
  <c r="I191" i="20"/>
  <c r="K191" i="20" s="1"/>
  <c r="M191" i="20" s="1"/>
  <c r="O191" i="20" s="1"/>
  <c r="Q191" i="20" s="1"/>
  <c r="Q191" i="21" s="1"/>
  <c r="I207" i="20"/>
  <c r="K207" i="20" s="1"/>
  <c r="M207" i="20" s="1"/>
  <c r="O207" i="20" s="1"/>
  <c r="Q207" i="20" s="1"/>
  <c r="Q207" i="21" s="1"/>
  <c r="I223" i="20"/>
  <c r="K223" i="20" s="1"/>
  <c r="M223" i="20" s="1"/>
  <c r="O223" i="20" s="1"/>
  <c r="Q223" i="20" s="1"/>
  <c r="Q223" i="21" s="1"/>
  <c r="I239" i="20"/>
  <c r="K239" i="20" s="1"/>
  <c r="M239" i="20" s="1"/>
  <c r="O239" i="20" s="1"/>
  <c r="Q239" i="20" s="1"/>
  <c r="Q239" i="21" s="1"/>
  <c r="I255" i="20"/>
  <c r="K255" i="20" s="1"/>
  <c r="M255" i="20" s="1"/>
  <c r="O255" i="20" s="1"/>
  <c r="Q255" i="20" s="1"/>
  <c r="Q255" i="21" s="1"/>
  <c r="I271" i="20"/>
  <c r="K271" i="20" s="1"/>
  <c r="M271" i="20" s="1"/>
  <c r="O271" i="20" s="1"/>
  <c r="Q271" i="20" s="1"/>
  <c r="Q271" i="21" s="1"/>
  <c r="I287" i="20"/>
  <c r="K287" i="20" s="1"/>
  <c r="M287" i="20" s="1"/>
  <c r="O287" i="20" s="1"/>
  <c r="Q287" i="20" s="1"/>
  <c r="Q287" i="21" s="1"/>
  <c r="I303" i="20"/>
  <c r="K303" i="20" s="1"/>
  <c r="M303" i="20" s="1"/>
  <c r="O303" i="20" s="1"/>
  <c r="Q303" i="20" s="1"/>
  <c r="Q303" i="21" s="1"/>
  <c r="I319" i="20"/>
  <c r="K319" i="20" s="1"/>
  <c r="I335" i="20"/>
  <c r="K335" i="20" s="1"/>
  <c r="I351" i="20"/>
  <c r="K351" i="20" s="1"/>
  <c r="I367" i="20"/>
  <c r="K367" i="20" s="1"/>
  <c r="I383" i="20"/>
  <c r="K383" i="20" s="1"/>
  <c r="I399" i="20"/>
  <c r="K399" i="20" s="1"/>
  <c r="I415" i="20"/>
  <c r="K415" i="20" s="1"/>
  <c r="I431" i="20"/>
  <c r="K431" i="20" s="1"/>
  <c r="I447" i="20"/>
  <c r="K447" i="20" s="1"/>
  <c r="I463" i="20"/>
  <c r="K463" i="20" s="1"/>
  <c r="I479" i="20"/>
  <c r="K479" i="20" s="1"/>
  <c r="I495" i="20"/>
  <c r="K495" i="20" s="1"/>
  <c r="I511" i="20"/>
  <c r="K511" i="20" s="1"/>
  <c r="I527" i="20"/>
  <c r="K527" i="20" s="1"/>
  <c r="I543" i="20"/>
  <c r="K543" i="20" s="1"/>
  <c r="I559" i="20"/>
  <c r="K559" i="20" s="1"/>
  <c r="I575" i="20"/>
  <c r="K575" i="20" s="1"/>
  <c r="I591" i="20"/>
  <c r="K591" i="20" s="1"/>
  <c r="I607" i="20"/>
  <c r="K607" i="20" s="1"/>
  <c r="I623" i="20"/>
  <c r="K623" i="20" s="1"/>
  <c r="I639" i="20"/>
  <c r="K639" i="20" s="1"/>
  <c r="I655" i="20"/>
  <c r="K655" i="20" s="1"/>
  <c r="I671" i="20"/>
  <c r="K671" i="20" s="1"/>
  <c r="I687" i="20"/>
  <c r="K687" i="20" s="1"/>
  <c r="I703" i="20"/>
  <c r="K703" i="20" s="1"/>
  <c r="I719" i="20"/>
  <c r="K719" i="20" s="1"/>
  <c r="I20" i="20"/>
  <c r="K20" i="20" s="1"/>
  <c r="M20" i="20" s="1"/>
  <c r="O20" i="20" s="1"/>
  <c r="Q20" i="20" s="1"/>
  <c r="Q20" i="21" s="1"/>
  <c r="I36" i="20"/>
  <c r="K36" i="20" s="1"/>
  <c r="M36" i="20" s="1"/>
  <c r="O36" i="20" s="1"/>
  <c r="Q36" i="20" s="1"/>
  <c r="Q36" i="21" s="1"/>
  <c r="I52" i="20"/>
  <c r="K52" i="20" s="1"/>
  <c r="M52" i="20" s="1"/>
  <c r="O52" i="20" s="1"/>
  <c r="Q52" i="20" s="1"/>
  <c r="Q52" i="21" s="1"/>
  <c r="I68" i="20"/>
  <c r="K68" i="20" s="1"/>
  <c r="M68" i="20" s="1"/>
  <c r="O68" i="20" s="1"/>
  <c r="Q68" i="20" s="1"/>
  <c r="Q68" i="21" s="1"/>
  <c r="I84" i="20"/>
  <c r="K84" i="20" s="1"/>
  <c r="M84" i="20" s="1"/>
  <c r="O84" i="20" s="1"/>
  <c r="Q84" i="20" s="1"/>
  <c r="Q84" i="21" s="1"/>
  <c r="I100" i="20"/>
  <c r="K100" i="20" s="1"/>
  <c r="M100" i="20" s="1"/>
  <c r="O100" i="20" s="1"/>
  <c r="Q100" i="20" s="1"/>
  <c r="Q100" i="21" s="1"/>
  <c r="I496" i="20"/>
  <c r="K496" i="20" s="1"/>
  <c r="I701" i="20"/>
  <c r="K701" i="20" s="1"/>
  <c r="I669" i="20"/>
  <c r="K669" i="20" s="1"/>
  <c r="I637" i="20"/>
  <c r="K637" i="20" s="1"/>
  <c r="I605" i="20"/>
  <c r="K605" i="20" s="1"/>
  <c r="I573" i="20"/>
  <c r="K573" i="20" s="1"/>
  <c r="I541" i="20"/>
  <c r="K541" i="20" s="1"/>
  <c r="I509" i="20"/>
  <c r="K509" i="20" s="1"/>
  <c r="I460" i="20"/>
  <c r="K460" i="20" s="1"/>
  <c r="I396" i="20"/>
  <c r="K396" i="20" s="1"/>
  <c r="I332" i="20"/>
  <c r="K332" i="20" s="1"/>
  <c r="I696" i="20"/>
  <c r="K696" i="20" s="1"/>
  <c r="I632" i="20"/>
  <c r="K632" i="20" s="1"/>
  <c r="I568" i="20"/>
  <c r="K568" i="20" s="1"/>
  <c r="I504" i="20"/>
  <c r="K504" i="20" s="1"/>
  <c r="I368" i="20"/>
  <c r="K368" i="20" s="1"/>
  <c r="I708" i="20"/>
  <c r="K708" i="20" s="1"/>
  <c r="I676" i="20"/>
  <c r="K676" i="20" s="1"/>
  <c r="I644" i="20"/>
  <c r="K644" i="20" s="1"/>
  <c r="I612" i="20"/>
  <c r="K612" i="20" s="1"/>
  <c r="I580" i="20"/>
  <c r="K580" i="20" s="1"/>
  <c r="I548" i="20"/>
  <c r="K548" i="20" s="1"/>
  <c r="I516" i="20"/>
  <c r="K516" i="20" s="1"/>
  <c r="I472" i="20"/>
  <c r="K472" i="20" s="1"/>
  <c r="I408" i="20"/>
  <c r="K408" i="20" s="1"/>
  <c r="I344" i="20"/>
  <c r="K344" i="20" s="1"/>
  <c r="I704" i="20"/>
  <c r="K704" i="20" s="1"/>
  <c r="I640" i="20"/>
  <c r="K640" i="20" s="1"/>
  <c r="I576" i="20"/>
  <c r="K576" i="20" s="1"/>
  <c r="I512" i="20"/>
  <c r="K512" i="20" s="1"/>
  <c r="I384" i="20"/>
  <c r="K384" i="20" s="1"/>
  <c r="I721" i="20"/>
  <c r="K721" i="20" s="1"/>
  <c r="I689" i="20"/>
  <c r="K689" i="20" s="1"/>
  <c r="I657" i="20"/>
  <c r="K657" i="20" s="1"/>
  <c r="I625" i="20"/>
  <c r="K625" i="20" s="1"/>
  <c r="I593" i="20"/>
  <c r="K593" i="20" s="1"/>
  <c r="I561" i="20"/>
  <c r="K561" i="20" s="1"/>
  <c r="I529" i="20"/>
  <c r="K529" i="20" s="1"/>
  <c r="I497" i="20"/>
  <c r="K497" i="20" s="1"/>
  <c r="I436" i="20"/>
  <c r="K436" i="20" s="1"/>
  <c r="I372" i="20"/>
  <c r="K372" i="20" s="1"/>
  <c r="I308" i="20"/>
  <c r="K308" i="20" s="1"/>
  <c r="M308" i="20" s="1"/>
  <c r="O308" i="20" s="1"/>
  <c r="Q308" i="20" s="1"/>
  <c r="Q308" i="21" s="1"/>
  <c r="I292" i="20"/>
  <c r="K292" i="20" s="1"/>
  <c r="M292" i="20" s="1"/>
  <c r="O292" i="20" s="1"/>
  <c r="Q292" i="20" s="1"/>
  <c r="Q292" i="21" s="1"/>
  <c r="I276" i="20"/>
  <c r="K276" i="20" s="1"/>
  <c r="M276" i="20" s="1"/>
  <c r="O276" i="20" s="1"/>
  <c r="Q276" i="20" s="1"/>
  <c r="Q276" i="21" s="1"/>
  <c r="I260" i="20"/>
  <c r="K260" i="20" s="1"/>
  <c r="M260" i="20" s="1"/>
  <c r="O260" i="20" s="1"/>
  <c r="Q260" i="20" s="1"/>
  <c r="Q260" i="21" s="1"/>
  <c r="I244" i="20"/>
  <c r="K244" i="20" s="1"/>
  <c r="M244" i="20" s="1"/>
  <c r="O244" i="20" s="1"/>
  <c r="Q244" i="20" s="1"/>
  <c r="Q244" i="21" s="1"/>
  <c r="I228" i="20"/>
  <c r="K228" i="20" s="1"/>
  <c r="M228" i="20" s="1"/>
  <c r="O228" i="20" s="1"/>
  <c r="Q228" i="20" s="1"/>
  <c r="Q228" i="21" s="1"/>
  <c r="I212" i="20"/>
  <c r="K212" i="20" s="1"/>
  <c r="M212" i="20" s="1"/>
  <c r="O212" i="20" s="1"/>
  <c r="Q212" i="20" s="1"/>
  <c r="Q212" i="21" s="1"/>
  <c r="I196" i="20"/>
  <c r="K196" i="20" s="1"/>
  <c r="M196" i="20" s="1"/>
  <c r="O196" i="20" s="1"/>
  <c r="Q196" i="20" s="1"/>
  <c r="Q196" i="21" s="1"/>
  <c r="I180" i="20"/>
  <c r="K180" i="20" s="1"/>
  <c r="M180" i="20" s="1"/>
  <c r="O180" i="20" s="1"/>
  <c r="Q180" i="20" s="1"/>
  <c r="Q180" i="21" s="1"/>
  <c r="I164" i="20"/>
  <c r="K164" i="20" s="1"/>
  <c r="M164" i="20" s="1"/>
  <c r="O164" i="20" s="1"/>
  <c r="Q164" i="20" s="1"/>
  <c r="Q164" i="21" s="1"/>
  <c r="I148" i="20"/>
  <c r="K148" i="20" s="1"/>
  <c r="M148" i="20" s="1"/>
  <c r="O148" i="20" s="1"/>
  <c r="Q148" i="20" s="1"/>
  <c r="Q148" i="21" s="1"/>
  <c r="I132" i="20"/>
  <c r="K132" i="20" s="1"/>
  <c r="M132" i="20" s="1"/>
  <c r="O132" i="20" s="1"/>
  <c r="Q132" i="20" s="1"/>
  <c r="Q132" i="21" s="1"/>
  <c r="I116" i="20"/>
  <c r="K116" i="20" s="1"/>
  <c r="M116" i="20" s="1"/>
  <c r="O116" i="20" s="1"/>
  <c r="Q116" i="20" s="1"/>
  <c r="Q116" i="21" s="1"/>
  <c r="I92" i="20"/>
  <c r="K92" i="20" s="1"/>
  <c r="M92" i="20" s="1"/>
  <c r="O92" i="20" s="1"/>
  <c r="Q92" i="20" s="1"/>
  <c r="Q92" i="21" s="1"/>
  <c r="I60" i="20"/>
  <c r="K60" i="20" s="1"/>
  <c r="M60" i="20" s="1"/>
  <c r="O60" i="20" s="1"/>
  <c r="Q60" i="20" s="1"/>
  <c r="Q60" i="21" s="1"/>
  <c r="I28" i="20"/>
  <c r="K28" i="20" s="1"/>
  <c r="M28" i="20" s="1"/>
  <c r="O28" i="20" s="1"/>
  <c r="Q28" i="20" s="1"/>
  <c r="Q28" i="21" s="1"/>
  <c r="I711" i="20"/>
  <c r="K711" i="20" s="1"/>
  <c r="I679" i="20"/>
  <c r="K679" i="20" s="1"/>
  <c r="I647" i="20"/>
  <c r="K647" i="20" s="1"/>
  <c r="I615" i="20"/>
  <c r="K615" i="20" s="1"/>
  <c r="I583" i="20"/>
  <c r="K583" i="20" s="1"/>
  <c r="I551" i="20"/>
  <c r="K551" i="20" s="1"/>
  <c r="I519" i="20"/>
  <c r="K519" i="20" s="1"/>
  <c r="I487" i="20"/>
  <c r="K487" i="20" s="1"/>
  <c r="I455" i="20"/>
  <c r="K455" i="20" s="1"/>
  <c r="I423" i="20"/>
  <c r="K423" i="20" s="1"/>
  <c r="I391" i="20"/>
  <c r="K391" i="20" s="1"/>
  <c r="I359" i="20"/>
  <c r="K359" i="20" s="1"/>
  <c r="I327" i="20"/>
  <c r="K327" i="20" s="1"/>
  <c r="I295" i="20"/>
  <c r="K295" i="20" s="1"/>
  <c r="M295" i="20" s="1"/>
  <c r="O295" i="20" s="1"/>
  <c r="Q295" i="20" s="1"/>
  <c r="Q295" i="21" s="1"/>
  <c r="I263" i="20"/>
  <c r="K263" i="20" s="1"/>
  <c r="M263" i="20" s="1"/>
  <c r="O263" i="20" s="1"/>
  <c r="Q263" i="20" s="1"/>
  <c r="Q263" i="21" s="1"/>
  <c r="I231" i="20"/>
  <c r="K231" i="20" s="1"/>
  <c r="M231" i="20" s="1"/>
  <c r="O231" i="20" s="1"/>
  <c r="Q231" i="20" s="1"/>
  <c r="Q231" i="21" s="1"/>
  <c r="I199" i="20"/>
  <c r="K199" i="20" s="1"/>
  <c r="M199" i="20" s="1"/>
  <c r="O199" i="20" s="1"/>
  <c r="Q199" i="20" s="1"/>
  <c r="Q199" i="21" s="1"/>
  <c r="I167" i="20"/>
  <c r="K167" i="20" s="1"/>
  <c r="M167" i="20" s="1"/>
  <c r="O167" i="20" s="1"/>
  <c r="Q167" i="20" s="1"/>
  <c r="Q167" i="21" s="1"/>
  <c r="I135" i="20"/>
  <c r="K135" i="20" s="1"/>
  <c r="M135" i="20" s="1"/>
  <c r="O135" i="20" s="1"/>
  <c r="Q135" i="20" s="1"/>
  <c r="Q135" i="21" s="1"/>
  <c r="I103" i="20"/>
  <c r="K103" i="20" s="1"/>
  <c r="M103" i="20" s="1"/>
  <c r="O103" i="20" s="1"/>
  <c r="Q103" i="20" s="1"/>
  <c r="Q103" i="21" s="1"/>
  <c r="I71" i="20"/>
  <c r="K71" i="20" s="1"/>
  <c r="M71" i="20" s="1"/>
  <c r="O71" i="20" s="1"/>
  <c r="Q71" i="20" s="1"/>
  <c r="Q71" i="21" s="1"/>
  <c r="I39" i="20"/>
  <c r="K39" i="20" s="1"/>
  <c r="M39" i="20" s="1"/>
  <c r="O39" i="20" s="1"/>
  <c r="Q39" i="20" s="1"/>
  <c r="Q39" i="21" s="1"/>
  <c r="I706" i="20"/>
  <c r="K706" i="20" s="1"/>
  <c r="I674" i="20"/>
  <c r="K674" i="20" s="1"/>
  <c r="I642" i="20"/>
  <c r="K642" i="20" s="1"/>
  <c r="I610" i="20"/>
  <c r="K610" i="20" s="1"/>
  <c r="I578" i="20"/>
  <c r="K578" i="20" s="1"/>
  <c r="I546" i="20"/>
  <c r="K546" i="20" s="1"/>
  <c r="I514" i="20"/>
  <c r="K514" i="20" s="1"/>
  <c r="I482" i="20"/>
  <c r="K482" i="20" s="1"/>
  <c r="I450" i="20"/>
  <c r="K450" i="20" s="1"/>
  <c r="I418" i="20"/>
  <c r="K418" i="20" s="1"/>
  <c r="I386" i="20"/>
  <c r="K386" i="20" s="1"/>
  <c r="I354" i="20"/>
  <c r="K354" i="20" s="1"/>
  <c r="I322" i="20"/>
  <c r="K322" i="20" s="1"/>
  <c r="I290" i="20"/>
  <c r="K290" i="20" s="1"/>
  <c r="M290" i="20" s="1"/>
  <c r="O290" i="20" s="1"/>
  <c r="Q290" i="20" s="1"/>
  <c r="Q290" i="21" s="1"/>
  <c r="I258" i="20"/>
  <c r="K258" i="20" s="1"/>
  <c r="M258" i="20" s="1"/>
  <c r="O258" i="20" s="1"/>
  <c r="Q258" i="20" s="1"/>
  <c r="Q258" i="21" s="1"/>
  <c r="I226" i="20"/>
  <c r="K226" i="20" s="1"/>
  <c r="M226" i="20" s="1"/>
  <c r="O226" i="20" s="1"/>
  <c r="Q226" i="20" s="1"/>
  <c r="Q226" i="21" s="1"/>
  <c r="I194" i="20"/>
  <c r="K194" i="20" s="1"/>
  <c r="M194" i="20" s="1"/>
  <c r="O194" i="20" s="1"/>
  <c r="Q194" i="20" s="1"/>
  <c r="Q194" i="21" s="1"/>
  <c r="I162" i="20"/>
  <c r="K162" i="20" s="1"/>
  <c r="M162" i="20" s="1"/>
  <c r="O162" i="20" s="1"/>
  <c r="Q162" i="20" s="1"/>
  <c r="Q162" i="21" s="1"/>
  <c r="I130" i="20"/>
  <c r="K130" i="20" s="1"/>
  <c r="M130" i="20" s="1"/>
  <c r="O130" i="20" s="1"/>
  <c r="Q130" i="20" s="1"/>
  <c r="Q130" i="21" s="1"/>
  <c r="I98" i="20"/>
  <c r="K98" i="20" s="1"/>
  <c r="M98" i="20" s="1"/>
  <c r="O98" i="20" s="1"/>
  <c r="Q98" i="20" s="1"/>
  <c r="Q98" i="21" s="1"/>
  <c r="I66" i="20"/>
  <c r="K66" i="20" s="1"/>
  <c r="M66" i="20" s="1"/>
  <c r="O66" i="20" s="1"/>
  <c r="Q66" i="20" s="1"/>
  <c r="Q66" i="21" s="1"/>
  <c r="I34" i="20"/>
  <c r="K34" i="20" s="1"/>
  <c r="M34" i="20" s="1"/>
  <c r="O34" i="20" s="1"/>
  <c r="Q34" i="20" s="1"/>
  <c r="Q34" i="21" s="1"/>
  <c r="I489" i="20"/>
  <c r="K489" i="20" s="1"/>
  <c r="I425" i="20"/>
  <c r="K425" i="20" s="1"/>
  <c r="I361" i="20"/>
  <c r="K361" i="20" s="1"/>
  <c r="I297" i="20"/>
  <c r="K297" i="20" s="1"/>
  <c r="M297" i="20" s="1"/>
  <c r="O297" i="20" s="1"/>
  <c r="Q297" i="20" s="1"/>
  <c r="Q297" i="21" s="1"/>
  <c r="I233" i="20"/>
  <c r="K233" i="20" s="1"/>
  <c r="M233" i="20" s="1"/>
  <c r="O233" i="20" s="1"/>
  <c r="Q233" i="20" s="1"/>
  <c r="Q233" i="21" s="1"/>
  <c r="I169" i="20"/>
  <c r="K169" i="20" s="1"/>
  <c r="M169" i="20" s="1"/>
  <c r="O169" i="20" s="1"/>
  <c r="Q169" i="20" s="1"/>
  <c r="Q169" i="21" s="1"/>
  <c r="I105" i="20"/>
  <c r="K105" i="20" s="1"/>
  <c r="M105" i="20" s="1"/>
  <c r="O105" i="20" s="1"/>
  <c r="Q105" i="20" s="1"/>
  <c r="Q105" i="21" s="1"/>
  <c r="I41" i="20"/>
  <c r="K41" i="20" s="1"/>
  <c r="M41" i="20" s="1"/>
  <c r="O41" i="20" s="1"/>
  <c r="Q41" i="20" s="1"/>
  <c r="Q41" i="21" s="1"/>
  <c r="I56" i="20"/>
  <c r="K56" i="20" s="1"/>
  <c r="M56" i="20" s="1"/>
  <c r="O56" i="20" s="1"/>
  <c r="Q56" i="20" s="1"/>
  <c r="Q56" i="21" s="1"/>
  <c r="I24" i="20"/>
  <c r="K24" i="20" s="1"/>
  <c r="M24" i="20" s="1"/>
  <c r="O24" i="20" s="1"/>
  <c r="Q24" i="20" s="1"/>
  <c r="Q24" i="21" s="1"/>
  <c r="I707" i="20"/>
  <c r="K707" i="20" s="1"/>
  <c r="I675" i="20"/>
  <c r="K675" i="20" s="1"/>
  <c r="I643" i="20"/>
  <c r="K643" i="20" s="1"/>
  <c r="I611" i="20"/>
  <c r="K611" i="20" s="1"/>
  <c r="I579" i="20"/>
  <c r="K579" i="20" s="1"/>
  <c r="I547" i="20"/>
  <c r="K547" i="20" s="1"/>
  <c r="I515" i="20"/>
  <c r="K515" i="20" s="1"/>
  <c r="I483" i="20"/>
  <c r="K483" i="20" s="1"/>
  <c r="I451" i="20"/>
  <c r="K451" i="20" s="1"/>
  <c r="I419" i="20"/>
  <c r="K419" i="20" s="1"/>
  <c r="I387" i="20"/>
  <c r="K387" i="20" s="1"/>
  <c r="I355" i="20"/>
  <c r="K355" i="20" s="1"/>
  <c r="I323" i="20"/>
  <c r="K323" i="20" s="1"/>
  <c r="I291" i="20"/>
  <c r="K291" i="20" s="1"/>
  <c r="M291" i="20" s="1"/>
  <c r="O291" i="20" s="1"/>
  <c r="Q291" i="20" s="1"/>
  <c r="Q291" i="21" s="1"/>
  <c r="I259" i="20"/>
  <c r="K259" i="20" s="1"/>
  <c r="M259" i="20" s="1"/>
  <c r="O259" i="20" s="1"/>
  <c r="Q259" i="20" s="1"/>
  <c r="Q259" i="21" s="1"/>
  <c r="I227" i="20"/>
  <c r="K227" i="20" s="1"/>
  <c r="M227" i="20" s="1"/>
  <c r="O227" i="20" s="1"/>
  <c r="Q227" i="20" s="1"/>
  <c r="Q227" i="21" s="1"/>
  <c r="I195" i="20"/>
  <c r="K195" i="20" s="1"/>
  <c r="M195" i="20" s="1"/>
  <c r="O195" i="20" s="1"/>
  <c r="Q195" i="20" s="1"/>
  <c r="Q195" i="21" s="1"/>
  <c r="I163" i="20"/>
  <c r="K163" i="20" s="1"/>
  <c r="M163" i="20" s="1"/>
  <c r="O163" i="20" s="1"/>
  <c r="Q163" i="20" s="1"/>
  <c r="Q163" i="21" s="1"/>
  <c r="I131" i="20"/>
  <c r="K131" i="20" s="1"/>
  <c r="M131" i="20" s="1"/>
  <c r="O131" i="20" s="1"/>
  <c r="Q131" i="20" s="1"/>
  <c r="Q131" i="21" s="1"/>
  <c r="I99" i="20"/>
  <c r="K99" i="20" s="1"/>
  <c r="M99" i="20" s="1"/>
  <c r="O99" i="20" s="1"/>
  <c r="Q99" i="20" s="1"/>
  <c r="Q99" i="21" s="1"/>
  <c r="I67" i="20"/>
  <c r="K67" i="20" s="1"/>
  <c r="M67" i="20" s="1"/>
  <c r="O67" i="20" s="1"/>
  <c r="Q67" i="20" s="1"/>
  <c r="Q67" i="21" s="1"/>
  <c r="I35" i="20"/>
  <c r="K35" i="20" s="1"/>
  <c r="M35" i="20" s="1"/>
  <c r="O35" i="20" s="1"/>
  <c r="Q35" i="20" s="1"/>
  <c r="Q35" i="21" s="1"/>
  <c r="I702" i="20"/>
  <c r="K702" i="20" s="1"/>
  <c r="I670" i="20"/>
  <c r="K670" i="20" s="1"/>
  <c r="I638" i="20"/>
  <c r="K638" i="20" s="1"/>
  <c r="I606" i="20"/>
  <c r="K606" i="20" s="1"/>
  <c r="I574" i="20"/>
  <c r="K574" i="20" s="1"/>
  <c r="I542" i="20"/>
  <c r="K542" i="20" s="1"/>
  <c r="I510" i="20"/>
  <c r="K510" i="20" s="1"/>
  <c r="I478" i="20"/>
  <c r="K478" i="20" s="1"/>
  <c r="I446" i="20"/>
  <c r="K446" i="20" s="1"/>
  <c r="I414" i="20"/>
  <c r="K414" i="20" s="1"/>
  <c r="I382" i="20"/>
  <c r="K382" i="20" s="1"/>
  <c r="I350" i="20"/>
  <c r="K350" i="20" s="1"/>
  <c r="I318" i="20"/>
  <c r="K318" i="20" s="1"/>
  <c r="I286" i="20"/>
  <c r="K286" i="20" s="1"/>
  <c r="M286" i="20" s="1"/>
  <c r="O286" i="20" s="1"/>
  <c r="Q286" i="20" s="1"/>
  <c r="Q286" i="21" s="1"/>
  <c r="I254" i="20"/>
  <c r="K254" i="20" s="1"/>
  <c r="M254" i="20" s="1"/>
  <c r="O254" i="20" s="1"/>
  <c r="Q254" i="20" s="1"/>
  <c r="Q254" i="21" s="1"/>
  <c r="I222" i="20"/>
  <c r="K222" i="20" s="1"/>
  <c r="M222" i="20" s="1"/>
  <c r="O222" i="20" s="1"/>
  <c r="Q222" i="20" s="1"/>
  <c r="Q222" i="21" s="1"/>
  <c r="I190" i="20"/>
  <c r="K190" i="20" s="1"/>
  <c r="M190" i="20" s="1"/>
  <c r="O190" i="20" s="1"/>
  <c r="Q190" i="20" s="1"/>
  <c r="Q190" i="21" s="1"/>
  <c r="I158" i="20"/>
  <c r="K158" i="20" s="1"/>
  <c r="M158" i="20" s="1"/>
  <c r="O158" i="20" s="1"/>
  <c r="Q158" i="20" s="1"/>
  <c r="Q158" i="21" s="1"/>
  <c r="I126" i="20"/>
  <c r="K126" i="20" s="1"/>
  <c r="M126" i="20" s="1"/>
  <c r="O126" i="20" s="1"/>
  <c r="Q126" i="20" s="1"/>
  <c r="Q126" i="21" s="1"/>
  <c r="I94" i="20"/>
  <c r="K94" i="20" s="1"/>
  <c r="M94" i="20" s="1"/>
  <c r="O94" i="20" s="1"/>
  <c r="Q94" i="20" s="1"/>
  <c r="Q94" i="21" s="1"/>
  <c r="I62" i="20"/>
  <c r="K62" i="20" s="1"/>
  <c r="M62" i="20" s="1"/>
  <c r="O62" i="20" s="1"/>
  <c r="Q62" i="20" s="1"/>
  <c r="Q62" i="21" s="1"/>
  <c r="I30" i="20"/>
  <c r="K30" i="20" s="1"/>
  <c r="M30" i="20" s="1"/>
  <c r="O30" i="20" s="1"/>
  <c r="Q30" i="20" s="1"/>
  <c r="Q30" i="21" s="1"/>
  <c r="I485" i="20"/>
  <c r="K485" i="20" s="1"/>
  <c r="I421" i="20"/>
  <c r="K421" i="20" s="1"/>
  <c r="I357" i="20"/>
  <c r="K357" i="20" s="1"/>
  <c r="I293" i="20"/>
  <c r="K293" i="20" s="1"/>
  <c r="M293" i="20" s="1"/>
  <c r="O293" i="20" s="1"/>
  <c r="Q293" i="20" s="1"/>
  <c r="Q293" i="21" s="1"/>
  <c r="I229" i="20"/>
  <c r="K229" i="20" s="1"/>
  <c r="M229" i="20" s="1"/>
  <c r="O229" i="20" s="1"/>
  <c r="Q229" i="20" s="1"/>
  <c r="Q229" i="21" s="1"/>
  <c r="I165" i="20"/>
  <c r="K165" i="20" s="1"/>
  <c r="M165" i="20" s="1"/>
  <c r="O165" i="20" s="1"/>
  <c r="Q165" i="20" s="1"/>
  <c r="Q165" i="21" s="1"/>
  <c r="I101" i="20"/>
  <c r="K101" i="20" s="1"/>
  <c r="M101" i="20" s="1"/>
  <c r="O101" i="20" s="1"/>
  <c r="Q101" i="20" s="1"/>
  <c r="Q101" i="21" s="1"/>
  <c r="I37" i="20"/>
  <c r="K37" i="20" s="1"/>
  <c r="M37" i="20" s="1"/>
  <c r="O37" i="20" s="1"/>
  <c r="Q37" i="20" s="1"/>
  <c r="Q37" i="21" s="1"/>
  <c r="S225" i="20"/>
  <c r="S165" i="20"/>
  <c r="S157" i="20"/>
  <c r="S137" i="20"/>
  <c r="S130" i="20"/>
  <c r="S128" i="20"/>
  <c r="S122" i="20"/>
  <c r="S120" i="20"/>
  <c r="S110" i="20"/>
  <c r="S94" i="20"/>
  <c r="S86" i="20"/>
  <c r="S74" i="20"/>
  <c r="S72" i="20"/>
  <c r="S70" i="20"/>
  <c r="S60" i="20"/>
  <c r="S49" i="20"/>
  <c r="S41" i="20"/>
  <c r="S32" i="20"/>
  <c r="S182" i="20"/>
  <c r="S112" i="20"/>
  <c r="S96" i="20"/>
  <c r="S88" i="20"/>
  <c r="S66" i="20"/>
  <c r="S40" i="20"/>
  <c r="S38" i="20"/>
  <c r="S34" i="20"/>
  <c r="S166" i="20"/>
  <c r="S155" i="20"/>
  <c r="S153" i="20"/>
  <c r="S151" i="20"/>
  <c r="S142" i="20"/>
  <c r="S126" i="20"/>
  <c r="S118" i="20"/>
  <c r="S108" i="20"/>
  <c r="S100" i="20"/>
  <c r="S84" i="20"/>
  <c r="S52" i="20"/>
  <c r="S44" i="20"/>
  <c r="S36" i="20"/>
  <c r="S33" i="20"/>
  <c r="S145" i="20"/>
  <c r="S114" i="20"/>
  <c r="S90" i="20"/>
  <c r="S64" i="20"/>
  <c r="S54" i="20"/>
  <c r="S237" i="20"/>
  <c r="S177" i="20"/>
  <c r="S169" i="20"/>
  <c r="S149" i="20"/>
  <c r="S138" i="20"/>
  <c r="S124" i="20"/>
  <c r="S116" i="20"/>
  <c r="S106" i="20"/>
  <c r="S104" i="20"/>
  <c r="S98" i="20"/>
  <c r="S92" i="20"/>
  <c r="S82" i="20"/>
  <c r="S80" i="20"/>
  <c r="S78" i="20"/>
  <c r="S68" i="20"/>
  <c r="S58" i="20"/>
  <c r="S56" i="20"/>
  <c r="S53" i="20"/>
  <c r="S50" i="20"/>
  <c r="S45" i="20"/>
  <c r="S42" i="20"/>
  <c r="S37" i="20"/>
  <c r="S206" i="20"/>
  <c r="S147" i="20"/>
  <c r="S134" i="20"/>
  <c r="S102" i="20"/>
  <c r="S76" i="20"/>
  <c r="S62" i="20"/>
  <c r="S48" i="20"/>
  <c r="S46" i="20"/>
  <c r="S213" i="20"/>
  <c r="S31" i="20"/>
  <c r="S173" i="20"/>
  <c r="S729" i="20"/>
  <c r="S725" i="20"/>
  <c r="S721" i="20"/>
  <c r="S717" i="20"/>
  <c r="S713" i="20"/>
  <c r="S709" i="20"/>
  <c r="S705" i="20"/>
  <c r="S701" i="20"/>
  <c r="S697" i="20"/>
  <c r="S693" i="20"/>
  <c r="S689" i="20"/>
  <c r="S685" i="20"/>
  <c r="S681" i="20"/>
  <c r="S677" i="20"/>
  <c r="S673" i="20"/>
  <c r="S669" i="20"/>
  <c r="S665" i="20"/>
  <c r="S661" i="20"/>
  <c r="S654" i="20"/>
  <c r="S648" i="20"/>
  <c r="S633" i="20"/>
  <c r="S617" i="20"/>
  <c r="S601" i="20"/>
  <c r="S585" i="20"/>
  <c r="S645" i="20"/>
  <c r="S634" i="20"/>
  <c r="S618" i="20"/>
  <c r="S644" i="20"/>
  <c r="S623" i="20"/>
  <c r="S533" i="20"/>
  <c r="S131" i="20"/>
  <c r="S201" i="20"/>
  <c r="S728" i="20"/>
  <c r="S724" i="20"/>
  <c r="S720" i="20"/>
  <c r="S716" i="20"/>
  <c r="S712" i="20"/>
  <c r="S708" i="20"/>
  <c r="S704" i="20"/>
  <c r="S700" i="20"/>
  <c r="S696" i="20"/>
  <c r="S692" i="20"/>
  <c r="S688" i="20"/>
  <c r="S684" i="20"/>
  <c r="S680" i="20"/>
  <c r="S676" i="20"/>
  <c r="S672" i="20"/>
  <c r="S668" i="20"/>
  <c r="S664" i="20"/>
  <c r="S660" i="20"/>
  <c r="S650" i="20"/>
  <c r="S652" i="20"/>
  <c r="S629" i="20"/>
  <c r="S613" i="20"/>
  <c r="S597" i="20"/>
  <c r="S581" i="20"/>
  <c r="S649" i="20"/>
  <c r="S630" i="20"/>
  <c r="S657" i="20"/>
  <c r="S640" i="20"/>
  <c r="S604" i="20"/>
  <c r="S723" i="20"/>
  <c r="S715" i="20"/>
  <c r="S707" i="20"/>
  <c r="S699" i="20"/>
  <c r="S691" i="20"/>
  <c r="S683" i="20"/>
  <c r="S675" i="20"/>
  <c r="S667" i="20"/>
  <c r="S659" i="20"/>
  <c r="S641" i="20"/>
  <c r="S609" i="20"/>
  <c r="S577" i="20"/>
  <c r="S626" i="20"/>
  <c r="S636" i="20"/>
  <c r="S525" i="20"/>
  <c r="S493" i="20"/>
  <c r="S615" i="20"/>
  <c r="S583" i="20"/>
  <c r="S562" i="20"/>
  <c r="S546" i="20"/>
  <c r="S653" i="20"/>
  <c r="S527" i="20"/>
  <c r="S495" i="20"/>
  <c r="S463" i="20"/>
  <c r="S594" i="20"/>
  <c r="S567" i="20"/>
  <c r="S551" i="20"/>
  <c r="S535" i="20"/>
  <c r="S584" i="20"/>
  <c r="S507" i="20"/>
  <c r="S561" i="20"/>
  <c r="S475" i="20"/>
  <c r="S518" i="20"/>
  <c r="S486" i="20"/>
  <c r="S453" i="20"/>
  <c r="S624" i="20"/>
  <c r="S569" i="20"/>
  <c r="S490" i="20"/>
  <c r="S446" i="20"/>
  <c r="S483" i="20"/>
  <c r="S448" i="20"/>
  <c r="S591" i="20"/>
  <c r="S498" i="20"/>
  <c r="S557" i="20"/>
  <c r="S513" i="20"/>
  <c r="S457" i="20"/>
  <c r="S504" i="20"/>
  <c r="S423" i="20"/>
  <c r="S393" i="20"/>
  <c r="S383" i="20"/>
  <c r="S379" i="20"/>
  <c r="S375" i="20"/>
  <c r="S371" i="20"/>
  <c r="S367" i="20"/>
  <c r="S363" i="20"/>
  <c r="S359" i="20"/>
  <c r="S355" i="20"/>
  <c r="S351" i="20"/>
  <c r="S347" i="20"/>
  <c r="S343" i="20"/>
  <c r="S339" i="20"/>
  <c r="S335" i="20"/>
  <c r="S331" i="20"/>
  <c r="S327" i="20"/>
  <c r="S323" i="20"/>
  <c r="S319" i="20"/>
  <c r="S315" i="20"/>
  <c r="S311" i="20"/>
  <c r="S307" i="20"/>
  <c r="S303" i="20"/>
  <c r="S299" i="20"/>
  <c r="S295" i="20"/>
  <c r="S291" i="20"/>
  <c r="S287" i="20"/>
  <c r="S283" i="20"/>
  <c r="S279" i="20"/>
  <c r="S275" i="20"/>
  <c r="S271" i="20"/>
  <c r="S267" i="20"/>
  <c r="S263" i="20"/>
  <c r="S259" i="20"/>
  <c r="S255" i="20"/>
  <c r="S465" i="20"/>
  <c r="S418" i="20"/>
  <c r="S586" i="20"/>
  <c r="S529" i="20"/>
  <c r="S452" i="20"/>
  <c r="S421" i="20"/>
  <c r="S394" i="20"/>
  <c r="S537" i="20"/>
  <c r="S492" i="20"/>
  <c r="S450" i="20"/>
  <c r="S485" i="20"/>
  <c r="S411" i="20"/>
  <c r="S552" i="20"/>
  <c r="S508" i="20"/>
  <c r="S441" i="20"/>
  <c r="S414" i="20"/>
  <c r="S420" i="20"/>
  <c r="S417" i="20"/>
  <c r="S409" i="20"/>
  <c r="S396" i="20"/>
  <c r="S416" i="20"/>
  <c r="S239" i="20"/>
  <c r="S207" i="20"/>
  <c r="S175" i="20"/>
  <c r="S248" i="20"/>
  <c r="S216" i="20"/>
  <c r="S184" i="20"/>
  <c r="S249" i="20"/>
  <c r="S234" i="20"/>
  <c r="S202" i="20"/>
  <c r="S170" i="20"/>
  <c r="S243" i="20"/>
  <c r="S211" i="20"/>
  <c r="S179" i="20"/>
  <c r="S244" i="20"/>
  <c r="S212" i="20"/>
  <c r="S180" i="20"/>
  <c r="S253" i="20"/>
  <c r="S12" i="20"/>
  <c r="S16" i="20"/>
  <c r="S20" i="20"/>
  <c r="S24" i="20"/>
  <c r="S28" i="20"/>
  <c r="S59" i="20"/>
  <c r="S75" i="20"/>
  <c r="S83" i="20"/>
  <c r="S91" i="20"/>
  <c r="S107" i="20"/>
  <c r="S123" i="20"/>
  <c r="S222" i="20"/>
  <c r="S148" i="20"/>
  <c r="S156" i="20"/>
  <c r="S193" i="20"/>
  <c r="S143" i="20"/>
  <c r="S65" i="20"/>
  <c r="S81" i="20"/>
  <c r="S97" i="20"/>
  <c r="S113" i="20"/>
  <c r="S129" i="20"/>
  <c r="S185" i="20"/>
  <c r="S221" i="20"/>
  <c r="S727" i="20"/>
  <c r="S719" i="20"/>
  <c r="S703" i="20"/>
  <c r="S687" i="20"/>
  <c r="S671" i="20"/>
  <c r="S646" i="20"/>
  <c r="S593" i="20"/>
  <c r="S647" i="20"/>
  <c r="S509" i="20"/>
  <c r="S599" i="20"/>
  <c r="S570" i="20"/>
  <c r="S538" i="20"/>
  <c r="S511" i="20"/>
  <c r="S610" i="20"/>
  <c r="S559" i="20"/>
  <c r="S616" i="20"/>
  <c r="S491" i="20"/>
  <c r="S549" i="20"/>
  <c r="S502" i="20"/>
  <c r="S437" i="20"/>
  <c r="S522" i="20"/>
  <c r="S582" i="20"/>
  <c r="S632" i="20"/>
  <c r="S526" i="20"/>
  <c r="S428" i="20"/>
  <c r="S407" i="20"/>
  <c r="S381" i="20"/>
  <c r="S369" i="20"/>
  <c r="S361" i="20"/>
  <c r="S349" i="20"/>
  <c r="S341" i="20"/>
  <c r="S333" i="20"/>
  <c r="S325" i="20"/>
  <c r="S317" i="20"/>
  <c r="S305" i="20"/>
  <c r="S297" i="20"/>
  <c r="S289" i="20"/>
  <c r="S281" i="20"/>
  <c r="S273" i="20"/>
  <c r="S261" i="20"/>
  <c r="S489" i="20"/>
  <c r="S402" i="20"/>
  <c r="S482" i="20"/>
  <c r="S405" i="20"/>
  <c r="S505" i="20"/>
  <c r="S427" i="20"/>
  <c r="S521" i="20"/>
  <c r="S430" i="20"/>
  <c r="S544" i="20"/>
  <c r="S469" i="20"/>
  <c r="S408" i="20"/>
  <c r="S191" i="20"/>
  <c r="S200" i="20"/>
  <c r="S250" i="20"/>
  <c r="S186" i="20"/>
  <c r="S227" i="20"/>
  <c r="S163" i="20"/>
  <c r="S196" i="20"/>
  <c r="S10" i="20"/>
  <c r="S18" i="20"/>
  <c r="S30" i="20"/>
  <c r="S51" i="20"/>
  <c r="S79" i="20"/>
  <c r="S99" i="20"/>
  <c r="S136" i="20"/>
  <c r="S152" i="20"/>
  <c r="S254" i="20"/>
  <c r="S57" i="20"/>
  <c r="S89" i="20"/>
  <c r="S121" i="20"/>
  <c r="S230" i="20"/>
  <c r="S139" i="20"/>
  <c r="S718" i="20"/>
  <c r="S702" i="20"/>
  <c r="S678" i="20"/>
  <c r="S662" i="20"/>
  <c r="S589" i="20"/>
  <c r="S651" i="20"/>
  <c r="S620" i="20"/>
  <c r="S566" i="20"/>
  <c r="S655" i="20"/>
  <c r="S471" i="20"/>
  <c r="S571" i="20"/>
  <c r="S539" i="20"/>
  <c r="S515" i="20"/>
  <c r="S480" i="20"/>
  <c r="S470" i="20"/>
  <c r="S602" i="20"/>
  <c r="S454" i="20"/>
  <c r="S456" i="20"/>
  <c r="S514" i="20"/>
  <c r="S524" i="20"/>
  <c r="S534" i="20"/>
  <c r="S399" i="20"/>
  <c r="S380" i="20"/>
  <c r="S372" i="20"/>
  <c r="S364" i="20"/>
  <c r="S356" i="20"/>
  <c r="S348" i="20"/>
  <c r="S340" i="20"/>
  <c r="S332" i="20"/>
  <c r="S324" i="20"/>
  <c r="S316" i="20"/>
  <c r="S308" i="20"/>
  <c r="S300" i="20"/>
  <c r="S292" i="20"/>
  <c r="S280" i="20"/>
  <c r="S272" i="20"/>
  <c r="S264" i="20"/>
  <c r="S256" i="20"/>
  <c r="S426" i="20"/>
  <c r="S545" i="20"/>
  <c r="S397" i="20"/>
  <c r="S494" i="20"/>
  <c r="S565" i="20"/>
  <c r="S390" i="20"/>
  <c r="S444" i="20"/>
  <c r="S442" i="20"/>
  <c r="S401" i="20"/>
  <c r="S247" i="20"/>
  <c r="S183" i="20"/>
  <c r="S224" i="20"/>
  <c r="S242" i="20"/>
  <c r="S178" i="20"/>
  <c r="S219" i="20"/>
  <c r="S252" i="20"/>
  <c r="S188" i="20"/>
  <c r="S11" i="20"/>
  <c r="S19" i="20"/>
  <c r="S27" i="20"/>
  <c r="S43" i="20"/>
  <c r="S71" i="20"/>
  <c r="S119" i="20"/>
  <c r="S144" i="20"/>
  <c r="S189" i="20"/>
  <c r="S154" i="20"/>
  <c r="S181" i="20"/>
  <c r="S233" i="20"/>
  <c r="S77" i="20"/>
  <c r="S109" i="20"/>
  <c r="S722" i="20"/>
  <c r="S714" i="20"/>
  <c r="S706" i="20"/>
  <c r="S698" i="20"/>
  <c r="S690" i="20"/>
  <c r="S682" i="20"/>
  <c r="S674" i="20"/>
  <c r="S666" i="20"/>
  <c r="S658" i="20"/>
  <c r="S637" i="20"/>
  <c r="S605" i="20"/>
  <c r="S573" i="20"/>
  <c r="S622" i="20"/>
  <c r="S631" i="20"/>
  <c r="S517" i="20"/>
  <c r="S643" i="20"/>
  <c r="S606" i="20"/>
  <c r="S574" i="20"/>
  <c r="S558" i="20"/>
  <c r="S542" i="20"/>
  <c r="S608" i="20"/>
  <c r="S519" i="20"/>
  <c r="S487" i="20"/>
  <c r="S639" i="20"/>
  <c r="S587" i="20"/>
  <c r="S563" i="20"/>
  <c r="S547" i="20"/>
  <c r="S528" i="20"/>
  <c r="S531" i="20"/>
  <c r="S499" i="20"/>
  <c r="S556" i="20"/>
  <c r="S580" i="20"/>
  <c r="S512" i="20"/>
  <c r="S481" i="20"/>
  <c r="S445" i="20"/>
  <c r="S614" i="20"/>
  <c r="S564" i="20"/>
  <c r="S466" i="20"/>
  <c r="S438" i="20"/>
  <c r="S472" i="20"/>
  <c r="S440" i="20"/>
  <c r="S553" i="20"/>
  <c r="S612" i="20"/>
  <c r="S536" i="20"/>
  <c r="S474" i="20"/>
  <c r="S451" i="20"/>
  <c r="S458" i="20"/>
  <c r="S415" i="20"/>
  <c r="S386" i="20"/>
  <c r="S382" i="20"/>
  <c r="S378" i="20"/>
  <c r="S374" i="20"/>
  <c r="S370" i="20"/>
  <c r="S366" i="20"/>
  <c r="S362" i="20"/>
  <c r="S358" i="20"/>
  <c r="S354" i="20"/>
  <c r="S350" i="20"/>
  <c r="S346" i="20"/>
  <c r="S342" i="20"/>
  <c r="S338" i="20"/>
  <c r="S334" i="20"/>
  <c r="S330" i="20"/>
  <c r="S326" i="20"/>
  <c r="S322" i="20"/>
  <c r="S318" i="20"/>
  <c r="S314" i="20"/>
  <c r="S310" i="20"/>
  <c r="S306" i="20"/>
  <c r="S302" i="20"/>
  <c r="S298" i="20"/>
  <c r="S294" i="20"/>
  <c r="S290" i="20"/>
  <c r="S286" i="20"/>
  <c r="S282" i="20"/>
  <c r="S278" i="20"/>
  <c r="S274" i="20"/>
  <c r="S270" i="20"/>
  <c r="S266" i="20"/>
  <c r="S262" i="20"/>
  <c r="S258" i="20"/>
  <c r="S500" i="20"/>
  <c r="S439" i="20"/>
  <c r="S410" i="20"/>
  <c r="S575" i="20"/>
  <c r="S520" i="20"/>
  <c r="S449" i="20"/>
  <c r="S413" i="20"/>
  <c r="S388" i="20"/>
  <c r="S516" i="20"/>
  <c r="S473" i="20"/>
  <c r="S432" i="20"/>
  <c r="S459" i="20"/>
  <c r="S403" i="20"/>
  <c r="S548" i="20"/>
  <c r="S497" i="20"/>
  <c r="S435" i="20"/>
  <c r="S406" i="20"/>
  <c r="S392" i="20"/>
  <c r="S412" i="20"/>
  <c r="S404" i="20"/>
  <c r="S488" i="20"/>
  <c r="S595" i="20"/>
  <c r="S231" i="20"/>
  <c r="S199" i="20"/>
  <c r="S167" i="20"/>
  <c r="S240" i="20"/>
  <c r="S208" i="20"/>
  <c r="S176" i="20"/>
  <c r="S241" i="20"/>
  <c r="S226" i="20"/>
  <c r="S194" i="20"/>
  <c r="S162" i="20"/>
  <c r="S235" i="20"/>
  <c r="S203" i="20"/>
  <c r="S171" i="20"/>
  <c r="S236" i="20"/>
  <c r="S204" i="20"/>
  <c r="S172" i="20"/>
  <c r="S245" i="20"/>
  <c r="S13" i="20"/>
  <c r="S17" i="20"/>
  <c r="S21" i="20"/>
  <c r="S25" i="20"/>
  <c r="S29" i="20"/>
  <c r="S39" i="20"/>
  <c r="S47" i="20"/>
  <c r="S63" i="20"/>
  <c r="S95" i="20"/>
  <c r="S111" i="20"/>
  <c r="S127" i="20"/>
  <c r="S133" i="20"/>
  <c r="S150" i="20"/>
  <c r="S158" i="20"/>
  <c r="S229" i="20"/>
  <c r="S205" i="20"/>
  <c r="S174" i="20"/>
  <c r="S246" i="20"/>
  <c r="S69" i="20"/>
  <c r="S85" i="20"/>
  <c r="S101" i="20"/>
  <c r="S117" i="20"/>
  <c r="S132" i="20"/>
  <c r="S197" i="20"/>
  <c r="S711" i="20"/>
  <c r="S695" i="20"/>
  <c r="S679" i="20"/>
  <c r="S663" i="20"/>
  <c r="S625" i="20"/>
  <c r="S642" i="20"/>
  <c r="S588" i="20"/>
  <c r="S628" i="20"/>
  <c r="S554" i="20"/>
  <c r="S592" i="20"/>
  <c r="S479" i="20"/>
  <c r="S578" i="20"/>
  <c r="S543" i="20"/>
  <c r="S523" i="20"/>
  <c r="S530" i="20"/>
  <c r="S476" i="20"/>
  <c r="S611" i="20"/>
  <c r="S461" i="20"/>
  <c r="S462" i="20"/>
  <c r="S532" i="20"/>
  <c r="S598" i="20"/>
  <c r="S467" i="20"/>
  <c r="S436" i="20"/>
  <c r="S385" i="20"/>
  <c r="S377" i="20"/>
  <c r="S373" i="20"/>
  <c r="S365" i="20"/>
  <c r="S357" i="20"/>
  <c r="S353" i="20"/>
  <c r="S345" i="20"/>
  <c r="S337" i="20"/>
  <c r="S329" i="20"/>
  <c r="S321" i="20"/>
  <c r="S313" i="20"/>
  <c r="S309" i="20"/>
  <c r="S301" i="20"/>
  <c r="S293" i="20"/>
  <c r="S285" i="20"/>
  <c r="S277" i="20"/>
  <c r="S269" i="20"/>
  <c r="S265" i="20"/>
  <c r="S257" i="20"/>
  <c r="S434" i="20"/>
  <c r="S560" i="20"/>
  <c r="S443" i="20"/>
  <c r="S607" i="20"/>
  <c r="S468" i="20"/>
  <c r="S635" i="20"/>
  <c r="S395" i="20"/>
  <c r="S478" i="20"/>
  <c r="S398" i="20"/>
  <c r="S447" i="20"/>
  <c r="S464" i="20"/>
  <c r="S223" i="20"/>
  <c r="S159" i="20"/>
  <c r="S232" i="20"/>
  <c r="S168" i="20"/>
  <c r="S218" i="20"/>
  <c r="S389" i="20"/>
  <c r="S195" i="20"/>
  <c r="S228" i="20"/>
  <c r="S164" i="20"/>
  <c r="S14" i="20"/>
  <c r="S22" i="20"/>
  <c r="S26" i="20"/>
  <c r="S67" i="20"/>
  <c r="S87" i="20"/>
  <c r="S115" i="20"/>
  <c r="S141" i="20"/>
  <c r="S198" i="20"/>
  <c r="S238" i="20"/>
  <c r="S214" i="20"/>
  <c r="S73" i="20"/>
  <c r="S105" i="20"/>
  <c r="S140" i="20"/>
  <c r="S161" i="20"/>
  <c r="S190" i="20"/>
  <c r="S726" i="20"/>
  <c r="S710" i="20"/>
  <c r="S694" i="20"/>
  <c r="S686" i="20"/>
  <c r="S670" i="20"/>
  <c r="S656" i="20"/>
  <c r="S621" i="20"/>
  <c r="S638" i="20"/>
  <c r="S572" i="20"/>
  <c r="S501" i="20"/>
  <c r="S590" i="20"/>
  <c r="S550" i="20"/>
  <c r="S576" i="20"/>
  <c r="S503" i="20"/>
  <c r="S603" i="20"/>
  <c r="S555" i="20"/>
  <c r="S600" i="20"/>
  <c r="S596" i="20"/>
  <c r="S540" i="20"/>
  <c r="S496" i="20"/>
  <c r="S627" i="20"/>
  <c r="S506" i="20"/>
  <c r="S579" i="20"/>
  <c r="S619" i="20"/>
  <c r="S568" i="20"/>
  <c r="S460" i="20"/>
  <c r="S431" i="20"/>
  <c r="S384" i="20"/>
  <c r="S376" i="20"/>
  <c r="S368" i="20"/>
  <c r="S360" i="20"/>
  <c r="S352" i="20"/>
  <c r="S344" i="20"/>
  <c r="S336" i="20"/>
  <c r="S328" i="20"/>
  <c r="S320" i="20"/>
  <c r="S312" i="20"/>
  <c r="S304" i="20"/>
  <c r="S296" i="20"/>
  <c r="S288" i="20"/>
  <c r="S284" i="20"/>
  <c r="S276" i="20"/>
  <c r="S268" i="20"/>
  <c r="S260" i="20"/>
  <c r="S484" i="20"/>
  <c r="S387" i="20"/>
  <c r="S477" i="20"/>
  <c r="S429" i="20"/>
  <c r="S541" i="20"/>
  <c r="S455" i="20"/>
  <c r="S419" i="20"/>
  <c r="S510" i="20"/>
  <c r="S422" i="20"/>
  <c r="S391" i="20"/>
  <c r="S425" i="20"/>
  <c r="S424" i="20"/>
  <c r="S215" i="20"/>
  <c r="S433" i="20"/>
  <c r="S192" i="20"/>
  <c r="S160" i="20"/>
  <c r="S210" i="20"/>
  <c r="S251" i="20"/>
  <c r="S187" i="20"/>
  <c r="S220" i="20"/>
  <c r="S400" i="20"/>
  <c r="S15" i="20"/>
  <c r="S23" i="20"/>
  <c r="S35" i="20"/>
  <c r="S55" i="20"/>
  <c r="S103" i="20"/>
  <c r="S146" i="20"/>
  <c r="S217" i="20"/>
  <c r="S135" i="20"/>
  <c r="S61" i="20"/>
  <c r="S93" i="20"/>
  <c r="S125" i="20"/>
  <c r="S209" i="20"/>
  <c r="S158" i="21"/>
  <c r="S139" i="21"/>
  <c r="S102" i="21"/>
  <c r="S87" i="21"/>
  <c r="S14" i="21"/>
  <c r="S41" i="21"/>
  <c r="S729" i="21"/>
  <c r="S697" i="21"/>
  <c r="S681" i="21"/>
  <c r="S665" i="21"/>
  <c r="S641" i="21"/>
  <c r="S637" i="21"/>
  <c r="S633" i="21"/>
  <c r="S625" i="21"/>
  <c r="S621" i="21"/>
  <c r="S617" i="21"/>
  <c r="S609" i="21"/>
  <c r="S605" i="21"/>
  <c r="S726" i="21"/>
  <c r="S694" i="21"/>
  <c r="S678" i="21"/>
  <c r="S662" i="21"/>
  <c r="S715" i="21"/>
  <c r="S699" i="21"/>
  <c r="S683" i="21"/>
  <c r="S651" i="21"/>
  <c r="S720" i="21"/>
  <c r="S704" i="21"/>
  <c r="S672" i="21"/>
  <c r="S656" i="21"/>
  <c r="S645" i="21"/>
  <c r="S589" i="21"/>
  <c r="S577" i="21"/>
  <c r="S545" i="21"/>
  <c r="S530" i="21"/>
  <c r="S526" i="21"/>
  <c r="S522" i="21"/>
  <c r="S514" i="21"/>
  <c r="S510" i="21"/>
  <c r="S506" i="21"/>
  <c r="S498" i="21"/>
  <c r="S494" i="21"/>
  <c r="S490" i="21"/>
  <c r="S482" i="21"/>
  <c r="S478" i="21"/>
  <c r="S474" i="21"/>
  <c r="S466" i="21"/>
  <c r="S462" i="21"/>
  <c r="S458" i="21"/>
  <c r="S587" i="21"/>
  <c r="S555" i="21"/>
  <c r="S580" i="21"/>
  <c r="S541" i="21"/>
  <c r="S558" i="21"/>
  <c r="S559" i="21"/>
  <c r="S540" i="21"/>
  <c r="S568" i="21"/>
  <c r="S454" i="21"/>
  <c r="S423" i="21"/>
  <c r="S391" i="21"/>
  <c r="S287" i="21"/>
  <c r="S223" i="21"/>
  <c r="S191" i="21"/>
  <c r="S434" i="21"/>
  <c r="S376" i="21"/>
  <c r="S360" i="21"/>
  <c r="S344" i="21"/>
  <c r="S413" i="21"/>
  <c r="S340" i="21"/>
  <c r="S336" i="21"/>
  <c r="S328" i="21"/>
  <c r="S324" i="21"/>
  <c r="S320" i="21"/>
  <c r="S312" i="21"/>
  <c r="S301" i="21"/>
  <c r="S269" i="21"/>
  <c r="S205" i="21"/>
  <c r="S448" i="21"/>
  <c r="S416" i="21"/>
  <c r="S369" i="21"/>
  <c r="S353" i="21"/>
  <c r="S308" i="21"/>
  <c r="S403" i="21"/>
  <c r="S299" i="21"/>
  <c r="S267" i="21"/>
  <c r="S203" i="21"/>
  <c r="S446" i="21"/>
  <c r="S414" i="21"/>
  <c r="S366" i="21"/>
  <c r="S350" i="21"/>
  <c r="S298" i="21"/>
  <c r="S409" i="21"/>
  <c r="S305" i="21"/>
  <c r="S273" i="21"/>
  <c r="S209" i="21"/>
  <c r="S428" i="21"/>
  <c r="S170" i="21"/>
  <c r="S126" i="21"/>
  <c r="S725" i="21"/>
  <c r="S709" i="21"/>
  <c r="S677" i="21"/>
  <c r="S661" i="21"/>
  <c r="S644" i="21"/>
  <c r="S636" i="21"/>
  <c r="S632" i="21"/>
  <c r="S628" i="21"/>
  <c r="S620" i="21"/>
  <c r="S616" i="21"/>
  <c r="S612" i="21"/>
  <c r="S604" i="21"/>
  <c r="S722" i="21"/>
  <c r="S706" i="21"/>
  <c r="S674" i="21"/>
  <c r="S658" i="21"/>
  <c r="S727" i="21"/>
  <c r="S695" i="21"/>
  <c r="S679" i="21"/>
  <c r="S663" i="21"/>
  <c r="S716" i="21"/>
  <c r="S700" i="21"/>
  <c r="S684" i="21"/>
  <c r="S652" i="21"/>
  <c r="S600" i="21"/>
  <c r="S595" i="21"/>
  <c r="S569" i="21"/>
  <c r="S537" i="21"/>
  <c r="S533" i="21"/>
  <c r="S525" i="21"/>
  <c r="S521" i="21"/>
  <c r="S517" i="21"/>
  <c r="S509" i="21"/>
  <c r="S505" i="21"/>
  <c r="S501" i="21"/>
  <c r="S493" i="21"/>
  <c r="S489" i="21"/>
  <c r="S485" i="21"/>
  <c r="S477" i="21"/>
  <c r="S473" i="21"/>
  <c r="S469" i="21"/>
  <c r="S461" i="21"/>
  <c r="S457" i="21"/>
  <c r="S570" i="21"/>
  <c r="S547" i="21"/>
  <c r="S572" i="21"/>
  <c r="S565" i="21"/>
  <c r="S583" i="21"/>
  <c r="S551" i="21"/>
  <c r="S542" i="21"/>
  <c r="S550" i="21"/>
  <c r="S453" i="21"/>
  <c r="S447" i="21"/>
  <c r="S383" i="21"/>
  <c r="S279" i="21"/>
  <c r="S247" i="21"/>
  <c r="S183" i="21"/>
  <c r="S426" i="21"/>
  <c r="S394" i="21"/>
  <c r="S356" i="21"/>
  <c r="S302" i="21"/>
  <c r="S437" i="21"/>
  <c r="S339" i="21"/>
  <c r="S335" i="21"/>
  <c r="S331" i="21"/>
  <c r="S323" i="21"/>
  <c r="S319" i="21"/>
  <c r="S315" i="21"/>
  <c r="S293" i="21"/>
  <c r="S261" i="21"/>
  <c r="S229" i="21"/>
  <c r="S440" i="21"/>
  <c r="S408" i="21"/>
  <c r="S381" i="21"/>
  <c r="S349" i="21"/>
  <c r="S300" i="21"/>
  <c r="S427" i="21"/>
  <c r="S291" i="21"/>
  <c r="S259" i="21"/>
  <c r="S227" i="21"/>
  <c r="S438" i="21"/>
  <c r="S406" i="21"/>
  <c r="S378" i="21"/>
  <c r="S346" i="21"/>
  <c r="S290" i="21"/>
  <c r="S433" i="21"/>
  <c r="S297" i="21"/>
  <c r="S265" i="21"/>
  <c r="S233" i="21"/>
  <c r="S396" i="21"/>
  <c r="S162" i="21"/>
  <c r="S25" i="21"/>
  <c r="S99" i="21"/>
  <c r="S155" i="21"/>
  <c r="S721" i="21"/>
  <c r="S689" i="21"/>
  <c r="S673" i="21"/>
  <c r="S657" i="21"/>
  <c r="S639" i="21"/>
  <c r="S635" i="21"/>
  <c r="S631" i="21"/>
  <c r="S623" i="21"/>
  <c r="S619" i="21"/>
  <c r="S615" i="21"/>
  <c r="S607" i="21"/>
  <c r="S603" i="21"/>
  <c r="S718" i="21"/>
  <c r="S686" i="21"/>
  <c r="S670" i="21"/>
  <c r="S654" i="21"/>
  <c r="S707" i="21"/>
  <c r="S691" i="21"/>
  <c r="S675" i="21"/>
  <c r="S728" i="21"/>
  <c r="S712" i="21"/>
  <c r="S696" i="21"/>
  <c r="S664" i="21"/>
  <c r="S648" i="21"/>
  <c r="S592" i="21"/>
  <c r="S594" i="21"/>
  <c r="S561" i="21"/>
  <c r="S536" i="21"/>
  <c r="S528" i="21"/>
  <c r="S524" i="21"/>
  <c r="S520" i="21"/>
  <c r="S512" i="21"/>
  <c r="S508" i="21"/>
  <c r="S504" i="21"/>
  <c r="S496" i="21"/>
  <c r="S492" i="21"/>
  <c r="S488" i="21"/>
  <c r="S480" i="21"/>
  <c r="S476" i="21"/>
  <c r="S472" i="21"/>
  <c r="S464" i="21"/>
  <c r="S460" i="21"/>
  <c r="S590" i="21"/>
  <c r="S571" i="21"/>
  <c r="S539" i="21"/>
  <c r="S591" i="21"/>
  <c r="S574" i="21"/>
  <c r="S575" i="21"/>
  <c r="S12" i="21"/>
  <c r="S642" i="21"/>
  <c r="S626" i="21"/>
  <c r="S610" i="21"/>
  <c r="S719" i="21"/>
  <c r="S655" i="21"/>
  <c r="S676" i="21"/>
  <c r="S531" i="21"/>
  <c r="S515" i="21"/>
  <c r="S499" i="21"/>
  <c r="S467" i="21"/>
  <c r="S554" i="21"/>
  <c r="S549" i="21"/>
  <c r="S538" i="21"/>
  <c r="S556" i="21"/>
  <c r="S399" i="21"/>
  <c r="S263" i="21"/>
  <c r="S199" i="21"/>
  <c r="S410" i="21"/>
  <c r="S364" i="21"/>
  <c r="S286" i="21"/>
  <c r="S389" i="21"/>
  <c r="S333" i="21"/>
  <c r="S325" i="21"/>
  <c r="S317" i="21"/>
  <c r="S309" i="21"/>
  <c r="S245" i="21"/>
  <c r="S181" i="21"/>
  <c r="S392" i="21"/>
  <c r="S357" i="21"/>
  <c r="S443" i="21"/>
  <c r="S307" i="21"/>
  <c r="S243" i="21"/>
  <c r="S179" i="21"/>
  <c r="S390" i="21"/>
  <c r="S354" i="21"/>
  <c r="S449" i="21"/>
  <c r="S385" i="21"/>
  <c r="S249" i="21"/>
  <c r="S185" i="21"/>
  <c r="S146" i="21"/>
  <c r="S114" i="21"/>
  <c r="S82" i="21"/>
  <c r="S50" i="21"/>
  <c r="S351" i="21"/>
  <c r="S153" i="21"/>
  <c r="S121" i="21"/>
  <c r="S89" i="21"/>
  <c r="S420" i="21"/>
  <c r="S304" i="21"/>
  <c r="S272" i="21"/>
  <c r="S256" i="21"/>
  <c r="S240" i="21"/>
  <c r="S224" i="21"/>
  <c r="S208" i="21"/>
  <c r="S192" i="21"/>
  <c r="S176" i="21"/>
  <c r="S144" i="21"/>
  <c r="S112" i="21"/>
  <c r="S80" i="21"/>
  <c r="S48" i="21"/>
  <c r="S16" i="21"/>
  <c r="S412" i="21"/>
  <c r="S367" i="21"/>
  <c r="S157" i="21"/>
  <c r="S125" i="21"/>
  <c r="S93" i="21"/>
  <c r="S61" i="21"/>
  <c r="S29" i="21"/>
  <c r="S404" i="21"/>
  <c r="S270" i="21"/>
  <c r="S254" i="21"/>
  <c r="S238" i="21"/>
  <c r="S222" i="21"/>
  <c r="S206" i="21"/>
  <c r="S190" i="21"/>
  <c r="S164" i="21"/>
  <c r="S132" i="21"/>
  <c r="S100" i="21"/>
  <c r="S68" i="21"/>
  <c r="S36" i="21"/>
  <c r="S11" i="21"/>
  <c r="S123" i="21"/>
  <c r="S110" i="21"/>
  <c r="S119" i="21"/>
  <c r="S167" i="21"/>
  <c r="S39" i="21"/>
  <c r="S67" i="21"/>
  <c r="S94" i="21"/>
  <c r="S143" i="21"/>
  <c r="S17" i="21"/>
  <c r="S35" i="21"/>
  <c r="S91" i="21"/>
  <c r="S166" i="21"/>
  <c r="S30" i="21"/>
  <c r="S46" i="21"/>
  <c r="S62" i="21"/>
  <c r="S175" i="21"/>
  <c r="S111" i="21"/>
  <c r="S685" i="21"/>
  <c r="S638" i="21"/>
  <c r="S622" i="21"/>
  <c r="S606" i="21"/>
  <c r="S682" i="21"/>
  <c r="S703" i="21"/>
  <c r="S724" i="21"/>
  <c r="S660" i="21"/>
  <c r="S585" i="21"/>
  <c r="S527" i="21"/>
  <c r="S511" i="21"/>
  <c r="S495" i="21"/>
  <c r="S479" i="21"/>
  <c r="S463" i="21"/>
  <c r="S563" i="21"/>
  <c r="S566" i="21"/>
  <c r="S576" i="21"/>
  <c r="S456" i="21"/>
  <c r="S439" i="21"/>
  <c r="S303" i="21"/>
  <c r="S239" i="21"/>
  <c r="S450" i="21"/>
  <c r="S386" i="21"/>
  <c r="S352" i="21"/>
  <c r="S429" i="21"/>
  <c r="S338" i="21"/>
  <c r="S330" i="21"/>
  <c r="S322" i="21"/>
  <c r="S314" i="21"/>
  <c r="S285" i="21"/>
  <c r="S221" i="21"/>
  <c r="S432" i="21"/>
  <c r="S377" i="21"/>
  <c r="S345" i="21"/>
  <c r="S419" i="21"/>
  <c r="S283" i="21"/>
  <c r="S219" i="21"/>
  <c r="S430" i="21"/>
  <c r="S374" i="21"/>
  <c r="S342" i="21"/>
  <c r="S425" i="21"/>
  <c r="S289" i="21"/>
  <c r="S225" i="21"/>
  <c r="S355" i="21"/>
  <c r="S138" i="21"/>
  <c r="S106" i="21"/>
  <c r="S74" i="21"/>
  <c r="S42" i="21"/>
  <c r="S177" i="21"/>
  <c r="S145" i="21"/>
  <c r="S113" i="21"/>
  <c r="S81" i="21"/>
  <c r="S388" i="21"/>
  <c r="S288" i="21"/>
  <c r="S268" i="21"/>
  <c r="S252" i="21"/>
  <c r="S236" i="21"/>
  <c r="S220" i="21"/>
  <c r="S204" i="21"/>
  <c r="S188" i="21"/>
  <c r="S168" i="21"/>
  <c r="S136" i="21"/>
  <c r="S104" i="21"/>
  <c r="S72" i="21"/>
  <c r="S40" i="21"/>
  <c r="S375" i="21"/>
  <c r="S371" i="21"/>
  <c r="S284" i="21"/>
  <c r="S149" i="21"/>
  <c r="S117" i="21"/>
  <c r="S85" i="21"/>
  <c r="S53" i="21"/>
  <c r="S21" i="21"/>
  <c r="S363" i="21"/>
  <c r="S266" i="21"/>
  <c r="S250" i="21"/>
  <c r="S234" i="21"/>
  <c r="S218" i="21"/>
  <c r="S202" i="21"/>
  <c r="S186" i="21"/>
  <c r="S156" i="21"/>
  <c r="S124" i="21"/>
  <c r="S92" i="21"/>
  <c r="S60" i="21"/>
  <c r="S28" i="21"/>
  <c r="S71" i="21"/>
  <c r="S135" i="21"/>
  <c r="S83" i="21"/>
  <c r="S171" i="21"/>
  <c r="S134" i="21"/>
  <c r="S359" i="21"/>
  <c r="S47" i="21"/>
  <c r="S18" i="21"/>
  <c r="S43" i="21"/>
  <c r="S103" i="21"/>
  <c r="S292" i="21"/>
  <c r="S115" i="21"/>
  <c r="S142" i="21"/>
  <c r="S33" i="21"/>
  <c r="S669" i="21"/>
  <c r="S634" i="21"/>
  <c r="S618" i="21"/>
  <c r="S602" i="21"/>
  <c r="S666" i="21"/>
  <c r="S687" i="21"/>
  <c r="S708" i="21"/>
  <c r="S599" i="21"/>
  <c r="S553" i="21"/>
  <c r="S523" i="21"/>
  <c r="S507" i="21"/>
  <c r="S491" i="21"/>
  <c r="S475" i="21"/>
  <c r="S459" i="21"/>
  <c r="S588" i="21"/>
  <c r="S567" i="21"/>
  <c r="S552" i="21"/>
  <c r="S455" i="21"/>
  <c r="S431" i="21"/>
  <c r="S295" i="21"/>
  <c r="S231" i="21"/>
  <c r="S442" i="21"/>
  <c r="S380" i="21"/>
  <c r="S348" i="21"/>
  <c r="S421" i="21"/>
  <c r="S337" i="21"/>
  <c r="S329" i="21"/>
  <c r="S321" i="21"/>
  <c r="S313" i="21"/>
  <c r="S277" i="21"/>
  <c r="S213" i="21"/>
  <c r="S424" i="21"/>
  <c r="S373" i="21"/>
  <c r="S341" i="21"/>
  <c r="S411" i="21"/>
  <c r="S275" i="21"/>
  <c r="S211" i="21"/>
  <c r="S422" i="21"/>
  <c r="S370" i="21"/>
  <c r="S306" i="21"/>
  <c r="S417" i="21"/>
  <c r="S281" i="21"/>
  <c r="S217" i="21"/>
  <c r="S178" i="21"/>
  <c r="S130" i="21"/>
  <c r="S98" i="21"/>
  <c r="S66" i="21"/>
  <c r="S34" i="21"/>
  <c r="S169" i="21"/>
  <c r="S137" i="21"/>
  <c r="S105" i="21"/>
  <c r="S73" i="21"/>
  <c r="S379" i="21"/>
  <c r="S280" i="21"/>
  <c r="S264" i="21"/>
  <c r="S248" i="21"/>
  <c r="S232" i="21"/>
  <c r="S216" i="21"/>
  <c r="S200" i="21"/>
  <c r="S184" i="21"/>
  <c r="S160" i="21"/>
  <c r="S128" i="21"/>
  <c r="S96" i="21"/>
  <c r="S64" i="21"/>
  <c r="S32" i="21"/>
  <c r="S343" i="21"/>
  <c r="S296" i="21"/>
  <c r="S173" i="21"/>
  <c r="S141" i="21"/>
  <c r="S109" i="21"/>
  <c r="S77" i="21"/>
  <c r="S45" i="21"/>
  <c r="S13" i="21"/>
  <c r="S278" i="21"/>
  <c r="S262" i="21"/>
  <c r="S246" i="21"/>
  <c r="S230" i="21"/>
  <c r="S214" i="21"/>
  <c r="S198" i="21"/>
  <c r="S182" i="21"/>
  <c r="S148" i="21"/>
  <c r="S116" i="21"/>
  <c r="S84" i="21"/>
  <c r="S52" i="21"/>
  <c r="S20" i="21"/>
  <c r="S86" i="21"/>
  <c r="S151" i="21"/>
  <c r="S95" i="21"/>
  <c r="S70" i="21"/>
  <c r="S147" i="21"/>
  <c r="S23" i="21"/>
  <c r="S55" i="21"/>
  <c r="S79" i="21"/>
  <c r="S131" i="21"/>
  <c r="S19" i="21"/>
  <c r="S51" i="21"/>
  <c r="S118" i="21"/>
  <c r="S22" i="21"/>
  <c r="S38" i="21"/>
  <c r="S54" i="21"/>
  <c r="S159" i="21"/>
  <c r="S65" i="21"/>
  <c r="S653" i="21"/>
  <c r="S650" i="21"/>
  <c r="S535" i="21"/>
  <c r="S471" i="21"/>
  <c r="S546" i="21"/>
  <c r="S207" i="21"/>
  <c r="S397" i="21"/>
  <c r="S310" i="21"/>
  <c r="S361" i="21"/>
  <c r="S187" i="21"/>
  <c r="S393" i="21"/>
  <c r="S122" i="21"/>
  <c r="S161" i="21"/>
  <c r="S347" i="21"/>
  <c r="S228" i="21"/>
  <c r="S152" i="21"/>
  <c r="S24" i="21"/>
  <c r="S133" i="21"/>
  <c r="S436" i="21"/>
  <c r="S226" i="21"/>
  <c r="S140" i="21"/>
  <c r="S10" i="21"/>
  <c r="S63" i="21"/>
  <c r="S27" i="21"/>
  <c r="S614" i="21"/>
  <c r="S503" i="21"/>
  <c r="S581" i="21"/>
  <c r="S368" i="21"/>
  <c r="S189" i="21"/>
  <c r="S387" i="21"/>
  <c r="S193" i="21"/>
  <c r="S97" i="21"/>
  <c r="S196" i="21"/>
  <c r="S174" i="21"/>
  <c r="S258" i="21"/>
  <c r="S76" i="21"/>
  <c r="S78" i="21"/>
  <c r="S127" i="21"/>
  <c r="S630" i="21"/>
  <c r="S671" i="21"/>
  <c r="S519" i="21"/>
  <c r="S586" i="21"/>
  <c r="S584" i="21"/>
  <c r="S418" i="21"/>
  <c r="S334" i="21"/>
  <c r="S253" i="21"/>
  <c r="S451" i="21"/>
  <c r="S398" i="21"/>
  <c r="S257" i="21"/>
  <c r="S90" i="21"/>
  <c r="S129" i="21"/>
  <c r="S276" i="21"/>
  <c r="S212" i="21"/>
  <c r="S120" i="21"/>
  <c r="S444" i="21"/>
  <c r="S101" i="21"/>
  <c r="S274" i="21"/>
  <c r="S210" i="21"/>
  <c r="S108" i="21"/>
  <c r="S107" i="21"/>
  <c r="S59" i="21"/>
  <c r="S692" i="21"/>
  <c r="S407" i="21"/>
  <c r="S326" i="21"/>
  <c r="S358" i="21"/>
  <c r="S58" i="21"/>
  <c r="S260" i="21"/>
  <c r="S88" i="21"/>
  <c r="S69" i="21"/>
  <c r="S194" i="21"/>
  <c r="S150" i="21"/>
  <c r="S163" i="21"/>
  <c r="S717" i="21"/>
  <c r="S714" i="21"/>
  <c r="S601" i="21"/>
  <c r="S487" i="21"/>
  <c r="S543" i="21"/>
  <c r="S271" i="21"/>
  <c r="S294" i="21"/>
  <c r="S318" i="21"/>
  <c r="S400" i="21"/>
  <c r="S251" i="21"/>
  <c r="S282" i="21"/>
  <c r="S154" i="21"/>
  <c r="S26" i="21"/>
  <c r="S452" i="21"/>
  <c r="S244" i="21"/>
  <c r="S180" i="21"/>
  <c r="S56" i="21"/>
  <c r="S165" i="21"/>
  <c r="S37" i="21"/>
  <c r="S242" i="21"/>
  <c r="S172" i="21"/>
  <c r="S44" i="21"/>
  <c r="S31" i="21"/>
  <c r="S75" i="21" l="1"/>
  <c r="S15" i="21"/>
  <c r="S713" i="21"/>
  <c r="S649" i="21"/>
  <c r="S629" i="21"/>
  <c r="S613" i="21"/>
  <c r="S710" i="21"/>
  <c r="S646" i="21"/>
  <c r="S667" i="21"/>
  <c r="S688" i="21"/>
  <c r="S593" i="21"/>
  <c r="S534" i="21"/>
  <c r="S518" i="21"/>
  <c r="S502" i="21"/>
  <c r="S486" i="21"/>
  <c r="S470" i="21"/>
  <c r="S578" i="21"/>
  <c r="S573" i="21"/>
  <c r="S548" i="21"/>
  <c r="S544" i="21"/>
  <c r="S255" i="21"/>
  <c r="S402" i="21"/>
  <c r="S445" i="21"/>
  <c r="S332" i="21"/>
  <c r="S316" i="21"/>
  <c r="S237" i="21"/>
  <c r="S384" i="21"/>
  <c r="S435" i="21"/>
  <c r="S235" i="21"/>
  <c r="S382" i="21"/>
  <c r="S441" i="21"/>
  <c r="S241" i="21"/>
  <c r="S49" i="21"/>
  <c r="S693" i="21"/>
  <c r="S640" i="21"/>
  <c r="S624" i="21"/>
  <c r="S608" i="21"/>
  <c r="S690" i="21"/>
  <c r="S711" i="21"/>
  <c r="S647" i="21"/>
  <c r="S668" i="21"/>
  <c r="S598" i="21"/>
  <c r="S529" i="21"/>
  <c r="S513" i="21"/>
  <c r="S497" i="21"/>
  <c r="S481" i="21"/>
  <c r="S465" i="21"/>
  <c r="S579" i="21"/>
  <c r="S582" i="21"/>
  <c r="S560" i="21"/>
  <c r="S415" i="21"/>
  <c r="S215" i="21"/>
  <c r="S372" i="21"/>
  <c r="S405" i="21"/>
  <c r="S327" i="21"/>
  <c r="S311" i="21"/>
  <c r="S197" i="21"/>
  <c r="S365" i="21"/>
  <c r="S395" i="21"/>
  <c r="S195" i="21"/>
  <c r="S362" i="21"/>
  <c r="S401" i="21"/>
  <c r="S201" i="21"/>
  <c r="S57" i="21"/>
  <c r="S705" i="21"/>
  <c r="S643" i="21"/>
  <c r="S627" i="21"/>
  <c r="S611" i="21"/>
  <c r="S702" i="21"/>
  <c r="S723" i="21"/>
  <c r="S659" i="21"/>
  <c r="S680" i="21"/>
  <c r="S596" i="21"/>
  <c r="S532" i="21"/>
  <c r="S516" i="21"/>
  <c r="S500" i="21"/>
  <c r="S484" i="21"/>
  <c r="S468" i="21"/>
  <c r="S562" i="21"/>
  <c r="S557" i="21"/>
  <c r="S701" i="21"/>
  <c r="S698" i="21"/>
  <c r="S597" i="21"/>
  <c r="S483" i="21"/>
  <c r="S564" i="21"/>
  <c r="M689" i="20"/>
  <c r="O689" i="20" s="1"/>
  <c r="Q689" i="20" s="1"/>
  <c r="Q689" i="21" s="1"/>
  <c r="M450" i="20"/>
  <c r="O450" i="20" s="1"/>
  <c r="Q450" i="20" s="1"/>
  <c r="Q450" i="21" s="1"/>
  <c r="M617" i="20"/>
  <c r="O617" i="20" s="1"/>
  <c r="Q617" i="20" s="1"/>
  <c r="Q617" i="21" s="1"/>
  <c r="M727" i="20"/>
  <c r="O727" i="20" s="1"/>
  <c r="Q727" i="20" s="1"/>
  <c r="Q727" i="21" s="1"/>
  <c r="M356" i="20"/>
  <c r="O356" i="20" s="1"/>
  <c r="Q356" i="20" s="1"/>
  <c r="Q356" i="21" s="1"/>
  <c r="M655" i="20"/>
  <c r="O655" i="20" s="1"/>
  <c r="Q655" i="20" s="1"/>
  <c r="Q655" i="21" s="1"/>
  <c r="M590" i="20"/>
  <c r="O590" i="20" s="1"/>
  <c r="Q590" i="20" s="1"/>
  <c r="Q590" i="21" s="1"/>
  <c r="M480" i="20"/>
  <c r="O480" i="20" s="1"/>
  <c r="Q480" i="20" s="1"/>
  <c r="Q480" i="21" s="1"/>
  <c r="M459" i="20"/>
  <c r="O459" i="20" s="1"/>
  <c r="Q459" i="20" s="1"/>
  <c r="Q459" i="21" s="1"/>
  <c r="M435" i="20"/>
  <c r="O435" i="20" s="1"/>
  <c r="Q435" i="20" s="1"/>
  <c r="Q435" i="21" s="1"/>
  <c r="M636" i="20"/>
  <c r="O636" i="20" s="1"/>
  <c r="Q636" i="20" s="1"/>
  <c r="Q636" i="21" s="1"/>
  <c r="M550" i="20"/>
  <c r="O550" i="20" s="1"/>
  <c r="Q550" i="20" s="1"/>
  <c r="Q550" i="21" s="1"/>
  <c r="M651" i="20"/>
  <c r="O651" i="20" s="1"/>
  <c r="Q651" i="20" s="1"/>
  <c r="Q651" i="21" s="1"/>
  <c r="M424" i="20"/>
  <c r="O424" i="20" s="1"/>
  <c r="Q424" i="20" s="1"/>
  <c r="Q424" i="21" s="1"/>
  <c r="M533" i="20"/>
  <c r="O533" i="20" s="1"/>
  <c r="Q533" i="20" s="1"/>
  <c r="Q533" i="21" s="1"/>
  <c r="M415" i="20"/>
  <c r="O415" i="20" s="1"/>
  <c r="Q415" i="20" s="1"/>
  <c r="Q415" i="21" s="1"/>
  <c r="M312" i="20"/>
  <c r="O312" i="20" s="1"/>
  <c r="Q312" i="20" s="1"/>
  <c r="Q312" i="21" s="1"/>
  <c r="M722" i="20"/>
  <c r="O722" i="20" s="1"/>
  <c r="Q722" i="20" s="1"/>
  <c r="Q722" i="21" s="1"/>
  <c r="M556" i="20"/>
  <c r="O556" i="20" s="1"/>
  <c r="Q556" i="20" s="1"/>
  <c r="Q556" i="21" s="1"/>
  <c r="M398" i="20"/>
  <c r="O398" i="20" s="1"/>
  <c r="Q398" i="20" s="1"/>
  <c r="Q398" i="21" s="1"/>
  <c r="M595" i="20"/>
  <c r="O595" i="20" s="1"/>
  <c r="Q595" i="20" s="1"/>
  <c r="Q595" i="21" s="1"/>
  <c r="M560" i="20"/>
  <c r="O560" i="20" s="1"/>
  <c r="Q560" i="20" s="1"/>
  <c r="Q560" i="21" s="1"/>
  <c r="M477" i="20"/>
  <c r="O477" i="20" s="1"/>
  <c r="Q477" i="20" s="1"/>
  <c r="Q477" i="21" s="1"/>
  <c r="M426" i="20"/>
  <c r="O426" i="20" s="1"/>
  <c r="Q426" i="20" s="1"/>
  <c r="Q426" i="21" s="1"/>
  <c r="M391" i="20"/>
  <c r="O391" i="20" s="1"/>
  <c r="Q391" i="20" s="1"/>
  <c r="Q391" i="21" s="1"/>
  <c r="M616" i="20"/>
  <c r="O616" i="20" s="1"/>
  <c r="Q616" i="20" s="1"/>
  <c r="Q616" i="21" s="1"/>
  <c r="M687" i="20"/>
  <c r="O687" i="20" s="1"/>
  <c r="Q687" i="20" s="1"/>
  <c r="Q687" i="21" s="1"/>
  <c r="M449" i="20"/>
  <c r="O449" i="20" s="1"/>
  <c r="Q449" i="20" s="1"/>
  <c r="Q449" i="21" s="1"/>
  <c r="M474" i="20"/>
  <c r="O474" i="20" s="1"/>
  <c r="Q474" i="20" s="1"/>
  <c r="Q474" i="21" s="1"/>
  <c r="M374" i="20"/>
  <c r="O374" i="20" s="1"/>
  <c r="Q374" i="20" s="1"/>
  <c r="Q374" i="21" s="1"/>
  <c r="M706" i="20"/>
  <c r="O706" i="20" s="1"/>
  <c r="Q706" i="20" s="1"/>
  <c r="Q706" i="21" s="1"/>
  <c r="M671" i="20"/>
  <c r="O671" i="20" s="1"/>
  <c r="Q671" i="20" s="1"/>
  <c r="Q671" i="21" s="1"/>
  <c r="M612" i="20"/>
  <c r="O612" i="20" s="1"/>
  <c r="Q612" i="20" s="1"/>
  <c r="Q612" i="21" s="1"/>
  <c r="M441" i="20"/>
  <c r="O441" i="20" s="1"/>
  <c r="Q441" i="20" s="1"/>
  <c r="Q441" i="21" s="1"/>
  <c r="M492" i="20"/>
  <c r="O492" i="20" s="1"/>
  <c r="Q492" i="20" s="1"/>
  <c r="Q492" i="21" s="1"/>
  <c r="M620" i="20"/>
  <c r="O620" i="20" s="1"/>
  <c r="Q620" i="20" s="1"/>
  <c r="Q620" i="21" s="1"/>
  <c r="M396" i="20"/>
  <c r="O396" i="20" s="1"/>
  <c r="Q396" i="20" s="1"/>
  <c r="Q396" i="21" s="1"/>
  <c r="M473" i="20"/>
  <c r="O473" i="20" s="1"/>
  <c r="Q473" i="20" s="1"/>
  <c r="Q473" i="21" s="1"/>
  <c r="M653" i="20"/>
  <c r="O653" i="20" s="1"/>
  <c r="Q653" i="20" s="1"/>
  <c r="Q653" i="21" s="1"/>
  <c r="M530" i="20"/>
  <c r="O530" i="20" s="1"/>
  <c r="Q530" i="20" s="1"/>
  <c r="Q530" i="21" s="1"/>
  <c r="M495" i="20"/>
  <c r="O495" i="20" s="1"/>
  <c r="Q495" i="20" s="1"/>
  <c r="Q495" i="21" s="1"/>
  <c r="M602" i="20"/>
  <c r="O602" i="20" s="1"/>
  <c r="Q602" i="20" s="1"/>
  <c r="Q602" i="21" s="1"/>
  <c r="M436" i="20"/>
  <c r="O436" i="20" s="1"/>
  <c r="Q436" i="20" s="1"/>
  <c r="Q436" i="21" s="1"/>
  <c r="M630" i="20"/>
  <c r="O630" i="20" s="1"/>
  <c r="Q630" i="20" s="1"/>
  <c r="Q630" i="21" s="1"/>
  <c r="M529" i="20"/>
  <c r="O529" i="20" s="1"/>
  <c r="Q529" i="20" s="1"/>
  <c r="Q529" i="21" s="1"/>
  <c r="M539" i="20"/>
  <c r="O539" i="20" s="1"/>
  <c r="Q539" i="20" s="1"/>
  <c r="Q539" i="21" s="1"/>
  <c r="M317" i="20"/>
  <c r="O317" i="20" s="1"/>
  <c r="Q317" i="20" s="1"/>
  <c r="Q317" i="21" s="1"/>
  <c r="M504" i="20"/>
  <c r="O504" i="20" s="1"/>
  <c r="Q504" i="20" s="1"/>
  <c r="Q504" i="21" s="1"/>
  <c r="M682" i="20"/>
  <c r="O682" i="20" s="1"/>
  <c r="Q682" i="20" s="1"/>
  <c r="Q682" i="21" s="1"/>
  <c r="M453" i="20"/>
  <c r="O453" i="20" s="1"/>
  <c r="Q453" i="20" s="1"/>
  <c r="Q453" i="21" s="1"/>
  <c r="M647" i="20"/>
  <c r="O647" i="20" s="1"/>
  <c r="Q647" i="20" s="1"/>
  <c r="Q647" i="21" s="1"/>
  <c r="M585" i="20"/>
  <c r="O585" i="20" s="1"/>
  <c r="Q585" i="20" s="1"/>
  <c r="Q585" i="21" s="1"/>
  <c r="M690" i="20"/>
  <c r="O690" i="20" s="1"/>
  <c r="Q690" i="20" s="1"/>
  <c r="Q690" i="21" s="1"/>
  <c r="M493" i="20"/>
  <c r="O493" i="20" s="1"/>
  <c r="Q493" i="20" s="1"/>
  <c r="Q493" i="21" s="1"/>
  <c r="M370" i="20"/>
  <c r="O370" i="20" s="1"/>
  <c r="Q370" i="20" s="1"/>
  <c r="Q370" i="21" s="1"/>
  <c r="M334" i="20"/>
  <c r="O334" i="20" s="1"/>
  <c r="Q334" i="20" s="1"/>
  <c r="Q334" i="21" s="1"/>
  <c r="M619" i="20"/>
  <c r="O619" i="20" s="1"/>
  <c r="Q619" i="20" s="1"/>
  <c r="Q619" i="21" s="1"/>
  <c r="M584" i="20"/>
  <c r="O584" i="20" s="1"/>
  <c r="Q584" i="20" s="1"/>
  <c r="Q584" i="21" s="1"/>
  <c r="M314" i="20"/>
  <c r="O314" i="20" s="1"/>
  <c r="Q314" i="20" s="1"/>
  <c r="Q314" i="21" s="1"/>
  <c r="M692" i="20"/>
  <c r="O692" i="20" s="1"/>
  <c r="Q692" i="20" s="1"/>
  <c r="Q692" i="21" s="1"/>
  <c r="M471" i="20"/>
  <c r="O471" i="20" s="1"/>
  <c r="Q471" i="20" s="1"/>
  <c r="Q471" i="21" s="1"/>
  <c r="M537" i="20"/>
  <c r="O537" i="20" s="1"/>
  <c r="Q537" i="20" s="1"/>
  <c r="Q537" i="21" s="1"/>
  <c r="M380" i="20"/>
  <c r="O380" i="20" s="1"/>
  <c r="Q380" i="20" s="1"/>
  <c r="Q380" i="21" s="1"/>
  <c r="M574" i="20"/>
  <c r="O574" i="20" s="1"/>
  <c r="Q574" i="20" s="1"/>
  <c r="Q574" i="21" s="1"/>
  <c r="M336" i="20"/>
  <c r="O336" i="20" s="1"/>
  <c r="Q336" i="20" s="1"/>
  <c r="Q336" i="21" s="1"/>
  <c r="M515" i="20"/>
  <c r="O515" i="20" s="1"/>
  <c r="Q515" i="20" s="1"/>
  <c r="Q515" i="21" s="1"/>
  <c r="M709" i="20"/>
  <c r="O709" i="20" s="1"/>
  <c r="Q709" i="20" s="1"/>
  <c r="Q709" i="21" s="1"/>
  <c r="M681" i="20"/>
  <c r="O681" i="20" s="1"/>
  <c r="Q681" i="20" s="1"/>
  <c r="Q681" i="21" s="1"/>
  <c r="M697" i="20"/>
  <c r="O697" i="20" s="1"/>
  <c r="Q697" i="20" s="1"/>
  <c r="Q697" i="21" s="1"/>
  <c r="M401" i="20"/>
  <c r="O401" i="20" s="1"/>
  <c r="Q401" i="20" s="1"/>
  <c r="Q401" i="21" s="1"/>
  <c r="M704" i="20"/>
  <c r="O704" i="20" s="1"/>
  <c r="Q704" i="20" s="1"/>
  <c r="Q704" i="21" s="1"/>
  <c r="M576" i="20"/>
  <c r="O576" i="20" s="1"/>
  <c r="Q576" i="20" s="1"/>
  <c r="Q576" i="21" s="1"/>
  <c r="M448" i="20"/>
  <c r="O448" i="20" s="1"/>
  <c r="Q448" i="20" s="1"/>
  <c r="Q448" i="21" s="1"/>
  <c r="M319" i="20"/>
  <c r="O319" i="20" s="1"/>
  <c r="Q319" i="20" s="1"/>
  <c r="Q319" i="21" s="1"/>
  <c r="M615" i="20"/>
  <c r="O615" i="20" s="1"/>
  <c r="Q615" i="20" s="1"/>
  <c r="Q615" i="21" s="1"/>
  <c r="M487" i="20"/>
  <c r="O487" i="20" s="1"/>
  <c r="Q487" i="20" s="1"/>
  <c r="Q487" i="21" s="1"/>
  <c r="M359" i="20"/>
  <c r="O359" i="20" s="1"/>
  <c r="Q359" i="20" s="1"/>
  <c r="Q359" i="21" s="1"/>
  <c r="M646" i="20"/>
  <c r="O646" i="20" s="1"/>
  <c r="Q646" i="20" s="1"/>
  <c r="Q646" i="21" s="1"/>
  <c r="M518" i="20"/>
  <c r="O518" i="20" s="1"/>
  <c r="Q518" i="20" s="1"/>
  <c r="Q518" i="21" s="1"/>
  <c r="M390" i="20"/>
  <c r="O390" i="20" s="1"/>
  <c r="Q390" i="20" s="1"/>
  <c r="Q390" i="21" s="1"/>
  <c r="M677" i="20"/>
  <c r="O677" i="20" s="1"/>
  <c r="Q677" i="20" s="1"/>
  <c r="Q677" i="21" s="1"/>
  <c r="M549" i="20"/>
  <c r="O549" i="20" s="1"/>
  <c r="Q549" i="20" s="1"/>
  <c r="Q549" i="21" s="1"/>
  <c r="M421" i="20"/>
  <c r="O421" i="20" s="1"/>
  <c r="Q421" i="20" s="1"/>
  <c r="Q421" i="21" s="1"/>
  <c r="M708" i="20"/>
  <c r="O708" i="20" s="1"/>
  <c r="Q708" i="20" s="1"/>
  <c r="Q708" i="21" s="1"/>
  <c r="M580" i="20"/>
  <c r="O580" i="20" s="1"/>
  <c r="Q580" i="20" s="1"/>
  <c r="Q580" i="21" s="1"/>
  <c r="M452" i="20"/>
  <c r="O452" i="20" s="1"/>
  <c r="Q452" i="20" s="1"/>
  <c r="Q452" i="21" s="1"/>
  <c r="M323" i="20"/>
  <c r="O323" i="20" s="1"/>
  <c r="Q323" i="20" s="1"/>
  <c r="Q323" i="21" s="1"/>
  <c r="M611" i="20"/>
  <c r="O611" i="20" s="1"/>
  <c r="Q611" i="20" s="1"/>
  <c r="Q611" i="21" s="1"/>
  <c r="M483" i="20"/>
  <c r="O483" i="20" s="1"/>
  <c r="Q483" i="20" s="1"/>
  <c r="Q483" i="21" s="1"/>
  <c r="M355" i="20"/>
  <c r="O355" i="20" s="1"/>
  <c r="Q355" i="20" s="1"/>
  <c r="Q355" i="21" s="1"/>
  <c r="M650" i="20"/>
  <c r="O650" i="20" s="1"/>
  <c r="Q650" i="20" s="1"/>
  <c r="Q650" i="21" s="1"/>
  <c r="M522" i="20"/>
  <c r="O522" i="20" s="1"/>
  <c r="Q522" i="20" s="1"/>
  <c r="Q522" i="21" s="1"/>
  <c r="M394" i="20"/>
  <c r="O394" i="20" s="1"/>
  <c r="Q394" i="20" s="1"/>
  <c r="Q394" i="21" s="1"/>
  <c r="M489" i="20"/>
  <c r="O489" i="20" s="1"/>
  <c r="Q489" i="20" s="1"/>
  <c r="Q489" i="21" s="1"/>
  <c r="M505" i="20"/>
  <c r="O505" i="20" s="1"/>
  <c r="Q505" i="20" s="1"/>
  <c r="Q505" i="21" s="1"/>
  <c r="M713" i="20"/>
  <c r="O713" i="20" s="1"/>
  <c r="Q713" i="20" s="1"/>
  <c r="Q713" i="21" s="1"/>
  <c r="M728" i="20"/>
  <c r="O728" i="20" s="1"/>
  <c r="Q728" i="20" s="1"/>
  <c r="Q728" i="21" s="1"/>
  <c r="M600" i="20"/>
  <c r="O600" i="20" s="1"/>
  <c r="Q600" i="20" s="1"/>
  <c r="Q600" i="21" s="1"/>
  <c r="M472" i="20"/>
  <c r="O472" i="20" s="1"/>
  <c r="Q472" i="20" s="1"/>
  <c r="Q472" i="21" s="1"/>
  <c r="M343" i="20"/>
  <c r="O343" i="20" s="1"/>
  <c r="Q343" i="20" s="1"/>
  <c r="Q343" i="21" s="1"/>
  <c r="M639" i="20"/>
  <c r="O639" i="20" s="1"/>
  <c r="Q639" i="20" s="1"/>
  <c r="Q639" i="21" s="1"/>
  <c r="M511" i="20"/>
  <c r="O511" i="20" s="1"/>
  <c r="Q511" i="20" s="1"/>
  <c r="Q511" i="21" s="1"/>
  <c r="M383" i="20"/>
  <c r="O383" i="20" s="1"/>
  <c r="Q383" i="20" s="1"/>
  <c r="Q383" i="21" s="1"/>
  <c r="M670" i="20"/>
  <c r="O670" i="20" s="1"/>
  <c r="Q670" i="20" s="1"/>
  <c r="Q670" i="21" s="1"/>
  <c r="M542" i="20"/>
  <c r="O542" i="20" s="1"/>
  <c r="Q542" i="20" s="1"/>
  <c r="Q542" i="21" s="1"/>
  <c r="M414" i="20"/>
  <c r="O414" i="20" s="1"/>
  <c r="Q414" i="20" s="1"/>
  <c r="Q414" i="21" s="1"/>
  <c r="M701" i="20"/>
  <c r="O701" i="20" s="1"/>
  <c r="Q701" i="20" s="1"/>
  <c r="Q701" i="21" s="1"/>
  <c r="M573" i="20"/>
  <c r="O573" i="20" s="1"/>
  <c r="Q573" i="20" s="1"/>
  <c r="Q573" i="21" s="1"/>
  <c r="M445" i="20"/>
  <c r="O445" i="20" s="1"/>
  <c r="Q445" i="20" s="1"/>
  <c r="Q445" i="21" s="1"/>
  <c r="M316" i="20"/>
  <c r="O316" i="20" s="1"/>
  <c r="Q316" i="20" s="1"/>
  <c r="Q316" i="21" s="1"/>
  <c r="M604" i="20"/>
  <c r="O604" i="20" s="1"/>
  <c r="Q604" i="20" s="1"/>
  <c r="Q604" i="21" s="1"/>
  <c r="M476" i="20"/>
  <c r="O476" i="20" s="1"/>
  <c r="Q476" i="20" s="1"/>
  <c r="Q476" i="21" s="1"/>
  <c r="M348" i="20"/>
  <c r="O348" i="20" s="1"/>
  <c r="Q348" i="20" s="1"/>
  <c r="Q348" i="21" s="1"/>
  <c r="M635" i="20"/>
  <c r="O635" i="20" s="1"/>
  <c r="Q635" i="20" s="1"/>
  <c r="Q635" i="21" s="1"/>
  <c r="M507" i="20"/>
  <c r="O507" i="20" s="1"/>
  <c r="Q507" i="20" s="1"/>
  <c r="Q507" i="21" s="1"/>
  <c r="M379" i="20"/>
  <c r="O379" i="20" s="1"/>
  <c r="Q379" i="20" s="1"/>
  <c r="Q379" i="21" s="1"/>
  <c r="M674" i="20"/>
  <c r="O674" i="20" s="1"/>
  <c r="Q674" i="20" s="1"/>
  <c r="Q674" i="21" s="1"/>
  <c r="M546" i="20"/>
  <c r="O546" i="20" s="1"/>
  <c r="Q546" i="20" s="1"/>
  <c r="Q546" i="21" s="1"/>
  <c r="M418" i="20"/>
  <c r="O418" i="20" s="1"/>
  <c r="Q418" i="20" s="1"/>
  <c r="Q418" i="21" s="1"/>
  <c r="M545" i="20"/>
  <c r="O545" i="20" s="1"/>
  <c r="Q545" i="20" s="1"/>
  <c r="Q545" i="21" s="1"/>
  <c r="M497" i="20"/>
  <c r="O497" i="20" s="1"/>
  <c r="Q497" i="20" s="1"/>
  <c r="Q497" i="21" s="1"/>
  <c r="M641" i="20"/>
  <c r="O641" i="20" s="1"/>
  <c r="Q641" i="20" s="1"/>
  <c r="Q641" i="21" s="1"/>
  <c r="M321" i="20"/>
  <c r="O321" i="20" s="1"/>
  <c r="Q321" i="20" s="1"/>
  <c r="Q321" i="21" s="1"/>
  <c r="M656" i="20"/>
  <c r="O656" i="20" s="1"/>
  <c r="Q656" i="20" s="1"/>
  <c r="Q656" i="21" s="1"/>
  <c r="M528" i="20"/>
  <c r="O528" i="20" s="1"/>
  <c r="Q528" i="20" s="1"/>
  <c r="Q528" i="21" s="1"/>
  <c r="M400" i="20"/>
  <c r="O400" i="20" s="1"/>
  <c r="Q400" i="20" s="1"/>
  <c r="Q400" i="21" s="1"/>
  <c r="M695" i="20"/>
  <c r="O695" i="20" s="1"/>
  <c r="Q695" i="20" s="1"/>
  <c r="Q695" i="21" s="1"/>
  <c r="M567" i="20"/>
  <c r="O567" i="20" s="1"/>
  <c r="Q567" i="20" s="1"/>
  <c r="Q567" i="21" s="1"/>
  <c r="M439" i="20"/>
  <c r="O439" i="20" s="1"/>
  <c r="Q439" i="20" s="1"/>
  <c r="Q439" i="21" s="1"/>
  <c r="M726" i="20"/>
  <c r="O726" i="20" s="1"/>
  <c r="Q726" i="20" s="1"/>
  <c r="Q726" i="21" s="1"/>
  <c r="M598" i="20"/>
  <c r="O598" i="20" s="1"/>
  <c r="Q598" i="20" s="1"/>
  <c r="Q598" i="21" s="1"/>
  <c r="M470" i="20"/>
  <c r="O470" i="20" s="1"/>
  <c r="Q470" i="20" s="1"/>
  <c r="Q470" i="21" s="1"/>
  <c r="M341" i="20"/>
  <c r="O341" i="20" s="1"/>
  <c r="Q341" i="20" s="1"/>
  <c r="Q341" i="21" s="1"/>
  <c r="M629" i="20"/>
  <c r="O629" i="20" s="1"/>
  <c r="Q629" i="20" s="1"/>
  <c r="Q629" i="21" s="1"/>
  <c r="M501" i="20"/>
  <c r="O501" i="20" s="1"/>
  <c r="Q501" i="20" s="1"/>
  <c r="Q501" i="21" s="1"/>
  <c r="M373" i="20"/>
  <c r="O373" i="20" s="1"/>
  <c r="Q373" i="20" s="1"/>
  <c r="Q373" i="21" s="1"/>
  <c r="M660" i="20"/>
  <c r="O660" i="20" s="1"/>
  <c r="Q660" i="20" s="1"/>
  <c r="Q660" i="21" s="1"/>
  <c r="M532" i="20"/>
  <c r="O532" i="20" s="1"/>
  <c r="Q532" i="20" s="1"/>
  <c r="Q532" i="21" s="1"/>
  <c r="M404" i="20"/>
  <c r="O404" i="20" s="1"/>
  <c r="Q404" i="20" s="1"/>
  <c r="Q404" i="21" s="1"/>
  <c r="M691" i="20"/>
  <c r="O691" i="20" s="1"/>
  <c r="Q691" i="20" s="1"/>
  <c r="Q691" i="21" s="1"/>
  <c r="M563" i="20"/>
  <c r="O563" i="20" s="1"/>
  <c r="Q563" i="20" s="1"/>
  <c r="Q563" i="21" s="1"/>
  <c r="M417" i="20"/>
  <c r="O417" i="20" s="1"/>
  <c r="Q417" i="20" s="1"/>
  <c r="Q417" i="21" s="1"/>
  <c r="M369" i="20"/>
  <c r="O369" i="20" s="1"/>
  <c r="Q369" i="20" s="1"/>
  <c r="Q369" i="21" s="1"/>
  <c r="M513" i="20"/>
  <c r="O513" i="20" s="1"/>
  <c r="Q513" i="20" s="1"/>
  <c r="Q513" i="21" s="1"/>
  <c r="M657" i="20"/>
  <c r="O657" i="20" s="1"/>
  <c r="Q657" i="20" s="1"/>
  <c r="Q657" i="21" s="1"/>
  <c r="M672" i="20"/>
  <c r="O672" i="20" s="1"/>
  <c r="Q672" i="20" s="1"/>
  <c r="Q672" i="21" s="1"/>
  <c r="M544" i="20"/>
  <c r="O544" i="20" s="1"/>
  <c r="Q544" i="20" s="1"/>
  <c r="Q544" i="21" s="1"/>
  <c r="M416" i="20"/>
  <c r="O416" i="20" s="1"/>
  <c r="Q416" i="20" s="1"/>
  <c r="Q416" i="21" s="1"/>
  <c r="M711" i="20"/>
  <c r="O711" i="20" s="1"/>
  <c r="Q711" i="20" s="1"/>
  <c r="Q711" i="21" s="1"/>
  <c r="M583" i="20"/>
  <c r="O583" i="20" s="1"/>
  <c r="Q583" i="20" s="1"/>
  <c r="Q583" i="21" s="1"/>
  <c r="M455" i="20"/>
  <c r="O455" i="20" s="1"/>
  <c r="Q455" i="20" s="1"/>
  <c r="Q455" i="21" s="1"/>
  <c r="M326" i="20"/>
  <c r="O326" i="20" s="1"/>
  <c r="Q326" i="20" s="1"/>
  <c r="Q326" i="21" s="1"/>
  <c r="M614" i="20"/>
  <c r="O614" i="20" s="1"/>
  <c r="Q614" i="20" s="1"/>
  <c r="Q614" i="21" s="1"/>
  <c r="M486" i="20"/>
  <c r="O486" i="20" s="1"/>
  <c r="Q486" i="20" s="1"/>
  <c r="Q486" i="21" s="1"/>
  <c r="M358" i="20"/>
  <c r="O358" i="20" s="1"/>
  <c r="Q358" i="20" s="1"/>
  <c r="Q358" i="21" s="1"/>
  <c r="M645" i="20"/>
  <c r="O645" i="20" s="1"/>
  <c r="Q645" i="20" s="1"/>
  <c r="Q645" i="21" s="1"/>
  <c r="M517" i="20"/>
  <c r="O517" i="20" s="1"/>
  <c r="Q517" i="20" s="1"/>
  <c r="Q517" i="21" s="1"/>
  <c r="M389" i="20"/>
  <c r="O389" i="20" s="1"/>
  <c r="Q389" i="20" s="1"/>
  <c r="Q389" i="21" s="1"/>
  <c r="M676" i="20"/>
  <c r="O676" i="20" s="1"/>
  <c r="Q676" i="20" s="1"/>
  <c r="Q676" i="21" s="1"/>
  <c r="M548" i="20"/>
  <c r="O548" i="20" s="1"/>
  <c r="Q548" i="20" s="1"/>
  <c r="Q548" i="21" s="1"/>
  <c r="M420" i="20"/>
  <c r="O420" i="20" s="1"/>
  <c r="Q420" i="20" s="1"/>
  <c r="Q420" i="21" s="1"/>
  <c r="M707" i="20"/>
  <c r="O707" i="20" s="1"/>
  <c r="Q707" i="20" s="1"/>
  <c r="Q707" i="21" s="1"/>
  <c r="M579" i="20"/>
  <c r="O579" i="20" s="1"/>
  <c r="Q579" i="20" s="1"/>
  <c r="Q579" i="21" s="1"/>
  <c r="M451" i="20"/>
  <c r="O451" i="20" s="1"/>
  <c r="Q451" i="20" s="1"/>
  <c r="Q451" i="21" s="1"/>
  <c r="M330" i="20"/>
  <c r="O330" i="20" s="1"/>
  <c r="Q330" i="20" s="1"/>
  <c r="Q330" i="21" s="1"/>
  <c r="M618" i="20"/>
  <c r="O618" i="20" s="1"/>
  <c r="Q618" i="20" s="1"/>
  <c r="Q618" i="21" s="1"/>
  <c r="M490" i="20"/>
  <c r="O490" i="20" s="1"/>
  <c r="Q490" i="20" s="1"/>
  <c r="Q490" i="21" s="1"/>
  <c r="M362" i="20"/>
  <c r="O362" i="20" s="1"/>
  <c r="Q362" i="20" s="1"/>
  <c r="Q362" i="21" s="1"/>
  <c r="M345" i="20"/>
  <c r="O345" i="20" s="1"/>
  <c r="Q345" i="20" s="1"/>
  <c r="Q345" i="21" s="1"/>
  <c r="M665" i="20"/>
  <c r="O665" i="20" s="1"/>
  <c r="Q665" i="20" s="1"/>
  <c r="Q665" i="21" s="1"/>
  <c r="M465" i="20"/>
  <c r="O465" i="20" s="1"/>
  <c r="Q465" i="20" s="1"/>
  <c r="Q465" i="21" s="1"/>
  <c r="M696" i="20"/>
  <c r="O696" i="20" s="1"/>
  <c r="Q696" i="20" s="1"/>
  <c r="Q696" i="21" s="1"/>
  <c r="M568" i="20"/>
  <c r="O568" i="20" s="1"/>
  <c r="Q568" i="20" s="1"/>
  <c r="Q568" i="21" s="1"/>
  <c r="M440" i="20"/>
  <c r="O440" i="20" s="1"/>
  <c r="Q440" i="20" s="1"/>
  <c r="Q440" i="21" s="1"/>
  <c r="M311" i="20"/>
  <c r="O311" i="20" s="1"/>
  <c r="Q311" i="20" s="1"/>
  <c r="Q311" i="21" s="1"/>
  <c r="M607" i="20"/>
  <c r="O607" i="20" s="1"/>
  <c r="Q607" i="20" s="1"/>
  <c r="Q607" i="21" s="1"/>
  <c r="M479" i="20"/>
  <c r="O479" i="20" s="1"/>
  <c r="Q479" i="20" s="1"/>
  <c r="Q479" i="21" s="1"/>
  <c r="M351" i="20"/>
  <c r="O351" i="20" s="1"/>
  <c r="Q351" i="20" s="1"/>
  <c r="Q351" i="21" s="1"/>
  <c r="M638" i="20"/>
  <c r="O638" i="20" s="1"/>
  <c r="Q638" i="20" s="1"/>
  <c r="Q638" i="21" s="1"/>
  <c r="M510" i="20"/>
  <c r="O510" i="20" s="1"/>
  <c r="Q510" i="20" s="1"/>
  <c r="Q510" i="21" s="1"/>
  <c r="M382" i="20"/>
  <c r="O382" i="20" s="1"/>
  <c r="Q382" i="20" s="1"/>
  <c r="Q382" i="21" s="1"/>
  <c r="M669" i="20"/>
  <c r="O669" i="20" s="1"/>
  <c r="Q669" i="20" s="1"/>
  <c r="Q669" i="21" s="1"/>
  <c r="M541" i="20"/>
  <c r="O541" i="20" s="1"/>
  <c r="Q541" i="20" s="1"/>
  <c r="Q541" i="21" s="1"/>
  <c r="M413" i="20"/>
  <c r="O413" i="20" s="1"/>
  <c r="Q413" i="20" s="1"/>
  <c r="Q413" i="21" s="1"/>
  <c r="M700" i="20"/>
  <c r="O700" i="20" s="1"/>
  <c r="Q700" i="20" s="1"/>
  <c r="Q700" i="21" s="1"/>
  <c r="M572" i="20"/>
  <c r="O572" i="20" s="1"/>
  <c r="Q572" i="20" s="1"/>
  <c r="Q572" i="21" s="1"/>
  <c r="M444" i="20"/>
  <c r="O444" i="20" s="1"/>
  <c r="Q444" i="20" s="1"/>
  <c r="Q444" i="21" s="1"/>
  <c r="M315" i="20"/>
  <c r="O315" i="20" s="1"/>
  <c r="Q315" i="20" s="1"/>
  <c r="Q315" i="21" s="1"/>
  <c r="M603" i="20"/>
  <c r="O603" i="20" s="1"/>
  <c r="Q603" i="20" s="1"/>
  <c r="Q603" i="21" s="1"/>
  <c r="M475" i="20"/>
  <c r="O475" i="20" s="1"/>
  <c r="Q475" i="20" s="1"/>
  <c r="Q475" i="21" s="1"/>
  <c r="M347" i="20"/>
  <c r="O347" i="20" s="1"/>
  <c r="Q347" i="20" s="1"/>
  <c r="Q347" i="21" s="1"/>
  <c r="M642" i="20"/>
  <c r="O642" i="20" s="1"/>
  <c r="Q642" i="20" s="1"/>
  <c r="Q642" i="21" s="1"/>
  <c r="M514" i="20"/>
  <c r="O514" i="20" s="1"/>
  <c r="Q514" i="20" s="1"/>
  <c r="Q514" i="21" s="1"/>
  <c r="M386" i="20"/>
  <c r="O386" i="20" s="1"/>
  <c r="Q386" i="20" s="1"/>
  <c r="Q386" i="21" s="1"/>
  <c r="M601" i="20"/>
  <c r="O601" i="20" s="1"/>
  <c r="Q601" i="20" s="1"/>
  <c r="Q601" i="21" s="1"/>
  <c r="M729" i="20"/>
  <c r="O729" i="20" s="1"/>
  <c r="Q729" i="20" s="1"/>
  <c r="Q729" i="21" s="1"/>
  <c r="M521" i="20"/>
  <c r="O521" i="20" s="1"/>
  <c r="Q521" i="20" s="1"/>
  <c r="Q521" i="21" s="1"/>
  <c r="M328" i="20"/>
  <c r="O328" i="20" s="1"/>
  <c r="Q328" i="20" s="1"/>
  <c r="Q328" i="21" s="1"/>
  <c r="M624" i="20"/>
  <c r="O624" i="20" s="1"/>
  <c r="Q624" i="20" s="1"/>
  <c r="Q624" i="21" s="1"/>
  <c r="M496" i="20"/>
  <c r="O496" i="20" s="1"/>
  <c r="Q496" i="20" s="1"/>
  <c r="Q496" i="21" s="1"/>
  <c r="M368" i="20"/>
  <c r="O368" i="20" s="1"/>
  <c r="Q368" i="20" s="1"/>
  <c r="Q368" i="21" s="1"/>
  <c r="M663" i="20"/>
  <c r="O663" i="20" s="1"/>
  <c r="Q663" i="20" s="1"/>
  <c r="Q663" i="21" s="1"/>
  <c r="M535" i="20"/>
  <c r="O535" i="20" s="1"/>
  <c r="Q535" i="20" s="1"/>
  <c r="Q535" i="21" s="1"/>
  <c r="M407" i="20"/>
  <c r="O407" i="20" s="1"/>
  <c r="Q407" i="20" s="1"/>
  <c r="Q407" i="21" s="1"/>
  <c r="M694" i="20"/>
  <c r="O694" i="20" s="1"/>
  <c r="Q694" i="20" s="1"/>
  <c r="Q694" i="21" s="1"/>
  <c r="M566" i="20"/>
  <c r="O566" i="20" s="1"/>
  <c r="Q566" i="20" s="1"/>
  <c r="Q566" i="21" s="1"/>
  <c r="M438" i="20"/>
  <c r="O438" i="20" s="1"/>
  <c r="Q438" i="20" s="1"/>
  <c r="Q438" i="21" s="1"/>
  <c r="M725" i="20"/>
  <c r="O725" i="20" s="1"/>
  <c r="Q725" i="20" s="1"/>
  <c r="Q725" i="21" s="1"/>
  <c r="M597" i="20"/>
  <c r="O597" i="20" s="1"/>
  <c r="Q597" i="20" s="1"/>
  <c r="Q597" i="21" s="1"/>
  <c r="M469" i="20"/>
  <c r="O469" i="20" s="1"/>
  <c r="Q469" i="20" s="1"/>
  <c r="Q469" i="21" s="1"/>
  <c r="M340" i="20"/>
  <c r="O340" i="20" s="1"/>
  <c r="Q340" i="20" s="1"/>
  <c r="Q340" i="21" s="1"/>
  <c r="M628" i="20"/>
  <c r="O628" i="20" s="1"/>
  <c r="Q628" i="20" s="1"/>
  <c r="Q628" i="21" s="1"/>
  <c r="M500" i="20"/>
  <c r="O500" i="20" s="1"/>
  <c r="Q500" i="20" s="1"/>
  <c r="Q500" i="21" s="1"/>
  <c r="M372" i="20"/>
  <c r="O372" i="20" s="1"/>
  <c r="Q372" i="20" s="1"/>
  <c r="Q372" i="21" s="1"/>
  <c r="M659" i="20"/>
  <c r="O659" i="20" s="1"/>
  <c r="Q659" i="20" s="1"/>
  <c r="Q659" i="21" s="1"/>
  <c r="M523" i="20"/>
  <c r="O523" i="20" s="1"/>
  <c r="Q523" i="20" s="1"/>
  <c r="Q523" i="21" s="1"/>
  <c r="M361" i="20"/>
  <c r="O361" i="20" s="1"/>
  <c r="Q361" i="20" s="1"/>
  <c r="Q361" i="21" s="1"/>
  <c r="M364" i="20"/>
  <c r="O364" i="20" s="1"/>
  <c r="Q364" i="20" s="1"/>
  <c r="Q364" i="21" s="1"/>
  <c r="M427" i="20"/>
  <c r="O427" i="20" s="1"/>
  <c r="Q427" i="20" s="1"/>
  <c r="Q427" i="21" s="1"/>
  <c r="M621" i="20"/>
  <c r="O621" i="20" s="1"/>
  <c r="Q621" i="20" s="1"/>
  <c r="Q621" i="21" s="1"/>
  <c r="M392" i="20"/>
  <c r="O392" i="20" s="1"/>
  <c r="Q392" i="20" s="1"/>
  <c r="Q392" i="21" s="1"/>
  <c r="M498" i="20"/>
  <c r="O498" i="20" s="1"/>
  <c r="Q498" i="20" s="1"/>
  <c r="Q498" i="21" s="1"/>
  <c r="M684" i="20"/>
  <c r="O684" i="20" s="1"/>
  <c r="Q684" i="20" s="1"/>
  <c r="Q684" i="21" s="1"/>
  <c r="M463" i="20"/>
  <c r="O463" i="20" s="1"/>
  <c r="Q463" i="20" s="1"/>
  <c r="Q463" i="21" s="1"/>
  <c r="M329" i="20"/>
  <c r="O329" i="20" s="1"/>
  <c r="Q329" i="20" s="1"/>
  <c r="Q329" i="21" s="1"/>
  <c r="M331" i="20"/>
  <c r="O331" i="20" s="1"/>
  <c r="Q331" i="20" s="1"/>
  <c r="Q331" i="21" s="1"/>
  <c r="M526" i="20"/>
  <c r="O526" i="20" s="1"/>
  <c r="Q526" i="20" s="1"/>
  <c r="Q526" i="21" s="1"/>
  <c r="M712" i="20"/>
  <c r="O712" i="20" s="1"/>
  <c r="Q712" i="20" s="1"/>
  <c r="Q712" i="21" s="1"/>
  <c r="M506" i="20"/>
  <c r="O506" i="20" s="1"/>
  <c r="Q506" i="20" s="1"/>
  <c r="Q506" i="21" s="1"/>
  <c r="M310" i="20"/>
  <c r="O310" i="20" s="1"/>
  <c r="Q310" i="20" s="1"/>
  <c r="Q310" i="21" s="1"/>
  <c r="M627" i="20"/>
  <c r="O627" i="20" s="1"/>
  <c r="Q627" i="20" s="1"/>
  <c r="Q627" i="21" s="1"/>
  <c r="M724" i="20"/>
  <c r="O724" i="20" s="1"/>
  <c r="Q724" i="20" s="1"/>
  <c r="Q724" i="21" s="1"/>
  <c r="M406" i="20"/>
  <c r="O406" i="20" s="1"/>
  <c r="Q406" i="20" s="1"/>
  <c r="Q406" i="21" s="1"/>
  <c r="M503" i="20"/>
  <c r="O503" i="20" s="1"/>
  <c r="Q503" i="20" s="1"/>
  <c r="Q503" i="21" s="1"/>
  <c r="M592" i="20"/>
  <c r="O592" i="20" s="1"/>
  <c r="Q592" i="20" s="1"/>
  <c r="Q592" i="21" s="1"/>
  <c r="M553" i="20"/>
  <c r="O553" i="20" s="1"/>
  <c r="Q553" i="20" s="1"/>
  <c r="Q553" i="21" s="1"/>
  <c r="M322" i="20"/>
  <c r="O322" i="20" s="1"/>
  <c r="Q322" i="20" s="1"/>
  <c r="Q322" i="21" s="1"/>
  <c r="M412" i="20"/>
  <c r="O412" i="20" s="1"/>
  <c r="Q412" i="20" s="1"/>
  <c r="Q412" i="21" s="1"/>
  <c r="M509" i="20"/>
  <c r="O509" i="20" s="1"/>
  <c r="Q509" i="20" s="1"/>
  <c r="Q509" i="21" s="1"/>
  <c r="M606" i="20"/>
  <c r="O606" i="20" s="1"/>
  <c r="Q606" i="20" s="1"/>
  <c r="Q606" i="21" s="1"/>
  <c r="M703" i="20"/>
  <c r="O703" i="20" s="1"/>
  <c r="Q703" i="20" s="1"/>
  <c r="Q703" i="21" s="1"/>
  <c r="M721" i="20"/>
  <c r="O721" i="20" s="1"/>
  <c r="Q721" i="20" s="1"/>
  <c r="Q721" i="21" s="1"/>
  <c r="M458" i="20"/>
  <c r="O458" i="20" s="1"/>
  <c r="Q458" i="20" s="1"/>
  <c r="Q458" i="21" s="1"/>
  <c r="M547" i="20"/>
  <c r="O547" i="20" s="1"/>
  <c r="Q547" i="20" s="1"/>
  <c r="Q547" i="21" s="1"/>
  <c r="M644" i="20"/>
  <c r="O644" i="20" s="1"/>
  <c r="Q644" i="20" s="1"/>
  <c r="Q644" i="21" s="1"/>
  <c r="M325" i="20"/>
  <c r="O325" i="20" s="1"/>
  <c r="Q325" i="20" s="1"/>
  <c r="Q325" i="21" s="1"/>
  <c r="M423" i="20"/>
  <c r="O423" i="20" s="1"/>
  <c r="Q423" i="20" s="1"/>
  <c r="Q423" i="21" s="1"/>
  <c r="M512" i="20"/>
  <c r="O512" i="20" s="1"/>
  <c r="Q512" i="20" s="1"/>
  <c r="Q512" i="21" s="1"/>
  <c r="M625" i="20"/>
  <c r="O625" i="20" s="1"/>
  <c r="Q625" i="20" s="1"/>
  <c r="Q625" i="21" s="1"/>
  <c r="M399" i="20"/>
  <c r="O399" i="20" s="1"/>
  <c r="Q399" i="20" s="1"/>
  <c r="Q399" i="21" s="1"/>
  <c r="O309" i="20"/>
  <c r="Q309" i="20" s="1"/>
  <c r="Q309" i="21" s="1"/>
  <c r="M461" i="20"/>
  <c r="O461" i="20" s="1"/>
  <c r="Q461" i="20" s="1"/>
  <c r="Q461" i="21" s="1"/>
  <c r="M555" i="20"/>
  <c r="O555" i="20" s="1"/>
  <c r="Q555" i="20" s="1"/>
  <c r="Q555" i="21" s="1"/>
  <c r="M333" i="20"/>
  <c r="O333" i="20" s="1"/>
  <c r="Q333" i="20" s="1"/>
  <c r="Q333" i="21" s="1"/>
  <c r="M520" i="20"/>
  <c r="O520" i="20" s="1"/>
  <c r="Q520" i="20" s="1"/>
  <c r="Q520" i="21" s="1"/>
  <c r="M626" i="20"/>
  <c r="O626" i="20" s="1"/>
  <c r="Q626" i="20" s="1"/>
  <c r="Q626" i="21" s="1"/>
  <c r="M397" i="20"/>
  <c r="O397" i="20" s="1"/>
  <c r="Q397" i="20" s="1"/>
  <c r="Q397" i="21" s="1"/>
  <c r="M591" i="20"/>
  <c r="O591" i="20" s="1"/>
  <c r="Q591" i="20" s="1"/>
  <c r="Q591" i="21" s="1"/>
  <c r="M353" i="20"/>
  <c r="O353" i="20" s="1"/>
  <c r="Q353" i="20" s="1"/>
  <c r="Q353" i="21" s="1"/>
  <c r="M460" i="20"/>
  <c r="O460" i="20" s="1"/>
  <c r="Q460" i="20" s="1"/>
  <c r="Q460" i="21" s="1"/>
  <c r="M654" i="20"/>
  <c r="O654" i="20" s="1"/>
  <c r="Q654" i="20" s="1"/>
  <c r="Q654" i="21" s="1"/>
  <c r="M409" i="20"/>
  <c r="O409" i="20" s="1"/>
  <c r="Q409" i="20" s="1"/>
  <c r="Q409" i="21" s="1"/>
  <c r="M538" i="20"/>
  <c r="O538" i="20" s="1"/>
  <c r="Q538" i="20" s="1"/>
  <c r="Q538" i="21" s="1"/>
  <c r="M371" i="20"/>
  <c r="O371" i="20" s="1"/>
  <c r="Q371" i="20" s="1"/>
  <c r="Q371" i="21" s="1"/>
  <c r="M723" i="20"/>
  <c r="O723" i="20" s="1"/>
  <c r="Q723" i="20" s="1"/>
  <c r="Q723" i="21" s="1"/>
  <c r="M405" i="20"/>
  <c r="O405" i="20" s="1"/>
  <c r="Q405" i="20" s="1"/>
  <c r="Q405" i="21" s="1"/>
  <c r="M502" i="20"/>
  <c r="O502" i="20" s="1"/>
  <c r="Q502" i="20" s="1"/>
  <c r="Q502" i="21" s="1"/>
  <c r="M599" i="20"/>
  <c r="O599" i="20" s="1"/>
  <c r="Q599" i="20" s="1"/>
  <c r="Q599" i="21" s="1"/>
  <c r="M688" i="20"/>
  <c r="O688" i="20" s="1"/>
  <c r="Q688" i="20" s="1"/>
  <c r="Q688" i="21" s="1"/>
  <c r="M346" i="20"/>
  <c r="O346" i="20" s="1"/>
  <c r="Q346" i="20" s="1"/>
  <c r="Q346" i="21" s="1"/>
  <c r="M411" i="20"/>
  <c r="O411" i="20" s="1"/>
  <c r="Q411" i="20" s="1"/>
  <c r="Q411" i="21" s="1"/>
  <c r="M508" i="20"/>
  <c r="O508" i="20" s="1"/>
  <c r="Q508" i="20" s="1"/>
  <c r="Q508" i="21" s="1"/>
  <c r="M605" i="20"/>
  <c r="O605" i="20" s="1"/>
  <c r="Q605" i="20" s="1"/>
  <c r="Q605" i="21" s="1"/>
  <c r="M702" i="20"/>
  <c r="O702" i="20" s="1"/>
  <c r="Q702" i="20" s="1"/>
  <c r="Q702" i="21" s="1"/>
  <c r="M376" i="20"/>
  <c r="O376" i="20" s="1"/>
  <c r="Q376" i="20" s="1"/>
  <c r="Q376" i="21" s="1"/>
  <c r="M337" i="20"/>
  <c r="O337" i="20" s="1"/>
  <c r="Q337" i="20" s="1"/>
  <c r="Q337" i="21" s="1"/>
  <c r="M649" i="20"/>
  <c r="O649" i="20" s="1"/>
  <c r="Q649" i="20" s="1"/>
  <c r="Q649" i="21" s="1"/>
  <c r="M589" i="20"/>
  <c r="O589" i="20" s="1"/>
  <c r="Q589" i="20" s="1"/>
  <c r="Q589" i="21" s="1"/>
  <c r="M332" i="20"/>
  <c r="O332" i="20" s="1"/>
  <c r="Q332" i="20" s="1"/>
  <c r="Q332" i="21" s="1"/>
  <c r="M717" i="20"/>
  <c r="O717" i="20" s="1"/>
  <c r="Q717" i="20" s="1"/>
  <c r="Q717" i="21" s="1"/>
  <c r="M320" i="20"/>
  <c r="O320" i="20" s="1"/>
  <c r="Q320" i="20" s="1"/>
  <c r="Q320" i="21" s="1"/>
  <c r="M524" i="20"/>
  <c r="O524" i="20" s="1"/>
  <c r="Q524" i="20" s="1"/>
  <c r="Q524" i="21" s="1"/>
  <c r="M718" i="20"/>
  <c r="O718" i="20" s="1"/>
  <c r="Q718" i="20" s="1"/>
  <c r="Q718" i="21" s="1"/>
  <c r="M705" i="20"/>
  <c r="O705" i="20" s="1"/>
  <c r="Q705" i="20" s="1"/>
  <c r="Q705" i="21" s="1"/>
  <c r="M587" i="20"/>
  <c r="O587" i="20" s="1"/>
  <c r="Q587" i="20" s="1"/>
  <c r="Q587" i="21" s="1"/>
  <c r="M366" i="20"/>
  <c r="O366" i="20" s="1"/>
  <c r="Q366" i="20" s="1"/>
  <c r="Q366" i="21" s="1"/>
  <c r="M552" i="20"/>
  <c r="O552" i="20" s="1"/>
  <c r="Q552" i="20" s="1"/>
  <c r="Q552" i="21" s="1"/>
  <c r="M658" i="20"/>
  <c r="O658" i="20" s="1"/>
  <c r="Q658" i="20" s="1"/>
  <c r="Q658" i="21" s="1"/>
  <c r="M429" i="20"/>
  <c r="O429" i="20" s="1"/>
  <c r="Q429" i="20" s="1"/>
  <c r="Q429" i="21" s="1"/>
  <c r="M623" i="20"/>
  <c r="O623" i="20" s="1"/>
  <c r="Q623" i="20" s="1"/>
  <c r="Q623" i="21" s="1"/>
  <c r="M378" i="20"/>
  <c r="O378" i="20" s="1"/>
  <c r="Q378" i="20" s="1"/>
  <c r="Q378" i="21" s="1"/>
  <c r="M634" i="20"/>
  <c r="O634" i="20" s="1"/>
  <c r="Q634" i="20" s="1"/>
  <c r="Q634" i="21" s="1"/>
  <c r="M467" i="20"/>
  <c r="O467" i="20" s="1"/>
  <c r="Q467" i="20" s="1"/>
  <c r="Q467" i="21" s="1"/>
  <c r="M468" i="20"/>
  <c r="O468" i="20" s="1"/>
  <c r="Q468" i="20" s="1"/>
  <c r="Q468" i="21" s="1"/>
  <c r="M565" i="20"/>
  <c r="O565" i="20" s="1"/>
  <c r="Q565" i="20" s="1"/>
  <c r="Q565" i="21" s="1"/>
  <c r="M662" i="20"/>
  <c r="O662" i="20" s="1"/>
  <c r="Q662" i="20" s="1"/>
  <c r="Q662" i="21" s="1"/>
  <c r="M335" i="20"/>
  <c r="O335" i="20" s="1"/>
  <c r="Q335" i="20" s="1"/>
  <c r="Q335" i="21" s="1"/>
  <c r="M313" i="20"/>
  <c r="O313" i="20" s="1"/>
  <c r="Q313" i="20" s="1"/>
  <c r="Q313" i="21" s="1"/>
  <c r="M482" i="20"/>
  <c r="O482" i="20" s="1"/>
  <c r="Q482" i="20" s="1"/>
  <c r="Q482" i="21" s="1"/>
  <c r="M571" i="20"/>
  <c r="O571" i="20" s="1"/>
  <c r="Q571" i="20" s="1"/>
  <c r="Q571" i="21" s="1"/>
  <c r="M668" i="20"/>
  <c r="O668" i="20" s="1"/>
  <c r="Q668" i="20" s="1"/>
  <c r="Q668" i="21" s="1"/>
  <c r="M350" i="20"/>
  <c r="O350" i="20" s="1"/>
  <c r="Q350" i="20" s="1"/>
  <c r="Q350" i="21" s="1"/>
  <c r="M447" i="20"/>
  <c r="O447" i="20" s="1"/>
  <c r="Q447" i="20" s="1"/>
  <c r="Q447" i="21" s="1"/>
  <c r="M536" i="20"/>
  <c r="O536" i="20" s="1"/>
  <c r="Q536" i="20" s="1"/>
  <c r="Q536" i="21" s="1"/>
  <c r="M433" i="20"/>
  <c r="O433" i="20" s="1"/>
  <c r="Q433" i="20" s="1"/>
  <c r="Q433" i="21" s="1"/>
  <c r="M714" i="20"/>
  <c r="O714" i="20" s="1"/>
  <c r="Q714" i="20" s="1"/>
  <c r="Q714" i="21" s="1"/>
  <c r="M388" i="20"/>
  <c r="O388" i="20" s="1"/>
  <c r="Q388" i="20" s="1"/>
  <c r="Q388" i="21" s="1"/>
  <c r="M485" i="20"/>
  <c r="O485" i="20" s="1"/>
  <c r="Q485" i="20" s="1"/>
  <c r="Q485" i="21" s="1"/>
  <c r="M582" i="20"/>
  <c r="O582" i="20" s="1"/>
  <c r="Q582" i="20" s="1"/>
  <c r="Q582" i="21" s="1"/>
  <c r="M679" i="20"/>
  <c r="O679" i="20" s="1"/>
  <c r="Q679" i="20" s="1"/>
  <c r="Q679" i="21" s="1"/>
  <c r="M344" i="20"/>
  <c r="O344" i="20" s="1"/>
  <c r="Q344" i="20" s="1"/>
  <c r="Q344" i="21" s="1"/>
  <c r="M686" i="20"/>
  <c r="O686" i="20" s="1"/>
  <c r="Q686" i="20" s="1"/>
  <c r="Q686" i="21" s="1"/>
  <c r="M430" i="20"/>
  <c r="O430" i="20" s="1"/>
  <c r="Q430" i="20" s="1"/>
  <c r="Q430" i="21" s="1"/>
  <c r="M488" i="20"/>
  <c r="O488" i="20" s="1"/>
  <c r="Q488" i="20" s="1"/>
  <c r="Q488" i="21" s="1"/>
  <c r="M466" i="20"/>
  <c r="O466" i="20" s="1"/>
  <c r="Q466" i="20" s="1"/>
  <c r="Q466" i="21" s="1"/>
  <c r="M652" i="20"/>
  <c r="O652" i="20" s="1"/>
  <c r="Q652" i="20" s="1"/>
  <c r="Q652" i="21" s="1"/>
  <c r="M431" i="20"/>
  <c r="O431" i="20" s="1"/>
  <c r="Q431" i="20" s="1"/>
  <c r="Q431" i="21" s="1"/>
  <c r="M561" i="20"/>
  <c r="O561" i="20" s="1"/>
  <c r="Q561" i="20" s="1"/>
  <c r="Q561" i="21" s="1"/>
  <c r="M715" i="20"/>
  <c r="O715" i="20" s="1"/>
  <c r="Q715" i="20" s="1"/>
  <c r="Q715" i="21" s="1"/>
  <c r="M494" i="20"/>
  <c r="O494" i="20" s="1"/>
  <c r="Q494" i="20" s="1"/>
  <c r="Q494" i="21" s="1"/>
  <c r="M680" i="20"/>
  <c r="O680" i="20" s="1"/>
  <c r="Q680" i="20" s="1"/>
  <c r="Q680" i="21" s="1"/>
  <c r="M363" i="20"/>
  <c r="O363" i="20" s="1"/>
  <c r="Q363" i="20" s="1"/>
  <c r="Q363" i="21" s="1"/>
  <c r="M557" i="20"/>
  <c r="O557" i="20" s="1"/>
  <c r="Q557" i="20" s="1"/>
  <c r="Q557" i="21" s="1"/>
  <c r="M327" i="20"/>
  <c r="O327" i="20" s="1"/>
  <c r="Q327" i="20" s="1"/>
  <c r="Q327" i="21" s="1"/>
  <c r="M410" i="20"/>
  <c r="O410" i="20" s="1"/>
  <c r="Q410" i="20" s="1"/>
  <c r="Q410" i="21" s="1"/>
  <c r="M666" i="20"/>
  <c r="O666" i="20" s="1"/>
  <c r="Q666" i="20" s="1"/>
  <c r="Q666" i="21" s="1"/>
  <c r="M499" i="20"/>
  <c r="O499" i="20" s="1"/>
  <c r="Q499" i="20" s="1"/>
  <c r="Q499" i="21" s="1"/>
  <c r="M564" i="20"/>
  <c r="O564" i="20" s="1"/>
  <c r="Q564" i="20" s="1"/>
  <c r="Q564" i="21" s="1"/>
  <c r="M661" i="20"/>
  <c r="O661" i="20" s="1"/>
  <c r="Q661" i="20" s="1"/>
  <c r="Q661" i="21" s="1"/>
  <c r="M342" i="20"/>
  <c r="O342" i="20" s="1"/>
  <c r="Q342" i="20" s="1"/>
  <c r="Q342" i="21" s="1"/>
  <c r="M432" i="20"/>
  <c r="O432" i="20" s="1"/>
  <c r="Q432" i="20" s="1"/>
  <c r="Q432" i="21" s="1"/>
  <c r="M385" i="20"/>
  <c r="O385" i="20" s="1"/>
  <c r="Q385" i="20" s="1"/>
  <c r="Q385" i="21" s="1"/>
  <c r="M578" i="20"/>
  <c r="O578" i="20" s="1"/>
  <c r="Q578" i="20" s="1"/>
  <c r="Q578" i="21" s="1"/>
  <c r="M667" i="20"/>
  <c r="O667" i="20" s="1"/>
  <c r="Q667" i="20" s="1"/>
  <c r="Q667" i="21" s="1"/>
  <c r="M349" i="20"/>
  <c r="O349" i="20" s="1"/>
  <c r="Q349" i="20" s="1"/>
  <c r="Q349" i="21" s="1"/>
  <c r="M446" i="20"/>
  <c r="O446" i="20" s="1"/>
  <c r="Q446" i="20" s="1"/>
  <c r="Q446" i="21" s="1"/>
  <c r="M543" i="20"/>
  <c r="O543" i="20" s="1"/>
  <c r="Q543" i="20" s="1"/>
  <c r="Q543" i="21" s="1"/>
  <c r="M632" i="20"/>
  <c r="O632" i="20" s="1"/>
  <c r="Q632" i="20" s="1"/>
  <c r="Q632" i="21" s="1"/>
  <c r="M457" i="20"/>
  <c r="O457" i="20" s="1"/>
  <c r="Q457" i="20" s="1"/>
  <c r="Q457" i="21" s="1"/>
  <c r="M554" i="20"/>
  <c r="O554" i="20" s="1"/>
  <c r="Q554" i="20" s="1"/>
  <c r="Q554" i="21" s="1"/>
  <c r="M387" i="20"/>
  <c r="O387" i="20" s="1"/>
  <c r="Q387" i="20" s="1"/>
  <c r="Q387" i="21" s="1"/>
  <c r="M643" i="20"/>
  <c r="O643" i="20" s="1"/>
  <c r="Q643" i="20" s="1"/>
  <c r="Q643" i="21" s="1"/>
  <c r="M484" i="20"/>
  <c r="O484" i="20" s="1"/>
  <c r="Q484" i="20" s="1"/>
  <c r="Q484" i="21" s="1"/>
  <c r="M324" i="20"/>
  <c r="O324" i="20" s="1"/>
  <c r="Q324" i="20" s="1"/>
  <c r="Q324" i="21" s="1"/>
  <c r="M581" i="20"/>
  <c r="O581" i="20" s="1"/>
  <c r="Q581" i="20" s="1"/>
  <c r="Q581" i="21" s="1"/>
  <c r="M422" i="20"/>
  <c r="O422" i="20" s="1"/>
  <c r="Q422" i="20" s="1"/>
  <c r="Q422" i="21" s="1"/>
  <c r="M678" i="20"/>
  <c r="O678" i="20" s="1"/>
  <c r="Q678" i="20" s="1"/>
  <c r="Q678" i="21" s="1"/>
  <c r="M519" i="20"/>
  <c r="O519" i="20" s="1"/>
  <c r="Q519" i="20" s="1"/>
  <c r="Q519" i="21" s="1"/>
  <c r="M352" i="20"/>
  <c r="O352" i="20" s="1"/>
  <c r="Q352" i="20" s="1"/>
  <c r="Q352" i="21" s="1"/>
  <c r="M608" i="20"/>
  <c r="O608" i="20" s="1"/>
  <c r="Q608" i="20" s="1"/>
  <c r="Q608" i="21" s="1"/>
  <c r="M425" i="20"/>
  <c r="O425" i="20" s="1"/>
  <c r="Q425" i="20" s="1"/>
  <c r="Q425" i="21" s="1"/>
  <c r="M395" i="20"/>
  <c r="O395" i="20" s="1"/>
  <c r="Q395" i="20" s="1"/>
  <c r="Q395" i="21" s="1"/>
  <c r="M360" i="20"/>
  <c r="O360" i="20" s="1"/>
  <c r="Q360" i="20" s="1"/>
  <c r="Q360" i="21" s="1"/>
  <c r="M562" i="20"/>
  <c r="O562" i="20" s="1"/>
  <c r="Q562" i="20" s="1"/>
  <c r="Q562" i="21" s="1"/>
  <c r="M527" i="20"/>
  <c r="O527" i="20" s="1"/>
  <c r="Q527" i="20" s="1"/>
  <c r="Q527" i="21" s="1"/>
  <c r="M434" i="20"/>
  <c r="O434" i="20" s="1"/>
  <c r="Q434" i="20" s="1"/>
  <c r="Q434" i="21" s="1"/>
  <c r="M377" i="20"/>
  <c r="O377" i="20" s="1"/>
  <c r="Q377" i="20" s="1"/>
  <c r="Q377" i="21" s="1"/>
  <c r="M558" i="20"/>
  <c r="O558" i="20" s="1"/>
  <c r="Q558" i="20" s="1"/>
  <c r="Q558" i="21" s="1"/>
  <c r="M594" i="20"/>
  <c r="O594" i="20" s="1"/>
  <c r="Q594" i="20" s="1"/>
  <c r="Q594" i="21" s="1"/>
  <c r="M683" i="20"/>
  <c r="O683" i="20" s="1"/>
  <c r="Q683" i="20" s="1"/>
  <c r="Q683" i="21" s="1"/>
  <c r="M365" i="20"/>
  <c r="O365" i="20" s="1"/>
  <c r="Q365" i="20" s="1"/>
  <c r="Q365" i="21" s="1"/>
  <c r="M462" i="20"/>
  <c r="O462" i="20" s="1"/>
  <c r="Q462" i="20" s="1"/>
  <c r="Q462" i="21" s="1"/>
  <c r="M559" i="20"/>
  <c r="O559" i="20" s="1"/>
  <c r="Q559" i="20" s="1"/>
  <c r="Q559" i="21" s="1"/>
  <c r="M648" i="20"/>
  <c r="O648" i="20" s="1"/>
  <c r="Q648" i="20" s="1"/>
  <c r="Q648" i="21" s="1"/>
  <c r="M609" i="20"/>
  <c r="O609" i="20" s="1"/>
  <c r="Q609" i="20" s="1"/>
  <c r="Q609" i="21" s="1"/>
  <c r="M338" i="20"/>
  <c r="O338" i="20" s="1"/>
  <c r="Q338" i="20" s="1"/>
  <c r="Q338" i="21" s="1"/>
  <c r="M428" i="20"/>
  <c r="O428" i="20" s="1"/>
  <c r="Q428" i="20" s="1"/>
  <c r="Q428" i="21" s="1"/>
  <c r="M525" i="20"/>
  <c r="O525" i="20" s="1"/>
  <c r="Q525" i="20" s="1"/>
  <c r="Q525" i="21" s="1"/>
  <c r="M622" i="20"/>
  <c r="O622" i="20" s="1"/>
  <c r="Q622" i="20" s="1"/>
  <c r="Q622" i="21" s="1"/>
  <c r="M719" i="20"/>
  <c r="O719" i="20" s="1"/>
  <c r="Q719" i="20" s="1"/>
  <c r="Q719" i="21" s="1"/>
  <c r="M593" i="20"/>
  <c r="O593" i="20" s="1"/>
  <c r="Q593" i="20" s="1"/>
  <c r="Q593" i="21" s="1"/>
  <c r="M402" i="20"/>
  <c r="O402" i="20" s="1"/>
  <c r="Q402" i="20" s="1"/>
  <c r="Q402" i="21" s="1"/>
  <c r="M491" i="20"/>
  <c r="O491" i="20" s="1"/>
  <c r="Q491" i="20" s="1"/>
  <c r="Q491" i="21" s="1"/>
  <c r="M588" i="20"/>
  <c r="O588" i="20" s="1"/>
  <c r="Q588" i="20" s="1"/>
  <c r="Q588" i="21" s="1"/>
  <c r="M685" i="20"/>
  <c r="O685" i="20" s="1"/>
  <c r="Q685" i="20" s="1"/>
  <c r="Q685" i="21" s="1"/>
  <c r="M367" i="20"/>
  <c r="O367" i="20" s="1"/>
  <c r="Q367" i="20" s="1"/>
  <c r="Q367" i="21" s="1"/>
  <c r="M456" i="20"/>
  <c r="O456" i="20" s="1"/>
  <c r="Q456" i="20" s="1"/>
  <c r="Q456" i="21" s="1"/>
  <c r="M633" i="20"/>
  <c r="O633" i="20" s="1"/>
  <c r="Q633" i="20" s="1"/>
  <c r="Q633" i="21" s="1"/>
  <c r="M442" i="20"/>
  <c r="O442" i="20" s="1"/>
  <c r="Q442" i="20" s="1"/>
  <c r="Q442" i="21" s="1"/>
  <c r="M570" i="20"/>
  <c r="O570" i="20" s="1"/>
  <c r="Q570" i="20" s="1"/>
  <c r="Q570" i="21" s="1"/>
  <c r="M698" i="20"/>
  <c r="O698" i="20" s="1"/>
  <c r="Q698" i="20" s="1"/>
  <c r="Q698" i="21" s="1"/>
  <c r="M403" i="20"/>
  <c r="O403" i="20" s="1"/>
  <c r="Q403" i="20" s="1"/>
  <c r="Q403" i="21" s="1"/>
  <c r="M531" i="20"/>
  <c r="O531" i="20" s="1"/>
  <c r="Q531" i="20" s="1"/>
  <c r="Q531" i="21" s="1"/>
  <c r="M339" i="20"/>
  <c r="O339" i="20" s="1"/>
  <c r="Q339" i="20" s="1"/>
  <c r="Q339" i="21" s="1"/>
  <c r="M596" i="20"/>
  <c r="O596" i="20" s="1"/>
  <c r="Q596" i="20" s="1"/>
  <c r="Q596" i="21" s="1"/>
  <c r="M437" i="20"/>
  <c r="O437" i="20" s="1"/>
  <c r="Q437" i="20" s="1"/>
  <c r="Q437" i="21" s="1"/>
  <c r="M693" i="20"/>
  <c r="O693" i="20" s="1"/>
  <c r="Q693" i="20" s="1"/>
  <c r="Q693" i="21" s="1"/>
  <c r="M534" i="20"/>
  <c r="O534" i="20" s="1"/>
  <c r="Q534" i="20" s="1"/>
  <c r="Q534" i="21" s="1"/>
  <c r="M375" i="20"/>
  <c r="O375" i="20" s="1"/>
  <c r="Q375" i="20" s="1"/>
  <c r="Q375" i="21" s="1"/>
  <c r="M631" i="20"/>
  <c r="O631" i="20" s="1"/>
  <c r="Q631" i="20" s="1"/>
  <c r="Q631" i="21" s="1"/>
  <c r="M464" i="20"/>
  <c r="O464" i="20" s="1"/>
  <c r="Q464" i="20" s="1"/>
  <c r="Q464" i="21" s="1"/>
  <c r="M720" i="20"/>
  <c r="O720" i="20" s="1"/>
  <c r="Q720" i="20" s="1"/>
  <c r="Q720" i="21" s="1"/>
  <c r="M569" i="20"/>
  <c r="O569" i="20" s="1"/>
  <c r="Q569" i="20" s="1"/>
  <c r="Q569" i="21" s="1"/>
  <c r="M354" i="20"/>
  <c r="O354" i="20" s="1"/>
  <c r="Q354" i="20" s="1"/>
  <c r="Q354" i="21" s="1"/>
  <c r="M610" i="20"/>
  <c r="O610" i="20" s="1"/>
  <c r="Q610" i="20" s="1"/>
  <c r="Q610" i="21" s="1"/>
  <c r="M443" i="20"/>
  <c r="O443" i="20" s="1"/>
  <c r="Q443" i="20" s="1"/>
  <c r="Q443" i="21" s="1"/>
  <c r="M699" i="20"/>
  <c r="O699" i="20" s="1"/>
  <c r="Q699" i="20" s="1"/>
  <c r="Q699" i="21" s="1"/>
  <c r="M540" i="20"/>
  <c r="O540" i="20" s="1"/>
  <c r="Q540" i="20" s="1"/>
  <c r="Q540" i="21" s="1"/>
  <c r="M381" i="20"/>
  <c r="O381" i="20" s="1"/>
  <c r="Q381" i="20" s="1"/>
  <c r="Q381" i="21" s="1"/>
  <c r="M637" i="20"/>
  <c r="O637" i="20" s="1"/>
  <c r="Q637" i="20" s="1"/>
  <c r="Q637" i="21" s="1"/>
  <c r="M478" i="20"/>
  <c r="O478" i="20" s="1"/>
  <c r="Q478" i="20" s="1"/>
  <c r="Q478" i="21" s="1"/>
  <c r="M318" i="20"/>
  <c r="O318" i="20" s="1"/>
  <c r="Q318" i="20" s="1"/>
  <c r="Q318" i="21" s="1"/>
  <c r="M575" i="20"/>
  <c r="O575" i="20" s="1"/>
  <c r="Q575" i="20" s="1"/>
  <c r="Q575" i="21" s="1"/>
  <c r="M408" i="20"/>
  <c r="O408" i="20" s="1"/>
  <c r="Q408" i="20" s="1"/>
  <c r="Q408" i="21" s="1"/>
  <c r="M664" i="20"/>
  <c r="O664" i="20" s="1"/>
  <c r="Q664" i="20" s="1"/>
  <c r="Q664" i="21" s="1"/>
  <c r="M577" i="20"/>
  <c r="O577" i="20" s="1"/>
  <c r="Q577" i="20" s="1"/>
  <c r="Q577" i="21" s="1"/>
  <c r="M481" i="20"/>
  <c r="O481" i="20" s="1"/>
  <c r="Q481" i="20" s="1"/>
  <c r="Q481" i="21" s="1"/>
  <c r="M586" i="20"/>
  <c r="O586" i="20" s="1"/>
  <c r="Q586" i="20" s="1"/>
  <c r="Q586" i="21" s="1"/>
  <c r="M419" i="20"/>
  <c r="O419" i="20" s="1"/>
  <c r="Q419" i="20" s="1"/>
  <c r="Q419" i="21" s="1"/>
  <c r="M675" i="20"/>
  <c r="O675" i="20" s="1"/>
  <c r="Q675" i="20" s="1"/>
  <c r="Q675" i="21" s="1"/>
  <c r="M516" i="20"/>
  <c r="O516" i="20" s="1"/>
  <c r="Q516" i="20" s="1"/>
  <c r="Q516" i="21" s="1"/>
  <c r="M357" i="20"/>
  <c r="O357" i="20" s="1"/>
  <c r="Q357" i="20" s="1"/>
  <c r="Q357" i="21" s="1"/>
  <c r="M613" i="20"/>
  <c r="O613" i="20" s="1"/>
  <c r="Q613" i="20" s="1"/>
  <c r="Q613" i="21" s="1"/>
  <c r="M454" i="20"/>
  <c r="O454" i="20" s="1"/>
  <c r="Q454" i="20" s="1"/>
  <c r="Q454" i="21" s="1"/>
  <c r="M710" i="20"/>
  <c r="O710" i="20" s="1"/>
  <c r="Q710" i="20" s="1"/>
  <c r="Q710" i="21" s="1"/>
  <c r="M551" i="20"/>
  <c r="O551" i="20" s="1"/>
  <c r="Q551" i="20" s="1"/>
  <c r="Q551" i="21" s="1"/>
  <c r="M384" i="20"/>
  <c r="O384" i="20" s="1"/>
  <c r="Q384" i="20" s="1"/>
  <c r="Q384" i="21" s="1"/>
  <c r="M640" i="20"/>
  <c r="O640" i="20" s="1"/>
  <c r="Q640" i="20" s="1"/>
  <c r="Q640" i="21" s="1"/>
  <c r="M393" i="20"/>
  <c r="O393" i="20" s="1"/>
  <c r="Q393" i="20" s="1"/>
  <c r="Q393" i="21" s="1"/>
  <c r="M673" i="20"/>
  <c r="O673" i="20" s="1"/>
  <c r="Q673" i="20" s="1"/>
  <c r="Q673" i="21" s="1"/>
  <c r="D25" i="2"/>
  <c r="D15" i="2"/>
  <c r="G24" i="2" l="1"/>
  <c r="G23" i="2"/>
  <c r="G20" i="2"/>
  <c r="G22" i="2"/>
  <c r="G21" i="2"/>
  <c r="G14" i="2"/>
  <c r="G11" i="2"/>
  <c r="G12" i="2"/>
  <c r="G13" i="2"/>
  <c r="G25" i="2" l="1"/>
  <c r="G28" i="2" s="1"/>
  <c r="G10" i="2"/>
  <c r="G15" i="2" s="1"/>
  <c r="E15" i="2"/>
  <c r="E25" i="2"/>
  <c r="G18" i="2" l="1"/>
  <c r="G30" i="2" l="1"/>
  <c r="G32" i="2" s="1"/>
  <c r="G34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<sst xmlns="http://schemas.openxmlformats.org/spreadsheetml/2006/main" count="1651" uniqueCount="596">
  <si>
    <t>Revenue Requirement Impact of I&amp;M Proposed Increase in Return on Equity</t>
  </si>
  <si>
    <t>Line No.</t>
  </si>
  <si>
    <t>End of Proforma Year</t>
  </si>
  <si>
    <t>Ratio</t>
  </si>
  <si>
    <t>Cost Rate</t>
  </si>
  <si>
    <t>Weighted Cost Rate</t>
  </si>
  <si>
    <t>1</t>
  </si>
  <si>
    <t>Long Term Debt</t>
  </si>
  <si>
    <t>2</t>
  </si>
  <si>
    <t>Common Equity</t>
  </si>
  <si>
    <t>3</t>
  </si>
  <si>
    <t>Customer Deposits</t>
  </si>
  <si>
    <t>4</t>
  </si>
  <si>
    <t>ADFIT</t>
  </si>
  <si>
    <t>5</t>
  </si>
  <si>
    <t xml:space="preserve">ADITC  </t>
  </si>
  <si>
    <t>6</t>
  </si>
  <si>
    <t>Total, Last Approved ROE</t>
  </si>
  <si>
    <t>7</t>
  </si>
  <si>
    <t>Rate Base</t>
  </si>
  <si>
    <t>8</t>
  </si>
  <si>
    <t>6 X 7</t>
  </si>
  <si>
    <t>Return on Rate Base, Last Approved</t>
  </si>
  <si>
    <t>9</t>
  </si>
  <si>
    <t>10</t>
  </si>
  <si>
    <t>11</t>
  </si>
  <si>
    <t>12</t>
  </si>
  <si>
    <t>13</t>
  </si>
  <si>
    <t>14</t>
  </si>
  <si>
    <t>Proposed WACC</t>
  </si>
  <si>
    <t>15</t>
  </si>
  <si>
    <t>16</t>
  </si>
  <si>
    <t>14 X 15</t>
  </si>
  <si>
    <t>Proposed Return on Rate Base</t>
  </si>
  <si>
    <t>17</t>
  </si>
  <si>
    <t>16 - 8</t>
  </si>
  <si>
    <t>Difference in Return on Rate Base</t>
  </si>
  <si>
    <t>18</t>
  </si>
  <si>
    <t>Revenue Conversion Factor</t>
  </si>
  <si>
    <t>19</t>
  </si>
  <si>
    <t>17 X 18</t>
  </si>
  <si>
    <t>Difference in Revenue Requirement</t>
  </si>
  <si>
    <t>20</t>
  </si>
  <si>
    <t>Proposed Revenue Deficiency</t>
  </si>
  <si>
    <t>21</t>
  </si>
  <si>
    <t>19 / 20</t>
  </si>
  <si>
    <t>Difference as Percent of Proposed Revenue Deficiency</t>
  </si>
  <si>
    <t>Sources:</t>
  </si>
  <si>
    <t>Exhibit A-1</t>
  </si>
  <si>
    <t>Exhibit A-7</t>
  </si>
  <si>
    <t>Reported Authorized Returns on Equity, Electric Utility Rate Cases Completed, 2018 to Present</t>
  </si>
  <si>
    <t>State</t>
  </si>
  <si>
    <t>Utility</t>
  </si>
  <si>
    <t>Parent Company Ticker</t>
  </si>
  <si>
    <t>Docket</t>
  </si>
  <si>
    <t>Requested ROE</t>
  </si>
  <si>
    <t>Order Date</t>
  </si>
  <si>
    <t>Vertically Integrated (V) / Distribution Only (D)</t>
  </si>
  <si>
    <t>Approved ROE</t>
  </si>
  <si>
    <t>Difference</t>
  </si>
  <si>
    <t>Applicant's Proxy Group (Y/N)</t>
  </si>
  <si>
    <t>ROE Fully Litigated or Settled</t>
  </si>
  <si>
    <t>Approved WACC</t>
  </si>
  <si>
    <t>Approved Equity Ratio</t>
  </si>
  <si>
    <t>Equity Contribution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</si>
  <si>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</si>
  <si>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</si>
  <si>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</si>
  <si>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</si>
  <si>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</si>
  <si>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</si>
  <si>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</si>
  <si>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</si>
  <si>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</si>
  <si>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</si>
  <si>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</si>
  <si>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</si>
  <si>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</si>
  <si>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</si>
  <si>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(8) - (5)</t>
  </si>
  <si>
    <t>(8) X (13)</t>
  </si>
  <si>
    <t>Kentucky</t>
  </si>
  <si>
    <t>Kentucky Power Co.</t>
  </si>
  <si>
    <t>AEP</t>
  </si>
  <si>
    <t>2017-00179</t>
  </si>
  <si>
    <t>V</t>
  </si>
  <si>
    <t>Settled</t>
  </si>
  <si>
    <t>Oklahoma</t>
  </si>
  <si>
    <t>Public Service Co. of OK</t>
  </si>
  <si>
    <t>PUD 201700151</t>
  </si>
  <si>
    <t>Fully Litigated</t>
  </si>
  <si>
    <t>Iowa</t>
  </si>
  <si>
    <t>Interstate Power &amp; Light Co.</t>
  </si>
  <si>
    <t>LNT</t>
  </si>
  <si>
    <t>RPU-2017-0001</t>
  </si>
  <si>
    <t>Y</t>
  </si>
  <si>
    <t>North Carolina</t>
  </si>
  <si>
    <t>Duke Energy Progress Inc.</t>
  </si>
  <si>
    <t>DUK</t>
  </si>
  <si>
    <t>E-2, Sub 1142</t>
  </si>
  <si>
    <t>Minnesota</t>
  </si>
  <si>
    <t>ALLETE (Minnesota Power)</t>
  </si>
  <si>
    <t>ALE</t>
  </si>
  <si>
    <t>E-015/GR-16-664</t>
  </si>
  <si>
    <t>New York</t>
  </si>
  <si>
    <t>Niagara Mohawk Power Corp.</t>
  </si>
  <si>
    <t>NG</t>
  </si>
  <si>
    <t>17-E-0238</t>
  </si>
  <si>
    <t>D</t>
  </si>
  <si>
    <t>Michigan</t>
  </si>
  <si>
    <t>Consumers Energy Co.</t>
  </si>
  <si>
    <t>CMS</t>
  </si>
  <si>
    <t>U-18322</t>
  </si>
  <si>
    <t>Indiana Michigan Power Co.</t>
  </si>
  <si>
    <t>U-18370</t>
  </si>
  <si>
    <t>Duke Energy Kentucky Inc.</t>
  </si>
  <si>
    <t>2017-00321</t>
  </si>
  <si>
    <t>Connecticut</t>
  </si>
  <si>
    <t>Connecticut Light and Power</t>
  </si>
  <si>
    <t>ES</t>
  </si>
  <si>
    <t>17-10-46</t>
  </si>
  <si>
    <t>DTE Electric Co.</t>
  </si>
  <si>
    <t>DTE</t>
  </si>
  <si>
    <t>U-18255</t>
  </si>
  <si>
    <t>Washington</t>
  </si>
  <si>
    <t>Avista Corp.</t>
  </si>
  <si>
    <t>AVA</t>
  </si>
  <si>
    <t>UE-170485</t>
  </si>
  <si>
    <t>Indiana</t>
  </si>
  <si>
    <t>Maryland</t>
  </si>
  <si>
    <t>Potomac Electric Power Co.</t>
  </si>
  <si>
    <t>EXC</t>
  </si>
  <si>
    <t>Central Hudson Gas &amp; Electric</t>
  </si>
  <si>
    <t>FTS</t>
  </si>
  <si>
    <t>17-E-0459</t>
  </si>
  <si>
    <t>Hawaii</t>
  </si>
  <si>
    <t>Hawaiian Electric Co.</t>
  </si>
  <si>
    <t>HE</t>
  </si>
  <si>
    <t>2016-0328</t>
  </si>
  <si>
    <t>Duke Energy Carolinas LLC</t>
  </si>
  <si>
    <t>E-7, Sub 1146</t>
  </si>
  <si>
    <t>‡</t>
  </si>
  <si>
    <t>Maine</t>
  </si>
  <si>
    <t>Versant Power</t>
  </si>
  <si>
    <t>2017-00198</t>
  </si>
  <si>
    <t>Hawaii Electric Light Co</t>
  </si>
  <si>
    <t>2015-0170</t>
  </si>
  <si>
    <t>District of Columbia</t>
  </si>
  <si>
    <t>FC-1150</t>
  </si>
  <si>
    <t>Delaware</t>
  </si>
  <si>
    <t>Delmarva Power &amp; Light Co.</t>
  </si>
  <si>
    <t>17-0977</t>
  </si>
  <si>
    <t>Rhode Island</t>
  </si>
  <si>
    <t>Narragansett Electric Co.</t>
  </si>
  <si>
    <t>4770 (electric)</t>
  </si>
  <si>
    <t>New Mexico</t>
  </si>
  <si>
    <t>Southwestern Public Service Co</t>
  </si>
  <si>
    <t>XEL</t>
  </si>
  <si>
    <t>17-00255-UT</t>
  </si>
  <si>
    <t>Wisconsin</t>
  </si>
  <si>
    <t>Wisconsin Power and Light Co</t>
  </si>
  <si>
    <t>6680-UR-121 (Elec)</t>
  </si>
  <si>
    <t>Madison Gas and Electric Co.</t>
  </si>
  <si>
    <t>MGEE</t>
  </si>
  <si>
    <t>3270-UR-122 (Elec)</t>
  </si>
  <si>
    <t>North Dakota</t>
  </si>
  <si>
    <t>Otter Tail Power Co.</t>
  </si>
  <si>
    <t>OTTR</t>
  </si>
  <si>
    <t>PU-17-398</t>
  </si>
  <si>
    <t>Ohio</t>
  </si>
  <si>
    <t>Dayton Power and Light Co.</t>
  </si>
  <si>
    <t>AES</t>
  </si>
  <si>
    <t>15-1830-EL-AIR</t>
  </si>
  <si>
    <t>*</t>
  </si>
  <si>
    <t>Kansas</t>
  </si>
  <si>
    <t>Westar Energy Inc.</t>
  </si>
  <si>
    <t>EVRG</t>
  </si>
  <si>
    <t>18-WSEE-328-RTS</t>
  </si>
  <si>
    <t>Pennsylvania</t>
  </si>
  <si>
    <t>UGI Utilities Inc.</t>
  </si>
  <si>
    <t>UGI</t>
  </si>
  <si>
    <t>R-2017-2640058</t>
  </si>
  <si>
    <t>New Jersey</t>
  </si>
  <si>
    <t>Public Service Electric Gas</t>
  </si>
  <si>
    <t>PEG</t>
  </si>
  <si>
    <t>ER18010029</t>
  </si>
  <si>
    <t>Indianapolis Power &amp; Light Co.</t>
  </si>
  <si>
    <t>Illinois</t>
  </si>
  <si>
    <t>Ameren Illinois</t>
  </si>
  <si>
    <t>AEE</t>
  </si>
  <si>
    <t>18-0807</t>
  </si>
  <si>
    <t>Commonwealth Edison Co.</t>
  </si>
  <si>
    <t>18-0808</t>
  </si>
  <si>
    <t>Kansas City Power &amp; Light</t>
  </si>
  <si>
    <t>18-KCPE-480-RTS</t>
  </si>
  <si>
    <t>Oregon</t>
  </si>
  <si>
    <t>Portland General Electric Co.</t>
  </si>
  <si>
    <t>POR</t>
  </si>
  <si>
    <t>UE-335</t>
  </si>
  <si>
    <t>Duke Energy Ohio Inc.</t>
  </si>
  <si>
    <t>17-0032-EL-AIR</t>
  </si>
  <si>
    <t>Texas</t>
  </si>
  <si>
    <t>Texas-New Mexico Power Co.</t>
  </si>
  <si>
    <t>PNM</t>
  </si>
  <si>
    <t>Vermont</t>
  </si>
  <si>
    <t>Green Mountain Power Corp.</t>
  </si>
  <si>
    <t>18-0974-TF</t>
  </si>
  <si>
    <t>U-20134</t>
  </si>
  <si>
    <t>N/A</t>
  </si>
  <si>
    <t>West Virginia</t>
  </si>
  <si>
    <t>Appalachian Power Co.</t>
  </si>
  <si>
    <t>18-0646-E-42T</t>
  </si>
  <si>
    <t>Atlantic City Electric Co.</t>
  </si>
  <si>
    <t>ER18080925</t>
  </si>
  <si>
    <t>Orange &amp; Rockland Utilities Inc.</t>
  </si>
  <si>
    <t>ED</t>
  </si>
  <si>
    <t>18-E-0067</t>
  </si>
  <si>
    <t>Public Service Company of OK</t>
  </si>
  <si>
    <t>PUD201800097</t>
  </si>
  <si>
    <t>Potomac Edison Co.</t>
  </si>
  <si>
    <t>FE</t>
  </si>
  <si>
    <t>Kentucky Utilities Co.</t>
  </si>
  <si>
    <t>PPL</t>
  </si>
  <si>
    <t>2018-00294</t>
  </si>
  <si>
    <t>Louisville Gas &amp; Electric Co.</t>
  </si>
  <si>
    <t>2018-00295</t>
  </si>
  <si>
    <t>South Carolina</t>
  </si>
  <si>
    <t>DUL</t>
  </si>
  <si>
    <t>2018-319-E</t>
  </si>
  <si>
    <t>U-20162</t>
  </si>
  <si>
    <t>Duke Energy Progress LLC</t>
  </si>
  <si>
    <t>2018-318-E</t>
  </si>
  <si>
    <t>South Dakota</t>
  </si>
  <si>
    <t>EL18-021</t>
  </si>
  <si>
    <t>Maui Electric Company Ltd</t>
  </si>
  <si>
    <t>2017-0150</t>
  </si>
  <si>
    <t>Upper Peninsula Power Co.</t>
  </si>
  <si>
    <t>U-20276</t>
  </si>
  <si>
    <t>19-1932-TF</t>
  </si>
  <si>
    <t>Northern States Power Co - WI</t>
  </si>
  <si>
    <t>4220-UR-124</t>
  </si>
  <si>
    <t>Ω</t>
  </si>
  <si>
    <t>Massachusetts</t>
  </si>
  <si>
    <t>Massachusetts Electric Co.</t>
  </si>
  <si>
    <t>DPU-18-150</t>
  </si>
  <si>
    <t>Montana</t>
  </si>
  <si>
    <t>Northwestern Corp.</t>
  </si>
  <si>
    <t>NWE</t>
  </si>
  <si>
    <t>D2018.2.12</t>
  </si>
  <si>
    <t>Wisconsin Electric Power Co.</t>
  </si>
  <si>
    <t>WEC</t>
  </si>
  <si>
    <t>05-UR-109</t>
  </si>
  <si>
    <t>Wisconsin Public Service Corp.</t>
  </si>
  <si>
    <t>6690-UR-126</t>
  </si>
  <si>
    <t>Louisiana</t>
  </si>
  <si>
    <t>Entergy New Orleans LLC</t>
  </si>
  <si>
    <t>ETR</t>
  </si>
  <si>
    <t>UD-18-07</t>
  </si>
  <si>
    <t>Idaho</t>
  </si>
  <si>
    <t>AVU-E-19-04</t>
  </si>
  <si>
    <t>19-0387</t>
  </si>
  <si>
    <t>Northern Indiana Public Service Co.</t>
  </si>
  <si>
    <t>NI</t>
  </si>
  <si>
    <t>∞</t>
  </si>
  <si>
    <t>19-0436</t>
  </si>
  <si>
    <t>Georgia</t>
  </si>
  <si>
    <t>Georgia Power Co.</t>
  </si>
  <si>
    <t>SO</t>
  </si>
  <si>
    <t>Baltimore Gas and Electric Co.</t>
  </si>
  <si>
    <t>California</t>
  </si>
  <si>
    <t>Pacific Gas &amp; Electric Co.</t>
  </si>
  <si>
    <t>PCG</t>
  </si>
  <si>
    <t>A-19-04-015</t>
  </si>
  <si>
    <t>San Diego Gas &amp; Electric Co.</t>
  </si>
  <si>
    <t>SRE</t>
  </si>
  <si>
    <t>A-19-04-017</t>
  </si>
  <si>
    <t>Southern California Edison Co.</t>
  </si>
  <si>
    <t>EIX</t>
  </si>
  <si>
    <t>A-19-04-014</t>
  </si>
  <si>
    <t>Arkansas</t>
  </si>
  <si>
    <t>Southwestern Electric Power Co.</t>
  </si>
  <si>
    <t>19-008-U</t>
  </si>
  <si>
    <t>Nevada</t>
  </si>
  <si>
    <t>Sierra Pacific Power Co.</t>
  </si>
  <si>
    <t>BRK.A</t>
  </si>
  <si>
    <t>19-06002</t>
  </si>
  <si>
    <t>RPU-2019-0001</t>
  </si>
  <si>
    <t>¥</t>
  </si>
  <si>
    <t>Consolidated Edison Co. of NY</t>
  </si>
  <si>
    <t>19-E-0065</t>
  </si>
  <si>
    <t>Rockland Electric Company</t>
  </si>
  <si>
    <t>ER19050552</t>
  </si>
  <si>
    <t>U-20359</t>
  </si>
  <si>
    <t>PacifiCorp</t>
  </si>
  <si>
    <t>A-18-04-002</t>
  </si>
  <si>
    <t>Colorado</t>
  </si>
  <si>
    <t>Public Service Company of Colorado</t>
  </si>
  <si>
    <t>19AL-0268E</t>
  </si>
  <si>
    <t>Centerpoint Energy</t>
  </si>
  <si>
    <t>CNP</t>
  </si>
  <si>
    <t>Central Maine Power Co.</t>
  </si>
  <si>
    <t>IBE</t>
  </si>
  <si>
    <t>2018-00194</t>
  </si>
  <si>
    <t>Virginia Electric &amp; Power Co.</t>
  </si>
  <si>
    <t>E-22 Sub 562</t>
  </si>
  <si>
    <t>AEP Texas Inc.</t>
  </si>
  <si>
    <t>UE-190334</t>
  </si>
  <si>
    <t>Fitchburg Gas &amp; Electric Light</t>
  </si>
  <si>
    <t>UTL</t>
  </si>
  <si>
    <t>DPU 19-130</t>
  </si>
  <si>
    <t>2019-00271</t>
  </si>
  <si>
    <t>U-20561</t>
  </si>
  <si>
    <t>19-00170-UT</t>
  </si>
  <si>
    <t>Duke Energy Indiana, LLC</t>
  </si>
  <si>
    <t>New Hampshire</t>
  </si>
  <si>
    <t>Liberty Utilities Granite St</t>
  </si>
  <si>
    <t>AQN</t>
  </si>
  <si>
    <t>DE-19-064</t>
  </si>
  <si>
    <t>Missouri</t>
  </si>
  <si>
    <t>Empire District Electric Co.</t>
  </si>
  <si>
    <t>ER-2019-0374</t>
  </si>
  <si>
    <t>Puget Sound Energy Inc.</t>
  </si>
  <si>
    <t>UE-190529</t>
  </si>
  <si>
    <t> </t>
  </si>
  <si>
    <t>2018-0368</t>
  </si>
  <si>
    <t>Liberty Utilities</t>
  </si>
  <si>
    <t>Liberty Utilities (CalPeco Electric)</t>
  </si>
  <si>
    <t>A-18-12-001</t>
  </si>
  <si>
    <t>20-1407-TF</t>
  </si>
  <si>
    <t>2019-0085</t>
  </si>
  <si>
    <t>Jersey Central Power &amp; Light Co.</t>
  </si>
  <si>
    <t>ER20020146</t>
  </si>
  <si>
    <t>NY State Electric &amp; Gas Corp</t>
  </si>
  <si>
    <t>19-E-0378</t>
  </si>
  <si>
    <t>Rochester Gas &amp; Electric Corp</t>
  </si>
  <si>
    <t>19-E-0380</t>
  </si>
  <si>
    <t>Virginia</t>
  </si>
  <si>
    <t>PUR-2020-00015</t>
  </si>
  <si>
    <t>3270-UR-123 (Elec)</t>
  </si>
  <si>
    <t>20-0381</t>
  </si>
  <si>
    <t>20-0393</t>
  </si>
  <si>
    <t>Nevada Power Co.</t>
  </si>
  <si>
    <t>20-06003</t>
  </si>
  <si>
    <t>UE-191024</t>
  </si>
  <si>
    <t>Public Service Co. of NH</t>
  </si>
  <si>
    <t>DE-19-057</t>
  </si>
  <si>
    <t>U-20697</t>
  </si>
  <si>
    <t>UE 374</t>
  </si>
  <si>
    <t>Arizona</t>
  </si>
  <si>
    <t>Tucson Electric Power Co.</t>
  </si>
  <si>
    <t>E-1933A-19-0028</t>
  </si>
  <si>
    <t>6680-UR-122 (Elec)</t>
  </si>
  <si>
    <t>Utah</t>
  </si>
  <si>
    <t>20-035-04</t>
  </si>
  <si>
    <t>2020-00174</t>
  </si>
  <si>
    <t>E-7, Sub 1214</t>
  </si>
  <si>
    <t>µ</t>
  </si>
  <si>
    <t>E-2, Sub 1219</t>
  </si>
  <si>
    <t>Florida</t>
  </si>
  <si>
    <t>Duke Energy Florida LLC</t>
  </si>
  <si>
    <t>20210016-EI</t>
  </si>
  <si>
    <t>Wyoming</t>
  </si>
  <si>
    <t>20000-578-ER-20</t>
  </si>
  <si>
    <t xml:space="preserve">Potomac Electric  </t>
  </si>
  <si>
    <t>FC-1156</t>
  </si>
  <si>
    <t>El Paso Electric Co.</t>
  </si>
  <si>
    <t>C-20-00104-UT</t>
  </si>
  <si>
    <t>Potomac Electric</t>
  </si>
  <si>
    <t>C-9655</t>
  </si>
  <si>
    <t>C-2020-00349</t>
  </si>
  <si>
    <t>NA</t>
  </si>
  <si>
    <t>C-2020-00350</t>
  </si>
  <si>
    <t>D-ER20120746</t>
  </si>
  <si>
    <t>Dominion Energy South Carolina</t>
  </si>
  <si>
    <t>D-2020-125-E</t>
  </si>
  <si>
    <t>D-20-0149</t>
  </si>
  <si>
    <t>Northern States Power Co.</t>
  </si>
  <si>
    <t>C-PU-20-441</t>
  </si>
  <si>
    <t>21-1963-TF</t>
  </si>
  <si>
    <t>UE-200900</t>
  </si>
  <si>
    <t>Entire Period</t>
  </si>
  <si>
    <t># of Decisions</t>
  </si>
  <si>
    <t>Average</t>
  </si>
  <si>
    <t>(All Utilities)</t>
  </si>
  <si>
    <t>(Distribution Only)</t>
  </si>
  <si>
    <t>(Vertically Integrated Only)</t>
  </si>
  <si>
    <t>Median</t>
  </si>
  <si>
    <t>Maximum</t>
  </si>
  <si>
    <t>Minimum</t>
  </si>
  <si>
    <t>Applicant Proxy Group</t>
  </si>
  <si>
    <t>(Distribution Only, exc. IL FRP)</t>
  </si>
  <si>
    <t>Source: S&amp;P Global Market Intelligence</t>
  </si>
  <si>
    <t>Last Updated:</t>
  </si>
  <si>
    <t>‡ S&amp;P incorrectly reports this value as 9.9%</t>
  </si>
  <si>
    <t>Ω Utility did not file a full rate case, approved ROE based on a settlement</t>
  </si>
  <si>
    <t>¥ Weighted to include ratemaking-principles rate base and ROE</t>
  </si>
  <si>
    <t>µ S&amp;P incorrectly reports this value as 9.6%</t>
  </si>
  <si>
    <t>∞ S&amp;P incorrectly reports the ROE as settled, as the IURC rejected the settled ROE and instead approved an ROE of 9.75%</t>
  </si>
  <si>
    <t>Impact of I&amp;M Proposed Increases vs. National Average Return on Equity for Vertically Integrated Utilities</t>
  </si>
  <si>
    <t>Total, National Average ROE</t>
  </si>
  <si>
    <t>Return on Rate Base, National Average</t>
  </si>
  <si>
    <t>Exhibit SWC-3</t>
  </si>
  <si>
    <t>Calculation of Production Plant Cost Allocators</t>
  </si>
  <si>
    <t>Class</t>
  </si>
  <si>
    <t>Voltage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</si>
  <si>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</si>
  <si>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</si>
  <si>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</si>
  <si>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</si>
  <si>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</si>
  <si>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</si>
  <si>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</si>
  <si>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</si>
  <si>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</si>
  <si>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</si>
  <si>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</si>
  <si>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</si>
  <si>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2CP</t>
  </si>
  <si>
    <t>4CP</t>
  </si>
  <si>
    <t>6CP-SW</t>
  </si>
  <si>
    <t>6CP - I&amp;M</t>
  </si>
  <si>
    <t>6CP - I&amp;M 45235</t>
  </si>
  <si>
    <t>Jul, Sep</t>
  </si>
  <si>
    <t>Jul,Aug,Sep,May</t>
  </si>
  <si>
    <t>Jul,Sep,Aug,Jan,Mar,Feb</t>
  </si>
  <si>
    <t>Jul,Aug,Jun,Jan,Feb,Dec</t>
  </si>
  <si>
    <t>RS</t>
  </si>
  <si>
    <t>Sec</t>
  </si>
  <si>
    <t>GS</t>
  </si>
  <si>
    <t>Pri</t>
  </si>
  <si>
    <t>Sub</t>
  </si>
  <si>
    <t>Tran</t>
  </si>
  <si>
    <t>LGS</t>
  </si>
  <si>
    <t>IP</t>
  </si>
  <si>
    <t>MS</t>
  </si>
  <si>
    <t>WSS</t>
  </si>
  <si>
    <t>EHG</t>
  </si>
  <si>
    <t>IS</t>
  </si>
  <si>
    <t>OSL</t>
  </si>
  <si>
    <t>SL</t>
  </si>
  <si>
    <t>Total</t>
  </si>
  <si>
    <t>Percent of Maximum CP</t>
  </si>
  <si>
    <t>Rank</t>
  </si>
  <si>
    <t>Docket 45235</t>
  </si>
  <si>
    <t>Difference from 45576</t>
  </si>
  <si>
    <t>WP-SH-10</t>
  </si>
  <si>
    <t>Cause No. 45235, WP-DEH-10</t>
  </si>
  <si>
    <t>LGS Cost of Service Study Results v. Present and Proposed GS Secondary Revenue Requirements</t>
  </si>
  <si>
    <t>Component</t>
  </si>
  <si>
    <t>COSS Results</t>
  </si>
  <si>
    <t>GS Secondary Revenue Requirement - Proposed</t>
  </si>
  <si>
    <t>($)</t>
  </si>
  <si>
    <t>(% of Total)</t>
  </si>
  <si>
    <t>(2) + (3) + (4)</t>
  </si>
  <si>
    <t>Demand</t>
  </si>
  <si>
    <t>Production</t>
  </si>
  <si>
    <t>Primary Distribution</t>
  </si>
  <si>
    <t>Secondary Distribution</t>
  </si>
  <si>
    <t>Energy</t>
  </si>
  <si>
    <t>Customer</t>
  </si>
  <si>
    <t>Economic Development</t>
  </si>
  <si>
    <t>(3) + (4)</t>
  </si>
  <si>
    <t>Total Distribution</t>
  </si>
  <si>
    <t>Cost Based GS Sec Distribution Revenue Requirement</t>
  </si>
  <si>
    <t>GS Sec kW Billing Determinants (&gt; 10 kW)</t>
  </si>
  <si>
    <t>Customer-Standard Billing Determinants</t>
  </si>
  <si>
    <t>Customer-Non Metered Billing Determinants</t>
  </si>
  <si>
    <t>(12) + (13)</t>
  </si>
  <si>
    <t>Total Bills</t>
  </si>
  <si>
    <t>(15)</t>
  </si>
  <si>
    <t>(14) x 10</t>
  </si>
  <si>
    <t>Estimated kW &lt; 10 kW</t>
  </si>
  <si>
    <t>(16)</t>
  </si>
  <si>
    <t>(11) + (15)</t>
  </si>
  <si>
    <t>Total Estimated GS Sec kW</t>
  </si>
  <si>
    <t>(17)</t>
  </si>
  <si>
    <t>(10) / (16)</t>
  </si>
  <si>
    <t>Cost Based GS Sec Distribution Demand Charge</t>
  </si>
  <si>
    <t>/kW</t>
  </si>
  <si>
    <t>WP-JLF-4, page 1 and page 22</t>
  </si>
  <si>
    <t>Calculation of Flat Cost of Service-Based Energy Charge, LGS Secondary</t>
  </si>
  <si>
    <t>Cost of Service Results, Energy Component, LGS Secondary</t>
  </si>
  <si>
    <t>Total Cost of Service, LGS Secondary</t>
  </si>
  <si>
    <t>(1) / (2)</t>
  </si>
  <si>
    <t>Energy Component, % of Total Cost of Service</t>
  </si>
  <si>
    <t>Proposed GS Secondary Total Revenue Requirement</t>
  </si>
  <si>
    <t>(3) X (4)</t>
  </si>
  <si>
    <t>Cost of Service-Based Energy Charge Revenue Requirement</t>
  </si>
  <si>
    <t>Proposed GS Secondary kWh</t>
  </si>
  <si>
    <t>kWh</t>
  </si>
  <si>
    <t>(5) / (6)</t>
  </si>
  <si>
    <t xml:space="preserve">Cost of Service-Based Energy Charge  </t>
  </si>
  <si>
    <t>/kWh</t>
  </si>
  <si>
    <t>Calculation of Full Cost of Service-Based Demand Charge, LGS Secondary</t>
  </si>
  <si>
    <t>Cost of Service Results, Demand Component, LGS Secondary</t>
  </si>
  <si>
    <t>(8) / (9)</t>
  </si>
  <si>
    <t>Production Demand Component, % of Total Cost of Service</t>
  </si>
  <si>
    <t>(10) X (11)</t>
  </si>
  <si>
    <t>Cost of Service-Based Demand Charge Revenue Requirement</t>
  </si>
  <si>
    <t>Proposed GS Secondary Demand Billing Determinants, &gt; 10 kW</t>
  </si>
  <si>
    <t>kW</t>
  </si>
  <si>
    <t>(12) / (13)</t>
  </si>
  <si>
    <t>Cost of Service-Based Demand Charge, &gt; 10 kW</t>
  </si>
  <si>
    <t>(12) / (15)</t>
  </si>
  <si>
    <t>Cost of Service-Based Demand Charge, all kW</t>
  </si>
  <si>
    <t>Source:</t>
  </si>
  <si>
    <t>Exhibit SWC-6</t>
  </si>
  <si>
    <t>Calculation of Effective Cost per kW, Demand Rate Charged to GS Secondary Customers</t>
  </si>
  <si>
    <t>Hours of Use</t>
  </si>
  <si>
    <t>Monthly Load Factor</t>
  </si>
  <si>
    <t>I&amp;M Proposed Rate</t>
  </si>
  <si>
    <t>Cost of Service Energy Rate</t>
  </si>
  <si>
    <t>Demand Only Rate</t>
  </si>
  <si>
    <t>Customer Cost</t>
  </si>
  <si>
    <t>Effective Demand Cost</t>
  </si>
  <si>
    <t>Total Effective Demand Cost</t>
  </si>
  <si>
    <t>Cost of Service Demand Rate</t>
  </si>
  <si>
    <t>(%)</t>
  </si>
  <si>
    <t>($/kWh)</t>
  </si>
  <si>
    <t>($/kW)</t>
  </si>
  <si>
    <t>(4) - (5)</t>
  </si>
  <si>
    <t>(6) X (2)</t>
  </si>
  <si>
    <t>(7) / 500</t>
  </si>
  <si>
    <t>(8) + $3.237</t>
  </si>
  <si>
    <t>* 659 hours use, or 91.5 percent monthly load factor, is the breakeven point -- customers with lower monthly load factors and subsidized and customers with higher monthly load factors are subsidizing</t>
  </si>
  <si>
    <t>Exhibit WP-JLF-4, page 22</t>
  </si>
  <si>
    <t>Exhibit SWC-7</t>
  </si>
  <si>
    <t>Calculating Base Rate Portion of a GS Secondary Bill (I&amp;M Proposed Rates)</t>
  </si>
  <si>
    <t>Energy and Demand Data</t>
  </si>
  <si>
    <t>Billing Period kWh</t>
  </si>
  <si>
    <t xml:space="preserve">Billing Period kW </t>
  </si>
  <si>
    <t xml:space="preserve">kW </t>
  </si>
  <si>
    <t>Step 1: Determine applicable billing demand</t>
  </si>
  <si>
    <t>Billing demand, 11 months prior</t>
  </si>
  <si>
    <t>Billing demand, 10 months prior</t>
  </si>
  <si>
    <t>Billing demand, 9 months prior</t>
  </si>
  <si>
    <t>Billing demand, 8 months prior</t>
  </si>
  <si>
    <t>Billing demand, 7 months prior</t>
  </si>
  <si>
    <t>Billing demand, 6 months prior</t>
  </si>
  <si>
    <t>Billing demand, 5 months prior</t>
  </si>
  <si>
    <t>Billing demand, 4 months prior</t>
  </si>
  <si>
    <t>Billing demand, 3 months prior</t>
  </si>
  <si>
    <t>Billing demand, 2 months prior</t>
  </si>
  <si>
    <t>Billing demand, 1 month prior</t>
  </si>
  <si>
    <t>Highest billing demand, previous 11 months</t>
  </si>
  <si>
    <t>60 percent of highest billing demand, previous 11 months</t>
  </si>
  <si>
    <t>Billing Demand, which is maximum of billing period kW or 60 percent of highest billing demand, previous 11 months</t>
  </si>
  <si>
    <t>Billing demand in excess of 10 kW</t>
  </si>
  <si>
    <t>Step 2: Calculate first energy block kWh (first 4,500 kWh)</t>
  </si>
  <si>
    <t>If Billing Period kWh &gt; 4,500 kWh, first block is 4,500 kWh</t>
  </si>
  <si>
    <t>If Billing Period kWh &lt; 4,500 kWh, first block is Billing Period kWh</t>
  </si>
  <si>
    <t>Step 3: Calculate second energy block kWh (up to 300 kWh/kW)</t>
  </si>
  <si>
    <t>Billing Demand</t>
  </si>
  <si>
    <t>Billing Demand X 300</t>
  </si>
  <si>
    <t>If Billing Period kWh &gt; Billing Demand X 300, second block is Billing Demand X 300 - 4,500 kWh</t>
  </si>
  <si>
    <t>If Billing Period kWh &lt; Billing Demand X 300, second block is Billing Period kWh - First Block kWh</t>
  </si>
  <si>
    <t>Step 4: Calculate third energy block kWh (all kWh over 350 kWh/kW)</t>
  </si>
  <si>
    <t>First block kWh</t>
  </si>
  <si>
    <t>Second block kWh</t>
  </si>
  <si>
    <t>If Billing Period kWh &gt; Total Billing Demand X 300, third block is Billing Period kWh - First Block kWh - Second Block kWh</t>
  </si>
  <si>
    <t>Billing Determinants</t>
  </si>
  <si>
    <t>Billing Demand in excess of 10 kW</t>
  </si>
  <si>
    <t>First Block Energy</t>
  </si>
  <si>
    <t>Second Block Energy</t>
  </si>
  <si>
    <t>Third Block Energy</t>
  </si>
  <si>
    <t>Step 5: Multiply Base Rate Charges by Billing Determinants</t>
  </si>
  <si>
    <t>Demand Charge ($/kW)</t>
  </si>
  <si>
    <t>Energy Charge, First 150 kWh/kW ($/kWh)</t>
  </si>
  <si>
    <t>Energy Charge, Next 200 kWh/kW ($/kWh)</t>
  </si>
  <si>
    <t>Energy Charge, All kWh Over 350 kWh/kW ($/kWh)</t>
  </si>
  <si>
    <t>Service Charge ($/month)</t>
  </si>
  <si>
    <t>Total Base Rate Cost</t>
  </si>
  <si>
    <t>Exhibit SWC-10</t>
  </si>
  <si>
    <t>WP-JLF-4, page 22</t>
  </si>
  <si>
    <t>Derivation of Energy Rate Charged per Hour for a Billing Month</t>
  </si>
  <si>
    <t>Kilowatts Per Hour</t>
  </si>
  <si>
    <t>Day of Billing Period -&gt;</t>
  </si>
  <si>
    <t>Hour Beginning</t>
  </si>
  <si>
    <t>Maximum kW</t>
  </si>
  <si>
    <t>Total kWh</t>
  </si>
  <si>
    <t>First 4,500 kWh</t>
  </si>
  <si>
    <t>Up to 300 kWh/kW</t>
  </si>
  <si>
    <t>Over 300 kWh/kW</t>
  </si>
  <si>
    <t>Over 4,500 kWh up to 300 kWh/kW</t>
  </si>
  <si>
    <t>Over 4,500 kWh over 300 kWh/kW</t>
  </si>
  <si>
    <t>Cumulative kWh</t>
  </si>
  <si>
    <t>Rate per kWh</t>
  </si>
  <si>
    <t>I&amp;M Proposed</t>
  </si>
  <si>
    <t>Calculation of Effective Cost per kW, Demand Rate Charged to LGS Secondary Customers</t>
  </si>
  <si>
    <t>Load Factor</t>
  </si>
  <si>
    <t>Effective Demand Rate</t>
  </si>
  <si>
    <t>Total Effective Demand Rate</t>
  </si>
  <si>
    <t>($/kVA)</t>
  </si>
  <si>
    <t>(8) + $6.711</t>
  </si>
  <si>
    <t>45576-NONE</t>
  </si>
  <si>
    <t>Workpapers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</si>
</sst>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%"/>
    <numFmt numFmtId="167" formatCode="_(* #,##0.000000_);_(* \(#,##0.000000\);_(* &quot;-&quot;??_);_(@_)"/>
    <numFmt numFmtId="168" formatCode="_(* #,##0_);_(* \(#,##0\);_(* &quot;-&quot;??_);_(@_)"/>
    <numFmt numFmtId="169" formatCode="_(&quot;$&quot;* #,##0.00000_);_(&quot;$&quot;* \(#,##0.00000\);_(&quot;$&quot;* &quot;-&quot;??_);_(@_)"/>
    <numFmt numFmtId="170" formatCode="&quot;$&quot;#,##0.00"/>
    <numFmt numFmtId="171" formatCode="0.0000000000000000%"/>
    <numFmt numFmtId="172" formatCode="_(&quot;$&quot;* #,##0.0000_);_(&quot;$&quot;* \(#,##0.0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</cellStyleXfs>
  <cellXfs count="188">
    <xf numFmtId="0" fontId="0" fillId="0" borderId="0" xfId="0"/>
    <xf numFmtId="0" fontId="3" fillId="0" borderId="0" xfId="0" applyFont="1"/>
    <xf numFmtId="10" fontId="3" fillId="0" borderId="0" xfId="3" applyNumberFormat="1" applyFont="1"/>
    <xf numFmtId="49" fontId="4" fillId="0" borderId="0" xfId="0" applyNumberFormat="1" applyFont="1" applyAlignment="1">
      <alignment horizontal="center"/>
    </xf>
    <xf numFmtId="0" fontId="2" fillId="0" borderId="0" xfId="0" applyFont="1"/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9" fontId="2" fillId="0" borderId="0" xfId="0" applyNumberFormat="1" applyFont="1"/>
    <xf numFmtId="10" fontId="2" fillId="0" borderId="0" xfId="0" applyNumberFormat="1" applyFont="1"/>
    <xf numFmtId="165" fontId="3" fillId="0" borderId="0" xfId="2" applyNumberFormat="1" applyFont="1"/>
    <xf numFmtId="165" fontId="3" fillId="0" borderId="0" xfId="0" applyNumberFormat="1" applyFont="1"/>
    <xf numFmtId="165" fontId="2" fillId="0" borderId="0" xfId="0" applyNumberFormat="1" applyFont="1"/>
    <xf numFmtId="164" fontId="2" fillId="0" borderId="0" xfId="3" applyNumberFormat="1" applyFo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7" fillId="0" borderId="0" xfId="4" applyFont="1"/>
    <xf numFmtId="165" fontId="2" fillId="0" borderId="0" xfId="2" applyNumberFormat="1" applyFont="1"/>
    <xf numFmtId="10" fontId="2" fillId="0" borderId="0" xfId="3" applyNumberFormat="1" applyFont="1"/>
    <xf numFmtId="167" fontId="2" fillId="0" borderId="0" xfId="1" applyNumberFormat="1" applyFont="1"/>
    <xf numFmtId="0" fontId="2" fillId="0" borderId="0" xfId="0" applyFont="1" applyFill="1"/>
    <xf numFmtId="165" fontId="0" fillId="0" borderId="0" xfId="2" applyNumberFormat="1" applyFont="1"/>
    <xf numFmtId="164" fontId="0" fillId="0" borderId="0" xfId="3" applyNumberFormat="1" applyFont="1"/>
    <xf numFmtId="165" fontId="0" fillId="0" borderId="0" xfId="0" applyNumberFormat="1"/>
    <xf numFmtId="168" fontId="0" fillId="0" borderId="0" xfId="1" applyNumberFormat="1" applyFont="1"/>
    <xf numFmtId="169" fontId="0" fillId="0" borderId="0" xfId="2" applyNumberFormat="1" applyFont="1"/>
    <xf numFmtId="0" fontId="0" fillId="0" borderId="0" xfId="0" quotePrefix="1"/>
    <xf numFmtId="44" fontId="0" fillId="0" borderId="0" xfId="2" applyFont="1"/>
    <xf numFmtId="164" fontId="3" fillId="0" borderId="0" xfId="3" applyNumberFormat="1" applyFont="1"/>
    <xf numFmtId="164" fontId="3" fillId="0" borderId="0" xfId="0" applyNumberFormat="1" applyFont="1"/>
    <xf numFmtId="164" fontId="2" fillId="0" borderId="0" xfId="0" applyNumberFormat="1" applyFont="1"/>
    <xf numFmtId="0" fontId="12" fillId="2" borderId="0" xfId="0" applyFont="1" applyFill="1"/>
    <xf numFmtId="168" fontId="12" fillId="2" borderId="0" xfId="1" applyNumberFormat="1" applyFont="1" applyFill="1"/>
    <xf numFmtId="164" fontId="12" fillId="2" borderId="0" xfId="3" applyNumberFormat="1" applyFont="1" applyFill="1"/>
    <xf numFmtId="169" fontId="12" fillId="2" borderId="0" xfId="2" applyNumberFormat="1" applyFont="1" applyFill="1"/>
    <xf numFmtId="169" fontId="12" fillId="2" borderId="0" xfId="0" applyNumberFormat="1" applyFont="1" applyFill="1"/>
    <xf numFmtId="165" fontId="12" fillId="2" borderId="0" xfId="2" applyNumberFormat="1" applyFont="1" applyFill="1"/>
    <xf numFmtId="44" fontId="12" fillId="2" borderId="0" xfId="0" applyNumberFormat="1" applyFont="1" applyFill="1"/>
    <xf numFmtId="170" fontId="12" fillId="2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/>
    </xf>
    <xf numFmtId="170" fontId="4" fillId="0" borderId="0" xfId="0" applyNumberFormat="1" applyFont="1" applyFill="1" applyAlignment="1">
      <alignment horizontal="center"/>
    </xf>
    <xf numFmtId="168" fontId="12" fillId="0" borderId="0" xfId="1" applyNumberFormat="1" applyFont="1" applyFill="1"/>
    <xf numFmtId="164" fontId="12" fillId="0" borderId="0" xfId="3" applyNumberFormat="1" applyFont="1" applyFill="1"/>
    <xf numFmtId="169" fontId="12" fillId="0" borderId="0" xfId="2" applyNumberFormat="1" applyFont="1" applyFill="1"/>
    <xf numFmtId="169" fontId="12" fillId="0" borderId="0" xfId="0" applyNumberFormat="1" applyFont="1" applyFill="1"/>
    <xf numFmtId="165" fontId="12" fillId="0" borderId="0" xfId="2" applyNumberFormat="1" applyFont="1" applyFill="1"/>
    <xf numFmtId="44" fontId="12" fillId="0" borderId="0" xfId="0" applyNumberFormat="1" applyFont="1" applyFill="1"/>
    <xf numFmtId="170" fontId="12" fillId="0" borderId="0" xfId="0" applyNumberFormat="1" applyFont="1" applyFill="1"/>
    <xf numFmtId="0" fontId="13" fillId="0" borderId="0" xfId="0" applyFont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15" fillId="0" borderId="0" xfId="0" quotePrefix="1" applyFont="1" applyAlignment="1">
      <alignment horizontal="left" vertical="top" wrapText="1"/>
    </xf>
    <xf numFmtId="10" fontId="12" fillId="0" borderId="0" xfId="0" applyNumberFormat="1" applyFont="1"/>
    <xf numFmtId="14" fontId="15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10" fontId="12" fillId="0" borderId="0" xfId="3" applyNumberFormat="1" applyFont="1" applyFill="1" applyBorder="1"/>
    <xf numFmtId="0" fontId="15" fillId="0" borderId="0" xfId="4" applyFont="1"/>
    <xf numFmtId="168" fontId="15" fillId="0" borderId="0" xfId="1" applyNumberFormat="1" applyFont="1" applyFill="1" applyBorder="1"/>
    <xf numFmtId="0" fontId="0" fillId="0" borderId="0" xfId="0" applyAlignment="1">
      <alignment horizontal="center"/>
    </xf>
    <xf numFmtId="168" fontId="15" fillId="0" borderId="0" xfId="1" applyNumberFormat="1" applyFont="1" applyFill="1"/>
    <xf numFmtId="0" fontId="15" fillId="3" borderId="0" xfId="0" applyFont="1" applyFill="1" applyAlignment="1">
      <alignment horizontal="left" vertical="top" wrapText="1"/>
    </xf>
    <xf numFmtId="0" fontId="0" fillId="3" borderId="0" xfId="0" applyFill="1"/>
    <xf numFmtId="0" fontId="15" fillId="3" borderId="0" xfId="0" quotePrefix="1" applyFont="1" applyFill="1" applyAlignment="1">
      <alignment horizontal="left" vertical="top" wrapText="1"/>
    </xf>
    <xf numFmtId="10" fontId="12" fillId="3" borderId="0" xfId="0" applyNumberFormat="1" applyFont="1" applyFill="1"/>
    <xf numFmtId="14" fontId="15" fillId="3" borderId="0" xfId="0" applyNumberFormat="1" applyFont="1" applyFill="1" applyAlignment="1">
      <alignment horizontal="right" vertical="top" wrapText="1"/>
    </xf>
    <xf numFmtId="0" fontId="15" fillId="3" borderId="0" xfId="0" applyFont="1" applyFill="1" applyAlignment="1">
      <alignment horizontal="center" vertical="top" wrapText="1"/>
    </xf>
    <xf numFmtId="10" fontId="12" fillId="3" borderId="0" xfId="3" applyNumberFormat="1" applyFont="1" applyFill="1" applyBorder="1"/>
    <xf numFmtId="0" fontId="15" fillId="3" borderId="0" xfId="4" applyFont="1" applyFill="1"/>
    <xf numFmtId="168" fontId="15" fillId="3" borderId="0" xfId="1" applyNumberFormat="1" applyFont="1" applyFill="1"/>
    <xf numFmtId="0" fontId="0" fillId="3" borderId="0" xfId="0" applyFill="1" applyAlignment="1">
      <alignment horizontal="center"/>
    </xf>
    <xf numFmtId="0" fontId="7" fillId="3" borderId="0" xfId="4" applyFont="1" applyFill="1"/>
    <xf numFmtId="0" fontId="12" fillId="0" borderId="0" xfId="0" applyFont="1"/>
    <xf numFmtId="0" fontId="12" fillId="0" borderId="0" xfId="0" applyFont="1" applyAlignment="1">
      <alignment horizontal="left"/>
    </xf>
    <xf numFmtId="10" fontId="12" fillId="0" borderId="0" xfId="0" applyNumberFormat="1" applyFont="1" applyAlignment="1">
      <alignment horizontal="right"/>
    </xf>
    <xf numFmtId="14" fontId="12" fillId="0" borderId="0" xfId="0" applyNumberFormat="1" applyFont="1" applyAlignment="1">
      <alignment horizontal="right"/>
    </xf>
    <xf numFmtId="166" fontId="12" fillId="0" borderId="0" xfId="3" applyNumberFormat="1" applyFont="1" applyFill="1" applyBorder="1"/>
    <xf numFmtId="0" fontId="12" fillId="0" borderId="1" xfId="0" applyFont="1" applyBorder="1"/>
    <xf numFmtId="0" fontId="0" fillId="0" borderId="1" xfId="0" applyBorder="1"/>
    <xf numFmtId="10" fontId="12" fillId="0" borderId="1" xfId="0" applyNumberFormat="1" applyFont="1" applyBorder="1"/>
    <xf numFmtId="14" fontId="1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top" wrapText="1"/>
    </xf>
    <xf numFmtId="0" fontId="15" fillId="0" borderId="1" xfId="4" applyFont="1" applyBorder="1"/>
    <xf numFmtId="168" fontId="15" fillId="0" borderId="1" xfId="1" applyNumberFormat="1" applyFont="1" applyFill="1" applyBorder="1"/>
    <xf numFmtId="0" fontId="0" fillId="0" borderId="1" xfId="0" applyBorder="1" applyAlignment="1">
      <alignment horizontal="center"/>
    </xf>
    <xf numFmtId="0" fontId="7" fillId="0" borderId="1" xfId="4" applyFont="1" applyBorder="1"/>
    <xf numFmtId="0" fontId="0" fillId="0" borderId="0" xfId="0" applyAlignment="1">
      <alignment horizontal="right"/>
    </xf>
    <xf numFmtId="168" fontId="15" fillId="0" borderId="0" xfId="1" applyNumberFormat="1" applyFont="1" applyFill="1" applyAlignment="1">
      <alignment horizontal="right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10" fontId="12" fillId="3" borderId="0" xfId="0" applyNumberFormat="1" applyFont="1" applyFill="1" applyAlignment="1">
      <alignment horizontal="right"/>
    </xf>
    <xf numFmtId="14" fontId="12" fillId="3" borderId="0" xfId="0" applyNumberFormat="1" applyFont="1" applyFill="1" applyAlignment="1">
      <alignment horizontal="right"/>
    </xf>
    <xf numFmtId="168" fontId="15" fillId="3" borderId="0" xfId="1" applyNumberFormat="1" applyFont="1" applyFill="1" applyAlignment="1">
      <alignment horizontal="right"/>
    </xf>
    <xf numFmtId="0" fontId="12" fillId="0" borderId="1" xfId="0" applyFont="1" applyBorder="1" applyAlignment="1">
      <alignment horizontal="left"/>
    </xf>
    <xf numFmtId="10" fontId="12" fillId="0" borderId="1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0" fontId="17" fillId="0" borderId="0" xfId="0" applyFont="1"/>
    <xf numFmtId="10" fontId="18" fillId="0" borderId="0" xfId="0" applyNumberFormat="1" applyFont="1"/>
    <xf numFmtId="14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9" fillId="0" borderId="0" xfId="0" applyFont="1"/>
    <xf numFmtId="0" fontId="18" fillId="0" borderId="0" xfId="0" applyFont="1"/>
    <xf numFmtId="14" fontId="18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0" fontId="18" fillId="0" borderId="0" xfId="0" applyNumberFormat="1" applyFont="1" applyAlignment="1">
      <alignment horizontal="right"/>
    </xf>
    <xf numFmtId="0" fontId="18" fillId="0" borderId="2" xfId="0" applyFont="1" applyBorder="1"/>
    <xf numFmtId="0" fontId="17" fillId="0" borderId="2" xfId="0" applyFont="1" applyBorder="1"/>
    <xf numFmtId="10" fontId="18" fillId="0" borderId="2" xfId="0" applyNumberFormat="1" applyFont="1" applyBorder="1"/>
    <xf numFmtId="14" fontId="18" fillId="0" borderId="2" xfId="0" applyNumberFormat="1" applyFont="1" applyBorder="1"/>
    <xf numFmtId="0" fontId="16" fillId="0" borderId="2" xfId="0" applyFont="1" applyBorder="1" applyAlignment="1">
      <alignment horizontal="center" wrapText="1"/>
    </xf>
    <xf numFmtId="168" fontId="15" fillId="0" borderId="2" xfId="1" applyNumberFormat="1" applyFont="1" applyFill="1" applyBorder="1"/>
    <xf numFmtId="0" fontId="17" fillId="0" borderId="2" xfId="0" applyFont="1" applyBorder="1" applyAlignment="1">
      <alignment horizontal="center"/>
    </xf>
    <xf numFmtId="0" fontId="19" fillId="0" borderId="2" xfId="0" applyFont="1" applyBorder="1"/>
    <xf numFmtId="10" fontId="18" fillId="0" borderId="2" xfId="0" applyNumberFormat="1" applyFont="1" applyBorder="1" applyAlignment="1">
      <alignment horizontal="right"/>
    </xf>
    <xf numFmtId="10" fontId="12" fillId="0" borderId="2" xfId="0" applyNumberFormat="1" applyFont="1" applyBorder="1"/>
    <xf numFmtId="164" fontId="12" fillId="0" borderId="0" xfId="0" applyNumberFormat="1" applyFont="1" applyAlignment="1">
      <alignment horizontal="right"/>
    </xf>
    <xf numFmtId="0" fontId="20" fillId="0" borderId="1" xfId="4" applyFont="1" applyBorder="1"/>
    <xf numFmtId="0" fontId="20" fillId="0" borderId="0" xfId="4" applyFont="1"/>
    <xf numFmtId="0" fontId="13" fillId="0" borderId="0" xfId="0" applyFont="1"/>
    <xf numFmtId="10" fontId="13" fillId="0" borderId="0" xfId="0" applyNumberFormat="1" applyFont="1"/>
    <xf numFmtId="168" fontId="20" fillId="0" borderId="0" xfId="1" applyNumberFormat="1" applyFont="1" applyFill="1"/>
    <xf numFmtId="10" fontId="13" fillId="0" borderId="0" xfId="3" applyNumberFormat="1" applyFont="1"/>
    <xf numFmtId="10" fontId="21" fillId="0" borderId="0" xfId="0" applyNumberFormat="1" applyFont="1" applyAlignment="1">
      <alignment horizontal="right"/>
    </xf>
    <xf numFmtId="0" fontId="21" fillId="0" borderId="0" xfId="0" applyFont="1"/>
    <xf numFmtId="0" fontId="22" fillId="0" borderId="0" xfId="0" applyFont="1"/>
    <xf numFmtId="0" fontId="13" fillId="0" borderId="1" xfId="0" applyFont="1" applyBorder="1" applyAlignment="1">
      <alignment horizontal="left"/>
    </xf>
    <xf numFmtId="10" fontId="13" fillId="0" borderId="1" xfId="0" applyNumberFormat="1" applyFont="1" applyBorder="1"/>
    <xf numFmtId="10" fontId="0" fillId="0" borderId="0" xfId="0" applyNumberFormat="1"/>
    <xf numFmtId="171" fontId="0" fillId="0" borderId="0" xfId="0" applyNumberFormat="1"/>
    <xf numFmtId="10" fontId="20" fillId="0" borderId="0" xfId="0" applyNumberFormat="1" applyFont="1"/>
    <xf numFmtId="14" fontId="20" fillId="0" borderId="0" xfId="4" applyNumberFormat="1" applyFont="1"/>
    <xf numFmtId="10" fontId="0" fillId="0" borderId="0" xfId="3" applyNumberFormat="1" applyFont="1"/>
    <xf numFmtId="0" fontId="23" fillId="0" borderId="0" xfId="0" applyFont="1"/>
    <xf numFmtId="0" fontId="24" fillId="3" borderId="0" xfId="0" applyFont="1" applyFill="1"/>
    <xf numFmtId="168" fontId="1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8" fontId="3" fillId="0" borderId="0" xfId="0" applyNumberFormat="1" applyFont="1"/>
    <xf numFmtId="168" fontId="3" fillId="0" borderId="0" xfId="0" applyNumberFormat="1" applyFont="1" applyFill="1"/>
    <xf numFmtId="168" fontId="12" fillId="0" borderId="0" xfId="1" applyNumberFormat="1" applyFont="1"/>
    <xf numFmtId="168" fontId="12" fillId="0" borderId="0" xfId="0" applyNumberFormat="1" applyFont="1"/>
    <xf numFmtId="164" fontId="12" fillId="0" borderId="0" xfId="3" applyNumberFormat="1" applyFont="1"/>
    <xf numFmtId="9" fontId="12" fillId="0" borderId="0" xfId="3" applyFont="1"/>
    <xf numFmtId="10" fontId="12" fillId="0" borderId="0" xfId="3" applyNumberFormat="1" applyFont="1"/>
    <xf numFmtId="164" fontId="12" fillId="0" borderId="0" xfId="0" applyNumberFormat="1" applyFont="1"/>
    <xf numFmtId="168" fontId="10" fillId="0" borderId="0" xfId="1" applyNumberFormat="1" applyFont="1" applyFill="1" applyBorder="1"/>
    <xf numFmtId="168" fontId="10" fillId="4" borderId="0" xfId="1" applyNumberFormat="1" applyFont="1" applyFill="1" applyBorder="1"/>
    <xf numFmtId="0" fontId="2" fillId="4" borderId="0" xfId="0" applyFont="1" applyFill="1"/>
    <xf numFmtId="168" fontId="3" fillId="4" borderId="0" xfId="0" applyNumberFormat="1" applyFont="1" applyFill="1"/>
    <xf numFmtId="168" fontId="10" fillId="5" borderId="0" xfId="1" applyNumberFormat="1" applyFont="1" applyFill="1"/>
    <xf numFmtId="168" fontId="10" fillId="5" borderId="0" xfId="1" applyNumberFormat="1" applyFont="1" applyFill="1" applyBorder="1"/>
    <xf numFmtId="168" fontId="10" fillId="6" borderId="0" xfId="1" applyNumberFormat="1" applyFont="1" applyFill="1" applyBorder="1"/>
    <xf numFmtId="168" fontId="10" fillId="6" borderId="0" xfId="1" applyNumberFormat="1" applyFont="1" applyFill="1"/>
    <xf numFmtId="0" fontId="2" fillId="5" borderId="0" xfId="0" applyFont="1" applyFill="1"/>
    <xf numFmtId="168" fontId="3" fillId="5" borderId="0" xfId="0" applyNumberFormat="1" applyFont="1" applyFill="1"/>
    <xf numFmtId="0" fontId="2" fillId="6" borderId="0" xfId="0" applyFont="1" applyFill="1"/>
    <xf numFmtId="168" fontId="3" fillId="6" borderId="0" xfId="0" applyNumberFormat="1" applyFont="1" applyFill="1"/>
    <xf numFmtId="172" fontId="10" fillId="4" borderId="0" xfId="2" applyNumberFormat="1" applyFont="1" applyFill="1" applyBorder="1"/>
    <xf numFmtId="172" fontId="10" fillId="5" borderId="0" xfId="2" applyNumberFormat="1" applyFont="1" applyFill="1" applyBorder="1"/>
    <xf numFmtId="172" fontId="10" fillId="6" borderId="0" xfId="2" applyNumberFormat="1" applyFont="1" applyFill="1" applyBorder="1"/>
    <xf numFmtId="0" fontId="11" fillId="0" borderId="0" xfId="0" applyFont="1" applyAlignment="1">
      <alignment horizontal="right"/>
    </xf>
    <xf numFmtId="168" fontId="2" fillId="0" borderId="0" xfId="1" applyNumberFormat="1" applyFont="1"/>
    <xf numFmtId="44" fontId="2" fillId="0" borderId="0" xfId="2" applyFont="1"/>
    <xf numFmtId="164" fontId="2" fillId="0" borderId="0" xfId="0" quotePrefix="1" applyNumberFormat="1" applyFont="1"/>
    <xf numFmtId="0" fontId="25" fillId="0" borderId="0" xfId="0" applyFont="1"/>
    <xf numFmtId="168" fontId="3" fillId="0" borderId="0" xfId="1" applyNumberFormat="1" applyFont="1"/>
    <xf numFmtId="168" fontId="3" fillId="0" borderId="0" xfId="1" applyNumberFormat="1" applyFont="1" applyAlignment="1">
      <alignment horizontal="right"/>
    </xf>
    <xf numFmtId="44" fontId="3" fillId="0" borderId="0" xfId="2" applyFont="1"/>
    <xf numFmtId="172" fontId="3" fillId="0" borderId="0" xfId="2" applyNumberFormat="1" applyFont="1"/>
    <xf numFmtId="44" fontId="2" fillId="0" borderId="0" xfId="0" applyNumberFormat="1" applyFont="1"/>
    <xf numFmtId="44" fontId="3" fillId="0" borderId="0" xfId="0" applyNumberFormat="1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 8" xfId="6" xr:uid="{00000000-0005-0000-0000-000003000000}"/>
    <cellStyle name="Normal 7" xfId="4" xr:uid="{00000000-0005-0000-0000-000004000000}"/>
    <cellStyle name="Percent" xfId="3" builtinId="5"/>
    <cellStyle name="Percent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2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hartsheet" Target="chartsheets/sheet6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4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854-4F9D-A381-C6BBEBFF360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54-4F9D-A381-C6BBEBFF360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854-4F9D-A381-C6BBEBFF3604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54-4F9D-A381-C6BBEBFF360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854-4F9D-A381-C6BBEBFF360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54-4F9D-A381-C6BBEBFF3604}"/>
              </c:ext>
            </c:extLst>
          </c:dPt>
          <c:cat>
            <c:strRef>
              <c:f>'Ex SWC-5'!$C$8:$N$8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'Ex SWC-5'!$C$34:$N$34</c:f>
              <c:numCache>
                <c:formatCode>0.0%</c:formatCode>
                <c:ptCount val="12"/>
                <c:pt idx="0">
                  <c:v>0.84756129820259707</c:v>
                </c:pt>
                <c:pt idx="1">
                  <c:v>0.78215127645313365</c:v>
                </c:pt>
                <c:pt idx="2">
                  <c:v>0.79088313818803346</c:v>
                </c:pt>
                <c:pt idx="3">
                  <c:v>0.60445595306681599</c:v>
                </c:pt>
                <c:pt idx="4">
                  <c:v>0.90595533715833954</c:v>
                </c:pt>
                <c:pt idx="5">
                  <c:v>0.88794131602374315</c:v>
                </c:pt>
                <c:pt idx="6">
                  <c:v>1</c:v>
                </c:pt>
                <c:pt idx="7">
                  <c:v>0.9347211998738606</c:v>
                </c:pt>
                <c:pt idx="8">
                  <c:v>0.9515225665783108</c:v>
                </c:pt>
                <c:pt idx="9">
                  <c:v>0.66598514737854608</c:v>
                </c:pt>
                <c:pt idx="10">
                  <c:v>0.72404800795161384</c:v>
                </c:pt>
                <c:pt idx="11">
                  <c:v>0.67004177013387523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4-4F9D-A381-C6BBEBFF3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614496"/>
        <c:axId val="856611216"/>
      </c:barChart>
      <c:catAx>
        <c:axId val="8566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11216"/>
        <c:crosses val="autoZero"/>
        <c:auto val="1"/>
        <c:lblAlgn val="ctr"/>
        <c:lblOffset val="100"/>
        <c:noMultiLvlLbl val="0"/>
      </c:catAx>
      <c:valAx>
        <c:axId val="8566112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Percent of Maximum Monthly CP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61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1B1-46FC-BAA9-F92ACAF63FCC}"/>
              </c:ext>
            </c:extLst>
          </c:dPt>
          <c:cat>
            <c:strRef>
              <c:f>'Data for Figure 1'!$A$1:$A$87</c:f>
              <c:strCache>
                <c:ptCount val="87"/>
                <c:pt idx="0">
                  <c:v>Georgia Power Co.</c:v>
                </c:pt>
                <c:pt idx="1">
                  <c:v>Southern California Edison Co.</c:v>
                </c:pt>
                <c:pt idx="2">
                  <c:v>Pacific Gas &amp; Electric Co.</c:v>
                </c:pt>
                <c:pt idx="3">
                  <c:v>San Diego Gas &amp; Electric Co.</c:v>
                </c:pt>
                <c:pt idx="4">
                  <c:v>Interstate Power &amp; Light Co.</c:v>
                </c:pt>
                <c:pt idx="5">
                  <c:v>I&amp;M Proposed</c:v>
                </c:pt>
                <c:pt idx="6">
                  <c:v>Consumers Energy Co.</c:v>
                </c:pt>
                <c:pt idx="7">
                  <c:v>DTE Electric Co.</c:v>
                </c:pt>
                <c:pt idx="8">
                  <c:v>Wisconsin Power and Light Co</c:v>
                </c:pt>
                <c:pt idx="9">
                  <c:v>Consumers Energy Co.</c:v>
                </c:pt>
                <c:pt idx="10">
                  <c:v>DTE Electric Co.</c:v>
                </c:pt>
                <c:pt idx="11">
                  <c:v>Northern States Power Co - WI</c:v>
                </c:pt>
                <c:pt idx="12">
                  <c:v>Wisconsin Electric Power Co.</c:v>
                </c:pt>
                <c:pt idx="13">
                  <c:v>Wisconsin Public Service Corp.</c:v>
                </c:pt>
                <c:pt idx="14">
                  <c:v>PacifiCorp</c:v>
                </c:pt>
                <c:pt idx="15">
                  <c:v>Liberty Utilities (CalPeco Electric)</c:v>
                </c:pt>
                <c:pt idx="16">
                  <c:v>Wisconsin Power and Light Co</c:v>
                </c:pt>
                <c:pt idx="17">
                  <c:v>Indianapolis Power &amp; Light Co.</c:v>
                </c:pt>
                <c:pt idx="18">
                  <c:v>Interstate Power &amp; Light Co.</c:v>
                </c:pt>
                <c:pt idx="19">
                  <c:v>Indiana Michigan Power Co.</c:v>
                </c:pt>
                <c:pt idx="20">
                  <c:v>Duke Energy Progress Inc.</c:v>
                </c:pt>
                <c:pt idx="21">
                  <c:v>Indiana Michigan Power Co.</c:v>
                </c:pt>
                <c:pt idx="22">
                  <c:v>Duke Energy Carolinas LLC</c:v>
                </c:pt>
                <c:pt idx="23">
                  <c:v>Upper Peninsula Power Co.</c:v>
                </c:pt>
                <c:pt idx="24">
                  <c:v>DTE Electric Co.</c:v>
                </c:pt>
                <c:pt idx="25">
                  <c:v>Consumers Energy Co.</c:v>
                </c:pt>
                <c:pt idx="26">
                  <c:v>Indiana Michigan Power Co.</c:v>
                </c:pt>
                <c:pt idx="27">
                  <c:v>Duke Energy Florida LLC</c:v>
                </c:pt>
                <c:pt idx="28">
                  <c:v>Madison Gas and Electric Co.</c:v>
                </c:pt>
                <c:pt idx="29">
                  <c:v>Madison Gas and Electric Co.</c:v>
                </c:pt>
                <c:pt idx="30">
                  <c:v>Otter Tail Power Co.</c:v>
                </c:pt>
                <c:pt idx="31">
                  <c:v>Appalachian Power Co.</c:v>
                </c:pt>
                <c:pt idx="32">
                  <c:v>Northern Indiana Public Service Co.</c:v>
                </c:pt>
                <c:pt idx="33">
                  <c:v>Virginia Electric &amp; Power Co.</c:v>
                </c:pt>
                <c:pt idx="34">
                  <c:v>Duke Energy Kentucky Inc.</c:v>
                </c:pt>
                <c:pt idx="35">
                  <c:v>Kentucky Utilities Co.</c:v>
                </c:pt>
                <c:pt idx="36">
                  <c:v>Louisville Gas &amp; Electric Co.</c:v>
                </c:pt>
                <c:pt idx="37">
                  <c:v>Kentucky Power Co.</c:v>
                </c:pt>
                <c:pt idx="38">
                  <c:v>Indiana Michigan Power Co.</c:v>
                </c:pt>
                <c:pt idx="39">
                  <c:v>Duke Energy Indiana, LLC</c:v>
                </c:pt>
                <c:pt idx="40">
                  <c:v>Northwestern Corp.</c:v>
                </c:pt>
                <c:pt idx="41">
                  <c:v>PacifiCorp</c:v>
                </c:pt>
                <c:pt idx="42">
                  <c:v>Duke Energy Carolinas LLC</c:v>
                </c:pt>
                <c:pt idx="43">
                  <c:v>Duke Energy Progress LLC</c:v>
                </c:pt>
                <c:pt idx="44">
                  <c:v>Avista Corp.</c:v>
                </c:pt>
                <c:pt idx="45">
                  <c:v>Hawaiian Electric Co.</c:v>
                </c:pt>
                <c:pt idx="46">
                  <c:v>Hawaii Electric Light Co</c:v>
                </c:pt>
                <c:pt idx="47">
                  <c:v>Portland General Electric Co.</c:v>
                </c:pt>
                <c:pt idx="48">
                  <c:v>Duke Energy Carolinas LLC</c:v>
                </c:pt>
                <c:pt idx="49">
                  <c:v>Duke Energy Progress LLC</c:v>
                </c:pt>
                <c:pt idx="50">
                  <c:v>Maui Electric Company Ltd</c:v>
                </c:pt>
                <c:pt idx="51">
                  <c:v>Avista Corp.</c:v>
                </c:pt>
                <c:pt idx="52">
                  <c:v>Sierra Pacific Power Co.</c:v>
                </c:pt>
                <c:pt idx="53">
                  <c:v>Hawaii Electric Light Co</c:v>
                </c:pt>
                <c:pt idx="54">
                  <c:v>Hawaiian Electric Co.</c:v>
                </c:pt>
                <c:pt idx="55">
                  <c:v>PacifiCorp</c:v>
                </c:pt>
                <c:pt idx="56">
                  <c:v>PacifiCorp</c:v>
                </c:pt>
                <c:pt idx="57">
                  <c:v>PacifiCorp</c:v>
                </c:pt>
                <c:pt idx="58">
                  <c:v>Dominion Energy South Carolina</c:v>
                </c:pt>
                <c:pt idx="59">
                  <c:v>Northern States Power Co.</c:v>
                </c:pt>
                <c:pt idx="60">
                  <c:v>Southwestern Electric Power Co.</c:v>
                </c:pt>
                <c:pt idx="61">
                  <c:v>Southwestern Public Service Co</c:v>
                </c:pt>
                <c:pt idx="62">
                  <c:v>Southwestern Public Service Co</c:v>
                </c:pt>
                <c:pt idx="63">
                  <c:v>Kentucky Utilities Co.</c:v>
                </c:pt>
                <c:pt idx="64">
                  <c:v>Louisville Gas &amp; Electric Co.</c:v>
                </c:pt>
                <c:pt idx="65">
                  <c:v>Public Service Company of OK</c:v>
                </c:pt>
                <c:pt idx="66">
                  <c:v>Avista Corp.</c:v>
                </c:pt>
                <c:pt idx="67">
                  <c:v>Puget Sound Energy Inc.</c:v>
                </c:pt>
                <c:pt idx="68">
                  <c:v>Nevada Power Co.</c:v>
                </c:pt>
                <c:pt idx="69">
                  <c:v>Avista Corp.</c:v>
                </c:pt>
                <c:pt idx="70">
                  <c:v>Entergy New Orleans LLC</c:v>
                </c:pt>
                <c:pt idx="71">
                  <c:v>Public Service Co. of OK</c:v>
                </c:pt>
                <c:pt idx="72">
                  <c:v>Westar Energy Inc.</c:v>
                </c:pt>
                <c:pt idx="73">
                  <c:v>Kansas City Power &amp; Light</c:v>
                </c:pt>
                <c:pt idx="74">
                  <c:v>Public Service Company of Colorado</c:v>
                </c:pt>
                <c:pt idx="75">
                  <c:v>Kentucky Power Co.</c:v>
                </c:pt>
                <c:pt idx="76">
                  <c:v>ALLETE (Minnesota Power)</c:v>
                </c:pt>
                <c:pt idx="77">
                  <c:v>Duke Energy Kentucky Inc.</c:v>
                </c:pt>
                <c:pt idx="78">
                  <c:v>Empire District Electric Co.</c:v>
                </c:pt>
                <c:pt idx="79">
                  <c:v>Appalachian Power Co.</c:v>
                </c:pt>
                <c:pt idx="80">
                  <c:v>Tucson Electric Power Co.</c:v>
                </c:pt>
                <c:pt idx="81">
                  <c:v>Southwestern Public Service Co</c:v>
                </c:pt>
                <c:pt idx="82">
                  <c:v>Green Mountain Power Corp.</c:v>
                </c:pt>
                <c:pt idx="83">
                  <c:v>El Paso Electric Co.</c:v>
                </c:pt>
                <c:pt idx="84">
                  <c:v>Otter Tail Power Co.</c:v>
                </c:pt>
                <c:pt idx="85">
                  <c:v>Green Mountain Power Corp.</c:v>
                </c:pt>
                <c:pt idx="86">
                  <c:v>Green Mountain Power Corp.</c:v>
                </c:pt>
              </c:strCache>
            </c:strRef>
          </c:cat>
          <c:val>
            <c:numRef>
              <c:f>'Data for Figure 1'!$C$1:$C$87</c:f>
              <c:numCache>
                <c:formatCode>0.00%</c:formatCode>
                <c:ptCount val="87"/>
                <c:pt idx="0">
                  <c:v>0.105</c:v>
                </c:pt>
                <c:pt idx="1">
                  <c:v>0.10299999999999999</c:v>
                </c:pt>
                <c:pt idx="2">
                  <c:v>0.10249999999999999</c:v>
                </c:pt>
                <c:pt idx="3">
                  <c:v>0.10199999999999999</c:v>
                </c:pt>
                <c:pt idx="4">
                  <c:v>0.1002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9.9900000000000003E-2</c:v>
                </c:pt>
                <c:pt idx="18">
                  <c:v>9.98E-2</c:v>
                </c:pt>
                <c:pt idx="19">
                  <c:v>9.9500000000000005E-2</c:v>
                </c:pt>
                <c:pt idx="20">
                  <c:v>9.9000000000000005E-2</c:v>
                </c:pt>
                <c:pt idx="21">
                  <c:v>9.9000000000000005E-2</c:v>
                </c:pt>
                <c:pt idx="22">
                  <c:v>9.9000000000000005E-2</c:v>
                </c:pt>
                <c:pt idx="23">
                  <c:v>9.9000000000000005E-2</c:v>
                </c:pt>
                <c:pt idx="24">
                  <c:v>9.9000000000000005E-2</c:v>
                </c:pt>
                <c:pt idx="25">
                  <c:v>9.9000000000000005E-2</c:v>
                </c:pt>
                <c:pt idx="26">
                  <c:v>9.8599999999999993E-2</c:v>
                </c:pt>
                <c:pt idx="27">
                  <c:v>9.8500000000000004E-2</c:v>
                </c:pt>
                <c:pt idx="28">
                  <c:v>9.8000000000000004E-2</c:v>
                </c:pt>
                <c:pt idx="29">
                  <c:v>9.8000000000000004E-2</c:v>
                </c:pt>
                <c:pt idx="30">
                  <c:v>9.7699999999999995E-2</c:v>
                </c:pt>
                <c:pt idx="31">
                  <c:v>9.7500000000000003E-2</c:v>
                </c:pt>
                <c:pt idx="32">
                  <c:v>9.7500000000000003E-2</c:v>
                </c:pt>
                <c:pt idx="33">
                  <c:v>9.7500000000000003E-2</c:v>
                </c:pt>
                <c:pt idx="34">
                  <c:v>9.7299999999999998E-2</c:v>
                </c:pt>
                <c:pt idx="35">
                  <c:v>9.7299999999999998E-2</c:v>
                </c:pt>
                <c:pt idx="36">
                  <c:v>9.7299999999999998E-2</c:v>
                </c:pt>
                <c:pt idx="37">
                  <c:v>9.7000000000000003E-2</c:v>
                </c:pt>
                <c:pt idx="38">
                  <c:v>9.7000000000000003E-2</c:v>
                </c:pt>
                <c:pt idx="39">
                  <c:v>9.7000000000000003E-2</c:v>
                </c:pt>
                <c:pt idx="40">
                  <c:v>9.6500000000000002E-2</c:v>
                </c:pt>
                <c:pt idx="41">
                  <c:v>9.6500000000000002E-2</c:v>
                </c:pt>
                <c:pt idx="42">
                  <c:v>9.6000000000000002E-2</c:v>
                </c:pt>
                <c:pt idx="43">
                  <c:v>9.6000000000000002E-2</c:v>
                </c:pt>
                <c:pt idx="44">
                  <c:v>9.5000000000000001E-2</c:v>
                </c:pt>
                <c:pt idx="45">
                  <c:v>9.5000000000000001E-2</c:v>
                </c:pt>
                <c:pt idx="46">
                  <c:v>9.5000000000000001E-2</c:v>
                </c:pt>
                <c:pt idx="47">
                  <c:v>9.5000000000000001E-2</c:v>
                </c:pt>
                <c:pt idx="48">
                  <c:v>9.5000000000000001E-2</c:v>
                </c:pt>
                <c:pt idx="49">
                  <c:v>9.5000000000000001E-2</c:v>
                </c:pt>
                <c:pt idx="50">
                  <c:v>9.5000000000000001E-2</c:v>
                </c:pt>
                <c:pt idx="51">
                  <c:v>9.5000000000000001E-2</c:v>
                </c:pt>
                <c:pt idx="52">
                  <c:v>9.5000000000000001E-2</c:v>
                </c:pt>
                <c:pt idx="53">
                  <c:v>9.5000000000000001E-2</c:v>
                </c:pt>
                <c:pt idx="54">
                  <c:v>9.5000000000000001E-2</c:v>
                </c:pt>
                <c:pt idx="55">
                  <c:v>9.5000000000000001E-2</c:v>
                </c:pt>
                <c:pt idx="56">
                  <c:v>9.5000000000000001E-2</c:v>
                </c:pt>
                <c:pt idx="57">
                  <c:v>9.5000000000000001E-2</c:v>
                </c:pt>
                <c:pt idx="58">
                  <c:v>9.5000000000000001E-2</c:v>
                </c:pt>
                <c:pt idx="59">
                  <c:v>9.5000000000000001E-2</c:v>
                </c:pt>
                <c:pt idx="60">
                  <c:v>9.4500000000000001E-2</c:v>
                </c:pt>
                <c:pt idx="61">
                  <c:v>9.4500000000000001E-2</c:v>
                </c:pt>
                <c:pt idx="62">
                  <c:v>9.4500000000000001E-2</c:v>
                </c:pt>
                <c:pt idx="63">
                  <c:v>9.4299999999999995E-2</c:v>
                </c:pt>
                <c:pt idx="64">
                  <c:v>9.4299999999999995E-2</c:v>
                </c:pt>
                <c:pt idx="65">
                  <c:v>9.4E-2</c:v>
                </c:pt>
                <c:pt idx="66">
                  <c:v>9.4E-2</c:v>
                </c:pt>
                <c:pt idx="67">
                  <c:v>9.4E-2</c:v>
                </c:pt>
                <c:pt idx="68">
                  <c:v>9.4E-2</c:v>
                </c:pt>
                <c:pt idx="69">
                  <c:v>9.4E-2</c:v>
                </c:pt>
                <c:pt idx="70">
                  <c:v>9.35E-2</c:v>
                </c:pt>
                <c:pt idx="71">
                  <c:v>9.2999999999999999E-2</c:v>
                </c:pt>
                <c:pt idx="72">
                  <c:v>9.2999999999999999E-2</c:v>
                </c:pt>
                <c:pt idx="73">
                  <c:v>9.2999999999999999E-2</c:v>
                </c:pt>
                <c:pt idx="74">
                  <c:v>9.2999999999999999E-2</c:v>
                </c:pt>
                <c:pt idx="75">
                  <c:v>9.2999999999999999E-2</c:v>
                </c:pt>
                <c:pt idx="76">
                  <c:v>9.2499999999999999E-2</c:v>
                </c:pt>
                <c:pt idx="77">
                  <c:v>9.2499999999999999E-2</c:v>
                </c:pt>
                <c:pt idx="78">
                  <c:v>9.2499999999999999E-2</c:v>
                </c:pt>
                <c:pt idx="79">
                  <c:v>9.1999999999999998E-2</c:v>
                </c:pt>
                <c:pt idx="80">
                  <c:v>9.1499999999999998E-2</c:v>
                </c:pt>
                <c:pt idx="81">
                  <c:v>9.0999999999999998E-2</c:v>
                </c:pt>
                <c:pt idx="82">
                  <c:v>9.06E-2</c:v>
                </c:pt>
                <c:pt idx="83">
                  <c:v>0.09</c:v>
                </c:pt>
                <c:pt idx="84">
                  <c:v>8.7499999999999994E-2</c:v>
                </c:pt>
                <c:pt idx="85">
                  <c:v>8.5699999999999998E-2</c:v>
                </c:pt>
                <c:pt idx="86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1-46FC-BAA9-F92ACAF6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368208"/>
        <c:axId val="870369520"/>
      </c:barChart>
      <c:catAx>
        <c:axId val="87036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369520"/>
        <c:crosses val="autoZero"/>
        <c:auto val="1"/>
        <c:lblAlgn val="ctr"/>
        <c:lblOffset val="100"/>
        <c:noMultiLvlLbl val="0"/>
      </c:catAx>
      <c:valAx>
        <c:axId val="870369520"/>
        <c:scaling>
          <c:orientation val="minMax"/>
          <c:max val="0.1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36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F30-4105-A9EC-41726B702B4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30-4105-A9EC-41726B702B45}"/>
              </c:ext>
            </c:extLst>
          </c:dPt>
          <c:cat>
            <c:strRef>
              <c:f>'Ex SWC-5'!$C$8:$N$8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'Ex SWC-5'!$C$34:$N$34</c:f>
              <c:numCache>
                <c:formatCode>0.0%</c:formatCode>
                <c:ptCount val="12"/>
                <c:pt idx="0">
                  <c:v>0.84756129820259707</c:v>
                </c:pt>
                <c:pt idx="1">
                  <c:v>0.78215127645313365</c:v>
                </c:pt>
                <c:pt idx="2">
                  <c:v>0.79088313818803346</c:v>
                </c:pt>
                <c:pt idx="3">
                  <c:v>0.60445595306681599</c:v>
                </c:pt>
                <c:pt idx="4">
                  <c:v>0.90595533715833954</c:v>
                </c:pt>
                <c:pt idx="5">
                  <c:v>0.88794131602374315</c:v>
                </c:pt>
                <c:pt idx="6">
                  <c:v>1</c:v>
                </c:pt>
                <c:pt idx="7">
                  <c:v>0.9347211998738606</c:v>
                </c:pt>
                <c:pt idx="8">
                  <c:v>0.9515225665783108</c:v>
                </c:pt>
                <c:pt idx="9">
                  <c:v>0.66598514737854608</c:v>
                </c:pt>
                <c:pt idx="10">
                  <c:v>0.72404800795161384</c:v>
                </c:pt>
                <c:pt idx="11">
                  <c:v>0.67004177013387523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0-4105-A9EC-41726B702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190848"/>
        <c:axId val="467189536"/>
      </c:barChart>
      <c:catAx>
        <c:axId val="4671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89536"/>
        <c:crosses val="autoZero"/>
        <c:auto val="1"/>
        <c:lblAlgn val="ctr"/>
        <c:lblOffset val="100"/>
        <c:noMultiLvlLbl val="0"/>
      </c:catAx>
      <c:valAx>
        <c:axId val="46718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Percent of Maximum Monthly CP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EC-45D9-B131-0D862C247B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C-45D9-B131-0D862C247B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EC-45D9-B131-0D862C247B8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C-45D9-B131-0D862C247B82}"/>
              </c:ext>
            </c:extLst>
          </c:dPt>
          <c:cat>
            <c:strRef>
              <c:f>'Ex SWC-5'!$C$8:$N$8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'Ex SWC-5'!$C$34:$N$34</c:f>
              <c:numCache>
                <c:formatCode>0.0%</c:formatCode>
                <c:ptCount val="12"/>
                <c:pt idx="0">
                  <c:v>0.84756129820259707</c:v>
                </c:pt>
                <c:pt idx="1">
                  <c:v>0.78215127645313365</c:v>
                </c:pt>
                <c:pt idx="2">
                  <c:v>0.79088313818803346</c:v>
                </c:pt>
                <c:pt idx="3">
                  <c:v>0.60445595306681599</c:v>
                </c:pt>
                <c:pt idx="4">
                  <c:v>0.90595533715833954</c:v>
                </c:pt>
                <c:pt idx="5">
                  <c:v>0.88794131602374315</c:v>
                </c:pt>
                <c:pt idx="6">
                  <c:v>1</c:v>
                </c:pt>
                <c:pt idx="7">
                  <c:v>0.9347211998738606</c:v>
                </c:pt>
                <c:pt idx="8">
                  <c:v>0.9515225665783108</c:v>
                </c:pt>
                <c:pt idx="9">
                  <c:v>0.66598514737854608</c:v>
                </c:pt>
                <c:pt idx="10">
                  <c:v>0.72404800795161384</c:v>
                </c:pt>
                <c:pt idx="11">
                  <c:v>0.67004177013387523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C-45D9-B131-0D862C247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190848"/>
        <c:axId val="467189536"/>
      </c:barChart>
      <c:catAx>
        <c:axId val="4671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89536"/>
        <c:crosses val="autoZero"/>
        <c:auto val="1"/>
        <c:lblAlgn val="ctr"/>
        <c:lblOffset val="100"/>
        <c:noMultiLvlLbl val="0"/>
      </c:catAx>
      <c:valAx>
        <c:axId val="46718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Percent of Maximum Monthly CP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137-4155-8860-302E689BEAA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37-4155-8860-302E689BEAA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137-4155-8860-302E689BEAAB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37-4155-8860-302E689BEAA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37-4155-8860-302E689BEAA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37-4155-8860-302E689BEAA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37-4155-8860-302E689BEAAB}"/>
              </c:ext>
            </c:extLst>
          </c:dPt>
          <c:cat>
            <c:strRef>
              <c:f>'Ex SWC-5'!$C$8:$N$8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'Ex SWC-5'!$C$34:$N$34</c:f>
              <c:numCache>
                <c:formatCode>0.0%</c:formatCode>
                <c:ptCount val="12"/>
                <c:pt idx="0">
                  <c:v>0.84756129820259707</c:v>
                </c:pt>
                <c:pt idx="1">
                  <c:v>0.78215127645313365</c:v>
                </c:pt>
                <c:pt idx="2">
                  <c:v>0.79088313818803346</c:v>
                </c:pt>
                <c:pt idx="3">
                  <c:v>0.60445595306681599</c:v>
                </c:pt>
                <c:pt idx="4">
                  <c:v>0.90595533715833954</c:v>
                </c:pt>
                <c:pt idx="5">
                  <c:v>0.88794131602374315</c:v>
                </c:pt>
                <c:pt idx="6">
                  <c:v>1</c:v>
                </c:pt>
                <c:pt idx="7">
                  <c:v>0.9347211998738606</c:v>
                </c:pt>
                <c:pt idx="8">
                  <c:v>0.9515225665783108</c:v>
                </c:pt>
                <c:pt idx="9">
                  <c:v>0.66598514737854608</c:v>
                </c:pt>
                <c:pt idx="10">
                  <c:v>0.72404800795161384</c:v>
                </c:pt>
                <c:pt idx="11">
                  <c:v>0.67004177013387523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37-4155-8860-302E689BE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190848"/>
        <c:axId val="467189536"/>
      </c:barChart>
      <c:catAx>
        <c:axId val="4671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89536"/>
        <c:crosses val="autoZero"/>
        <c:auto val="1"/>
        <c:lblAlgn val="ctr"/>
        <c:lblOffset val="100"/>
        <c:noMultiLvlLbl val="0"/>
      </c:catAx>
      <c:valAx>
        <c:axId val="467189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Percent of Maximum Monthly CP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1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for Figure 6'!$S$5</c:f>
              <c:strCache>
                <c:ptCount val="1"/>
                <c:pt idx="0">
                  <c:v>Cost of Service Demand Rate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for Figure 6'!$E$10:$E$729</c:f>
              <c:numCache>
                <c:formatCode>0.0%</c:formatCode>
                <c:ptCount val="720"/>
                <c:pt idx="0">
                  <c:v>1.3888888888888889E-3</c:v>
                </c:pt>
                <c:pt idx="1">
                  <c:v>2.7777777777777779E-3</c:v>
                </c:pt>
                <c:pt idx="2">
                  <c:v>4.1666666666666666E-3</c:v>
                </c:pt>
                <c:pt idx="3">
                  <c:v>5.5555555555555558E-3</c:v>
                </c:pt>
                <c:pt idx="4">
                  <c:v>6.9444444444444441E-3</c:v>
                </c:pt>
                <c:pt idx="5">
                  <c:v>8.3333333333333332E-3</c:v>
                </c:pt>
                <c:pt idx="6">
                  <c:v>9.7222222222222224E-3</c:v>
                </c:pt>
                <c:pt idx="7">
                  <c:v>1.1111111111111112E-2</c:v>
                </c:pt>
                <c:pt idx="8">
                  <c:v>1.2500000000000001E-2</c:v>
                </c:pt>
                <c:pt idx="9">
                  <c:v>1.3888888888888888E-2</c:v>
                </c:pt>
                <c:pt idx="10">
                  <c:v>1.5277777777777777E-2</c:v>
                </c:pt>
                <c:pt idx="11">
                  <c:v>1.6666666666666666E-2</c:v>
                </c:pt>
                <c:pt idx="12">
                  <c:v>1.8055555555555554E-2</c:v>
                </c:pt>
                <c:pt idx="13">
                  <c:v>1.9444444444444445E-2</c:v>
                </c:pt>
                <c:pt idx="14">
                  <c:v>2.0833333333333332E-2</c:v>
                </c:pt>
                <c:pt idx="15">
                  <c:v>2.2222222222222223E-2</c:v>
                </c:pt>
                <c:pt idx="16">
                  <c:v>2.361111111111111E-2</c:v>
                </c:pt>
                <c:pt idx="17">
                  <c:v>2.5000000000000001E-2</c:v>
                </c:pt>
                <c:pt idx="18">
                  <c:v>2.6388888888888889E-2</c:v>
                </c:pt>
                <c:pt idx="19">
                  <c:v>2.7777777777777776E-2</c:v>
                </c:pt>
                <c:pt idx="20">
                  <c:v>2.9166666666666667E-2</c:v>
                </c:pt>
                <c:pt idx="21">
                  <c:v>3.0555555555555555E-2</c:v>
                </c:pt>
                <c:pt idx="22">
                  <c:v>3.1944444444444442E-2</c:v>
                </c:pt>
                <c:pt idx="23">
                  <c:v>3.3333333333333333E-2</c:v>
                </c:pt>
                <c:pt idx="24">
                  <c:v>3.4722222222222224E-2</c:v>
                </c:pt>
                <c:pt idx="25">
                  <c:v>3.6111111111111108E-2</c:v>
                </c:pt>
                <c:pt idx="26">
                  <c:v>3.7499999999999999E-2</c:v>
                </c:pt>
                <c:pt idx="27">
                  <c:v>3.888888888888889E-2</c:v>
                </c:pt>
                <c:pt idx="28">
                  <c:v>4.027777777777778E-2</c:v>
                </c:pt>
                <c:pt idx="29">
                  <c:v>4.1666666666666664E-2</c:v>
                </c:pt>
                <c:pt idx="30">
                  <c:v>4.3055555555555555E-2</c:v>
                </c:pt>
                <c:pt idx="31">
                  <c:v>4.4444444444444446E-2</c:v>
                </c:pt>
                <c:pt idx="32">
                  <c:v>4.583333333333333E-2</c:v>
                </c:pt>
                <c:pt idx="33">
                  <c:v>4.7222222222222221E-2</c:v>
                </c:pt>
                <c:pt idx="34">
                  <c:v>4.8611111111111112E-2</c:v>
                </c:pt>
                <c:pt idx="35">
                  <c:v>0.05</c:v>
                </c:pt>
                <c:pt idx="36">
                  <c:v>5.1388888888888887E-2</c:v>
                </c:pt>
                <c:pt idx="37">
                  <c:v>5.2777777777777778E-2</c:v>
                </c:pt>
                <c:pt idx="38">
                  <c:v>5.4166666666666669E-2</c:v>
                </c:pt>
                <c:pt idx="39">
                  <c:v>5.5555555555555552E-2</c:v>
                </c:pt>
                <c:pt idx="40">
                  <c:v>5.6944444444444443E-2</c:v>
                </c:pt>
                <c:pt idx="41">
                  <c:v>5.8333333333333334E-2</c:v>
                </c:pt>
                <c:pt idx="42">
                  <c:v>5.9722222222222225E-2</c:v>
                </c:pt>
                <c:pt idx="43">
                  <c:v>6.1111111111111109E-2</c:v>
                </c:pt>
                <c:pt idx="44">
                  <c:v>6.25E-2</c:v>
                </c:pt>
                <c:pt idx="45">
                  <c:v>6.3888888888888884E-2</c:v>
                </c:pt>
                <c:pt idx="46">
                  <c:v>6.5277777777777782E-2</c:v>
                </c:pt>
                <c:pt idx="47">
                  <c:v>6.6666666666666666E-2</c:v>
                </c:pt>
                <c:pt idx="48">
                  <c:v>6.805555555555555E-2</c:v>
                </c:pt>
                <c:pt idx="49">
                  <c:v>6.9444444444444448E-2</c:v>
                </c:pt>
                <c:pt idx="50">
                  <c:v>7.0833333333333331E-2</c:v>
                </c:pt>
                <c:pt idx="51">
                  <c:v>7.2222222222222215E-2</c:v>
                </c:pt>
                <c:pt idx="52">
                  <c:v>7.3611111111111113E-2</c:v>
                </c:pt>
                <c:pt idx="53">
                  <c:v>7.4999999999999997E-2</c:v>
                </c:pt>
                <c:pt idx="54">
                  <c:v>7.6388888888888895E-2</c:v>
                </c:pt>
                <c:pt idx="55">
                  <c:v>7.7777777777777779E-2</c:v>
                </c:pt>
                <c:pt idx="56">
                  <c:v>7.9166666666666663E-2</c:v>
                </c:pt>
                <c:pt idx="57">
                  <c:v>8.0555555555555561E-2</c:v>
                </c:pt>
                <c:pt idx="58">
                  <c:v>8.1944444444444445E-2</c:v>
                </c:pt>
                <c:pt idx="59">
                  <c:v>8.3333333333333329E-2</c:v>
                </c:pt>
                <c:pt idx="60">
                  <c:v>8.4722222222222227E-2</c:v>
                </c:pt>
                <c:pt idx="61">
                  <c:v>8.611111111111111E-2</c:v>
                </c:pt>
                <c:pt idx="62">
                  <c:v>8.7499999999999994E-2</c:v>
                </c:pt>
                <c:pt idx="63">
                  <c:v>8.8888888888888892E-2</c:v>
                </c:pt>
                <c:pt idx="64">
                  <c:v>9.0277777777777776E-2</c:v>
                </c:pt>
                <c:pt idx="65">
                  <c:v>9.166666666666666E-2</c:v>
                </c:pt>
                <c:pt idx="66">
                  <c:v>9.3055555555555558E-2</c:v>
                </c:pt>
                <c:pt idx="67">
                  <c:v>9.4444444444444442E-2</c:v>
                </c:pt>
                <c:pt idx="68">
                  <c:v>9.583333333333334E-2</c:v>
                </c:pt>
                <c:pt idx="69">
                  <c:v>9.7222222222222224E-2</c:v>
                </c:pt>
                <c:pt idx="70">
                  <c:v>9.8611111111111108E-2</c:v>
                </c:pt>
                <c:pt idx="71">
                  <c:v>0.1</c:v>
                </c:pt>
                <c:pt idx="72">
                  <c:v>0.10138888888888889</c:v>
                </c:pt>
                <c:pt idx="73">
                  <c:v>0.10277777777777777</c:v>
                </c:pt>
                <c:pt idx="74">
                  <c:v>0.10416666666666667</c:v>
                </c:pt>
                <c:pt idx="75">
                  <c:v>0.10555555555555556</c:v>
                </c:pt>
                <c:pt idx="76">
                  <c:v>0.10694444444444444</c:v>
                </c:pt>
                <c:pt idx="77">
                  <c:v>0.10833333333333334</c:v>
                </c:pt>
                <c:pt idx="78">
                  <c:v>0.10972222222222222</c:v>
                </c:pt>
                <c:pt idx="79">
                  <c:v>0.1111111111111111</c:v>
                </c:pt>
                <c:pt idx="80">
                  <c:v>0.1125</c:v>
                </c:pt>
                <c:pt idx="81">
                  <c:v>0.11388888888888889</c:v>
                </c:pt>
                <c:pt idx="82">
                  <c:v>0.11527777777777778</c:v>
                </c:pt>
                <c:pt idx="83">
                  <c:v>0.11666666666666667</c:v>
                </c:pt>
                <c:pt idx="84">
                  <c:v>0.11805555555555555</c:v>
                </c:pt>
                <c:pt idx="85">
                  <c:v>0.11944444444444445</c:v>
                </c:pt>
                <c:pt idx="86">
                  <c:v>0.12083333333333333</c:v>
                </c:pt>
                <c:pt idx="87">
                  <c:v>0.12222222222222222</c:v>
                </c:pt>
                <c:pt idx="88">
                  <c:v>0.12361111111111112</c:v>
                </c:pt>
                <c:pt idx="89">
                  <c:v>0.125</c:v>
                </c:pt>
                <c:pt idx="90">
                  <c:v>0.12638888888888888</c:v>
                </c:pt>
                <c:pt idx="91">
                  <c:v>0.12777777777777777</c:v>
                </c:pt>
                <c:pt idx="92">
                  <c:v>0.12916666666666668</c:v>
                </c:pt>
                <c:pt idx="93">
                  <c:v>0.13055555555555556</c:v>
                </c:pt>
                <c:pt idx="94">
                  <c:v>0.13194444444444445</c:v>
                </c:pt>
                <c:pt idx="95">
                  <c:v>0.13333333333333333</c:v>
                </c:pt>
                <c:pt idx="96">
                  <c:v>0.13472222222222222</c:v>
                </c:pt>
                <c:pt idx="97">
                  <c:v>0.1361111111111111</c:v>
                </c:pt>
                <c:pt idx="98">
                  <c:v>0.13750000000000001</c:v>
                </c:pt>
                <c:pt idx="99">
                  <c:v>0.1388888888888889</c:v>
                </c:pt>
                <c:pt idx="100">
                  <c:v>0.14027777777777778</c:v>
                </c:pt>
                <c:pt idx="101">
                  <c:v>0.14166666666666666</c:v>
                </c:pt>
                <c:pt idx="102">
                  <c:v>0.14305555555555555</c:v>
                </c:pt>
                <c:pt idx="103">
                  <c:v>0.14444444444444443</c:v>
                </c:pt>
                <c:pt idx="104">
                  <c:v>0.14583333333333334</c:v>
                </c:pt>
                <c:pt idx="105">
                  <c:v>0.14722222222222223</c:v>
                </c:pt>
                <c:pt idx="106">
                  <c:v>0.14861111111111111</c:v>
                </c:pt>
                <c:pt idx="107">
                  <c:v>0.15</c:v>
                </c:pt>
                <c:pt idx="108">
                  <c:v>0.15138888888888888</c:v>
                </c:pt>
                <c:pt idx="109">
                  <c:v>0.15277777777777779</c:v>
                </c:pt>
                <c:pt idx="110">
                  <c:v>0.15416666666666667</c:v>
                </c:pt>
                <c:pt idx="111">
                  <c:v>0.15555555555555556</c:v>
                </c:pt>
                <c:pt idx="112">
                  <c:v>0.15694444444444444</c:v>
                </c:pt>
                <c:pt idx="113">
                  <c:v>0.15833333333333333</c:v>
                </c:pt>
                <c:pt idx="114">
                  <c:v>0.15972222222222221</c:v>
                </c:pt>
                <c:pt idx="115">
                  <c:v>0.16111111111111112</c:v>
                </c:pt>
                <c:pt idx="116">
                  <c:v>0.16250000000000001</c:v>
                </c:pt>
                <c:pt idx="117">
                  <c:v>0.16388888888888889</c:v>
                </c:pt>
                <c:pt idx="118">
                  <c:v>0.16527777777777777</c:v>
                </c:pt>
                <c:pt idx="119">
                  <c:v>0.16666666666666666</c:v>
                </c:pt>
                <c:pt idx="120">
                  <c:v>0.16805555555555557</c:v>
                </c:pt>
                <c:pt idx="121">
                  <c:v>0.16944444444444445</c:v>
                </c:pt>
                <c:pt idx="122">
                  <c:v>0.17083333333333334</c:v>
                </c:pt>
                <c:pt idx="123">
                  <c:v>0.17222222222222222</c:v>
                </c:pt>
                <c:pt idx="124">
                  <c:v>0.1736111111111111</c:v>
                </c:pt>
                <c:pt idx="125">
                  <c:v>0.17499999999999999</c:v>
                </c:pt>
                <c:pt idx="126">
                  <c:v>0.1763888888888889</c:v>
                </c:pt>
                <c:pt idx="127">
                  <c:v>0.17777777777777778</c:v>
                </c:pt>
                <c:pt idx="128">
                  <c:v>0.17916666666666667</c:v>
                </c:pt>
                <c:pt idx="129">
                  <c:v>0.18055555555555555</c:v>
                </c:pt>
                <c:pt idx="130">
                  <c:v>0.18194444444444444</c:v>
                </c:pt>
                <c:pt idx="131">
                  <c:v>0.18333333333333332</c:v>
                </c:pt>
                <c:pt idx="132">
                  <c:v>0.18472222222222223</c:v>
                </c:pt>
                <c:pt idx="133">
                  <c:v>0.18611111111111112</c:v>
                </c:pt>
                <c:pt idx="134">
                  <c:v>0.1875</c:v>
                </c:pt>
                <c:pt idx="135">
                  <c:v>0.18888888888888888</c:v>
                </c:pt>
                <c:pt idx="136">
                  <c:v>0.19027777777777777</c:v>
                </c:pt>
                <c:pt idx="137">
                  <c:v>0.19166666666666668</c:v>
                </c:pt>
                <c:pt idx="138">
                  <c:v>0.19305555555555556</c:v>
                </c:pt>
                <c:pt idx="139">
                  <c:v>0.19444444444444445</c:v>
                </c:pt>
                <c:pt idx="140">
                  <c:v>0.19583333333333333</c:v>
                </c:pt>
                <c:pt idx="141">
                  <c:v>0.19722222222222222</c:v>
                </c:pt>
                <c:pt idx="142">
                  <c:v>0.1986111111111111</c:v>
                </c:pt>
                <c:pt idx="143">
                  <c:v>0.2</c:v>
                </c:pt>
                <c:pt idx="144">
                  <c:v>0.2013888888888889</c:v>
                </c:pt>
                <c:pt idx="145">
                  <c:v>0.20277777777777778</c:v>
                </c:pt>
                <c:pt idx="146">
                  <c:v>0.20416666666666666</c:v>
                </c:pt>
                <c:pt idx="147">
                  <c:v>0.20555555555555555</c:v>
                </c:pt>
                <c:pt idx="148">
                  <c:v>0.20694444444444443</c:v>
                </c:pt>
                <c:pt idx="149">
                  <c:v>0.20833333333333334</c:v>
                </c:pt>
                <c:pt idx="150">
                  <c:v>0.20972222222222223</c:v>
                </c:pt>
                <c:pt idx="151">
                  <c:v>0.21111111111111111</c:v>
                </c:pt>
                <c:pt idx="152">
                  <c:v>0.21249999999999999</c:v>
                </c:pt>
                <c:pt idx="153">
                  <c:v>0.21388888888888888</c:v>
                </c:pt>
                <c:pt idx="154">
                  <c:v>0.21527777777777779</c:v>
                </c:pt>
                <c:pt idx="155">
                  <c:v>0.21666666666666667</c:v>
                </c:pt>
                <c:pt idx="156">
                  <c:v>0.21805555555555556</c:v>
                </c:pt>
                <c:pt idx="157">
                  <c:v>0.21944444444444444</c:v>
                </c:pt>
                <c:pt idx="158">
                  <c:v>0.22083333333333333</c:v>
                </c:pt>
                <c:pt idx="159">
                  <c:v>0.22222222222222221</c:v>
                </c:pt>
                <c:pt idx="160">
                  <c:v>0.22361111111111112</c:v>
                </c:pt>
                <c:pt idx="161">
                  <c:v>0.22500000000000001</c:v>
                </c:pt>
                <c:pt idx="162">
                  <c:v>0.22638888888888889</c:v>
                </c:pt>
                <c:pt idx="163">
                  <c:v>0.22777777777777777</c:v>
                </c:pt>
                <c:pt idx="164">
                  <c:v>0.22916666666666666</c:v>
                </c:pt>
                <c:pt idx="165">
                  <c:v>0.23055555555555557</c:v>
                </c:pt>
                <c:pt idx="166">
                  <c:v>0.23194444444444445</c:v>
                </c:pt>
                <c:pt idx="167">
                  <c:v>0.23333333333333334</c:v>
                </c:pt>
                <c:pt idx="168">
                  <c:v>0.23472222222222222</c:v>
                </c:pt>
                <c:pt idx="169">
                  <c:v>0.2361111111111111</c:v>
                </c:pt>
                <c:pt idx="170">
                  <c:v>0.23749999999999999</c:v>
                </c:pt>
                <c:pt idx="171">
                  <c:v>0.2388888888888889</c:v>
                </c:pt>
                <c:pt idx="172">
                  <c:v>0.24027777777777778</c:v>
                </c:pt>
                <c:pt idx="173">
                  <c:v>0.24166666666666667</c:v>
                </c:pt>
                <c:pt idx="174">
                  <c:v>0.24305555555555555</c:v>
                </c:pt>
                <c:pt idx="175">
                  <c:v>0.24444444444444444</c:v>
                </c:pt>
                <c:pt idx="176">
                  <c:v>0.24583333333333332</c:v>
                </c:pt>
                <c:pt idx="177">
                  <c:v>0.24722222222222223</c:v>
                </c:pt>
                <c:pt idx="178">
                  <c:v>0.24861111111111112</c:v>
                </c:pt>
                <c:pt idx="179">
                  <c:v>0.25</c:v>
                </c:pt>
                <c:pt idx="180">
                  <c:v>0.25138888888888888</c:v>
                </c:pt>
                <c:pt idx="181">
                  <c:v>0.25277777777777777</c:v>
                </c:pt>
                <c:pt idx="182">
                  <c:v>0.25416666666666665</c:v>
                </c:pt>
                <c:pt idx="183">
                  <c:v>0.25555555555555554</c:v>
                </c:pt>
                <c:pt idx="184">
                  <c:v>0.25694444444444442</c:v>
                </c:pt>
                <c:pt idx="185">
                  <c:v>0.25833333333333336</c:v>
                </c:pt>
                <c:pt idx="186">
                  <c:v>0.25972222222222224</c:v>
                </c:pt>
                <c:pt idx="187">
                  <c:v>0.26111111111111113</c:v>
                </c:pt>
                <c:pt idx="188">
                  <c:v>0.26250000000000001</c:v>
                </c:pt>
                <c:pt idx="189">
                  <c:v>0.2638888888888889</c:v>
                </c:pt>
                <c:pt idx="190">
                  <c:v>0.26527777777777778</c:v>
                </c:pt>
                <c:pt idx="191">
                  <c:v>0.26666666666666666</c:v>
                </c:pt>
                <c:pt idx="192">
                  <c:v>0.26805555555555555</c:v>
                </c:pt>
                <c:pt idx="193">
                  <c:v>0.26944444444444443</c:v>
                </c:pt>
                <c:pt idx="194">
                  <c:v>0.27083333333333331</c:v>
                </c:pt>
                <c:pt idx="195">
                  <c:v>0.2722222222222222</c:v>
                </c:pt>
                <c:pt idx="196">
                  <c:v>0.27361111111111114</c:v>
                </c:pt>
                <c:pt idx="197">
                  <c:v>0.27500000000000002</c:v>
                </c:pt>
                <c:pt idx="198">
                  <c:v>0.27638888888888891</c:v>
                </c:pt>
                <c:pt idx="199">
                  <c:v>0.27777777777777779</c:v>
                </c:pt>
                <c:pt idx="200">
                  <c:v>0.27916666666666667</c:v>
                </c:pt>
                <c:pt idx="201">
                  <c:v>0.28055555555555556</c:v>
                </c:pt>
                <c:pt idx="202">
                  <c:v>0.28194444444444444</c:v>
                </c:pt>
                <c:pt idx="203">
                  <c:v>0.28333333333333333</c:v>
                </c:pt>
                <c:pt idx="204">
                  <c:v>0.28472222222222221</c:v>
                </c:pt>
                <c:pt idx="205">
                  <c:v>0.28611111111111109</c:v>
                </c:pt>
                <c:pt idx="206">
                  <c:v>0.28749999999999998</c:v>
                </c:pt>
                <c:pt idx="207">
                  <c:v>0.28888888888888886</c:v>
                </c:pt>
                <c:pt idx="208">
                  <c:v>0.2902777777777778</c:v>
                </c:pt>
                <c:pt idx="209">
                  <c:v>0.29166666666666669</c:v>
                </c:pt>
                <c:pt idx="210">
                  <c:v>0.29305555555555557</c:v>
                </c:pt>
                <c:pt idx="211">
                  <c:v>0.29444444444444445</c:v>
                </c:pt>
                <c:pt idx="212">
                  <c:v>0.29583333333333334</c:v>
                </c:pt>
                <c:pt idx="213">
                  <c:v>0.29722222222222222</c:v>
                </c:pt>
                <c:pt idx="214">
                  <c:v>0.2986111111111111</c:v>
                </c:pt>
                <c:pt idx="215">
                  <c:v>0.3</c:v>
                </c:pt>
                <c:pt idx="216">
                  <c:v>0.30138888888888887</c:v>
                </c:pt>
                <c:pt idx="217">
                  <c:v>0.30277777777777776</c:v>
                </c:pt>
                <c:pt idx="218">
                  <c:v>0.30416666666666664</c:v>
                </c:pt>
                <c:pt idx="219">
                  <c:v>0.30555555555555558</c:v>
                </c:pt>
                <c:pt idx="220">
                  <c:v>0.30694444444444446</c:v>
                </c:pt>
                <c:pt idx="221">
                  <c:v>0.30833333333333335</c:v>
                </c:pt>
                <c:pt idx="222">
                  <c:v>0.30972222222222223</c:v>
                </c:pt>
                <c:pt idx="223">
                  <c:v>0.31111111111111112</c:v>
                </c:pt>
                <c:pt idx="224">
                  <c:v>0.3125</c:v>
                </c:pt>
                <c:pt idx="225">
                  <c:v>0.31388888888888888</c:v>
                </c:pt>
                <c:pt idx="226">
                  <c:v>0.31527777777777777</c:v>
                </c:pt>
                <c:pt idx="227">
                  <c:v>0.31666666666666665</c:v>
                </c:pt>
                <c:pt idx="228">
                  <c:v>0.31805555555555554</c:v>
                </c:pt>
                <c:pt idx="229">
                  <c:v>0.31944444444444442</c:v>
                </c:pt>
                <c:pt idx="230">
                  <c:v>0.32083333333333336</c:v>
                </c:pt>
                <c:pt idx="231">
                  <c:v>0.32222222222222224</c:v>
                </c:pt>
                <c:pt idx="232">
                  <c:v>0.32361111111111113</c:v>
                </c:pt>
                <c:pt idx="233">
                  <c:v>0.32500000000000001</c:v>
                </c:pt>
                <c:pt idx="234">
                  <c:v>0.3263888888888889</c:v>
                </c:pt>
                <c:pt idx="235">
                  <c:v>0.32777777777777778</c:v>
                </c:pt>
                <c:pt idx="236">
                  <c:v>0.32916666666666666</c:v>
                </c:pt>
                <c:pt idx="237">
                  <c:v>0.33055555555555555</c:v>
                </c:pt>
                <c:pt idx="238">
                  <c:v>0.33194444444444443</c:v>
                </c:pt>
                <c:pt idx="239">
                  <c:v>0.33333333333333331</c:v>
                </c:pt>
                <c:pt idx="240">
                  <c:v>0.3347222222222222</c:v>
                </c:pt>
                <c:pt idx="241">
                  <c:v>0.33611111111111114</c:v>
                </c:pt>
                <c:pt idx="242">
                  <c:v>0.33750000000000002</c:v>
                </c:pt>
                <c:pt idx="243">
                  <c:v>0.33888888888888891</c:v>
                </c:pt>
                <c:pt idx="244">
                  <c:v>0.34027777777777779</c:v>
                </c:pt>
                <c:pt idx="245">
                  <c:v>0.34166666666666667</c:v>
                </c:pt>
                <c:pt idx="246">
                  <c:v>0.34305555555555556</c:v>
                </c:pt>
                <c:pt idx="247">
                  <c:v>0.34444444444444444</c:v>
                </c:pt>
                <c:pt idx="248">
                  <c:v>0.34583333333333333</c:v>
                </c:pt>
                <c:pt idx="249">
                  <c:v>0.34722222222222221</c:v>
                </c:pt>
                <c:pt idx="250">
                  <c:v>0.34861111111111109</c:v>
                </c:pt>
                <c:pt idx="251">
                  <c:v>0.35</c:v>
                </c:pt>
                <c:pt idx="252">
                  <c:v>0.35138888888888886</c:v>
                </c:pt>
                <c:pt idx="253">
                  <c:v>0.3527777777777778</c:v>
                </c:pt>
                <c:pt idx="254">
                  <c:v>0.35416666666666669</c:v>
                </c:pt>
                <c:pt idx="255">
                  <c:v>0.35555555555555557</c:v>
                </c:pt>
                <c:pt idx="256">
                  <c:v>0.35694444444444445</c:v>
                </c:pt>
                <c:pt idx="257">
                  <c:v>0.35833333333333334</c:v>
                </c:pt>
                <c:pt idx="258">
                  <c:v>0.35972222222222222</c:v>
                </c:pt>
                <c:pt idx="259">
                  <c:v>0.3611111111111111</c:v>
                </c:pt>
                <c:pt idx="260">
                  <c:v>0.36249999999999999</c:v>
                </c:pt>
                <c:pt idx="261">
                  <c:v>0.36388888888888887</c:v>
                </c:pt>
                <c:pt idx="262">
                  <c:v>0.36527777777777776</c:v>
                </c:pt>
                <c:pt idx="263">
                  <c:v>0.36666666666666664</c:v>
                </c:pt>
                <c:pt idx="264">
                  <c:v>0.36805555555555558</c:v>
                </c:pt>
                <c:pt idx="265">
                  <c:v>0.36944444444444446</c:v>
                </c:pt>
                <c:pt idx="266">
                  <c:v>0.37083333333333335</c:v>
                </c:pt>
                <c:pt idx="267">
                  <c:v>0.37222222222222223</c:v>
                </c:pt>
                <c:pt idx="268">
                  <c:v>0.37361111111111112</c:v>
                </c:pt>
                <c:pt idx="269">
                  <c:v>0.375</c:v>
                </c:pt>
                <c:pt idx="270">
                  <c:v>0.37638888888888888</c:v>
                </c:pt>
                <c:pt idx="271">
                  <c:v>0.37777777777777777</c:v>
                </c:pt>
                <c:pt idx="272">
                  <c:v>0.37916666666666665</c:v>
                </c:pt>
                <c:pt idx="273">
                  <c:v>0.38055555555555554</c:v>
                </c:pt>
                <c:pt idx="274">
                  <c:v>0.38194444444444442</c:v>
                </c:pt>
                <c:pt idx="275">
                  <c:v>0.38333333333333336</c:v>
                </c:pt>
                <c:pt idx="276">
                  <c:v>0.38472222222222224</c:v>
                </c:pt>
                <c:pt idx="277">
                  <c:v>0.38611111111111113</c:v>
                </c:pt>
                <c:pt idx="278">
                  <c:v>0.38750000000000001</c:v>
                </c:pt>
                <c:pt idx="279">
                  <c:v>0.3888888888888889</c:v>
                </c:pt>
                <c:pt idx="280">
                  <c:v>0.39027777777777778</c:v>
                </c:pt>
                <c:pt idx="281">
                  <c:v>0.39166666666666666</c:v>
                </c:pt>
                <c:pt idx="282">
                  <c:v>0.39305555555555555</c:v>
                </c:pt>
                <c:pt idx="283">
                  <c:v>0.39444444444444443</c:v>
                </c:pt>
                <c:pt idx="284">
                  <c:v>0.39583333333333331</c:v>
                </c:pt>
                <c:pt idx="285">
                  <c:v>0.3972222222222222</c:v>
                </c:pt>
                <c:pt idx="286">
                  <c:v>0.39861111111111114</c:v>
                </c:pt>
                <c:pt idx="287">
                  <c:v>0.4</c:v>
                </c:pt>
                <c:pt idx="288">
                  <c:v>0.40138888888888891</c:v>
                </c:pt>
                <c:pt idx="289">
                  <c:v>0.40277777777777779</c:v>
                </c:pt>
                <c:pt idx="290">
                  <c:v>0.40416666666666667</c:v>
                </c:pt>
                <c:pt idx="291">
                  <c:v>0.40555555555555556</c:v>
                </c:pt>
                <c:pt idx="292">
                  <c:v>0.40694444444444444</c:v>
                </c:pt>
                <c:pt idx="293">
                  <c:v>0.40833333333333333</c:v>
                </c:pt>
                <c:pt idx="294">
                  <c:v>0.40972222222222221</c:v>
                </c:pt>
                <c:pt idx="295">
                  <c:v>0.41111111111111109</c:v>
                </c:pt>
                <c:pt idx="296">
                  <c:v>0.41249999999999998</c:v>
                </c:pt>
                <c:pt idx="297">
                  <c:v>0.41388888888888886</c:v>
                </c:pt>
                <c:pt idx="298">
                  <c:v>0.4152777777777778</c:v>
                </c:pt>
                <c:pt idx="299">
                  <c:v>0.41666666666666669</c:v>
                </c:pt>
                <c:pt idx="300">
                  <c:v>0.41805555555555557</c:v>
                </c:pt>
                <c:pt idx="301">
                  <c:v>0.41944444444444445</c:v>
                </c:pt>
                <c:pt idx="302">
                  <c:v>0.42083333333333334</c:v>
                </c:pt>
                <c:pt idx="303">
                  <c:v>0.42222222222222222</c:v>
                </c:pt>
                <c:pt idx="304">
                  <c:v>0.4236111111111111</c:v>
                </c:pt>
                <c:pt idx="305">
                  <c:v>0.42499999999999999</c:v>
                </c:pt>
                <c:pt idx="306">
                  <c:v>0.42638888888888887</c:v>
                </c:pt>
                <c:pt idx="307">
                  <c:v>0.42777777777777776</c:v>
                </c:pt>
                <c:pt idx="308">
                  <c:v>0.42916666666666664</c:v>
                </c:pt>
                <c:pt idx="309">
                  <c:v>0.43055555555555558</c:v>
                </c:pt>
                <c:pt idx="310">
                  <c:v>0.43194444444444446</c:v>
                </c:pt>
                <c:pt idx="311">
                  <c:v>0.43333333333333335</c:v>
                </c:pt>
                <c:pt idx="312">
                  <c:v>0.43472222222222223</c:v>
                </c:pt>
                <c:pt idx="313">
                  <c:v>0.43611111111111112</c:v>
                </c:pt>
                <c:pt idx="314">
                  <c:v>0.4375</c:v>
                </c:pt>
                <c:pt idx="315">
                  <c:v>0.43888888888888888</c:v>
                </c:pt>
                <c:pt idx="316">
                  <c:v>0.44027777777777777</c:v>
                </c:pt>
                <c:pt idx="317">
                  <c:v>0.44166666666666665</c:v>
                </c:pt>
                <c:pt idx="318">
                  <c:v>0.44305555555555554</c:v>
                </c:pt>
                <c:pt idx="319">
                  <c:v>0.44444444444444442</c:v>
                </c:pt>
                <c:pt idx="320">
                  <c:v>0.44583333333333336</c:v>
                </c:pt>
                <c:pt idx="321">
                  <c:v>0.44722222222222224</c:v>
                </c:pt>
                <c:pt idx="322">
                  <c:v>0.44861111111111113</c:v>
                </c:pt>
                <c:pt idx="323">
                  <c:v>0.45</c:v>
                </c:pt>
                <c:pt idx="324">
                  <c:v>0.4513888888888889</c:v>
                </c:pt>
                <c:pt idx="325">
                  <c:v>0.45277777777777778</c:v>
                </c:pt>
                <c:pt idx="326">
                  <c:v>0.45416666666666666</c:v>
                </c:pt>
                <c:pt idx="327">
                  <c:v>0.45555555555555555</c:v>
                </c:pt>
                <c:pt idx="328">
                  <c:v>0.45694444444444443</c:v>
                </c:pt>
                <c:pt idx="329">
                  <c:v>0.45833333333333331</c:v>
                </c:pt>
                <c:pt idx="330">
                  <c:v>0.4597222222222222</c:v>
                </c:pt>
                <c:pt idx="331">
                  <c:v>0.46111111111111114</c:v>
                </c:pt>
                <c:pt idx="332">
                  <c:v>0.46250000000000002</c:v>
                </c:pt>
                <c:pt idx="333">
                  <c:v>0.46388888888888891</c:v>
                </c:pt>
                <c:pt idx="334">
                  <c:v>0.46527777777777779</c:v>
                </c:pt>
                <c:pt idx="335">
                  <c:v>0.46666666666666667</c:v>
                </c:pt>
                <c:pt idx="336">
                  <c:v>0.46805555555555556</c:v>
                </c:pt>
                <c:pt idx="337">
                  <c:v>0.46944444444444444</c:v>
                </c:pt>
                <c:pt idx="338">
                  <c:v>0.47083333333333333</c:v>
                </c:pt>
                <c:pt idx="339">
                  <c:v>0.47222222222222221</c:v>
                </c:pt>
                <c:pt idx="340">
                  <c:v>0.47361111111111109</c:v>
                </c:pt>
                <c:pt idx="341">
                  <c:v>0.47499999999999998</c:v>
                </c:pt>
                <c:pt idx="342">
                  <c:v>0.47638888888888886</c:v>
                </c:pt>
                <c:pt idx="343">
                  <c:v>0.4777777777777778</c:v>
                </c:pt>
                <c:pt idx="344">
                  <c:v>0.47916666666666669</c:v>
                </c:pt>
                <c:pt idx="345">
                  <c:v>0.48055555555555557</c:v>
                </c:pt>
                <c:pt idx="346">
                  <c:v>0.48194444444444445</c:v>
                </c:pt>
                <c:pt idx="347">
                  <c:v>0.48333333333333334</c:v>
                </c:pt>
                <c:pt idx="348">
                  <c:v>0.48472222222222222</c:v>
                </c:pt>
                <c:pt idx="349">
                  <c:v>0.4861111111111111</c:v>
                </c:pt>
                <c:pt idx="350">
                  <c:v>0.48749999999999999</c:v>
                </c:pt>
                <c:pt idx="351">
                  <c:v>0.48888888888888887</c:v>
                </c:pt>
                <c:pt idx="352">
                  <c:v>0.49027777777777776</c:v>
                </c:pt>
                <c:pt idx="353">
                  <c:v>0.49166666666666664</c:v>
                </c:pt>
                <c:pt idx="354">
                  <c:v>0.49305555555555558</c:v>
                </c:pt>
                <c:pt idx="355">
                  <c:v>0.49444444444444446</c:v>
                </c:pt>
                <c:pt idx="356">
                  <c:v>0.49583333333333335</c:v>
                </c:pt>
                <c:pt idx="357">
                  <c:v>0.49722222222222223</c:v>
                </c:pt>
                <c:pt idx="358">
                  <c:v>0.49861111111111112</c:v>
                </c:pt>
                <c:pt idx="359">
                  <c:v>0.5</c:v>
                </c:pt>
                <c:pt idx="360">
                  <c:v>0.50138888888888888</c:v>
                </c:pt>
                <c:pt idx="361">
                  <c:v>0.50277777777777777</c:v>
                </c:pt>
                <c:pt idx="362">
                  <c:v>0.50416666666666665</c:v>
                </c:pt>
                <c:pt idx="363">
                  <c:v>0.50555555555555554</c:v>
                </c:pt>
                <c:pt idx="364">
                  <c:v>0.50694444444444442</c:v>
                </c:pt>
                <c:pt idx="365">
                  <c:v>0.5083333333333333</c:v>
                </c:pt>
                <c:pt idx="366">
                  <c:v>0.50972222222222219</c:v>
                </c:pt>
                <c:pt idx="367">
                  <c:v>0.51111111111111107</c:v>
                </c:pt>
                <c:pt idx="368">
                  <c:v>0.51249999999999996</c:v>
                </c:pt>
                <c:pt idx="369">
                  <c:v>0.51388888888888884</c:v>
                </c:pt>
                <c:pt idx="370">
                  <c:v>0.51527777777777772</c:v>
                </c:pt>
                <c:pt idx="371">
                  <c:v>0.51666666666666672</c:v>
                </c:pt>
                <c:pt idx="372">
                  <c:v>0.5180555555555556</c:v>
                </c:pt>
                <c:pt idx="373">
                  <c:v>0.51944444444444449</c:v>
                </c:pt>
                <c:pt idx="374">
                  <c:v>0.52083333333333337</c:v>
                </c:pt>
                <c:pt idx="375">
                  <c:v>0.52222222222222225</c:v>
                </c:pt>
                <c:pt idx="376">
                  <c:v>0.52361111111111114</c:v>
                </c:pt>
                <c:pt idx="377">
                  <c:v>0.52500000000000002</c:v>
                </c:pt>
                <c:pt idx="378">
                  <c:v>0.52638888888888891</c:v>
                </c:pt>
                <c:pt idx="379">
                  <c:v>0.52777777777777779</c:v>
                </c:pt>
                <c:pt idx="380">
                  <c:v>0.52916666666666667</c:v>
                </c:pt>
                <c:pt idx="381">
                  <c:v>0.53055555555555556</c:v>
                </c:pt>
                <c:pt idx="382">
                  <c:v>0.53194444444444444</c:v>
                </c:pt>
                <c:pt idx="383">
                  <c:v>0.53333333333333333</c:v>
                </c:pt>
                <c:pt idx="384">
                  <c:v>0.53472222222222221</c:v>
                </c:pt>
                <c:pt idx="385">
                  <c:v>0.53611111111111109</c:v>
                </c:pt>
                <c:pt idx="386">
                  <c:v>0.53749999999999998</c:v>
                </c:pt>
                <c:pt idx="387">
                  <c:v>0.53888888888888886</c:v>
                </c:pt>
                <c:pt idx="388">
                  <c:v>0.54027777777777775</c:v>
                </c:pt>
                <c:pt idx="389">
                  <c:v>0.54166666666666663</c:v>
                </c:pt>
                <c:pt idx="390">
                  <c:v>0.54305555555555551</c:v>
                </c:pt>
                <c:pt idx="391">
                  <c:v>0.5444444444444444</c:v>
                </c:pt>
                <c:pt idx="392">
                  <c:v>0.54583333333333328</c:v>
                </c:pt>
                <c:pt idx="393">
                  <c:v>0.54722222222222228</c:v>
                </c:pt>
                <c:pt idx="394">
                  <c:v>0.54861111111111116</c:v>
                </c:pt>
                <c:pt idx="395">
                  <c:v>0.55000000000000004</c:v>
                </c:pt>
                <c:pt idx="396">
                  <c:v>0.55138888888888893</c:v>
                </c:pt>
                <c:pt idx="397">
                  <c:v>0.55277777777777781</c:v>
                </c:pt>
                <c:pt idx="398">
                  <c:v>0.5541666666666667</c:v>
                </c:pt>
                <c:pt idx="399">
                  <c:v>0.55555555555555558</c:v>
                </c:pt>
                <c:pt idx="400">
                  <c:v>0.55694444444444446</c:v>
                </c:pt>
                <c:pt idx="401">
                  <c:v>0.55833333333333335</c:v>
                </c:pt>
                <c:pt idx="402">
                  <c:v>0.55972222222222223</c:v>
                </c:pt>
                <c:pt idx="403">
                  <c:v>0.56111111111111112</c:v>
                </c:pt>
                <c:pt idx="404">
                  <c:v>0.5625</c:v>
                </c:pt>
                <c:pt idx="405">
                  <c:v>0.56388888888888888</c:v>
                </c:pt>
                <c:pt idx="406">
                  <c:v>0.56527777777777777</c:v>
                </c:pt>
                <c:pt idx="407">
                  <c:v>0.56666666666666665</c:v>
                </c:pt>
                <c:pt idx="408">
                  <c:v>0.56805555555555554</c:v>
                </c:pt>
                <c:pt idx="409">
                  <c:v>0.56944444444444442</c:v>
                </c:pt>
                <c:pt idx="410">
                  <c:v>0.5708333333333333</c:v>
                </c:pt>
                <c:pt idx="411">
                  <c:v>0.57222222222222219</c:v>
                </c:pt>
                <c:pt idx="412">
                  <c:v>0.57361111111111107</c:v>
                </c:pt>
                <c:pt idx="413">
                  <c:v>0.57499999999999996</c:v>
                </c:pt>
                <c:pt idx="414">
                  <c:v>0.57638888888888884</c:v>
                </c:pt>
                <c:pt idx="415">
                  <c:v>0.57777777777777772</c:v>
                </c:pt>
                <c:pt idx="416">
                  <c:v>0.57916666666666672</c:v>
                </c:pt>
                <c:pt idx="417">
                  <c:v>0.5805555555555556</c:v>
                </c:pt>
                <c:pt idx="418">
                  <c:v>0.58194444444444449</c:v>
                </c:pt>
                <c:pt idx="419">
                  <c:v>0.58333333333333337</c:v>
                </c:pt>
                <c:pt idx="420">
                  <c:v>0.58472222222222225</c:v>
                </c:pt>
                <c:pt idx="421">
                  <c:v>0.58611111111111114</c:v>
                </c:pt>
                <c:pt idx="422">
                  <c:v>0.58750000000000002</c:v>
                </c:pt>
                <c:pt idx="423">
                  <c:v>0.58888888888888891</c:v>
                </c:pt>
                <c:pt idx="424">
                  <c:v>0.59027777777777779</c:v>
                </c:pt>
                <c:pt idx="425">
                  <c:v>0.59166666666666667</c:v>
                </c:pt>
                <c:pt idx="426">
                  <c:v>0.59305555555555556</c:v>
                </c:pt>
                <c:pt idx="427">
                  <c:v>0.59444444444444444</c:v>
                </c:pt>
                <c:pt idx="428">
                  <c:v>0.59583333333333333</c:v>
                </c:pt>
                <c:pt idx="429">
                  <c:v>0.59722222222222221</c:v>
                </c:pt>
                <c:pt idx="430">
                  <c:v>0.59861111111111109</c:v>
                </c:pt>
                <c:pt idx="431">
                  <c:v>0.6</c:v>
                </c:pt>
                <c:pt idx="432">
                  <c:v>0.60138888888888886</c:v>
                </c:pt>
                <c:pt idx="433">
                  <c:v>0.60277777777777775</c:v>
                </c:pt>
                <c:pt idx="434">
                  <c:v>0.60416666666666663</c:v>
                </c:pt>
                <c:pt idx="435">
                  <c:v>0.60555555555555551</c:v>
                </c:pt>
                <c:pt idx="436">
                  <c:v>0.6069444444444444</c:v>
                </c:pt>
                <c:pt idx="437">
                  <c:v>0.60833333333333328</c:v>
                </c:pt>
                <c:pt idx="438">
                  <c:v>0.60972222222222228</c:v>
                </c:pt>
                <c:pt idx="439">
                  <c:v>0.61111111111111116</c:v>
                </c:pt>
                <c:pt idx="440">
                  <c:v>0.61250000000000004</c:v>
                </c:pt>
                <c:pt idx="441">
                  <c:v>0.61388888888888893</c:v>
                </c:pt>
                <c:pt idx="442">
                  <c:v>0.61527777777777781</c:v>
                </c:pt>
                <c:pt idx="443">
                  <c:v>0.6166666666666667</c:v>
                </c:pt>
                <c:pt idx="444">
                  <c:v>0.61805555555555558</c:v>
                </c:pt>
                <c:pt idx="445">
                  <c:v>0.61944444444444446</c:v>
                </c:pt>
                <c:pt idx="446">
                  <c:v>0.62083333333333335</c:v>
                </c:pt>
                <c:pt idx="447">
                  <c:v>0.62222222222222223</c:v>
                </c:pt>
                <c:pt idx="448">
                  <c:v>0.62361111111111112</c:v>
                </c:pt>
                <c:pt idx="449">
                  <c:v>0.625</c:v>
                </c:pt>
                <c:pt idx="450">
                  <c:v>0.62638888888888888</c:v>
                </c:pt>
                <c:pt idx="451">
                  <c:v>0.62777777777777777</c:v>
                </c:pt>
                <c:pt idx="452">
                  <c:v>0.62916666666666665</c:v>
                </c:pt>
                <c:pt idx="453">
                  <c:v>0.63055555555555554</c:v>
                </c:pt>
                <c:pt idx="454">
                  <c:v>0.63194444444444442</c:v>
                </c:pt>
                <c:pt idx="455">
                  <c:v>0.6333333333333333</c:v>
                </c:pt>
                <c:pt idx="456">
                  <c:v>0.63472222222222219</c:v>
                </c:pt>
                <c:pt idx="457">
                  <c:v>0.63611111111111107</c:v>
                </c:pt>
                <c:pt idx="458">
                  <c:v>0.63749999999999996</c:v>
                </c:pt>
                <c:pt idx="459">
                  <c:v>0.63888888888888884</c:v>
                </c:pt>
                <c:pt idx="460">
                  <c:v>0.64027777777777772</c:v>
                </c:pt>
                <c:pt idx="461">
                  <c:v>0.64166666666666672</c:v>
                </c:pt>
                <c:pt idx="462">
                  <c:v>0.6430555555555556</c:v>
                </c:pt>
                <c:pt idx="463">
                  <c:v>0.64444444444444449</c:v>
                </c:pt>
                <c:pt idx="464">
                  <c:v>0.64583333333333337</c:v>
                </c:pt>
                <c:pt idx="465">
                  <c:v>0.64722222222222225</c:v>
                </c:pt>
                <c:pt idx="466">
                  <c:v>0.64861111111111114</c:v>
                </c:pt>
                <c:pt idx="467">
                  <c:v>0.65</c:v>
                </c:pt>
                <c:pt idx="468">
                  <c:v>0.65138888888888891</c:v>
                </c:pt>
                <c:pt idx="469">
                  <c:v>0.65277777777777779</c:v>
                </c:pt>
                <c:pt idx="470">
                  <c:v>0.65416666666666667</c:v>
                </c:pt>
                <c:pt idx="471">
                  <c:v>0.65555555555555556</c:v>
                </c:pt>
                <c:pt idx="472">
                  <c:v>0.65694444444444444</c:v>
                </c:pt>
                <c:pt idx="473">
                  <c:v>0.65833333333333333</c:v>
                </c:pt>
                <c:pt idx="474">
                  <c:v>0.65972222222222221</c:v>
                </c:pt>
                <c:pt idx="475">
                  <c:v>0.66111111111111109</c:v>
                </c:pt>
                <c:pt idx="476">
                  <c:v>0.66249999999999998</c:v>
                </c:pt>
                <c:pt idx="477">
                  <c:v>0.66388888888888886</c:v>
                </c:pt>
                <c:pt idx="478">
                  <c:v>0.66527777777777775</c:v>
                </c:pt>
                <c:pt idx="479">
                  <c:v>0.66666666666666663</c:v>
                </c:pt>
                <c:pt idx="480">
                  <c:v>0.66805555555555551</c:v>
                </c:pt>
                <c:pt idx="481">
                  <c:v>0.6694444444444444</c:v>
                </c:pt>
                <c:pt idx="482">
                  <c:v>0.67083333333333328</c:v>
                </c:pt>
                <c:pt idx="483">
                  <c:v>0.67222222222222228</c:v>
                </c:pt>
                <c:pt idx="484">
                  <c:v>0.67361111111111116</c:v>
                </c:pt>
                <c:pt idx="485">
                  <c:v>0.67500000000000004</c:v>
                </c:pt>
                <c:pt idx="486">
                  <c:v>0.67638888888888893</c:v>
                </c:pt>
                <c:pt idx="487">
                  <c:v>0.67777777777777781</c:v>
                </c:pt>
                <c:pt idx="488">
                  <c:v>0.6791666666666667</c:v>
                </c:pt>
                <c:pt idx="489">
                  <c:v>0.68055555555555558</c:v>
                </c:pt>
                <c:pt idx="490">
                  <c:v>0.68194444444444446</c:v>
                </c:pt>
                <c:pt idx="491">
                  <c:v>0.68333333333333335</c:v>
                </c:pt>
                <c:pt idx="492">
                  <c:v>0.68472222222222223</c:v>
                </c:pt>
                <c:pt idx="493">
                  <c:v>0.68611111111111112</c:v>
                </c:pt>
                <c:pt idx="494">
                  <c:v>0.6875</c:v>
                </c:pt>
                <c:pt idx="495">
                  <c:v>0.68888888888888888</c:v>
                </c:pt>
                <c:pt idx="496">
                  <c:v>0.69027777777777777</c:v>
                </c:pt>
                <c:pt idx="497">
                  <c:v>0.69166666666666665</c:v>
                </c:pt>
                <c:pt idx="498">
                  <c:v>0.69305555555555554</c:v>
                </c:pt>
                <c:pt idx="499">
                  <c:v>0.69444444444444442</c:v>
                </c:pt>
                <c:pt idx="500">
                  <c:v>0.6958333333333333</c:v>
                </c:pt>
                <c:pt idx="501">
                  <c:v>0.69722222222222219</c:v>
                </c:pt>
                <c:pt idx="502">
                  <c:v>0.69861111111111107</c:v>
                </c:pt>
                <c:pt idx="503">
                  <c:v>0.7</c:v>
                </c:pt>
                <c:pt idx="504">
                  <c:v>0.70138888888888884</c:v>
                </c:pt>
                <c:pt idx="505">
                  <c:v>0.70277777777777772</c:v>
                </c:pt>
                <c:pt idx="506">
                  <c:v>0.70416666666666672</c:v>
                </c:pt>
                <c:pt idx="507">
                  <c:v>0.7055555555555556</c:v>
                </c:pt>
                <c:pt idx="508">
                  <c:v>0.70694444444444449</c:v>
                </c:pt>
                <c:pt idx="509">
                  <c:v>0.70833333333333337</c:v>
                </c:pt>
                <c:pt idx="510">
                  <c:v>0.70972222222222225</c:v>
                </c:pt>
                <c:pt idx="511">
                  <c:v>0.71111111111111114</c:v>
                </c:pt>
                <c:pt idx="512">
                  <c:v>0.71250000000000002</c:v>
                </c:pt>
                <c:pt idx="513">
                  <c:v>0.71388888888888891</c:v>
                </c:pt>
                <c:pt idx="514">
                  <c:v>0.71527777777777779</c:v>
                </c:pt>
                <c:pt idx="515">
                  <c:v>0.71666666666666667</c:v>
                </c:pt>
                <c:pt idx="516">
                  <c:v>0.71805555555555556</c:v>
                </c:pt>
                <c:pt idx="517">
                  <c:v>0.71944444444444444</c:v>
                </c:pt>
                <c:pt idx="518">
                  <c:v>0.72083333333333333</c:v>
                </c:pt>
                <c:pt idx="519">
                  <c:v>0.72222222222222221</c:v>
                </c:pt>
                <c:pt idx="520">
                  <c:v>0.72361111111111109</c:v>
                </c:pt>
                <c:pt idx="521">
                  <c:v>0.72499999999999998</c:v>
                </c:pt>
                <c:pt idx="522">
                  <c:v>0.72638888888888886</c:v>
                </c:pt>
                <c:pt idx="523">
                  <c:v>0.72777777777777775</c:v>
                </c:pt>
                <c:pt idx="524">
                  <c:v>0.72916666666666663</c:v>
                </c:pt>
                <c:pt idx="525">
                  <c:v>0.73055555555555551</c:v>
                </c:pt>
                <c:pt idx="526">
                  <c:v>0.7319444444444444</c:v>
                </c:pt>
                <c:pt idx="527">
                  <c:v>0.73333333333333328</c:v>
                </c:pt>
                <c:pt idx="528">
                  <c:v>0.73472222222222228</c:v>
                </c:pt>
                <c:pt idx="529">
                  <c:v>0.73611111111111116</c:v>
                </c:pt>
                <c:pt idx="530">
                  <c:v>0.73750000000000004</c:v>
                </c:pt>
                <c:pt idx="531">
                  <c:v>0.73888888888888893</c:v>
                </c:pt>
                <c:pt idx="532">
                  <c:v>0.74027777777777781</c:v>
                </c:pt>
                <c:pt idx="533">
                  <c:v>0.7416666666666667</c:v>
                </c:pt>
                <c:pt idx="534">
                  <c:v>0.74305555555555558</c:v>
                </c:pt>
                <c:pt idx="535">
                  <c:v>0.74444444444444446</c:v>
                </c:pt>
                <c:pt idx="536">
                  <c:v>0.74583333333333335</c:v>
                </c:pt>
                <c:pt idx="537">
                  <c:v>0.74722222222222223</c:v>
                </c:pt>
                <c:pt idx="538">
                  <c:v>0.74861111111111112</c:v>
                </c:pt>
                <c:pt idx="539">
                  <c:v>0.75</c:v>
                </c:pt>
                <c:pt idx="540">
                  <c:v>0.75138888888888888</c:v>
                </c:pt>
                <c:pt idx="541">
                  <c:v>0.75277777777777777</c:v>
                </c:pt>
                <c:pt idx="542">
                  <c:v>0.75416666666666665</c:v>
                </c:pt>
                <c:pt idx="543">
                  <c:v>0.75555555555555554</c:v>
                </c:pt>
                <c:pt idx="544">
                  <c:v>0.75694444444444442</c:v>
                </c:pt>
                <c:pt idx="545">
                  <c:v>0.7583333333333333</c:v>
                </c:pt>
                <c:pt idx="546">
                  <c:v>0.75972222222222219</c:v>
                </c:pt>
                <c:pt idx="547">
                  <c:v>0.76111111111111107</c:v>
                </c:pt>
                <c:pt idx="548">
                  <c:v>0.76249999999999996</c:v>
                </c:pt>
                <c:pt idx="549">
                  <c:v>0.76388888888888884</c:v>
                </c:pt>
                <c:pt idx="550">
                  <c:v>0.76527777777777772</c:v>
                </c:pt>
                <c:pt idx="551">
                  <c:v>0.76666666666666672</c:v>
                </c:pt>
                <c:pt idx="552">
                  <c:v>0.7680555555555556</c:v>
                </c:pt>
                <c:pt idx="553">
                  <c:v>0.76944444444444449</c:v>
                </c:pt>
                <c:pt idx="554">
                  <c:v>0.77083333333333337</c:v>
                </c:pt>
                <c:pt idx="555">
                  <c:v>0.77222222222222225</c:v>
                </c:pt>
                <c:pt idx="556">
                  <c:v>0.77361111111111114</c:v>
                </c:pt>
                <c:pt idx="557">
                  <c:v>0.77500000000000002</c:v>
                </c:pt>
                <c:pt idx="558">
                  <c:v>0.77638888888888891</c:v>
                </c:pt>
                <c:pt idx="559">
                  <c:v>0.77777777777777779</c:v>
                </c:pt>
                <c:pt idx="560">
                  <c:v>0.77916666666666667</c:v>
                </c:pt>
                <c:pt idx="561">
                  <c:v>0.78055555555555556</c:v>
                </c:pt>
                <c:pt idx="562">
                  <c:v>0.78194444444444444</c:v>
                </c:pt>
                <c:pt idx="563">
                  <c:v>0.78333333333333333</c:v>
                </c:pt>
                <c:pt idx="564">
                  <c:v>0.78472222222222221</c:v>
                </c:pt>
                <c:pt idx="565">
                  <c:v>0.78611111111111109</c:v>
                </c:pt>
                <c:pt idx="566">
                  <c:v>0.78749999999999998</c:v>
                </c:pt>
                <c:pt idx="567">
                  <c:v>0.78888888888888886</c:v>
                </c:pt>
                <c:pt idx="568">
                  <c:v>0.79027777777777775</c:v>
                </c:pt>
                <c:pt idx="569">
                  <c:v>0.79166666666666663</c:v>
                </c:pt>
                <c:pt idx="570">
                  <c:v>0.79305555555555551</c:v>
                </c:pt>
                <c:pt idx="571">
                  <c:v>0.7944444444444444</c:v>
                </c:pt>
                <c:pt idx="572">
                  <c:v>0.79583333333333328</c:v>
                </c:pt>
                <c:pt idx="573">
                  <c:v>0.79722222222222228</c:v>
                </c:pt>
                <c:pt idx="574">
                  <c:v>0.79861111111111116</c:v>
                </c:pt>
                <c:pt idx="575">
                  <c:v>0.8</c:v>
                </c:pt>
                <c:pt idx="576">
                  <c:v>0.80138888888888893</c:v>
                </c:pt>
                <c:pt idx="577">
                  <c:v>0.80277777777777781</c:v>
                </c:pt>
                <c:pt idx="578">
                  <c:v>0.8041666666666667</c:v>
                </c:pt>
                <c:pt idx="579">
                  <c:v>0.80555555555555558</c:v>
                </c:pt>
                <c:pt idx="580">
                  <c:v>0.80694444444444446</c:v>
                </c:pt>
                <c:pt idx="581">
                  <c:v>0.80833333333333335</c:v>
                </c:pt>
                <c:pt idx="582">
                  <c:v>0.80972222222222223</c:v>
                </c:pt>
                <c:pt idx="583">
                  <c:v>0.81111111111111112</c:v>
                </c:pt>
                <c:pt idx="584">
                  <c:v>0.8125</c:v>
                </c:pt>
                <c:pt idx="585">
                  <c:v>0.81388888888888888</c:v>
                </c:pt>
                <c:pt idx="586">
                  <c:v>0.81527777777777777</c:v>
                </c:pt>
                <c:pt idx="587">
                  <c:v>0.81666666666666665</c:v>
                </c:pt>
                <c:pt idx="588">
                  <c:v>0.81805555555555554</c:v>
                </c:pt>
                <c:pt idx="589">
                  <c:v>0.81944444444444442</c:v>
                </c:pt>
                <c:pt idx="590">
                  <c:v>0.8208333333333333</c:v>
                </c:pt>
                <c:pt idx="591">
                  <c:v>0.82222222222222219</c:v>
                </c:pt>
                <c:pt idx="592">
                  <c:v>0.82361111111111107</c:v>
                </c:pt>
                <c:pt idx="593">
                  <c:v>0.82499999999999996</c:v>
                </c:pt>
                <c:pt idx="594">
                  <c:v>0.82638888888888884</c:v>
                </c:pt>
                <c:pt idx="595">
                  <c:v>0.82777777777777772</c:v>
                </c:pt>
                <c:pt idx="596">
                  <c:v>0.82916666666666672</c:v>
                </c:pt>
                <c:pt idx="597">
                  <c:v>0.8305555555555556</c:v>
                </c:pt>
                <c:pt idx="598">
                  <c:v>0.83194444444444449</c:v>
                </c:pt>
                <c:pt idx="599">
                  <c:v>0.83333333333333337</c:v>
                </c:pt>
                <c:pt idx="600">
                  <c:v>0.83472222222222225</c:v>
                </c:pt>
                <c:pt idx="601">
                  <c:v>0.83611111111111114</c:v>
                </c:pt>
                <c:pt idx="602">
                  <c:v>0.83750000000000002</c:v>
                </c:pt>
                <c:pt idx="603">
                  <c:v>0.83888888888888891</c:v>
                </c:pt>
                <c:pt idx="604">
                  <c:v>0.84027777777777779</c:v>
                </c:pt>
                <c:pt idx="605">
                  <c:v>0.84166666666666667</c:v>
                </c:pt>
                <c:pt idx="606">
                  <c:v>0.84305555555555556</c:v>
                </c:pt>
                <c:pt idx="607">
                  <c:v>0.84444444444444444</c:v>
                </c:pt>
                <c:pt idx="608">
                  <c:v>0.84583333333333333</c:v>
                </c:pt>
                <c:pt idx="609">
                  <c:v>0.84722222222222221</c:v>
                </c:pt>
                <c:pt idx="610">
                  <c:v>0.84861111111111109</c:v>
                </c:pt>
                <c:pt idx="611">
                  <c:v>0.85</c:v>
                </c:pt>
                <c:pt idx="612">
                  <c:v>0.85138888888888886</c:v>
                </c:pt>
                <c:pt idx="613">
                  <c:v>0.85277777777777775</c:v>
                </c:pt>
                <c:pt idx="614">
                  <c:v>0.85416666666666663</c:v>
                </c:pt>
                <c:pt idx="615">
                  <c:v>0.85555555555555551</c:v>
                </c:pt>
                <c:pt idx="616">
                  <c:v>0.8569444444444444</c:v>
                </c:pt>
                <c:pt idx="617">
                  <c:v>0.85833333333333328</c:v>
                </c:pt>
                <c:pt idx="618">
                  <c:v>0.85972222222222228</c:v>
                </c:pt>
                <c:pt idx="619">
                  <c:v>0.86111111111111116</c:v>
                </c:pt>
                <c:pt idx="620">
                  <c:v>0.86250000000000004</c:v>
                </c:pt>
                <c:pt idx="621">
                  <c:v>0.86388888888888893</c:v>
                </c:pt>
                <c:pt idx="622">
                  <c:v>0.86527777777777781</c:v>
                </c:pt>
                <c:pt idx="623">
                  <c:v>0.8666666666666667</c:v>
                </c:pt>
                <c:pt idx="624">
                  <c:v>0.86805555555555558</c:v>
                </c:pt>
                <c:pt idx="625">
                  <c:v>0.86944444444444446</c:v>
                </c:pt>
                <c:pt idx="626">
                  <c:v>0.87083333333333335</c:v>
                </c:pt>
                <c:pt idx="627">
                  <c:v>0.87222222222222223</c:v>
                </c:pt>
                <c:pt idx="628">
                  <c:v>0.87361111111111112</c:v>
                </c:pt>
                <c:pt idx="629">
                  <c:v>0.875</c:v>
                </c:pt>
                <c:pt idx="630">
                  <c:v>0.87638888888888888</c:v>
                </c:pt>
                <c:pt idx="631">
                  <c:v>0.87777777777777777</c:v>
                </c:pt>
                <c:pt idx="632">
                  <c:v>0.87916666666666665</c:v>
                </c:pt>
                <c:pt idx="633">
                  <c:v>0.88055555555555554</c:v>
                </c:pt>
                <c:pt idx="634">
                  <c:v>0.88194444444444442</c:v>
                </c:pt>
                <c:pt idx="635">
                  <c:v>0.8833333333333333</c:v>
                </c:pt>
                <c:pt idx="636">
                  <c:v>0.88472222222222219</c:v>
                </c:pt>
                <c:pt idx="637">
                  <c:v>0.88611111111111107</c:v>
                </c:pt>
                <c:pt idx="638">
                  <c:v>0.88749999999999996</c:v>
                </c:pt>
                <c:pt idx="639">
                  <c:v>0.88888888888888884</c:v>
                </c:pt>
                <c:pt idx="640">
                  <c:v>0.89027777777777772</c:v>
                </c:pt>
                <c:pt idx="641">
                  <c:v>0.89166666666666672</c:v>
                </c:pt>
                <c:pt idx="642">
                  <c:v>0.8930555555555556</c:v>
                </c:pt>
                <c:pt idx="643">
                  <c:v>0.89444444444444449</c:v>
                </c:pt>
                <c:pt idx="644">
                  <c:v>0.89583333333333337</c:v>
                </c:pt>
                <c:pt idx="645">
                  <c:v>0.89722222222222225</c:v>
                </c:pt>
                <c:pt idx="646">
                  <c:v>0.89861111111111114</c:v>
                </c:pt>
                <c:pt idx="647">
                  <c:v>0.9</c:v>
                </c:pt>
                <c:pt idx="648">
                  <c:v>0.90138888888888891</c:v>
                </c:pt>
                <c:pt idx="649">
                  <c:v>0.90277777777777779</c:v>
                </c:pt>
                <c:pt idx="650">
                  <c:v>0.90416666666666667</c:v>
                </c:pt>
                <c:pt idx="651">
                  <c:v>0.90555555555555556</c:v>
                </c:pt>
                <c:pt idx="652">
                  <c:v>0.90694444444444444</c:v>
                </c:pt>
                <c:pt idx="653">
                  <c:v>0.90833333333333333</c:v>
                </c:pt>
                <c:pt idx="654">
                  <c:v>0.90972222222222221</c:v>
                </c:pt>
                <c:pt idx="655">
                  <c:v>0.91111111111111109</c:v>
                </c:pt>
                <c:pt idx="656">
                  <c:v>0.91249999999999998</c:v>
                </c:pt>
                <c:pt idx="657">
                  <c:v>0.91388888888888886</c:v>
                </c:pt>
                <c:pt idx="658">
                  <c:v>0.91527777777777775</c:v>
                </c:pt>
                <c:pt idx="659">
                  <c:v>0.91666666666666663</c:v>
                </c:pt>
                <c:pt idx="660">
                  <c:v>0.91805555555555551</c:v>
                </c:pt>
                <c:pt idx="661">
                  <c:v>0.9194444444444444</c:v>
                </c:pt>
                <c:pt idx="662">
                  <c:v>0.92083333333333328</c:v>
                </c:pt>
                <c:pt idx="663">
                  <c:v>0.92222222222222228</c:v>
                </c:pt>
                <c:pt idx="664">
                  <c:v>0.92361111111111116</c:v>
                </c:pt>
                <c:pt idx="665">
                  <c:v>0.92500000000000004</c:v>
                </c:pt>
                <c:pt idx="666">
                  <c:v>0.92638888888888893</c:v>
                </c:pt>
                <c:pt idx="667">
                  <c:v>0.92777777777777781</c:v>
                </c:pt>
                <c:pt idx="668">
                  <c:v>0.9291666666666667</c:v>
                </c:pt>
                <c:pt idx="669">
                  <c:v>0.93055555555555558</c:v>
                </c:pt>
                <c:pt idx="670">
                  <c:v>0.93194444444444446</c:v>
                </c:pt>
                <c:pt idx="671">
                  <c:v>0.93333333333333335</c:v>
                </c:pt>
                <c:pt idx="672">
                  <c:v>0.93472222222222223</c:v>
                </c:pt>
                <c:pt idx="673">
                  <c:v>0.93611111111111112</c:v>
                </c:pt>
                <c:pt idx="674">
                  <c:v>0.9375</c:v>
                </c:pt>
                <c:pt idx="675">
                  <c:v>0.93888888888888888</c:v>
                </c:pt>
                <c:pt idx="676">
                  <c:v>0.94027777777777777</c:v>
                </c:pt>
                <c:pt idx="677">
                  <c:v>0.94166666666666665</c:v>
                </c:pt>
                <c:pt idx="678">
                  <c:v>0.94305555555555554</c:v>
                </c:pt>
                <c:pt idx="679">
                  <c:v>0.94444444444444442</c:v>
                </c:pt>
                <c:pt idx="680">
                  <c:v>0.9458333333333333</c:v>
                </c:pt>
                <c:pt idx="681">
                  <c:v>0.94722222222222219</c:v>
                </c:pt>
                <c:pt idx="682">
                  <c:v>0.94861111111111107</c:v>
                </c:pt>
                <c:pt idx="683">
                  <c:v>0.95</c:v>
                </c:pt>
                <c:pt idx="684">
                  <c:v>0.95138888888888884</c:v>
                </c:pt>
                <c:pt idx="685">
                  <c:v>0.95277777777777772</c:v>
                </c:pt>
                <c:pt idx="686">
                  <c:v>0.95416666666666672</c:v>
                </c:pt>
                <c:pt idx="687">
                  <c:v>0.9555555555555556</c:v>
                </c:pt>
                <c:pt idx="688">
                  <c:v>0.95694444444444449</c:v>
                </c:pt>
                <c:pt idx="689">
                  <c:v>0.95833333333333337</c:v>
                </c:pt>
                <c:pt idx="690">
                  <c:v>0.95972222222222225</c:v>
                </c:pt>
                <c:pt idx="691">
                  <c:v>0.96111111111111114</c:v>
                </c:pt>
                <c:pt idx="692">
                  <c:v>0.96250000000000002</c:v>
                </c:pt>
                <c:pt idx="693">
                  <c:v>0.96388888888888891</c:v>
                </c:pt>
                <c:pt idx="694">
                  <c:v>0.96527777777777779</c:v>
                </c:pt>
                <c:pt idx="695">
                  <c:v>0.96666666666666667</c:v>
                </c:pt>
                <c:pt idx="696">
                  <c:v>0.96805555555555556</c:v>
                </c:pt>
                <c:pt idx="697">
                  <c:v>0.96944444444444444</c:v>
                </c:pt>
                <c:pt idx="698">
                  <c:v>0.97083333333333333</c:v>
                </c:pt>
                <c:pt idx="699">
                  <c:v>0.97222222222222221</c:v>
                </c:pt>
                <c:pt idx="700">
                  <c:v>0.97361111111111109</c:v>
                </c:pt>
                <c:pt idx="701">
                  <c:v>0.97499999999999998</c:v>
                </c:pt>
                <c:pt idx="702">
                  <c:v>0.97638888888888886</c:v>
                </c:pt>
                <c:pt idx="703">
                  <c:v>0.97777777777777775</c:v>
                </c:pt>
                <c:pt idx="704">
                  <c:v>0.97916666666666663</c:v>
                </c:pt>
                <c:pt idx="705">
                  <c:v>0.98055555555555551</c:v>
                </c:pt>
                <c:pt idx="706">
                  <c:v>0.9819444444444444</c:v>
                </c:pt>
                <c:pt idx="707">
                  <c:v>0.98333333333333328</c:v>
                </c:pt>
                <c:pt idx="708">
                  <c:v>0.98472222222222228</c:v>
                </c:pt>
                <c:pt idx="709">
                  <c:v>0.98611111111111116</c:v>
                </c:pt>
                <c:pt idx="710">
                  <c:v>0.98750000000000004</c:v>
                </c:pt>
                <c:pt idx="711">
                  <c:v>0.98888888888888893</c:v>
                </c:pt>
                <c:pt idx="712">
                  <c:v>0.99027777777777781</c:v>
                </c:pt>
                <c:pt idx="713">
                  <c:v>0.9916666666666667</c:v>
                </c:pt>
                <c:pt idx="714">
                  <c:v>0.99305555555555558</c:v>
                </c:pt>
                <c:pt idx="715">
                  <c:v>0.99444444444444446</c:v>
                </c:pt>
                <c:pt idx="716">
                  <c:v>0.99583333333333335</c:v>
                </c:pt>
                <c:pt idx="717">
                  <c:v>0.99722222222222223</c:v>
                </c:pt>
                <c:pt idx="718">
                  <c:v>0.99861111111111112</c:v>
                </c:pt>
                <c:pt idx="719">
                  <c:v>1</c:v>
                </c:pt>
              </c:numCache>
            </c:numRef>
          </c:cat>
          <c:val>
            <c:numRef>
              <c:f>'Data for Figure 6'!$S$10:$S$729</c:f>
              <c:numCache>
                <c:formatCode>"$"#,##0.00</c:formatCode>
                <c:ptCount val="720"/>
                <c:pt idx="0">
                  <c:v>40.387828946508321</c:v>
                </c:pt>
                <c:pt idx="1">
                  <c:v>40.387828946508321</c:v>
                </c:pt>
                <c:pt idx="2">
                  <c:v>40.387828946508321</c:v>
                </c:pt>
                <c:pt idx="3">
                  <c:v>40.387828946508321</c:v>
                </c:pt>
                <c:pt idx="4">
                  <c:v>40.387828946508321</c:v>
                </c:pt>
                <c:pt idx="5">
                  <c:v>40.387828946508321</c:v>
                </c:pt>
                <c:pt idx="6">
                  <c:v>40.387828946508321</c:v>
                </c:pt>
                <c:pt idx="7">
                  <c:v>40.387828946508321</c:v>
                </c:pt>
                <c:pt idx="8">
                  <c:v>40.387828946508321</c:v>
                </c:pt>
                <c:pt idx="9">
                  <c:v>40.387828946508321</c:v>
                </c:pt>
                <c:pt idx="10">
                  <c:v>40.387828946508321</c:v>
                </c:pt>
                <c:pt idx="11">
                  <c:v>40.387828946508321</c:v>
                </c:pt>
                <c:pt idx="12">
                  <c:v>40.387828946508321</c:v>
                </c:pt>
                <c:pt idx="13">
                  <c:v>40.387828946508321</c:v>
                </c:pt>
                <c:pt idx="14">
                  <c:v>40.387828946508321</c:v>
                </c:pt>
                <c:pt idx="15">
                  <c:v>40.387828946508321</c:v>
                </c:pt>
                <c:pt idx="16">
                  <c:v>40.387828946508321</c:v>
                </c:pt>
                <c:pt idx="17">
                  <c:v>40.387828946508321</c:v>
                </c:pt>
                <c:pt idx="18">
                  <c:v>40.387828946508321</c:v>
                </c:pt>
                <c:pt idx="19">
                  <c:v>40.387828946508321</c:v>
                </c:pt>
                <c:pt idx="20">
                  <c:v>40.387828946508321</c:v>
                </c:pt>
                <c:pt idx="21">
                  <c:v>40.387828946508321</c:v>
                </c:pt>
                <c:pt idx="22">
                  <c:v>40.387828946508321</c:v>
                </c:pt>
                <c:pt idx="23">
                  <c:v>40.387828946508321</c:v>
                </c:pt>
                <c:pt idx="24">
                  <c:v>40.387828946508321</c:v>
                </c:pt>
                <c:pt idx="25">
                  <c:v>40.387828946508321</c:v>
                </c:pt>
                <c:pt idx="26">
                  <c:v>40.387828946508321</c:v>
                </c:pt>
                <c:pt idx="27">
                  <c:v>40.387828946508321</c:v>
                </c:pt>
                <c:pt idx="28">
                  <c:v>40.387828946508321</c:v>
                </c:pt>
                <c:pt idx="29">
                  <c:v>40.387828946508321</c:v>
                </c:pt>
                <c:pt idx="30">
                  <c:v>40.387828946508321</c:v>
                </c:pt>
                <c:pt idx="31">
                  <c:v>40.387828946508321</c:v>
                </c:pt>
                <c:pt idx="32">
                  <c:v>40.387828946508321</c:v>
                </c:pt>
                <c:pt idx="33">
                  <c:v>40.387828946508321</c:v>
                </c:pt>
                <c:pt idx="34">
                  <c:v>40.387828946508321</c:v>
                </c:pt>
                <c:pt idx="35">
                  <c:v>40.387828946508321</c:v>
                </c:pt>
                <c:pt idx="36">
                  <c:v>40.387828946508321</c:v>
                </c:pt>
                <c:pt idx="37">
                  <c:v>40.387828946508321</c:v>
                </c:pt>
                <c:pt idx="38">
                  <c:v>40.387828946508321</c:v>
                </c:pt>
                <c:pt idx="39">
                  <c:v>40.387828946508321</c:v>
                </c:pt>
                <c:pt idx="40">
                  <c:v>40.387828946508321</c:v>
                </c:pt>
                <c:pt idx="41">
                  <c:v>40.387828946508321</c:v>
                </c:pt>
                <c:pt idx="42">
                  <c:v>40.387828946508321</c:v>
                </c:pt>
                <c:pt idx="43">
                  <c:v>40.387828946508321</c:v>
                </c:pt>
                <c:pt idx="44">
                  <c:v>40.387828946508321</c:v>
                </c:pt>
                <c:pt idx="45">
                  <c:v>40.387828946508321</c:v>
                </c:pt>
                <c:pt idx="46">
                  <c:v>40.387828946508321</c:v>
                </c:pt>
                <c:pt idx="47">
                  <c:v>40.387828946508321</c:v>
                </c:pt>
                <c:pt idx="48">
                  <c:v>40.387828946508321</c:v>
                </c:pt>
                <c:pt idx="49">
                  <c:v>40.387828946508321</c:v>
                </c:pt>
                <c:pt idx="50">
                  <c:v>40.387828946508321</c:v>
                </c:pt>
                <c:pt idx="51">
                  <c:v>40.387828946508321</c:v>
                </c:pt>
                <c:pt idx="52">
                  <c:v>40.387828946508321</c:v>
                </c:pt>
                <c:pt idx="53">
                  <c:v>40.387828946508321</c:v>
                </c:pt>
                <c:pt idx="54">
                  <c:v>40.387828946508321</c:v>
                </c:pt>
                <c:pt idx="55">
                  <c:v>40.387828946508321</c:v>
                </c:pt>
                <c:pt idx="56">
                  <c:v>40.387828946508321</c:v>
                </c:pt>
                <c:pt idx="57">
                  <c:v>40.387828946508321</c:v>
                </c:pt>
                <c:pt idx="58">
                  <c:v>40.387828946508321</c:v>
                </c:pt>
                <c:pt idx="59">
                  <c:v>40.387828946508321</c:v>
                </c:pt>
                <c:pt idx="60">
                  <c:v>40.387828946508321</c:v>
                </c:pt>
                <c:pt idx="61">
                  <c:v>40.387828946508321</c:v>
                </c:pt>
                <c:pt idx="62">
                  <c:v>40.387828946508321</c:v>
                </c:pt>
                <c:pt idx="63">
                  <c:v>40.387828946508321</c:v>
                </c:pt>
                <c:pt idx="64">
                  <c:v>40.387828946508321</c:v>
                </c:pt>
                <c:pt idx="65">
                  <c:v>40.387828946508321</c:v>
                </c:pt>
                <c:pt idx="66">
                  <c:v>40.387828946508321</c:v>
                </c:pt>
                <c:pt idx="67">
                  <c:v>40.387828946508321</c:v>
                </c:pt>
                <c:pt idx="68">
                  <c:v>40.387828946508321</c:v>
                </c:pt>
                <c:pt idx="69">
                  <c:v>40.387828946508321</c:v>
                </c:pt>
                <c:pt idx="70">
                  <c:v>40.387828946508321</c:v>
                </c:pt>
                <c:pt idx="71">
                  <c:v>40.387828946508321</c:v>
                </c:pt>
                <c:pt idx="72">
                  <c:v>40.387828946508321</c:v>
                </c:pt>
                <c:pt idx="73">
                  <c:v>40.387828946508321</c:v>
                </c:pt>
                <c:pt idx="74">
                  <c:v>40.387828946508321</c:v>
                </c:pt>
                <c:pt idx="75">
                  <c:v>40.387828946508321</c:v>
                </c:pt>
                <c:pt idx="76">
                  <c:v>40.387828946508321</c:v>
                </c:pt>
                <c:pt idx="77">
                  <c:v>40.387828946508321</c:v>
                </c:pt>
                <c:pt idx="78">
                  <c:v>40.387828946508321</c:v>
                </c:pt>
                <c:pt idx="79">
                  <c:v>40.387828946508321</c:v>
                </c:pt>
                <c:pt idx="80">
                  <c:v>40.387828946508321</c:v>
                </c:pt>
                <c:pt idx="81">
                  <c:v>40.387828946508321</c:v>
                </c:pt>
                <c:pt idx="82">
                  <c:v>40.387828946508321</c:v>
                </c:pt>
                <c:pt idx="83">
                  <c:v>40.387828946508321</c:v>
                </c:pt>
                <c:pt idx="84">
                  <c:v>40.387828946508321</c:v>
                </c:pt>
                <c:pt idx="85">
                  <c:v>40.387828946508321</c:v>
                </c:pt>
                <c:pt idx="86">
                  <c:v>40.387828946508321</c:v>
                </c:pt>
                <c:pt idx="87">
                  <c:v>40.387828946508321</c:v>
                </c:pt>
                <c:pt idx="88">
                  <c:v>40.387828946508321</c:v>
                </c:pt>
                <c:pt idx="89">
                  <c:v>40.387828946508321</c:v>
                </c:pt>
                <c:pt idx="90">
                  <c:v>40.387828946508321</c:v>
                </c:pt>
                <c:pt idx="91">
                  <c:v>40.387828946508321</c:v>
                </c:pt>
                <c:pt idx="92">
                  <c:v>40.387828946508321</c:v>
                </c:pt>
                <c:pt idx="93">
                  <c:v>40.387828946508321</c:v>
                </c:pt>
                <c:pt idx="94">
                  <c:v>40.387828946508321</c:v>
                </c:pt>
                <c:pt idx="95">
                  <c:v>40.387828946508321</c:v>
                </c:pt>
                <c:pt idx="96">
                  <c:v>40.387828946508321</c:v>
                </c:pt>
                <c:pt idx="97">
                  <c:v>40.387828946508321</c:v>
                </c:pt>
                <c:pt idx="98">
                  <c:v>40.387828946508321</c:v>
                </c:pt>
                <c:pt idx="99">
                  <c:v>40.387828946508321</c:v>
                </c:pt>
                <c:pt idx="100">
                  <c:v>40.387828946508321</c:v>
                </c:pt>
                <c:pt idx="101">
                  <c:v>40.387828946508321</c:v>
                </c:pt>
                <c:pt idx="102">
                  <c:v>40.387828946508321</c:v>
                </c:pt>
                <c:pt idx="103">
                  <c:v>40.387828946508321</c:v>
                </c:pt>
                <c:pt idx="104">
                  <c:v>40.387828946508321</c:v>
                </c:pt>
                <c:pt idx="105">
                  <c:v>40.387828946508321</c:v>
                </c:pt>
                <c:pt idx="106">
                  <c:v>40.387828946508321</c:v>
                </c:pt>
                <c:pt idx="107">
                  <c:v>40.387828946508321</c:v>
                </c:pt>
                <c:pt idx="108">
                  <c:v>40.387828946508321</c:v>
                </c:pt>
                <c:pt idx="109">
                  <c:v>40.387828946508321</c:v>
                </c:pt>
                <c:pt idx="110">
                  <c:v>40.387828946508321</c:v>
                </c:pt>
                <c:pt idx="111">
                  <c:v>40.387828946508321</c:v>
                </c:pt>
                <c:pt idx="112">
                  <c:v>40.387828946508321</c:v>
                </c:pt>
                <c:pt idx="113">
                  <c:v>40.387828946508321</c:v>
                </c:pt>
                <c:pt idx="114">
                  <c:v>40.387828946508321</c:v>
                </c:pt>
                <c:pt idx="115">
                  <c:v>40.387828946508321</c:v>
                </c:pt>
                <c:pt idx="116">
                  <c:v>40.387828946508321</c:v>
                </c:pt>
                <c:pt idx="117">
                  <c:v>40.387828946508321</c:v>
                </c:pt>
                <c:pt idx="118">
                  <c:v>40.387828946508321</c:v>
                </c:pt>
                <c:pt idx="119">
                  <c:v>40.387828946508321</c:v>
                </c:pt>
                <c:pt idx="120">
                  <c:v>40.387828946508321</c:v>
                </c:pt>
                <c:pt idx="121">
                  <c:v>40.387828946508321</c:v>
                </c:pt>
                <c:pt idx="122">
                  <c:v>40.387828946508321</c:v>
                </c:pt>
                <c:pt idx="123">
                  <c:v>40.387828946508321</c:v>
                </c:pt>
                <c:pt idx="124">
                  <c:v>40.387828946508321</c:v>
                </c:pt>
                <c:pt idx="125">
                  <c:v>40.387828946508321</c:v>
                </c:pt>
                <c:pt idx="126">
                  <c:v>40.387828946508321</c:v>
                </c:pt>
                <c:pt idx="127">
                  <c:v>40.387828946508321</c:v>
                </c:pt>
                <c:pt idx="128">
                  <c:v>40.387828946508321</c:v>
                </c:pt>
                <c:pt idx="129">
                  <c:v>40.387828946508321</c:v>
                </c:pt>
                <c:pt idx="130">
                  <c:v>40.387828946508321</c:v>
                </c:pt>
                <c:pt idx="131">
                  <c:v>40.387828946508321</c:v>
                </c:pt>
                <c:pt idx="132">
                  <c:v>40.387828946508321</c:v>
                </c:pt>
                <c:pt idx="133">
                  <c:v>40.387828946508321</c:v>
                </c:pt>
                <c:pt idx="134">
                  <c:v>40.387828946508321</c:v>
                </c:pt>
                <c:pt idx="135">
                  <c:v>40.387828946508321</c:v>
                </c:pt>
                <c:pt idx="136">
                  <c:v>40.387828946508321</c:v>
                </c:pt>
                <c:pt idx="137">
                  <c:v>40.387828946508321</c:v>
                </c:pt>
                <c:pt idx="138">
                  <c:v>40.387828946508321</c:v>
                </c:pt>
                <c:pt idx="139">
                  <c:v>40.387828946508321</c:v>
                </c:pt>
                <c:pt idx="140">
                  <c:v>40.387828946508321</c:v>
                </c:pt>
                <c:pt idx="141">
                  <c:v>40.387828946508321</c:v>
                </c:pt>
                <c:pt idx="142">
                  <c:v>40.387828946508321</c:v>
                </c:pt>
                <c:pt idx="143">
                  <c:v>40.387828946508321</c:v>
                </c:pt>
                <c:pt idx="144">
                  <c:v>40.387828946508321</c:v>
                </c:pt>
                <c:pt idx="145">
                  <c:v>40.387828946508321</c:v>
                </c:pt>
                <c:pt idx="146">
                  <c:v>40.387828946508321</c:v>
                </c:pt>
                <c:pt idx="147">
                  <c:v>40.387828946508321</c:v>
                </c:pt>
                <c:pt idx="148">
                  <c:v>40.387828946508321</c:v>
                </c:pt>
                <c:pt idx="149">
                  <c:v>40.387828946508321</c:v>
                </c:pt>
                <c:pt idx="150">
                  <c:v>40.387828946508321</c:v>
                </c:pt>
                <c:pt idx="151">
                  <c:v>40.387828946508321</c:v>
                </c:pt>
                <c:pt idx="152">
                  <c:v>40.387828946508321</c:v>
                </c:pt>
                <c:pt idx="153">
                  <c:v>40.387828946508321</c:v>
                </c:pt>
                <c:pt idx="154">
                  <c:v>40.387828946508321</c:v>
                </c:pt>
                <c:pt idx="155">
                  <c:v>40.387828946508321</c:v>
                </c:pt>
                <c:pt idx="156">
                  <c:v>40.387828946508321</c:v>
                </c:pt>
                <c:pt idx="157">
                  <c:v>40.387828946508321</c:v>
                </c:pt>
                <c:pt idx="158">
                  <c:v>40.387828946508321</c:v>
                </c:pt>
                <c:pt idx="159">
                  <c:v>40.387828946508321</c:v>
                </c:pt>
                <c:pt idx="160">
                  <c:v>40.387828946508321</c:v>
                </c:pt>
                <c:pt idx="161">
                  <c:v>40.387828946508321</c:v>
                </c:pt>
                <c:pt idx="162">
                  <c:v>40.387828946508321</c:v>
                </c:pt>
                <c:pt idx="163">
                  <c:v>40.387828946508321</c:v>
                </c:pt>
                <c:pt idx="164">
                  <c:v>40.387828946508321</c:v>
                </c:pt>
                <c:pt idx="165">
                  <c:v>40.387828946508321</c:v>
                </c:pt>
                <c:pt idx="166">
                  <c:v>40.387828946508321</c:v>
                </c:pt>
                <c:pt idx="167">
                  <c:v>40.387828946508321</c:v>
                </c:pt>
                <c:pt idx="168">
                  <c:v>40.387828946508321</c:v>
                </c:pt>
                <c:pt idx="169">
                  <c:v>40.387828946508321</c:v>
                </c:pt>
                <c:pt idx="170">
                  <c:v>40.387828946508321</c:v>
                </c:pt>
                <c:pt idx="171">
                  <c:v>40.387828946508321</c:v>
                </c:pt>
                <c:pt idx="172">
                  <c:v>40.387828946508321</c:v>
                </c:pt>
                <c:pt idx="173">
                  <c:v>40.387828946508321</c:v>
                </c:pt>
                <c:pt idx="174">
                  <c:v>40.387828946508321</c:v>
                </c:pt>
                <c:pt idx="175">
                  <c:v>40.387828946508321</c:v>
                </c:pt>
                <c:pt idx="176">
                  <c:v>40.387828946508321</c:v>
                </c:pt>
                <c:pt idx="177">
                  <c:v>40.387828946508321</c:v>
                </c:pt>
                <c:pt idx="178">
                  <c:v>40.387828946508321</c:v>
                </c:pt>
                <c:pt idx="179">
                  <c:v>40.387828946508321</c:v>
                </c:pt>
                <c:pt idx="180">
                  <c:v>40.387828946508321</c:v>
                </c:pt>
                <c:pt idx="181">
                  <c:v>40.387828946508321</c:v>
                </c:pt>
                <c:pt idx="182">
                  <c:v>40.387828946508321</c:v>
                </c:pt>
                <c:pt idx="183">
                  <c:v>40.387828946508321</c:v>
                </c:pt>
                <c:pt idx="184">
                  <c:v>40.387828946508321</c:v>
                </c:pt>
                <c:pt idx="185">
                  <c:v>40.387828946508321</c:v>
                </c:pt>
                <c:pt idx="186">
                  <c:v>40.387828946508321</c:v>
                </c:pt>
                <c:pt idx="187">
                  <c:v>40.387828946508321</c:v>
                </c:pt>
                <c:pt idx="188">
                  <c:v>40.387828946508321</c:v>
                </c:pt>
                <c:pt idx="189">
                  <c:v>40.387828946508321</c:v>
                </c:pt>
                <c:pt idx="190">
                  <c:v>40.387828946508321</c:v>
                </c:pt>
                <c:pt idx="191">
                  <c:v>40.387828946508321</c:v>
                </c:pt>
                <c:pt idx="192">
                  <c:v>40.387828946508321</c:v>
                </c:pt>
                <c:pt idx="193">
                  <c:v>40.387828946508321</c:v>
                </c:pt>
                <c:pt idx="194">
                  <c:v>40.387828946508321</c:v>
                </c:pt>
                <c:pt idx="195">
                  <c:v>40.387828946508321</c:v>
                </c:pt>
                <c:pt idx="196">
                  <c:v>40.387828946508321</c:v>
                </c:pt>
                <c:pt idx="197">
                  <c:v>40.387828946508321</c:v>
                </c:pt>
                <c:pt idx="198">
                  <c:v>40.387828946508321</c:v>
                </c:pt>
                <c:pt idx="199">
                  <c:v>40.387828946508321</c:v>
                </c:pt>
                <c:pt idx="200">
                  <c:v>40.387828946508321</c:v>
                </c:pt>
                <c:pt idx="201">
                  <c:v>40.387828946508321</c:v>
                </c:pt>
                <c:pt idx="202">
                  <c:v>40.387828946508321</c:v>
                </c:pt>
                <c:pt idx="203">
                  <c:v>40.387828946508321</c:v>
                </c:pt>
                <c:pt idx="204">
                  <c:v>40.387828946508321</c:v>
                </c:pt>
                <c:pt idx="205">
                  <c:v>40.387828946508321</c:v>
                </c:pt>
                <c:pt idx="206">
                  <c:v>40.387828946508321</c:v>
                </c:pt>
                <c:pt idx="207">
                  <c:v>40.387828946508321</c:v>
                </c:pt>
                <c:pt idx="208">
                  <c:v>40.387828946508321</c:v>
                </c:pt>
                <c:pt idx="209">
                  <c:v>40.387828946508321</c:v>
                </c:pt>
                <c:pt idx="210">
                  <c:v>40.387828946508321</c:v>
                </c:pt>
                <c:pt idx="211">
                  <c:v>40.387828946508321</c:v>
                </c:pt>
                <c:pt idx="212">
                  <c:v>40.387828946508321</c:v>
                </c:pt>
                <c:pt idx="213">
                  <c:v>40.387828946508321</c:v>
                </c:pt>
                <c:pt idx="214">
                  <c:v>40.387828946508321</c:v>
                </c:pt>
                <c:pt idx="215">
                  <c:v>40.387828946508321</c:v>
                </c:pt>
                <c:pt idx="216">
                  <c:v>40.387828946508321</c:v>
                </c:pt>
                <c:pt idx="217">
                  <c:v>40.387828946508321</c:v>
                </c:pt>
                <c:pt idx="218">
                  <c:v>40.387828946508321</c:v>
                </c:pt>
                <c:pt idx="219">
                  <c:v>40.387828946508321</c:v>
                </c:pt>
                <c:pt idx="220">
                  <c:v>40.387828946508321</c:v>
                </c:pt>
                <c:pt idx="221">
                  <c:v>40.387828946508321</c:v>
                </c:pt>
                <c:pt idx="222">
                  <c:v>40.387828946508321</c:v>
                </c:pt>
                <c:pt idx="223">
                  <c:v>40.387828946508321</c:v>
                </c:pt>
                <c:pt idx="224">
                  <c:v>40.387828946508321</c:v>
                </c:pt>
                <c:pt idx="225">
                  <c:v>40.387828946508321</c:v>
                </c:pt>
                <c:pt idx="226">
                  <c:v>40.387828946508321</c:v>
                </c:pt>
                <c:pt idx="227">
                  <c:v>40.387828946508321</c:v>
                </c:pt>
                <c:pt idx="228">
                  <c:v>40.387828946508321</c:v>
                </c:pt>
                <c:pt idx="229">
                  <c:v>40.387828946508321</c:v>
                </c:pt>
                <c:pt idx="230">
                  <c:v>40.387828946508321</c:v>
                </c:pt>
                <c:pt idx="231">
                  <c:v>40.387828946508321</c:v>
                </c:pt>
                <c:pt idx="232">
                  <c:v>40.387828946508321</c:v>
                </c:pt>
                <c:pt idx="233">
                  <c:v>40.387828946508321</c:v>
                </c:pt>
                <c:pt idx="234">
                  <c:v>40.387828946508321</c:v>
                </c:pt>
                <c:pt idx="235">
                  <c:v>40.387828946508321</c:v>
                </c:pt>
                <c:pt idx="236">
                  <c:v>40.387828946508321</c:v>
                </c:pt>
                <c:pt idx="237">
                  <c:v>40.387828946508321</c:v>
                </c:pt>
                <c:pt idx="238">
                  <c:v>40.387828946508321</c:v>
                </c:pt>
                <c:pt idx="239">
                  <c:v>40.387828946508321</c:v>
                </c:pt>
                <c:pt idx="240">
                  <c:v>40.387828946508321</c:v>
                </c:pt>
                <c:pt idx="241">
                  <c:v>40.387828946508321</c:v>
                </c:pt>
                <c:pt idx="242">
                  <c:v>40.387828946508321</c:v>
                </c:pt>
                <c:pt idx="243">
                  <c:v>40.387828946508321</c:v>
                </c:pt>
                <c:pt idx="244">
                  <c:v>40.387828946508321</c:v>
                </c:pt>
                <c:pt idx="245">
                  <c:v>40.387828946508321</c:v>
                </c:pt>
                <c:pt idx="246">
                  <c:v>40.387828946508321</c:v>
                </c:pt>
                <c:pt idx="247">
                  <c:v>40.387828946508321</c:v>
                </c:pt>
                <c:pt idx="248">
                  <c:v>40.387828946508321</c:v>
                </c:pt>
                <c:pt idx="249">
                  <c:v>40.387828946508321</c:v>
                </c:pt>
                <c:pt idx="250">
                  <c:v>40.387828946508321</c:v>
                </c:pt>
                <c:pt idx="251">
                  <c:v>40.387828946508321</c:v>
                </c:pt>
                <c:pt idx="252">
                  <c:v>40.387828946508321</c:v>
                </c:pt>
                <c:pt idx="253">
                  <c:v>40.387828946508321</c:v>
                </c:pt>
                <c:pt idx="254">
                  <c:v>40.387828946508321</c:v>
                </c:pt>
                <c:pt idx="255">
                  <c:v>40.387828946508321</c:v>
                </c:pt>
                <c:pt idx="256">
                  <c:v>40.387828946508321</c:v>
                </c:pt>
                <c:pt idx="257">
                  <c:v>40.387828946508321</c:v>
                </c:pt>
                <c:pt idx="258">
                  <c:v>40.387828946508321</c:v>
                </c:pt>
                <c:pt idx="259">
                  <c:v>40.387828946508321</c:v>
                </c:pt>
                <c:pt idx="260">
                  <c:v>40.387828946508321</c:v>
                </c:pt>
                <c:pt idx="261">
                  <c:v>40.387828946508321</c:v>
                </c:pt>
                <c:pt idx="262">
                  <c:v>40.387828946508321</c:v>
                </c:pt>
                <c:pt idx="263">
                  <c:v>40.387828946508321</c:v>
                </c:pt>
                <c:pt idx="264">
                  <c:v>40.387828946508321</c:v>
                </c:pt>
                <c:pt idx="265">
                  <c:v>40.387828946508321</c:v>
                </c:pt>
                <c:pt idx="266">
                  <c:v>40.387828946508321</c:v>
                </c:pt>
                <c:pt idx="267">
                  <c:v>40.387828946508321</c:v>
                </c:pt>
                <c:pt idx="268">
                  <c:v>40.387828946508321</c:v>
                </c:pt>
                <c:pt idx="269">
                  <c:v>40.387828946508321</c:v>
                </c:pt>
                <c:pt idx="270">
                  <c:v>40.387828946508321</c:v>
                </c:pt>
                <c:pt idx="271">
                  <c:v>40.387828946508321</c:v>
                </c:pt>
                <c:pt idx="272">
                  <c:v>40.387828946508321</c:v>
                </c:pt>
                <c:pt idx="273">
                  <c:v>40.387828946508321</c:v>
                </c:pt>
                <c:pt idx="274">
                  <c:v>40.387828946508321</c:v>
                </c:pt>
                <c:pt idx="275">
                  <c:v>40.387828946508321</c:v>
                </c:pt>
                <c:pt idx="276">
                  <c:v>40.387828946508321</c:v>
                </c:pt>
                <c:pt idx="277">
                  <c:v>40.387828946508321</c:v>
                </c:pt>
                <c:pt idx="278">
                  <c:v>40.387828946508321</c:v>
                </c:pt>
                <c:pt idx="279">
                  <c:v>40.387828946508321</c:v>
                </c:pt>
                <c:pt idx="280">
                  <c:v>40.387828946508321</c:v>
                </c:pt>
                <c:pt idx="281">
                  <c:v>40.387828946508321</c:v>
                </c:pt>
                <c:pt idx="282">
                  <c:v>40.387828946508321</c:v>
                </c:pt>
                <c:pt idx="283">
                  <c:v>40.387828946508321</c:v>
                </c:pt>
                <c:pt idx="284">
                  <c:v>40.387828946508321</c:v>
                </c:pt>
                <c:pt idx="285">
                  <c:v>40.387828946508321</c:v>
                </c:pt>
                <c:pt idx="286">
                  <c:v>40.387828946508321</c:v>
                </c:pt>
                <c:pt idx="287">
                  <c:v>40.387828946508321</c:v>
                </c:pt>
                <c:pt idx="288">
                  <c:v>40.387828946508321</c:v>
                </c:pt>
                <c:pt idx="289">
                  <c:v>40.387828946508321</c:v>
                </c:pt>
                <c:pt idx="290">
                  <c:v>40.387828946508321</c:v>
                </c:pt>
                <c:pt idx="291">
                  <c:v>40.387828946508321</c:v>
                </c:pt>
                <c:pt idx="292">
                  <c:v>40.387828946508321</c:v>
                </c:pt>
                <c:pt idx="293">
                  <c:v>40.387828946508321</c:v>
                </c:pt>
                <c:pt idx="294">
                  <c:v>40.387828946508321</c:v>
                </c:pt>
                <c:pt idx="295">
                  <c:v>40.387828946508321</c:v>
                </c:pt>
                <c:pt idx="296">
                  <c:v>40.387828946508321</c:v>
                </c:pt>
                <c:pt idx="297">
                  <c:v>40.387828946508321</c:v>
                </c:pt>
                <c:pt idx="298">
                  <c:v>40.387828946508321</c:v>
                </c:pt>
                <c:pt idx="299">
                  <c:v>40.387828946508321</c:v>
                </c:pt>
                <c:pt idx="300">
                  <c:v>40.387828946508321</c:v>
                </c:pt>
                <c:pt idx="301">
                  <c:v>40.387828946508321</c:v>
                </c:pt>
                <c:pt idx="302">
                  <c:v>40.387828946508321</c:v>
                </c:pt>
                <c:pt idx="303">
                  <c:v>40.387828946508321</c:v>
                </c:pt>
                <c:pt idx="304">
                  <c:v>40.387828946508321</c:v>
                </c:pt>
                <c:pt idx="305">
                  <c:v>40.387828946508321</c:v>
                </c:pt>
                <c:pt idx="306">
                  <c:v>40.387828946508321</c:v>
                </c:pt>
                <c:pt idx="307">
                  <c:v>40.387828946508321</c:v>
                </c:pt>
                <c:pt idx="308">
                  <c:v>40.387828946508321</c:v>
                </c:pt>
                <c:pt idx="309">
                  <c:v>40.387828946508321</c:v>
                </c:pt>
                <c:pt idx="310">
                  <c:v>40.387828946508321</c:v>
                </c:pt>
                <c:pt idx="311">
                  <c:v>40.387828946508321</c:v>
                </c:pt>
                <c:pt idx="312">
                  <c:v>40.387828946508321</c:v>
                </c:pt>
                <c:pt idx="313">
                  <c:v>40.387828946508321</c:v>
                </c:pt>
                <c:pt idx="314">
                  <c:v>40.387828946508321</c:v>
                </c:pt>
                <c:pt idx="315">
                  <c:v>40.387828946508321</c:v>
                </c:pt>
                <c:pt idx="316">
                  <c:v>40.387828946508321</c:v>
                </c:pt>
                <c:pt idx="317">
                  <c:v>40.387828946508321</c:v>
                </c:pt>
                <c:pt idx="318">
                  <c:v>40.387828946508321</c:v>
                </c:pt>
                <c:pt idx="319">
                  <c:v>40.387828946508321</c:v>
                </c:pt>
                <c:pt idx="320">
                  <c:v>40.387828946508321</c:v>
                </c:pt>
                <c:pt idx="321">
                  <c:v>40.387828946508321</c:v>
                </c:pt>
                <c:pt idx="322">
                  <c:v>40.387828946508321</c:v>
                </c:pt>
                <c:pt idx="323">
                  <c:v>40.387828946508321</c:v>
                </c:pt>
                <c:pt idx="324">
                  <c:v>40.387828946508321</c:v>
                </c:pt>
                <c:pt idx="325">
                  <c:v>40.387828946508321</c:v>
                </c:pt>
                <c:pt idx="326">
                  <c:v>40.387828946508321</c:v>
                </c:pt>
                <c:pt idx="327">
                  <c:v>40.387828946508321</c:v>
                </c:pt>
                <c:pt idx="328">
                  <c:v>40.387828946508321</c:v>
                </c:pt>
                <c:pt idx="329">
                  <c:v>40.387828946508321</c:v>
                </c:pt>
                <c:pt idx="330">
                  <c:v>40.387828946508321</c:v>
                </c:pt>
                <c:pt idx="331">
                  <c:v>40.387828946508321</c:v>
                </c:pt>
                <c:pt idx="332">
                  <c:v>40.387828946508321</c:v>
                </c:pt>
                <c:pt idx="333">
                  <c:v>40.387828946508321</c:v>
                </c:pt>
                <c:pt idx="334">
                  <c:v>40.387828946508321</c:v>
                </c:pt>
                <c:pt idx="335">
                  <c:v>40.387828946508321</c:v>
                </c:pt>
                <c:pt idx="336">
                  <c:v>40.387828946508321</c:v>
                </c:pt>
                <c:pt idx="337">
                  <c:v>40.387828946508321</c:v>
                </c:pt>
                <c:pt idx="338">
                  <c:v>40.387828946508321</c:v>
                </c:pt>
                <c:pt idx="339">
                  <c:v>40.387828946508321</c:v>
                </c:pt>
                <c:pt idx="340">
                  <c:v>40.387828946508321</c:v>
                </c:pt>
                <c:pt idx="341">
                  <c:v>40.387828946508321</c:v>
                </c:pt>
                <c:pt idx="342">
                  <c:v>40.387828946508321</c:v>
                </c:pt>
                <c:pt idx="343">
                  <c:v>40.387828946508321</c:v>
                </c:pt>
                <c:pt idx="344">
                  <c:v>40.387828946508321</c:v>
                </c:pt>
                <c:pt idx="345">
                  <c:v>40.387828946508321</c:v>
                </c:pt>
                <c:pt idx="346">
                  <c:v>40.387828946508321</c:v>
                </c:pt>
                <c:pt idx="347">
                  <c:v>40.387828946508321</c:v>
                </c:pt>
                <c:pt idx="348">
                  <c:v>40.387828946508321</c:v>
                </c:pt>
                <c:pt idx="349">
                  <c:v>40.387828946508321</c:v>
                </c:pt>
                <c:pt idx="350">
                  <c:v>40.387828946508321</c:v>
                </c:pt>
                <c:pt idx="351">
                  <c:v>40.387828946508321</c:v>
                </c:pt>
                <c:pt idx="352">
                  <c:v>40.387828946508321</c:v>
                </c:pt>
                <c:pt idx="353">
                  <c:v>40.387828946508321</c:v>
                </c:pt>
                <c:pt idx="354">
                  <c:v>40.387828946508321</c:v>
                </c:pt>
                <c:pt idx="355">
                  <c:v>40.387828946508321</c:v>
                </c:pt>
                <c:pt idx="356">
                  <c:v>40.387828946508321</c:v>
                </c:pt>
                <c:pt idx="357">
                  <c:v>40.387828946508321</c:v>
                </c:pt>
                <c:pt idx="358">
                  <c:v>40.387828946508321</c:v>
                </c:pt>
                <c:pt idx="359">
                  <c:v>40.387828946508321</c:v>
                </c:pt>
                <c:pt idx="360">
                  <c:v>40.387828946508321</c:v>
                </c:pt>
                <c:pt idx="361">
                  <c:v>40.387828946508321</c:v>
                </c:pt>
                <c:pt idx="362">
                  <c:v>40.387828946508321</c:v>
                </c:pt>
                <c:pt idx="363">
                  <c:v>40.387828946508321</c:v>
                </c:pt>
                <c:pt idx="364">
                  <c:v>40.387828946508321</c:v>
                </c:pt>
                <c:pt idx="365">
                  <c:v>40.387828946508321</c:v>
                </c:pt>
                <c:pt idx="366">
                  <c:v>40.387828946508321</c:v>
                </c:pt>
                <c:pt idx="367">
                  <c:v>40.387828946508321</c:v>
                </c:pt>
                <c:pt idx="368">
                  <c:v>40.387828946508321</c:v>
                </c:pt>
                <c:pt idx="369">
                  <c:v>40.387828946508321</c:v>
                </c:pt>
                <c:pt idx="370">
                  <c:v>40.387828946508321</c:v>
                </c:pt>
                <c:pt idx="371">
                  <c:v>40.387828946508321</c:v>
                </c:pt>
                <c:pt idx="372">
                  <c:v>40.387828946508321</c:v>
                </c:pt>
                <c:pt idx="373">
                  <c:v>40.387828946508321</c:v>
                </c:pt>
                <c:pt idx="374">
                  <c:v>40.387828946508321</c:v>
                </c:pt>
                <c:pt idx="375">
                  <c:v>40.387828946508321</c:v>
                </c:pt>
                <c:pt idx="376">
                  <c:v>40.387828946508321</c:v>
                </c:pt>
                <c:pt idx="377">
                  <c:v>40.387828946508321</c:v>
                </c:pt>
                <c:pt idx="378">
                  <c:v>40.387828946508321</c:v>
                </c:pt>
                <c:pt idx="379">
                  <c:v>40.387828946508321</c:v>
                </c:pt>
                <c:pt idx="380">
                  <c:v>40.387828946508321</c:v>
                </c:pt>
                <c:pt idx="381">
                  <c:v>40.387828946508321</c:v>
                </c:pt>
                <c:pt idx="382">
                  <c:v>40.387828946508321</c:v>
                </c:pt>
                <c:pt idx="383">
                  <c:v>40.387828946508321</c:v>
                </c:pt>
                <c:pt idx="384">
                  <c:v>40.387828946508321</c:v>
                </c:pt>
                <c:pt idx="385">
                  <c:v>40.387828946508321</c:v>
                </c:pt>
                <c:pt idx="386">
                  <c:v>40.387828946508321</c:v>
                </c:pt>
                <c:pt idx="387">
                  <c:v>40.387828946508321</c:v>
                </c:pt>
                <c:pt idx="388">
                  <c:v>40.387828946508321</c:v>
                </c:pt>
                <c:pt idx="389">
                  <c:v>40.387828946508321</c:v>
                </c:pt>
                <c:pt idx="390">
                  <c:v>40.387828946508321</c:v>
                </c:pt>
                <c:pt idx="391">
                  <c:v>40.387828946508321</c:v>
                </c:pt>
                <c:pt idx="392">
                  <c:v>40.387828946508321</c:v>
                </c:pt>
                <c:pt idx="393">
                  <c:v>40.387828946508321</c:v>
                </c:pt>
                <c:pt idx="394">
                  <c:v>40.387828946508321</c:v>
                </c:pt>
                <c:pt idx="395">
                  <c:v>40.387828946508321</c:v>
                </c:pt>
                <c:pt idx="396">
                  <c:v>40.387828946508321</c:v>
                </c:pt>
                <c:pt idx="397">
                  <c:v>40.387828946508321</c:v>
                </c:pt>
                <c:pt idx="398">
                  <c:v>40.387828946508321</c:v>
                </c:pt>
                <c:pt idx="399">
                  <c:v>40.387828946508321</c:v>
                </c:pt>
                <c:pt idx="400">
                  <c:v>40.387828946508321</c:v>
                </c:pt>
                <c:pt idx="401">
                  <c:v>40.387828946508321</c:v>
                </c:pt>
                <c:pt idx="402">
                  <c:v>40.387828946508321</c:v>
                </c:pt>
                <c:pt idx="403">
                  <c:v>40.387828946508321</c:v>
                </c:pt>
                <c:pt idx="404">
                  <c:v>40.387828946508321</c:v>
                </c:pt>
                <c:pt idx="405">
                  <c:v>40.387828946508321</c:v>
                </c:pt>
                <c:pt idx="406">
                  <c:v>40.387828946508321</c:v>
                </c:pt>
                <c:pt idx="407">
                  <c:v>40.387828946508321</c:v>
                </c:pt>
                <c:pt idx="408">
                  <c:v>40.387828946508321</c:v>
                </c:pt>
                <c:pt idx="409">
                  <c:v>40.387828946508321</c:v>
                </c:pt>
                <c:pt idx="410">
                  <c:v>40.387828946508321</c:v>
                </c:pt>
                <c:pt idx="411">
                  <c:v>40.387828946508321</c:v>
                </c:pt>
                <c:pt idx="412">
                  <c:v>40.387828946508321</c:v>
                </c:pt>
                <c:pt idx="413">
                  <c:v>40.387828946508321</c:v>
                </c:pt>
                <c:pt idx="414">
                  <c:v>40.387828946508321</c:v>
                </c:pt>
                <c:pt idx="415">
                  <c:v>40.387828946508321</c:v>
                </c:pt>
                <c:pt idx="416">
                  <c:v>40.387828946508321</c:v>
                </c:pt>
                <c:pt idx="417">
                  <c:v>40.387828946508321</c:v>
                </c:pt>
                <c:pt idx="418">
                  <c:v>40.387828946508321</c:v>
                </c:pt>
                <c:pt idx="419">
                  <c:v>40.387828946508321</c:v>
                </c:pt>
                <c:pt idx="420">
                  <c:v>40.387828946508321</c:v>
                </c:pt>
                <c:pt idx="421">
                  <c:v>40.387828946508321</c:v>
                </c:pt>
                <c:pt idx="422">
                  <c:v>40.387828946508321</c:v>
                </c:pt>
                <c:pt idx="423">
                  <c:v>40.387828946508321</c:v>
                </c:pt>
                <c:pt idx="424">
                  <c:v>40.387828946508321</c:v>
                </c:pt>
                <c:pt idx="425">
                  <c:v>40.387828946508321</c:v>
                </c:pt>
                <c:pt idx="426">
                  <c:v>40.387828946508321</c:v>
                </c:pt>
                <c:pt idx="427">
                  <c:v>40.387828946508321</c:v>
                </c:pt>
                <c:pt idx="428">
                  <c:v>40.387828946508321</c:v>
                </c:pt>
                <c:pt idx="429">
                  <c:v>40.387828946508321</c:v>
                </c:pt>
                <c:pt idx="430">
                  <c:v>40.387828946508321</c:v>
                </c:pt>
                <c:pt idx="431">
                  <c:v>40.387828946508321</c:v>
                </c:pt>
                <c:pt idx="432">
                  <c:v>40.387828946508321</c:v>
                </c:pt>
                <c:pt idx="433">
                  <c:v>40.387828946508321</c:v>
                </c:pt>
                <c:pt idx="434">
                  <c:v>40.387828946508321</c:v>
                </c:pt>
                <c:pt idx="435">
                  <c:v>40.387828946508321</c:v>
                </c:pt>
                <c:pt idx="436">
                  <c:v>40.387828946508321</c:v>
                </c:pt>
                <c:pt idx="437">
                  <c:v>40.387828946508321</c:v>
                </c:pt>
                <c:pt idx="438">
                  <c:v>40.387828946508321</c:v>
                </c:pt>
                <c:pt idx="439">
                  <c:v>40.387828946508321</c:v>
                </c:pt>
                <c:pt idx="440">
                  <c:v>40.387828946508321</c:v>
                </c:pt>
                <c:pt idx="441">
                  <c:v>40.387828946508321</c:v>
                </c:pt>
                <c:pt idx="442">
                  <c:v>40.387828946508321</c:v>
                </c:pt>
                <c:pt idx="443">
                  <c:v>40.387828946508321</c:v>
                </c:pt>
                <c:pt idx="444">
                  <c:v>40.387828946508321</c:v>
                </c:pt>
                <c:pt idx="445">
                  <c:v>40.387828946508321</c:v>
                </c:pt>
                <c:pt idx="446">
                  <c:v>40.387828946508321</c:v>
                </c:pt>
                <c:pt idx="447">
                  <c:v>40.387828946508321</c:v>
                </c:pt>
                <c:pt idx="448">
                  <c:v>40.387828946508321</c:v>
                </c:pt>
                <c:pt idx="449">
                  <c:v>40.387828946508321</c:v>
                </c:pt>
                <c:pt idx="450">
                  <c:v>40.387828946508321</c:v>
                </c:pt>
                <c:pt idx="451">
                  <c:v>40.387828946508321</c:v>
                </c:pt>
                <c:pt idx="452">
                  <c:v>40.387828946508321</c:v>
                </c:pt>
                <c:pt idx="453">
                  <c:v>40.387828946508321</c:v>
                </c:pt>
                <c:pt idx="454">
                  <c:v>40.387828946508321</c:v>
                </c:pt>
                <c:pt idx="455">
                  <c:v>40.387828946508321</c:v>
                </c:pt>
                <c:pt idx="456">
                  <c:v>40.387828946508321</c:v>
                </c:pt>
                <c:pt idx="457">
                  <c:v>40.387828946508321</c:v>
                </c:pt>
                <c:pt idx="458">
                  <c:v>40.387828946508321</c:v>
                </c:pt>
                <c:pt idx="459">
                  <c:v>40.387828946508321</c:v>
                </c:pt>
                <c:pt idx="460">
                  <c:v>40.387828946508321</c:v>
                </c:pt>
                <c:pt idx="461">
                  <c:v>40.387828946508321</c:v>
                </c:pt>
                <c:pt idx="462">
                  <c:v>40.387828946508321</c:v>
                </c:pt>
                <c:pt idx="463">
                  <c:v>40.387828946508321</c:v>
                </c:pt>
                <c:pt idx="464">
                  <c:v>40.387828946508321</c:v>
                </c:pt>
                <c:pt idx="465">
                  <c:v>40.387828946508321</c:v>
                </c:pt>
                <c:pt idx="466">
                  <c:v>40.387828946508321</c:v>
                </c:pt>
                <c:pt idx="467">
                  <c:v>40.387828946508321</c:v>
                </c:pt>
                <c:pt idx="468">
                  <c:v>40.387828946508321</c:v>
                </c:pt>
                <c:pt idx="469">
                  <c:v>40.387828946508321</c:v>
                </c:pt>
                <c:pt idx="470">
                  <c:v>40.387828946508321</c:v>
                </c:pt>
                <c:pt idx="471">
                  <c:v>40.387828946508321</c:v>
                </c:pt>
                <c:pt idx="472">
                  <c:v>40.387828946508321</c:v>
                </c:pt>
                <c:pt idx="473">
                  <c:v>40.387828946508321</c:v>
                </c:pt>
                <c:pt idx="474">
                  <c:v>40.387828946508321</c:v>
                </c:pt>
                <c:pt idx="475">
                  <c:v>40.387828946508321</c:v>
                </c:pt>
                <c:pt idx="476">
                  <c:v>40.387828946508321</c:v>
                </c:pt>
                <c:pt idx="477">
                  <c:v>40.387828946508321</c:v>
                </c:pt>
                <c:pt idx="478">
                  <c:v>40.387828946508321</c:v>
                </c:pt>
                <c:pt idx="479">
                  <c:v>40.387828946508321</c:v>
                </c:pt>
                <c:pt idx="480">
                  <c:v>40.387828946508321</c:v>
                </c:pt>
                <c:pt idx="481">
                  <c:v>40.387828946508321</c:v>
                </c:pt>
                <c:pt idx="482">
                  <c:v>40.387828946508321</c:v>
                </c:pt>
                <c:pt idx="483">
                  <c:v>40.387828946508321</c:v>
                </c:pt>
                <c:pt idx="484">
                  <c:v>40.387828946508321</c:v>
                </c:pt>
                <c:pt idx="485">
                  <c:v>40.387828946508321</c:v>
                </c:pt>
                <c:pt idx="486">
                  <c:v>40.387828946508321</c:v>
                </c:pt>
                <c:pt idx="487">
                  <c:v>40.387828946508321</c:v>
                </c:pt>
                <c:pt idx="488">
                  <c:v>40.387828946508321</c:v>
                </c:pt>
                <c:pt idx="489">
                  <c:v>40.387828946508321</c:v>
                </c:pt>
                <c:pt idx="490">
                  <c:v>40.387828946508321</c:v>
                </c:pt>
                <c:pt idx="491">
                  <c:v>40.387828946508321</c:v>
                </c:pt>
                <c:pt idx="492">
                  <c:v>40.387828946508321</c:v>
                </c:pt>
                <c:pt idx="493">
                  <c:v>40.387828946508321</c:v>
                </c:pt>
                <c:pt idx="494">
                  <c:v>40.387828946508321</c:v>
                </c:pt>
                <c:pt idx="495">
                  <c:v>40.387828946508321</c:v>
                </c:pt>
                <c:pt idx="496">
                  <c:v>40.387828946508321</c:v>
                </c:pt>
                <c:pt idx="497">
                  <c:v>40.387828946508321</c:v>
                </c:pt>
                <c:pt idx="498">
                  <c:v>40.387828946508321</c:v>
                </c:pt>
                <c:pt idx="499">
                  <c:v>40.387828946508321</c:v>
                </c:pt>
                <c:pt idx="500">
                  <c:v>40.387828946508321</c:v>
                </c:pt>
                <c:pt idx="501">
                  <c:v>40.387828946508321</c:v>
                </c:pt>
                <c:pt idx="502">
                  <c:v>40.387828946508321</c:v>
                </c:pt>
                <c:pt idx="503">
                  <c:v>40.387828946508321</c:v>
                </c:pt>
                <c:pt idx="504">
                  <c:v>40.387828946508321</c:v>
                </c:pt>
                <c:pt idx="505">
                  <c:v>40.387828946508321</c:v>
                </c:pt>
                <c:pt idx="506">
                  <c:v>40.387828946508321</c:v>
                </c:pt>
                <c:pt idx="507">
                  <c:v>40.387828946508321</c:v>
                </c:pt>
                <c:pt idx="508">
                  <c:v>40.387828946508321</c:v>
                </c:pt>
                <c:pt idx="509">
                  <c:v>40.387828946508321</c:v>
                </c:pt>
                <c:pt idx="510">
                  <c:v>40.387828946508321</c:v>
                </c:pt>
                <c:pt idx="511">
                  <c:v>40.387828946508321</c:v>
                </c:pt>
                <c:pt idx="512">
                  <c:v>40.387828946508321</c:v>
                </c:pt>
                <c:pt idx="513">
                  <c:v>40.387828946508321</c:v>
                </c:pt>
                <c:pt idx="514">
                  <c:v>40.387828946508321</c:v>
                </c:pt>
                <c:pt idx="515">
                  <c:v>40.387828946508321</c:v>
                </c:pt>
                <c:pt idx="516">
                  <c:v>40.387828946508321</c:v>
                </c:pt>
                <c:pt idx="517">
                  <c:v>40.387828946508321</c:v>
                </c:pt>
                <c:pt idx="518">
                  <c:v>40.387828946508321</c:v>
                </c:pt>
                <c:pt idx="519">
                  <c:v>40.387828946508321</c:v>
                </c:pt>
                <c:pt idx="520">
                  <c:v>40.387828946508321</c:v>
                </c:pt>
                <c:pt idx="521">
                  <c:v>40.387828946508321</c:v>
                </c:pt>
                <c:pt idx="522">
                  <c:v>40.387828946508321</c:v>
                </c:pt>
                <c:pt idx="523">
                  <c:v>40.387828946508321</c:v>
                </c:pt>
                <c:pt idx="524">
                  <c:v>40.387828946508321</c:v>
                </c:pt>
                <c:pt idx="525">
                  <c:v>40.387828946508321</c:v>
                </c:pt>
                <c:pt idx="526">
                  <c:v>40.387828946508321</c:v>
                </c:pt>
                <c:pt idx="527">
                  <c:v>40.387828946508321</c:v>
                </c:pt>
                <c:pt idx="528">
                  <c:v>40.387828946508321</c:v>
                </c:pt>
                <c:pt idx="529">
                  <c:v>40.387828946508321</c:v>
                </c:pt>
                <c:pt idx="530">
                  <c:v>40.387828946508321</c:v>
                </c:pt>
                <c:pt idx="531">
                  <c:v>40.387828946508321</c:v>
                </c:pt>
                <c:pt idx="532">
                  <c:v>40.387828946508321</c:v>
                </c:pt>
                <c:pt idx="533">
                  <c:v>40.387828946508321</c:v>
                </c:pt>
                <c:pt idx="534">
                  <c:v>40.387828946508321</c:v>
                </c:pt>
                <c:pt idx="535">
                  <c:v>40.387828946508321</c:v>
                </c:pt>
                <c:pt idx="536">
                  <c:v>40.387828946508321</c:v>
                </c:pt>
                <c:pt idx="537">
                  <c:v>40.387828946508321</c:v>
                </c:pt>
                <c:pt idx="538">
                  <c:v>40.387828946508321</c:v>
                </c:pt>
                <c:pt idx="539">
                  <c:v>40.387828946508321</c:v>
                </c:pt>
                <c:pt idx="540">
                  <c:v>40.387828946508321</c:v>
                </c:pt>
                <c:pt idx="541">
                  <c:v>40.387828946508321</c:v>
                </c:pt>
                <c:pt idx="542">
                  <c:v>40.387828946508321</c:v>
                </c:pt>
                <c:pt idx="543">
                  <c:v>40.387828946508321</c:v>
                </c:pt>
                <c:pt idx="544">
                  <c:v>40.387828946508321</c:v>
                </c:pt>
                <c:pt idx="545">
                  <c:v>40.387828946508321</c:v>
                </c:pt>
                <c:pt idx="546">
                  <c:v>40.387828946508321</c:v>
                </c:pt>
                <c:pt idx="547">
                  <c:v>40.387828946508321</c:v>
                </c:pt>
                <c:pt idx="548">
                  <c:v>40.387828946508321</c:v>
                </c:pt>
                <c:pt idx="549">
                  <c:v>40.387828946508321</c:v>
                </c:pt>
                <c:pt idx="550">
                  <c:v>40.387828946508321</c:v>
                </c:pt>
                <c:pt idx="551">
                  <c:v>40.387828946508321</c:v>
                </c:pt>
                <c:pt idx="552">
                  <c:v>40.387828946508321</c:v>
                </c:pt>
                <c:pt idx="553">
                  <c:v>40.387828946508321</c:v>
                </c:pt>
                <c:pt idx="554">
                  <c:v>40.387828946508321</c:v>
                </c:pt>
                <c:pt idx="555">
                  <c:v>40.387828946508321</c:v>
                </c:pt>
                <c:pt idx="556">
                  <c:v>40.387828946508321</c:v>
                </c:pt>
                <c:pt idx="557">
                  <c:v>40.387828946508321</c:v>
                </c:pt>
                <c:pt idx="558">
                  <c:v>40.387828946508321</c:v>
                </c:pt>
                <c:pt idx="559">
                  <c:v>40.387828946508321</c:v>
                </c:pt>
                <c:pt idx="560">
                  <c:v>40.387828946508321</c:v>
                </c:pt>
                <c:pt idx="561">
                  <c:v>40.387828946508321</c:v>
                </c:pt>
                <c:pt idx="562">
                  <c:v>40.387828946508321</c:v>
                </c:pt>
                <c:pt idx="563">
                  <c:v>40.387828946508321</c:v>
                </c:pt>
                <c:pt idx="564">
                  <c:v>40.387828946508321</c:v>
                </c:pt>
                <c:pt idx="565">
                  <c:v>40.387828946508321</c:v>
                </c:pt>
                <c:pt idx="566">
                  <c:v>40.387828946508321</c:v>
                </c:pt>
                <c:pt idx="567">
                  <c:v>40.387828946508321</c:v>
                </c:pt>
                <c:pt idx="568">
                  <c:v>40.387828946508321</c:v>
                </c:pt>
                <c:pt idx="569">
                  <c:v>40.387828946508321</c:v>
                </c:pt>
                <c:pt idx="570">
                  <c:v>40.387828946508321</c:v>
                </c:pt>
                <c:pt idx="571">
                  <c:v>40.387828946508321</c:v>
                </c:pt>
                <c:pt idx="572">
                  <c:v>40.387828946508321</c:v>
                </c:pt>
                <c:pt idx="573">
                  <c:v>40.387828946508321</c:v>
                </c:pt>
                <c:pt idx="574">
                  <c:v>40.387828946508321</c:v>
                </c:pt>
                <c:pt idx="575">
                  <c:v>40.387828946508321</c:v>
                </c:pt>
                <c:pt idx="576">
                  <c:v>40.387828946508321</c:v>
                </c:pt>
                <c:pt idx="577">
                  <c:v>40.387828946508321</c:v>
                </c:pt>
                <c:pt idx="578">
                  <c:v>40.387828946508321</c:v>
                </c:pt>
                <c:pt idx="579">
                  <c:v>40.387828946508321</c:v>
                </c:pt>
                <c:pt idx="580">
                  <c:v>40.387828946508321</c:v>
                </c:pt>
                <c:pt idx="581">
                  <c:v>40.387828946508321</c:v>
                </c:pt>
                <c:pt idx="582">
                  <c:v>40.387828946508321</c:v>
                </c:pt>
                <c:pt idx="583">
                  <c:v>40.387828946508321</c:v>
                </c:pt>
                <c:pt idx="584">
                  <c:v>40.387828946508321</c:v>
                </c:pt>
                <c:pt idx="585">
                  <c:v>40.387828946508321</c:v>
                </c:pt>
                <c:pt idx="586">
                  <c:v>40.387828946508321</c:v>
                </c:pt>
                <c:pt idx="587">
                  <c:v>40.387828946508321</c:v>
                </c:pt>
                <c:pt idx="588">
                  <c:v>40.387828946508321</c:v>
                </c:pt>
                <c:pt idx="589">
                  <c:v>40.387828946508321</c:v>
                </c:pt>
                <c:pt idx="590">
                  <c:v>40.387828946508321</c:v>
                </c:pt>
                <c:pt idx="591">
                  <c:v>40.387828946508321</c:v>
                </c:pt>
                <c:pt idx="592">
                  <c:v>40.387828946508321</c:v>
                </c:pt>
                <c:pt idx="593">
                  <c:v>40.387828946508321</c:v>
                </c:pt>
                <c:pt idx="594">
                  <c:v>40.387828946508321</c:v>
                </c:pt>
                <c:pt idx="595">
                  <c:v>40.387828946508321</c:v>
                </c:pt>
                <c:pt idx="596">
                  <c:v>40.387828946508321</c:v>
                </c:pt>
                <c:pt idx="597">
                  <c:v>40.387828946508321</c:v>
                </c:pt>
                <c:pt idx="598">
                  <c:v>40.387828946508321</c:v>
                </c:pt>
                <c:pt idx="599">
                  <c:v>40.387828946508321</c:v>
                </c:pt>
                <c:pt idx="600">
                  <c:v>40.387828946508321</c:v>
                </c:pt>
                <c:pt idx="601">
                  <c:v>40.387828946508321</c:v>
                </c:pt>
                <c:pt idx="602">
                  <c:v>40.387828946508321</c:v>
                </c:pt>
                <c:pt idx="603">
                  <c:v>40.387828946508321</c:v>
                </c:pt>
                <c:pt idx="604">
                  <c:v>40.387828946508321</c:v>
                </c:pt>
                <c:pt idx="605">
                  <c:v>40.387828946508321</c:v>
                </c:pt>
                <c:pt idx="606">
                  <c:v>40.387828946508321</c:v>
                </c:pt>
                <c:pt idx="607">
                  <c:v>40.387828946508321</c:v>
                </c:pt>
                <c:pt idx="608">
                  <c:v>40.387828946508321</c:v>
                </c:pt>
                <c:pt idx="609">
                  <c:v>40.387828946508321</c:v>
                </c:pt>
                <c:pt idx="610">
                  <c:v>40.387828946508321</c:v>
                </c:pt>
                <c:pt idx="611">
                  <c:v>40.387828946508321</c:v>
                </c:pt>
                <c:pt idx="612">
                  <c:v>40.387828946508321</c:v>
                </c:pt>
                <c:pt idx="613">
                  <c:v>40.387828946508321</c:v>
                </c:pt>
                <c:pt idx="614">
                  <c:v>40.387828946508321</c:v>
                </c:pt>
                <c:pt idx="615">
                  <c:v>40.387828946508321</c:v>
                </c:pt>
                <c:pt idx="616">
                  <c:v>40.387828946508321</c:v>
                </c:pt>
                <c:pt idx="617">
                  <c:v>40.387828946508321</c:v>
                </c:pt>
                <c:pt idx="618">
                  <c:v>40.387828946508321</c:v>
                </c:pt>
                <c:pt idx="619">
                  <c:v>40.387828946508321</c:v>
                </c:pt>
                <c:pt idx="620">
                  <c:v>40.387828946508321</c:v>
                </c:pt>
                <c:pt idx="621">
                  <c:v>40.387828946508321</c:v>
                </c:pt>
                <c:pt idx="622">
                  <c:v>40.387828946508321</c:v>
                </c:pt>
                <c:pt idx="623">
                  <c:v>40.387828946508321</c:v>
                </c:pt>
                <c:pt idx="624">
                  <c:v>40.387828946508321</c:v>
                </c:pt>
                <c:pt idx="625">
                  <c:v>40.387828946508321</c:v>
                </c:pt>
                <c:pt idx="626">
                  <c:v>40.387828946508321</c:v>
                </c:pt>
                <c:pt idx="627">
                  <c:v>40.387828946508321</c:v>
                </c:pt>
                <c:pt idx="628">
                  <c:v>40.387828946508321</c:v>
                </c:pt>
                <c:pt idx="629">
                  <c:v>40.387828946508321</c:v>
                </c:pt>
                <c:pt idx="630">
                  <c:v>40.387828946508321</c:v>
                </c:pt>
                <c:pt idx="631">
                  <c:v>40.387828946508321</c:v>
                </c:pt>
                <c:pt idx="632">
                  <c:v>40.387828946508321</c:v>
                </c:pt>
                <c:pt idx="633">
                  <c:v>40.387828946508321</c:v>
                </c:pt>
                <c:pt idx="634">
                  <c:v>40.387828946508321</c:v>
                </c:pt>
                <c:pt idx="635">
                  <c:v>40.387828946508321</c:v>
                </c:pt>
                <c:pt idx="636">
                  <c:v>40.387828946508321</c:v>
                </c:pt>
                <c:pt idx="637">
                  <c:v>40.387828946508321</c:v>
                </c:pt>
                <c:pt idx="638">
                  <c:v>40.387828946508321</c:v>
                </c:pt>
                <c:pt idx="639">
                  <c:v>40.387828946508321</c:v>
                </c:pt>
                <c:pt idx="640">
                  <c:v>40.387828946508321</c:v>
                </c:pt>
                <c:pt idx="641">
                  <c:v>40.387828946508321</c:v>
                </c:pt>
                <c:pt idx="642">
                  <c:v>40.387828946508321</c:v>
                </c:pt>
                <c:pt idx="643">
                  <c:v>40.387828946508321</c:v>
                </c:pt>
                <c:pt idx="644">
                  <c:v>40.387828946508321</c:v>
                </c:pt>
                <c:pt idx="645">
                  <c:v>40.387828946508321</c:v>
                </c:pt>
                <c:pt idx="646">
                  <c:v>40.387828946508321</c:v>
                </c:pt>
                <c:pt idx="647">
                  <c:v>40.387828946508321</c:v>
                </c:pt>
                <c:pt idx="648">
                  <c:v>40.387828946508321</c:v>
                </c:pt>
                <c:pt idx="649">
                  <c:v>40.387828946508321</c:v>
                </c:pt>
                <c:pt idx="650">
                  <c:v>40.387828946508321</c:v>
                </c:pt>
                <c:pt idx="651">
                  <c:v>40.387828946508321</c:v>
                </c:pt>
                <c:pt idx="652">
                  <c:v>40.387828946508321</c:v>
                </c:pt>
                <c:pt idx="653">
                  <c:v>40.387828946508321</c:v>
                </c:pt>
                <c:pt idx="654">
                  <c:v>40.387828946508321</c:v>
                </c:pt>
                <c:pt idx="655">
                  <c:v>40.387828946508321</c:v>
                </c:pt>
                <c:pt idx="656">
                  <c:v>40.387828946508321</c:v>
                </c:pt>
                <c:pt idx="657">
                  <c:v>40.387828946508321</c:v>
                </c:pt>
                <c:pt idx="658">
                  <c:v>40.387828946508321</c:v>
                </c:pt>
                <c:pt idx="659">
                  <c:v>40.387828946508321</c:v>
                </c:pt>
                <c:pt idx="660">
                  <c:v>40.387828946508321</c:v>
                </c:pt>
                <c:pt idx="661">
                  <c:v>40.387828946508321</c:v>
                </c:pt>
                <c:pt idx="662">
                  <c:v>40.387828946508321</c:v>
                </c:pt>
                <c:pt idx="663">
                  <c:v>40.387828946508321</c:v>
                </c:pt>
                <c:pt idx="664">
                  <c:v>40.387828946508321</c:v>
                </c:pt>
                <c:pt idx="665">
                  <c:v>40.387828946508321</c:v>
                </c:pt>
                <c:pt idx="666">
                  <c:v>40.387828946508321</c:v>
                </c:pt>
                <c:pt idx="667">
                  <c:v>40.387828946508321</c:v>
                </c:pt>
                <c:pt idx="668">
                  <c:v>40.387828946508321</c:v>
                </c:pt>
                <c:pt idx="669">
                  <c:v>40.387828946508321</c:v>
                </c:pt>
                <c:pt idx="670">
                  <c:v>40.387828946508321</c:v>
                </c:pt>
                <c:pt idx="671">
                  <c:v>40.387828946508321</c:v>
                </c:pt>
                <c:pt idx="672">
                  <c:v>40.387828946508321</c:v>
                </c:pt>
                <c:pt idx="673">
                  <c:v>40.387828946508321</c:v>
                </c:pt>
                <c:pt idx="674">
                  <c:v>40.387828946508321</c:v>
                </c:pt>
                <c:pt idx="675">
                  <c:v>40.387828946508321</c:v>
                </c:pt>
                <c:pt idx="676">
                  <c:v>40.387828946508321</c:v>
                </c:pt>
                <c:pt idx="677">
                  <c:v>40.387828946508321</c:v>
                </c:pt>
                <c:pt idx="678">
                  <c:v>40.387828946508321</c:v>
                </c:pt>
                <c:pt idx="679">
                  <c:v>40.387828946508321</c:v>
                </c:pt>
                <c:pt idx="680">
                  <c:v>40.387828946508321</c:v>
                </c:pt>
                <c:pt idx="681">
                  <c:v>40.387828946508321</c:v>
                </c:pt>
                <c:pt idx="682">
                  <c:v>40.387828946508321</c:v>
                </c:pt>
                <c:pt idx="683">
                  <c:v>40.387828946508321</c:v>
                </c:pt>
                <c:pt idx="684">
                  <c:v>40.387828946508321</c:v>
                </c:pt>
                <c:pt idx="685">
                  <c:v>40.387828946508321</c:v>
                </c:pt>
                <c:pt idx="686">
                  <c:v>40.387828946508321</c:v>
                </c:pt>
                <c:pt idx="687">
                  <c:v>40.387828946508321</c:v>
                </c:pt>
                <c:pt idx="688">
                  <c:v>40.387828946508321</c:v>
                </c:pt>
                <c:pt idx="689">
                  <c:v>40.387828946508321</c:v>
                </c:pt>
                <c:pt idx="690">
                  <c:v>40.387828946508321</c:v>
                </c:pt>
                <c:pt idx="691">
                  <c:v>40.387828946508321</c:v>
                </c:pt>
                <c:pt idx="692">
                  <c:v>40.387828946508321</c:v>
                </c:pt>
                <c:pt idx="693">
                  <c:v>40.387828946508321</c:v>
                </c:pt>
                <c:pt idx="694">
                  <c:v>40.387828946508321</c:v>
                </c:pt>
                <c:pt idx="695">
                  <c:v>40.387828946508321</c:v>
                </c:pt>
                <c:pt idx="696">
                  <c:v>40.387828946508321</c:v>
                </c:pt>
                <c:pt idx="697">
                  <c:v>40.387828946508321</c:v>
                </c:pt>
                <c:pt idx="698">
                  <c:v>40.387828946508321</c:v>
                </c:pt>
                <c:pt idx="699">
                  <c:v>40.387828946508321</c:v>
                </c:pt>
                <c:pt idx="700">
                  <c:v>40.387828946508321</c:v>
                </c:pt>
                <c:pt idx="701">
                  <c:v>40.387828946508321</c:v>
                </c:pt>
                <c:pt idx="702">
                  <c:v>40.387828946508321</c:v>
                </c:pt>
                <c:pt idx="703">
                  <c:v>40.387828946508321</c:v>
                </c:pt>
                <c:pt idx="704">
                  <c:v>40.387828946508321</c:v>
                </c:pt>
                <c:pt idx="705">
                  <c:v>40.387828946508321</c:v>
                </c:pt>
                <c:pt idx="706">
                  <c:v>40.387828946508321</c:v>
                </c:pt>
                <c:pt idx="707">
                  <c:v>40.387828946508321</c:v>
                </c:pt>
                <c:pt idx="708">
                  <c:v>40.387828946508321</c:v>
                </c:pt>
                <c:pt idx="709">
                  <c:v>40.387828946508321</c:v>
                </c:pt>
                <c:pt idx="710">
                  <c:v>40.387828946508321</c:v>
                </c:pt>
                <c:pt idx="711">
                  <c:v>40.387828946508321</c:v>
                </c:pt>
                <c:pt idx="712">
                  <c:v>40.387828946508321</c:v>
                </c:pt>
                <c:pt idx="713">
                  <c:v>40.387828946508321</c:v>
                </c:pt>
                <c:pt idx="714">
                  <c:v>40.387828946508321</c:v>
                </c:pt>
                <c:pt idx="715">
                  <c:v>40.387828946508321</c:v>
                </c:pt>
                <c:pt idx="716">
                  <c:v>40.387828946508321</c:v>
                </c:pt>
                <c:pt idx="717">
                  <c:v>40.387828946508321</c:v>
                </c:pt>
                <c:pt idx="718">
                  <c:v>40.387828946508321</c:v>
                </c:pt>
                <c:pt idx="719">
                  <c:v>40.387828946508321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F-4315-9836-65E825B2F1E9}"/>
            </c:ext>
          </c:extLst>
        </c:ser>
        <c:ser>
          <c:idx val="1"/>
          <c:order val="1"/>
          <c:tx>
            <c:strRef>
              <c:f>'Data for Figure 6'!$Q$5</c:f>
              <c:strCache>
                <c:ptCount val="1"/>
                <c:pt idx="0">
                  <c:v>Total Effective Demand Rate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for Figure 6'!$E$10:$E$729</c:f>
              <c:numCache>
                <c:formatCode>0.0%</c:formatCode>
                <c:ptCount val="720"/>
                <c:pt idx="0">
                  <c:v>1.3888888888888889E-3</c:v>
                </c:pt>
                <c:pt idx="1">
                  <c:v>2.7777777777777779E-3</c:v>
                </c:pt>
                <c:pt idx="2">
                  <c:v>4.1666666666666666E-3</c:v>
                </c:pt>
                <c:pt idx="3">
                  <c:v>5.5555555555555558E-3</c:v>
                </c:pt>
                <c:pt idx="4">
                  <c:v>6.9444444444444441E-3</c:v>
                </c:pt>
                <c:pt idx="5">
                  <c:v>8.3333333333333332E-3</c:v>
                </c:pt>
                <c:pt idx="6">
                  <c:v>9.7222222222222224E-3</c:v>
                </c:pt>
                <c:pt idx="7">
                  <c:v>1.1111111111111112E-2</c:v>
                </c:pt>
                <c:pt idx="8">
                  <c:v>1.2500000000000001E-2</c:v>
                </c:pt>
                <c:pt idx="9">
                  <c:v>1.3888888888888888E-2</c:v>
                </c:pt>
                <c:pt idx="10">
                  <c:v>1.5277777777777777E-2</c:v>
                </c:pt>
                <c:pt idx="11">
                  <c:v>1.6666666666666666E-2</c:v>
                </c:pt>
                <c:pt idx="12">
                  <c:v>1.8055555555555554E-2</c:v>
                </c:pt>
                <c:pt idx="13">
                  <c:v>1.9444444444444445E-2</c:v>
                </c:pt>
                <c:pt idx="14">
                  <c:v>2.0833333333333332E-2</c:v>
                </c:pt>
                <c:pt idx="15">
                  <c:v>2.2222222222222223E-2</c:v>
                </c:pt>
                <c:pt idx="16">
                  <c:v>2.361111111111111E-2</c:v>
                </c:pt>
                <c:pt idx="17">
                  <c:v>2.5000000000000001E-2</c:v>
                </c:pt>
                <c:pt idx="18">
                  <c:v>2.6388888888888889E-2</c:v>
                </c:pt>
                <c:pt idx="19">
                  <c:v>2.7777777777777776E-2</c:v>
                </c:pt>
                <c:pt idx="20">
                  <c:v>2.9166666666666667E-2</c:v>
                </c:pt>
                <c:pt idx="21">
                  <c:v>3.0555555555555555E-2</c:v>
                </c:pt>
                <c:pt idx="22">
                  <c:v>3.1944444444444442E-2</c:v>
                </c:pt>
                <c:pt idx="23">
                  <c:v>3.3333333333333333E-2</c:v>
                </c:pt>
                <c:pt idx="24">
                  <c:v>3.4722222222222224E-2</c:v>
                </c:pt>
                <c:pt idx="25">
                  <c:v>3.6111111111111108E-2</c:v>
                </c:pt>
                <c:pt idx="26">
                  <c:v>3.7499999999999999E-2</c:v>
                </c:pt>
                <c:pt idx="27">
                  <c:v>3.888888888888889E-2</c:v>
                </c:pt>
                <c:pt idx="28">
                  <c:v>4.027777777777778E-2</c:v>
                </c:pt>
                <c:pt idx="29">
                  <c:v>4.1666666666666664E-2</c:v>
                </c:pt>
                <c:pt idx="30">
                  <c:v>4.3055555555555555E-2</c:v>
                </c:pt>
                <c:pt idx="31">
                  <c:v>4.4444444444444446E-2</c:v>
                </c:pt>
                <c:pt idx="32">
                  <c:v>4.583333333333333E-2</c:v>
                </c:pt>
                <c:pt idx="33">
                  <c:v>4.7222222222222221E-2</c:v>
                </c:pt>
                <c:pt idx="34">
                  <c:v>4.8611111111111112E-2</c:v>
                </c:pt>
                <c:pt idx="35">
                  <c:v>0.05</c:v>
                </c:pt>
                <c:pt idx="36">
                  <c:v>5.1388888888888887E-2</c:v>
                </c:pt>
                <c:pt idx="37">
                  <c:v>5.2777777777777778E-2</c:v>
                </c:pt>
                <c:pt idx="38">
                  <c:v>5.4166666666666669E-2</c:v>
                </c:pt>
                <c:pt idx="39">
                  <c:v>5.5555555555555552E-2</c:v>
                </c:pt>
                <c:pt idx="40">
                  <c:v>5.6944444444444443E-2</c:v>
                </c:pt>
                <c:pt idx="41">
                  <c:v>5.8333333333333334E-2</c:v>
                </c:pt>
                <c:pt idx="42">
                  <c:v>5.9722222222222225E-2</c:v>
                </c:pt>
                <c:pt idx="43">
                  <c:v>6.1111111111111109E-2</c:v>
                </c:pt>
                <c:pt idx="44">
                  <c:v>6.25E-2</c:v>
                </c:pt>
                <c:pt idx="45">
                  <c:v>6.3888888888888884E-2</c:v>
                </c:pt>
                <c:pt idx="46">
                  <c:v>6.5277777777777782E-2</c:v>
                </c:pt>
                <c:pt idx="47">
                  <c:v>6.6666666666666666E-2</c:v>
                </c:pt>
                <c:pt idx="48">
                  <c:v>6.805555555555555E-2</c:v>
                </c:pt>
                <c:pt idx="49">
                  <c:v>6.9444444444444448E-2</c:v>
                </c:pt>
                <c:pt idx="50">
                  <c:v>7.0833333333333331E-2</c:v>
                </c:pt>
                <c:pt idx="51">
                  <c:v>7.2222222222222215E-2</c:v>
                </c:pt>
                <c:pt idx="52">
                  <c:v>7.3611111111111113E-2</c:v>
                </c:pt>
                <c:pt idx="53">
                  <c:v>7.4999999999999997E-2</c:v>
                </c:pt>
                <c:pt idx="54">
                  <c:v>7.6388888888888895E-2</c:v>
                </c:pt>
                <c:pt idx="55">
                  <c:v>7.7777777777777779E-2</c:v>
                </c:pt>
                <c:pt idx="56">
                  <c:v>7.9166666666666663E-2</c:v>
                </c:pt>
                <c:pt idx="57">
                  <c:v>8.0555555555555561E-2</c:v>
                </c:pt>
                <c:pt idx="58">
                  <c:v>8.1944444444444445E-2</c:v>
                </c:pt>
                <c:pt idx="59">
                  <c:v>8.3333333333333329E-2</c:v>
                </c:pt>
                <c:pt idx="60">
                  <c:v>8.4722222222222227E-2</c:v>
                </c:pt>
                <c:pt idx="61">
                  <c:v>8.611111111111111E-2</c:v>
                </c:pt>
                <c:pt idx="62">
                  <c:v>8.7499999999999994E-2</c:v>
                </c:pt>
                <c:pt idx="63">
                  <c:v>8.8888888888888892E-2</c:v>
                </c:pt>
                <c:pt idx="64">
                  <c:v>9.0277777777777776E-2</c:v>
                </c:pt>
                <c:pt idx="65">
                  <c:v>9.166666666666666E-2</c:v>
                </c:pt>
                <c:pt idx="66">
                  <c:v>9.3055555555555558E-2</c:v>
                </c:pt>
                <c:pt idx="67">
                  <c:v>9.4444444444444442E-2</c:v>
                </c:pt>
                <c:pt idx="68">
                  <c:v>9.583333333333334E-2</c:v>
                </c:pt>
                <c:pt idx="69">
                  <c:v>9.7222222222222224E-2</c:v>
                </c:pt>
                <c:pt idx="70">
                  <c:v>9.8611111111111108E-2</c:v>
                </c:pt>
                <c:pt idx="71">
                  <c:v>0.1</c:v>
                </c:pt>
                <c:pt idx="72">
                  <c:v>0.10138888888888889</c:v>
                </c:pt>
                <c:pt idx="73">
                  <c:v>0.10277777777777777</c:v>
                </c:pt>
                <c:pt idx="74">
                  <c:v>0.10416666666666667</c:v>
                </c:pt>
                <c:pt idx="75">
                  <c:v>0.10555555555555556</c:v>
                </c:pt>
                <c:pt idx="76">
                  <c:v>0.10694444444444444</c:v>
                </c:pt>
                <c:pt idx="77">
                  <c:v>0.10833333333333334</c:v>
                </c:pt>
                <c:pt idx="78">
                  <c:v>0.10972222222222222</c:v>
                </c:pt>
                <c:pt idx="79">
                  <c:v>0.1111111111111111</c:v>
                </c:pt>
                <c:pt idx="80">
                  <c:v>0.1125</c:v>
                </c:pt>
                <c:pt idx="81">
                  <c:v>0.11388888888888889</c:v>
                </c:pt>
                <c:pt idx="82">
                  <c:v>0.11527777777777778</c:v>
                </c:pt>
                <c:pt idx="83">
                  <c:v>0.11666666666666667</c:v>
                </c:pt>
                <c:pt idx="84">
                  <c:v>0.11805555555555555</c:v>
                </c:pt>
                <c:pt idx="85">
                  <c:v>0.11944444444444445</c:v>
                </c:pt>
                <c:pt idx="86">
                  <c:v>0.12083333333333333</c:v>
                </c:pt>
                <c:pt idx="87">
                  <c:v>0.12222222222222222</c:v>
                </c:pt>
                <c:pt idx="88">
                  <c:v>0.12361111111111112</c:v>
                </c:pt>
                <c:pt idx="89">
                  <c:v>0.125</c:v>
                </c:pt>
                <c:pt idx="90">
                  <c:v>0.12638888888888888</c:v>
                </c:pt>
                <c:pt idx="91">
                  <c:v>0.12777777777777777</c:v>
                </c:pt>
                <c:pt idx="92">
                  <c:v>0.12916666666666668</c:v>
                </c:pt>
                <c:pt idx="93">
                  <c:v>0.13055555555555556</c:v>
                </c:pt>
                <c:pt idx="94">
                  <c:v>0.13194444444444445</c:v>
                </c:pt>
                <c:pt idx="95">
                  <c:v>0.13333333333333333</c:v>
                </c:pt>
                <c:pt idx="96">
                  <c:v>0.13472222222222222</c:v>
                </c:pt>
                <c:pt idx="97">
                  <c:v>0.1361111111111111</c:v>
                </c:pt>
                <c:pt idx="98">
                  <c:v>0.13750000000000001</c:v>
                </c:pt>
                <c:pt idx="99">
                  <c:v>0.1388888888888889</c:v>
                </c:pt>
                <c:pt idx="100">
                  <c:v>0.14027777777777778</c:v>
                </c:pt>
                <c:pt idx="101">
                  <c:v>0.14166666666666666</c:v>
                </c:pt>
                <c:pt idx="102">
                  <c:v>0.14305555555555555</c:v>
                </c:pt>
                <c:pt idx="103">
                  <c:v>0.14444444444444443</c:v>
                </c:pt>
                <c:pt idx="104">
                  <c:v>0.14583333333333334</c:v>
                </c:pt>
                <c:pt idx="105">
                  <c:v>0.14722222222222223</c:v>
                </c:pt>
                <c:pt idx="106">
                  <c:v>0.14861111111111111</c:v>
                </c:pt>
                <c:pt idx="107">
                  <c:v>0.15</c:v>
                </c:pt>
                <c:pt idx="108">
                  <c:v>0.15138888888888888</c:v>
                </c:pt>
                <c:pt idx="109">
                  <c:v>0.15277777777777779</c:v>
                </c:pt>
                <c:pt idx="110">
                  <c:v>0.15416666666666667</c:v>
                </c:pt>
                <c:pt idx="111">
                  <c:v>0.15555555555555556</c:v>
                </c:pt>
                <c:pt idx="112">
                  <c:v>0.15694444444444444</c:v>
                </c:pt>
                <c:pt idx="113">
                  <c:v>0.15833333333333333</c:v>
                </c:pt>
                <c:pt idx="114">
                  <c:v>0.15972222222222221</c:v>
                </c:pt>
                <c:pt idx="115">
                  <c:v>0.16111111111111112</c:v>
                </c:pt>
                <c:pt idx="116">
                  <c:v>0.16250000000000001</c:v>
                </c:pt>
                <c:pt idx="117">
                  <c:v>0.16388888888888889</c:v>
                </c:pt>
                <c:pt idx="118">
                  <c:v>0.16527777777777777</c:v>
                </c:pt>
                <c:pt idx="119">
                  <c:v>0.16666666666666666</c:v>
                </c:pt>
                <c:pt idx="120">
                  <c:v>0.16805555555555557</c:v>
                </c:pt>
                <c:pt idx="121">
                  <c:v>0.16944444444444445</c:v>
                </c:pt>
                <c:pt idx="122">
                  <c:v>0.17083333333333334</c:v>
                </c:pt>
                <c:pt idx="123">
                  <c:v>0.17222222222222222</c:v>
                </c:pt>
                <c:pt idx="124">
                  <c:v>0.1736111111111111</c:v>
                </c:pt>
                <c:pt idx="125">
                  <c:v>0.17499999999999999</c:v>
                </c:pt>
                <c:pt idx="126">
                  <c:v>0.1763888888888889</c:v>
                </c:pt>
                <c:pt idx="127">
                  <c:v>0.17777777777777778</c:v>
                </c:pt>
                <c:pt idx="128">
                  <c:v>0.17916666666666667</c:v>
                </c:pt>
                <c:pt idx="129">
                  <c:v>0.18055555555555555</c:v>
                </c:pt>
                <c:pt idx="130">
                  <c:v>0.18194444444444444</c:v>
                </c:pt>
                <c:pt idx="131">
                  <c:v>0.18333333333333332</c:v>
                </c:pt>
                <c:pt idx="132">
                  <c:v>0.18472222222222223</c:v>
                </c:pt>
                <c:pt idx="133">
                  <c:v>0.18611111111111112</c:v>
                </c:pt>
                <c:pt idx="134">
                  <c:v>0.1875</c:v>
                </c:pt>
                <c:pt idx="135">
                  <c:v>0.18888888888888888</c:v>
                </c:pt>
                <c:pt idx="136">
                  <c:v>0.19027777777777777</c:v>
                </c:pt>
                <c:pt idx="137">
                  <c:v>0.19166666666666668</c:v>
                </c:pt>
                <c:pt idx="138">
                  <c:v>0.19305555555555556</c:v>
                </c:pt>
                <c:pt idx="139">
                  <c:v>0.19444444444444445</c:v>
                </c:pt>
                <c:pt idx="140">
                  <c:v>0.19583333333333333</c:v>
                </c:pt>
                <c:pt idx="141">
                  <c:v>0.19722222222222222</c:v>
                </c:pt>
                <c:pt idx="142">
                  <c:v>0.1986111111111111</c:v>
                </c:pt>
                <c:pt idx="143">
                  <c:v>0.2</c:v>
                </c:pt>
                <c:pt idx="144">
                  <c:v>0.2013888888888889</c:v>
                </c:pt>
                <c:pt idx="145">
                  <c:v>0.20277777777777778</c:v>
                </c:pt>
                <c:pt idx="146">
                  <c:v>0.20416666666666666</c:v>
                </c:pt>
                <c:pt idx="147">
                  <c:v>0.20555555555555555</c:v>
                </c:pt>
                <c:pt idx="148">
                  <c:v>0.20694444444444443</c:v>
                </c:pt>
                <c:pt idx="149">
                  <c:v>0.20833333333333334</c:v>
                </c:pt>
                <c:pt idx="150">
                  <c:v>0.20972222222222223</c:v>
                </c:pt>
                <c:pt idx="151">
                  <c:v>0.21111111111111111</c:v>
                </c:pt>
                <c:pt idx="152">
                  <c:v>0.21249999999999999</c:v>
                </c:pt>
                <c:pt idx="153">
                  <c:v>0.21388888888888888</c:v>
                </c:pt>
                <c:pt idx="154">
                  <c:v>0.21527777777777779</c:v>
                </c:pt>
                <c:pt idx="155">
                  <c:v>0.21666666666666667</c:v>
                </c:pt>
                <c:pt idx="156">
                  <c:v>0.21805555555555556</c:v>
                </c:pt>
                <c:pt idx="157">
                  <c:v>0.21944444444444444</c:v>
                </c:pt>
                <c:pt idx="158">
                  <c:v>0.22083333333333333</c:v>
                </c:pt>
                <c:pt idx="159">
                  <c:v>0.22222222222222221</c:v>
                </c:pt>
                <c:pt idx="160">
                  <c:v>0.22361111111111112</c:v>
                </c:pt>
                <c:pt idx="161">
                  <c:v>0.22500000000000001</c:v>
                </c:pt>
                <c:pt idx="162">
                  <c:v>0.22638888888888889</c:v>
                </c:pt>
                <c:pt idx="163">
                  <c:v>0.22777777777777777</c:v>
                </c:pt>
                <c:pt idx="164">
                  <c:v>0.22916666666666666</c:v>
                </c:pt>
                <c:pt idx="165">
                  <c:v>0.23055555555555557</c:v>
                </c:pt>
                <c:pt idx="166">
                  <c:v>0.23194444444444445</c:v>
                </c:pt>
                <c:pt idx="167">
                  <c:v>0.23333333333333334</c:v>
                </c:pt>
                <c:pt idx="168">
                  <c:v>0.23472222222222222</c:v>
                </c:pt>
                <c:pt idx="169">
                  <c:v>0.2361111111111111</c:v>
                </c:pt>
                <c:pt idx="170">
                  <c:v>0.23749999999999999</c:v>
                </c:pt>
                <c:pt idx="171">
                  <c:v>0.2388888888888889</c:v>
                </c:pt>
                <c:pt idx="172">
                  <c:v>0.24027777777777778</c:v>
                </c:pt>
                <c:pt idx="173">
                  <c:v>0.24166666666666667</c:v>
                </c:pt>
                <c:pt idx="174">
                  <c:v>0.24305555555555555</c:v>
                </c:pt>
                <c:pt idx="175">
                  <c:v>0.24444444444444444</c:v>
                </c:pt>
                <c:pt idx="176">
                  <c:v>0.24583333333333332</c:v>
                </c:pt>
                <c:pt idx="177">
                  <c:v>0.24722222222222223</c:v>
                </c:pt>
                <c:pt idx="178">
                  <c:v>0.24861111111111112</c:v>
                </c:pt>
                <c:pt idx="179">
                  <c:v>0.25</c:v>
                </c:pt>
                <c:pt idx="180">
                  <c:v>0.25138888888888888</c:v>
                </c:pt>
                <c:pt idx="181">
                  <c:v>0.25277777777777777</c:v>
                </c:pt>
                <c:pt idx="182">
                  <c:v>0.25416666666666665</c:v>
                </c:pt>
                <c:pt idx="183">
                  <c:v>0.25555555555555554</c:v>
                </c:pt>
                <c:pt idx="184">
                  <c:v>0.25694444444444442</c:v>
                </c:pt>
                <c:pt idx="185">
                  <c:v>0.25833333333333336</c:v>
                </c:pt>
                <c:pt idx="186">
                  <c:v>0.25972222222222224</c:v>
                </c:pt>
                <c:pt idx="187">
                  <c:v>0.26111111111111113</c:v>
                </c:pt>
                <c:pt idx="188">
                  <c:v>0.26250000000000001</c:v>
                </c:pt>
                <c:pt idx="189">
                  <c:v>0.2638888888888889</c:v>
                </c:pt>
                <c:pt idx="190">
                  <c:v>0.26527777777777778</c:v>
                </c:pt>
                <c:pt idx="191">
                  <c:v>0.26666666666666666</c:v>
                </c:pt>
                <c:pt idx="192">
                  <c:v>0.26805555555555555</c:v>
                </c:pt>
                <c:pt idx="193">
                  <c:v>0.26944444444444443</c:v>
                </c:pt>
                <c:pt idx="194">
                  <c:v>0.27083333333333331</c:v>
                </c:pt>
                <c:pt idx="195">
                  <c:v>0.2722222222222222</c:v>
                </c:pt>
                <c:pt idx="196">
                  <c:v>0.27361111111111114</c:v>
                </c:pt>
                <c:pt idx="197">
                  <c:v>0.27500000000000002</c:v>
                </c:pt>
                <c:pt idx="198">
                  <c:v>0.27638888888888891</c:v>
                </c:pt>
                <c:pt idx="199">
                  <c:v>0.27777777777777779</c:v>
                </c:pt>
                <c:pt idx="200">
                  <c:v>0.27916666666666667</c:v>
                </c:pt>
                <c:pt idx="201">
                  <c:v>0.28055555555555556</c:v>
                </c:pt>
                <c:pt idx="202">
                  <c:v>0.28194444444444444</c:v>
                </c:pt>
                <c:pt idx="203">
                  <c:v>0.28333333333333333</c:v>
                </c:pt>
                <c:pt idx="204">
                  <c:v>0.28472222222222221</c:v>
                </c:pt>
                <c:pt idx="205">
                  <c:v>0.28611111111111109</c:v>
                </c:pt>
                <c:pt idx="206">
                  <c:v>0.28749999999999998</c:v>
                </c:pt>
                <c:pt idx="207">
                  <c:v>0.28888888888888886</c:v>
                </c:pt>
                <c:pt idx="208">
                  <c:v>0.2902777777777778</c:v>
                </c:pt>
                <c:pt idx="209">
                  <c:v>0.29166666666666669</c:v>
                </c:pt>
                <c:pt idx="210">
                  <c:v>0.29305555555555557</c:v>
                </c:pt>
                <c:pt idx="211">
                  <c:v>0.29444444444444445</c:v>
                </c:pt>
                <c:pt idx="212">
                  <c:v>0.29583333333333334</c:v>
                </c:pt>
                <c:pt idx="213">
                  <c:v>0.29722222222222222</c:v>
                </c:pt>
                <c:pt idx="214">
                  <c:v>0.2986111111111111</c:v>
                </c:pt>
                <c:pt idx="215">
                  <c:v>0.3</c:v>
                </c:pt>
                <c:pt idx="216">
                  <c:v>0.30138888888888887</c:v>
                </c:pt>
                <c:pt idx="217">
                  <c:v>0.30277777777777776</c:v>
                </c:pt>
                <c:pt idx="218">
                  <c:v>0.30416666666666664</c:v>
                </c:pt>
                <c:pt idx="219">
                  <c:v>0.30555555555555558</c:v>
                </c:pt>
                <c:pt idx="220">
                  <c:v>0.30694444444444446</c:v>
                </c:pt>
                <c:pt idx="221">
                  <c:v>0.30833333333333335</c:v>
                </c:pt>
                <c:pt idx="222">
                  <c:v>0.30972222222222223</c:v>
                </c:pt>
                <c:pt idx="223">
                  <c:v>0.31111111111111112</c:v>
                </c:pt>
                <c:pt idx="224">
                  <c:v>0.3125</c:v>
                </c:pt>
                <c:pt idx="225">
                  <c:v>0.31388888888888888</c:v>
                </c:pt>
                <c:pt idx="226">
                  <c:v>0.31527777777777777</c:v>
                </c:pt>
                <c:pt idx="227">
                  <c:v>0.31666666666666665</c:v>
                </c:pt>
                <c:pt idx="228">
                  <c:v>0.31805555555555554</c:v>
                </c:pt>
                <c:pt idx="229">
                  <c:v>0.31944444444444442</c:v>
                </c:pt>
                <c:pt idx="230">
                  <c:v>0.32083333333333336</c:v>
                </c:pt>
                <c:pt idx="231">
                  <c:v>0.32222222222222224</c:v>
                </c:pt>
                <c:pt idx="232">
                  <c:v>0.32361111111111113</c:v>
                </c:pt>
                <c:pt idx="233">
                  <c:v>0.32500000000000001</c:v>
                </c:pt>
                <c:pt idx="234">
                  <c:v>0.3263888888888889</c:v>
                </c:pt>
                <c:pt idx="235">
                  <c:v>0.32777777777777778</c:v>
                </c:pt>
                <c:pt idx="236">
                  <c:v>0.32916666666666666</c:v>
                </c:pt>
                <c:pt idx="237">
                  <c:v>0.33055555555555555</c:v>
                </c:pt>
                <c:pt idx="238">
                  <c:v>0.33194444444444443</c:v>
                </c:pt>
                <c:pt idx="239">
                  <c:v>0.33333333333333331</c:v>
                </c:pt>
                <c:pt idx="240">
                  <c:v>0.3347222222222222</c:v>
                </c:pt>
                <c:pt idx="241">
                  <c:v>0.33611111111111114</c:v>
                </c:pt>
                <c:pt idx="242">
                  <c:v>0.33750000000000002</c:v>
                </c:pt>
                <c:pt idx="243">
                  <c:v>0.33888888888888891</c:v>
                </c:pt>
                <c:pt idx="244">
                  <c:v>0.34027777777777779</c:v>
                </c:pt>
                <c:pt idx="245">
                  <c:v>0.34166666666666667</c:v>
                </c:pt>
                <c:pt idx="246">
                  <c:v>0.34305555555555556</c:v>
                </c:pt>
                <c:pt idx="247">
                  <c:v>0.34444444444444444</c:v>
                </c:pt>
                <c:pt idx="248">
                  <c:v>0.34583333333333333</c:v>
                </c:pt>
                <c:pt idx="249">
                  <c:v>0.34722222222222221</c:v>
                </c:pt>
                <c:pt idx="250">
                  <c:v>0.34861111111111109</c:v>
                </c:pt>
                <c:pt idx="251">
                  <c:v>0.35</c:v>
                </c:pt>
                <c:pt idx="252">
                  <c:v>0.35138888888888886</c:v>
                </c:pt>
                <c:pt idx="253">
                  <c:v>0.3527777777777778</c:v>
                </c:pt>
                <c:pt idx="254">
                  <c:v>0.35416666666666669</c:v>
                </c:pt>
                <c:pt idx="255">
                  <c:v>0.35555555555555557</c:v>
                </c:pt>
                <c:pt idx="256">
                  <c:v>0.35694444444444445</c:v>
                </c:pt>
                <c:pt idx="257">
                  <c:v>0.35833333333333334</c:v>
                </c:pt>
                <c:pt idx="258">
                  <c:v>0.35972222222222222</c:v>
                </c:pt>
                <c:pt idx="259">
                  <c:v>0.3611111111111111</c:v>
                </c:pt>
                <c:pt idx="260">
                  <c:v>0.36249999999999999</c:v>
                </c:pt>
                <c:pt idx="261">
                  <c:v>0.36388888888888887</c:v>
                </c:pt>
                <c:pt idx="262">
                  <c:v>0.36527777777777776</c:v>
                </c:pt>
                <c:pt idx="263">
                  <c:v>0.36666666666666664</c:v>
                </c:pt>
                <c:pt idx="264">
                  <c:v>0.36805555555555558</c:v>
                </c:pt>
                <c:pt idx="265">
                  <c:v>0.36944444444444446</c:v>
                </c:pt>
                <c:pt idx="266">
                  <c:v>0.37083333333333335</c:v>
                </c:pt>
                <c:pt idx="267">
                  <c:v>0.37222222222222223</c:v>
                </c:pt>
                <c:pt idx="268">
                  <c:v>0.37361111111111112</c:v>
                </c:pt>
                <c:pt idx="269">
                  <c:v>0.375</c:v>
                </c:pt>
                <c:pt idx="270">
                  <c:v>0.37638888888888888</c:v>
                </c:pt>
                <c:pt idx="271">
                  <c:v>0.37777777777777777</c:v>
                </c:pt>
                <c:pt idx="272">
                  <c:v>0.37916666666666665</c:v>
                </c:pt>
                <c:pt idx="273">
                  <c:v>0.38055555555555554</c:v>
                </c:pt>
                <c:pt idx="274">
                  <c:v>0.38194444444444442</c:v>
                </c:pt>
                <c:pt idx="275">
                  <c:v>0.38333333333333336</c:v>
                </c:pt>
                <c:pt idx="276">
                  <c:v>0.38472222222222224</c:v>
                </c:pt>
                <c:pt idx="277">
                  <c:v>0.38611111111111113</c:v>
                </c:pt>
                <c:pt idx="278">
                  <c:v>0.38750000000000001</c:v>
                </c:pt>
                <c:pt idx="279">
                  <c:v>0.3888888888888889</c:v>
                </c:pt>
                <c:pt idx="280">
                  <c:v>0.39027777777777778</c:v>
                </c:pt>
                <c:pt idx="281">
                  <c:v>0.39166666666666666</c:v>
                </c:pt>
                <c:pt idx="282">
                  <c:v>0.39305555555555555</c:v>
                </c:pt>
                <c:pt idx="283">
                  <c:v>0.39444444444444443</c:v>
                </c:pt>
                <c:pt idx="284">
                  <c:v>0.39583333333333331</c:v>
                </c:pt>
                <c:pt idx="285">
                  <c:v>0.3972222222222222</c:v>
                </c:pt>
                <c:pt idx="286">
                  <c:v>0.39861111111111114</c:v>
                </c:pt>
                <c:pt idx="287">
                  <c:v>0.4</c:v>
                </c:pt>
                <c:pt idx="288">
                  <c:v>0.40138888888888891</c:v>
                </c:pt>
                <c:pt idx="289">
                  <c:v>0.40277777777777779</c:v>
                </c:pt>
                <c:pt idx="290">
                  <c:v>0.40416666666666667</c:v>
                </c:pt>
                <c:pt idx="291">
                  <c:v>0.40555555555555556</c:v>
                </c:pt>
                <c:pt idx="292">
                  <c:v>0.40694444444444444</c:v>
                </c:pt>
                <c:pt idx="293">
                  <c:v>0.40833333333333333</c:v>
                </c:pt>
                <c:pt idx="294">
                  <c:v>0.40972222222222221</c:v>
                </c:pt>
                <c:pt idx="295">
                  <c:v>0.41111111111111109</c:v>
                </c:pt>
                <c:pt idx="296">
                  <c:v>0.41249999999999998</c:v>
                </c:pt>
                <c:pt idx="297">
                  <c:v>0.41388888888888886</c:v>
                </c:pt>
                <c:pt idx="298">
                  <c:v>0.4152777777777778</c:v>
                </c:pt>
                <c:pt idx="299">
                  <c:v>0.41666666666666669</c:v>
                </c:pt>
                <c:pt idx="300">
                  <c:v>0.41805555555555557</c:v>
                </c:pt>
                <c:pt idx="301">
                  <c:v>0.41944444444444445</c:v>
                </c:pt>
                <c:pt idx="302">
                  <c:v>0.42083333333333334</c:v>
                </c:pt>
                <c:pt idx="303">
                  <c:v>0.42222222222222222</c:v>
                </c:pt>
                <c:pt idx="304">
                  <c:v>0.4236111111111111</c:v>
                </c:pt>
                <c:pt idx="305">
                  <c:v>0.42499999999999999</c:v>
                </c:pt>
                <c:pt idx="306">
                  <c:v>0.42638888888888887</c:v>
                </c:pt>
                <c:pt idx="307">
                  <c:v>0.42777777777777776</c:v>
                </c:pt>
                <c:pt idx="308">
                  <c:v>0.42916666666666664</c:v>
                </c:pt>
                <c:pt idx="309">
                  <c:v>0.43055555555555558</c:v>
                </c:pt>
                <c:pt idx="310">
                  <c:v>0.43194444444444446</c:v>
                </c:pt>
                <c:pt idx="311">
                  <c:v>0.43333333333333335</c:v>
                </c:pt>
                <c:pt idx="312">
                  <c:v>0.43472222222222223</c:v>
                </c:pt>
                <c:pt idx="313">
                  <c:v>0.43611111111111112</c:v>
                </c:pt>
                <c:pt idx="314">
                  <c:v>0.4375</c:v>
                </c:pt>
                <c:pt idx="315">
                  <c:v>0.43888888888888888</c:v>
                </c:pt>
                <c:pt idx="316">
                  <c:v>0.44027777777777777</c:v>
                </c:pt>
                <c:pt idx="317">
                  <c:v>0.44166666666666665</c:v>
                </c:pt>
                <c:pt idx="318">
                  <c:v>0.44305555555555554</c:v>
                </c:pt>
                <c:pt idx="319">
                  <c:v>0.44444444444444442</c:v>
                </c:pt>
                <c:pt idx="320">
                  <c:v>0.44583333333333336</c:v>
                </c:pt>
                <c:pt idx="321">
                  <c:v>0.44722222222222224</c:v>
                </c:pt>
                <c:pt idx="322">
                  <c:v>0.44861111111111113</c:v>
                </c:pt>
                <c:pt idx="323">
                  <c:v>0.45</c:v>
                </c:pt>
                <c:pt idx="324">
                  <c:v>0.4513888888888889</c:v>
                </c:pt>
                <c:pt idx="325">
                  <c:v>0.45277777777777778</c:v>
                </c:pt>
                <c:pt idx="326">
                  <c:v>0.45416666666666666</c:v>
                </c:pt>
                <c:pt idx="327">
                  <c:v>0.45555555555555555</c:v>
                </c:pt>
                <c:pt idx="328">
                  <c:v>0.45694444444444443</c:v>
                </c:pt>
                <c:pt idx="329">
                  <c:v>0.45833333333333331</c:v>
                </c:pt>
                <c:pt idx="330">
                  <c:v>0.4597222222222222</c:v>
                </c:pt>
                <c:pt idx="331">
                  <c:v>0.46111111111111114</c:v>
                </c:pt>
                <c:pt idx="332">
                  <c:v>0.46250000000000002</c:v>
                </c:pt>
                <c:pt idx="333">
                  <c:v>0.46388888888888891</c:v>
                </c:pt>
                <c:pt idx="334">
                  <c:v>0.46527777777777779</c:v>
                </c:pt>
                <c:pt idx="335">
                  <c:v>0.46666666666666667</c:v>
                </c:pt>
                <c:pt idx="336">
                  <c:v>0.46805555555555556</c:v>
                </c:pt>
                <c:pt idx="337">
                  <c:v>0.46944444444444444</c:v>
                </c:pt>
                <c:pt idx="338">
                  <c:v>0.47083333333333333</c:v>
                </c:pt>
                <c:pt idx="339">
                  <c:v>0.47222222222222221</c:v>
                </c:pt>
                <c:pt idx="340">
                  <c:v>0.47361111111111109</c:v>
                </c:pt>
                <c:pt idx="341">
                  <c:v>0.47499999999999998</c:v>
                </c:pt>
                <c:pt idx="342">
                  <c:v>0.47638888888888886</c:v>
                </c:pt>
                <c:pt idx="343">
                  <c:v>0.4777777777777778</c:v>
                </c:pt>
                <c:pt idx="344">
                  <c:v>0.47916666666666669</c:v>
                </c:pt>
                <c:pt idx="345">
                  <c:v>0.48055555555555557</c:v>
                </c:pt>
                <c:pt idx="346">
                  <c:v>0.48194444444444445</c:v>
                </c:pt>
                <c:pt idx="347">
                  <c:v>0.48333333333333334</c:v>
                </c:pt>
                <c:pt idx="348">
                  <c:v>0.48472222222222222</c:v>
                </c:pt>
                <c:pt idx="349">
                  <c:v>0.4861111111111111</c:v>
                </c:pt>
                <c:pt idx="350">
                  <c:v>0.48749999999999999</c:v>
                </c:pt>
                <c:pt idx="351">
                  <c:v>0.48888888888888887</c:v>
                </c:pt>
                <c:pt idx="352">
                  <c:v>0.49027777777777776</c:v>
                </c:pt>
                <c:pt idx="353">
                  <c:v>0.49166666666666664</c:v>
                </c:pt>
                <c:pt idx="354">
                  <c:v>0.49305555555555558</c:v>
                </c:pt>
                <c:pt idx="355">
                  <c:v>0.49444444444444446</c:v>
                </c:pt>
                <c:pt idx="356">
                  <c:v>0.49583333333333335</c:v>
                </c:pt>
                <c:pt idx="357">
                  <c:v>0.49722222222222223</c:v>
                </c:pt>
                <c:pt idx="358">
                  <c:v>0.49861111111111112</c:v>
                </c:pt>
                <c:pt idx="359">
                  <c:v>0.5</c:v>
                </c:pt>
                <c:pt idx="360">
                  <c:v>0.50138888888888888</c:v>
                </c:pt>
                <c:pt idx="361">
                  <c:v>0.50277777777777777</c:v>
                </c:pt>
                <c:pt idx="362">
                  <c:v>0.50416666666666665</c:v>
                </c:pt>
                <c:pt idx="363">
                  <c:v>0.50555555555555554</c:v>
                </c:pt>
                <c:pt idx="364">
                  <c:v>0.50694444444444442</c:v>
                </c:pt>
                <c:pt idx="365">
                  <c:v>0.5083333333333333</c:v>
                </c:pt>
                <c:pt idx="366">
                  <c:v>0.50972222222222219</c:v>
                </c:pt>
                <c:pt idx="367">
                  <c:v>0.51111111111111107</c:v>
                </c:pt>
                <c:pt idx="368">
                  <c:v>0.51249999999999996</c:v>
                </c:pt>
                <c:pt idx="369">
                  <c:v>0.51388888888888884</c:v>
                </c:pt>
                <c:pt idx="370">
                  <c:v>0.51527777777777772</c:v>
                </c:pt>
                <c:pt idx="371">
                  <c:v>0.51666666666666672</c:v>
                </c:pt>
                <c:pt idx="372">
                  <c:v>0.5180555555555556</c:v>
                </c:pt>
                <c:pt idx="373">
                  <c:v>0.51944444444444449</c:v>
                </c:pt>
                <c:pt idx="374">
                  <c:v>0.52083333333333337</c:v>
                </c:pt>
                <c:pt idx="375">
                  <c:v>0.52222222222222225</c:v>
                </c:pt>
                <c:pt idx="376">
                  <c:v>0.52361111111111114</c:v>
                </c:pt>
                <c:pt idx="377">
                  <c:v>0.52500000000000002</c:v>
                </c:pt>
                <c:pt idx="378">
                  <c:v>0.52638888888888891</c:v>
                </c:pt>
                <c:pt idx="379">
                  <c:v>0.52777777777777779</c:v>
                </c:pt>
                <c:pt idx="380">
                  <c:v>0.52916666666666667</c:v>
                </c:pt>
                <c:pt idx="381">
                  <c:v>0.53055555555555556</c:v>
                </c:pt>
                <c:pt idx="382">
                  <c:v>0.53194444444444444</c:v>
                </c:pt>
                <c:pt idx="383">
                  <c:v>0.53333333333333333</c:v>
                </c:pt>
                <c:pt idx="384">
                  <c:v>0.53472222222222221</c:v>
                </c:pt>
                <c:pt idx="385">
                  <c:v>0.53611111111111109</c:v>
                </c:pt>
                <c:pt idx="386">
                  <c:v>0.53749999999999998</c:v>
                </c:pt>
                <c:pt idx="387">
                  <c:v>0.53888888888888886</c:v>
                </c:pt>
                <c:pt idx="388">
                  <c:v>0.54027777777777775</c:v>
                </c:pt>
                <c:pt idx="389">
                  <c:v>0.54166666666666663</c:v>
                </c:pt>
                <c:pt idx="390">
                  <c:v>0.54305555555555551</c:v>
                </c:pt>
                <c:pt idx="391">
                  <c:v>0.5444444444444444</c:v>
                </c:pt>
                <c:pt idx="392">
                  <c:v>0.54583333333333328</c:v>
                </c:pt>
                <c:pt idx="393">
                  <c:v>0.54722222222222228</c:v>
                </c:pt>
                <c:pt idx="394">
                  <c:v>0.54861111111111116</c:v>
                </c:pt>
                <c:pt idx="395">
                  <c:v>0.55000000000000004</c:v>
                </c:pt>
                <c:pt idx="396">
                  <c:v>0.55138888888888893</c:v>
                </c:pt>
                <c:pt idx="397">
                  <c:v>0.55277777777777781</c:v>
                </c:pt>
                <c:pt idx="398">
                  <c:v>0.5541666666666667</c:v>
                </c:pt>
                <c:pt idx="399">
                  <c:v>0.55555555555555558</c:v>
                </c:pt>
                <c:pt idx="400">
                  <c:v>0.55694444444444446</c:v>
                </c:pt>
                <c:pt idx="401">
                  <c:v>0.55833333333333335</c:v>
                </c:pt>
                <c:pt idx="402">
                  <c:v>0.55972222222222223</c:v>
                </c:pt>
                <c:pt idx="403">
                  <c:v>0.56111111111111112</c:v>
                </c:pt>
                <c:pt idx="404">
                  <c:v>0.5625</c:v>
                </c:pt>
                <c:pt idx="405">
                  <c:v>0.56388888888888888</c:v>
                </c:pt>
                <c:pt idx="406">
                  <c:v>0.56527777777777777</c:v>
                </c:pt>
                <c:pt idx="407">
                  <c:v>0.56666666666666665</c:v>
                </c:pt>
                <c:pt idx="408">
                  <c:v>0.56805555555555554</c:v>
                </c:pt>
                <c:pt idx="409">
                  <c:v>0.56944444444444442</c:v>
                </c:pt>
                <c:pt idx="410">
                  <c:v>0.5708333333333333</c:v>
                </c:pt>
                <c:pt idx="411">
                  <c:v>0.57222222222222219</c:v>
                </c:pt>
                <c:pt idx="412">
                  <c:v>0.57361111111111107</c:v>
                </c:pt>
                <c:pt idx="413">
                  <c:v>0.57499999999999996</c:v>
                </c:pt>
                <c:pt idx="414">
                  <c:v>0.57638888888888884</c:v>
                </c:pt>
                <c:pt idx="415">
                  <c:v>0.57777777777777772</c:v>
                </c:pt>
                <c:pt idx="416">
                  <c:v>0.57916666666666672</c:v>
                </c:pt>
                <c:pt idx="417">
                  <c:v>0.5805555555555556</c:v>
                </c:pt>
                <c:pt idx="418">
                  <c:v>0.58194444444444449</c:v>
                </c:pt>
                <c:pt idx="419">
                  <c:v>0.58333333333333337</c:v>
                </c:pt>
                <c:pt idx="420">
                  <c:v>0.58472222222222225</c:v>
                </c:pt>
                <c:pt idx="421">
                  <c:v>0.58611111111111114</c:v>
                </c:pt>
                <c:pt idx="422">
                  <c:v>0.58750000000000002</c:v>
                </c:pt>
                <c:pt idx="423">
                  <c:v>0.58888888888888891</c:v>
                </c:pt>
                <c:pt idx="424">
                  <c:v>0.59027777777777779</c:v>
                </c:pt>
                <c:pt idx="425">
                  <c:v>0.59166666666666667</c:v>
                </c:pt>
                <c:pt idx="426">
                  <c:v>0.59305555555555556</c:v>
                </c:pt>
                <c:pt idx="427">
                  <c:v>0.59444444444444444</c:v>
                </c:pt>
                <c:pt idx="428">
                  <c:v>0.59583333333333333</c:v>
                </c:pt>
                <c:pt idx="429">
                  <c:v>0.59722222222222221</c:v>
                </c:pt>
                <c:pt idx="430">
                  <c:v>0.59861111111111109</c:v>
                </c:pt>
                <c:pt idx="431">
                  <c:v>0.6</c:v>
                </c:pt>
                <c:pt idx="432">
                  <c:v>0.60138888888888886</c:v>
                </c:pt>
                <c:pt idx="433">
                  <c:v>0.60277777777777775</c:v>
                </c:pt>
                <c:pt idx="434">
                  <c:v>0.60416666666666663</c:v>
                </c:pt>
                <c:pt idx="435">
                  <c:v>0.60555555555555551</c:v>
                </c:pt>
                <c:pt idx="436">
                  <c:v>0.6069444444444444</c:v>
                </c:pt>
                <c:pt idx="437">
                  <c:v>0.60833333333333328</c:v>
                </c:pt>
                <c:pt idx="438">
                  <c:v>0.60972222222222228</c:v>
                </c:pt>
                <c:pt idx="439">
                  <c:v>0.61111111111111116</c:v>
                </c:pt>
                <c:pt idx="440">
                  <c:v>0.61250000000000004</c:v>
                </c:pt>
                <c:pt idx="441">
                  <c:v>0.61388888888888893</c:v>
                </c:pt>
                <c:pt idx="442">
                  <c:v>0.61527777777777781</c:v>
                </c:pt>
                <c:pt idx="443">
                  <c:v>0.6166666666666667</c:v>
                </c:pt>
                <c:pt idx="444">
                  <c:v>0.61805555555555558</c:v>
                </c:pt>
                <c:pt idx="445">
                  <c:v>0.61944444444444446</c:v>
                </c:pt>
                <c:pt idx="446">
                  <c:v>0.62083333333333335</c:v>
                </c:pt>
                <c:pt idx="447">
                  <c:v>0.62222222222222223</c:v>
                </c:pt>
                <c:pt idx="448">
                  <c:v>0.62361111111111112</c:v>
                </c:pt>
                <c:pt idx="449">
                  <c:v>0.625</c:v>
                </c:pt>
                <c:pt idx="450">
                  <c:v>0.62638888888888888</c:v>
                </c:pt>
                <c:pt idx="451">
                  <c:v>0.62777777777777777</c:v>
                </c:pt>
                <c:pt idx="452">
                  <c:v>0.62916666666666665</c:v>
                </c:pt>
                <c:pt idx="453">
                  <c:v>0.63055555555555554</c:v>
                </c:pt>
                <c:pt idx="454">
                  <c:v>0.63194444444444442</c:v>
                </c:pt>
                <c:pt idx="455">
                  <c:v>0.6333333333333333</c:v>
                </c:pt>
                <c:pt idx="456">
                  <c:v>0.63472222222222219</c:v>
                </c:pt>
                <c:pt idx="457">
                  <c:v>0.63611111111111107</c:v>
                </c:pt>
                <c:pt idx="458">
                  <c:v>0.63749999999999996</c:v>
                </c:pt>
                <c:pt idx="459">
                  <c:v>0.63888888888888884</c:v>
                </c:pt>
                <c:pt idx="460">
                  <c:v>0.64027777777777772</c:v>
                </c:pt>
                <c:pt idx="461">
                  <c:v>0.64166666666666672</c:v>
                </c:pt>
                <c:pt idx="462">
                  <c:v>0.6430555555555556</c:v>
                </c:pt>
                <c:pt idx="463">
                  <c:v>0.64444444444444449</c:v>
                </c:pt>
                <c:pt idx="464">
                  <c:v>0.64583333333333337</c:v>
                </c:pt>
                <c:pt idx="465">
                  <c:v>0.64722222222222225</c:v>
                </c:pt>
                <c:pt idx="466">
                  <c:v>0.64861111111111114</c:v>
                </c:pt>
                <c:pt idx="467">
                  <c:v>0.65</c:v>
                </c:pt>
                <c:pt idx="468">
                  <c:v>0.65138888888888891</c:v>
                </c:pt>
                <c:pt idx="469">
                  <c:v>0.65277777777777779</c:v>
                </c:pt>
                <c:pt idx="470">
                  <c:v>0.65416666666666667</c:v>
                </c:pt>
                <c:pt idx="471">
                  <c:v>0.65555555555555556</c:v>
                </c:pt>
                <c:pt idx="472">
                  <c:v>0.65694444444444444</c:v>
                </c:pt>
                <c:pt idx="473">
                  <c:v>0.65833333333333333</c:v>
                </c:pt>
                <c:pt idx="474">
                  <c:v>0.65972222222222221</c:v>
                </c:pt>
                <c:pt idx="475">
                  <c:v>0.66111111111111109</c:v>
                </c:pt>
                <c:pt idx="476">
                  <c:v>0.66249999999999998</c:v>
                </c:pt>
                <c:pt idx="477">
                  <c:v>0.66388888888888886</c:v>
                </c:pt>
                <c:pt idx="478">
                  <c:v>0.66527777777777775</c:v>
                </c:pt>
                <c:pt idx="479">
                  <c:v>0.66666666666666663</c:v>
                </c:pt>
                <c:pt idx="480">
                  <c:v>0.66805555555555551</c:v>
                </c:pt>
                <c:pt idx="481">
                  <c:v>0.6694444444444444</c:v>
                </c:pt>
                <c:pt idx="482">
                  <c:v>0.67083333333333328</c:v>
                </c:pt>
                <c:pt idx="483">
                  <c:v>0.67222222222222228</c:v>
                </c:pt>
                <c:pt idx="484">
                  <c:v>0.67361111111111116</c:v>
                </c:pt>
                <c:pt idx="485">
                  <c:v>0.67500000000000004</c:v>
                </c:pt>
                <c:pt idx="486">
                  <c:v>0.67638888888888893</c:v>
                </c:pt>
                <c:pt idx="487">
                  <c:v>0.67777777777777781</c:v>
                </c:pt>
                <c:pt idx="488">
                  <c:v>0.6791666666666667</c:v>
                </c:pt>
                <c:pt idx="489">
                  <c:v>0.68055555555555558</c:v>
                </c:pt>
                <c:pt idx="490">
                  <c:v>0.68194444444444446</c:v>
                </c:pt>
                <c:pt idx="491">
                  <c:v>0.68333333333333335</c:v>
                </c:pt>
                <c:pt idx="492">
                  <c:v>0.68472222222222223</c:v>
                </c:pt>
                <c:pt idx="493">
                  <c:v>0.68611111111111112</c:v>
                </c:pt>
                <c:pt idx="494">
                  <c:v>0.6875</c:v>
                </c:pt>
                <c:pt idx="495">
                  <c:v>0.68888888888888888</c:v>
                </c:pt>
                <c:pt idx="496">
                  <c:v>0.69027777777777777</c:v>
                </c:pt>
                <c:pt idx="497">
                  <c:v>0.69166666666666665</c:v>
                </c:pt>
                <c:pt idx="498">
                  <c:v>0.69305555555555554</c:v>
                </c:pt>
                <c:pt idx="499">
                  <c:v>0.69444444444444442</c:v>
                </c:pt>
                <c:pt idx="500">
                  <c:v>0.6958333333333333</c:v>
                </c:pt>
                <c:pt idx="501">
                  <c:v>0.69722222222222219</c:v>
                </c:pt>
                <c:pt idx="502">
                  <c:v>0.69861111111111107</c:v>
                </c:pt>
                <c:pt idx="503">
                  <c:v>0.7</c:v>
                </c:pt>
                <c:pt idx="504">
                  <c:v>0.70138888888888884</c:v>
                </c:pt>
                <c:pt idx="505">
                  <c:v>0.70277777777777772</c:v>
                </c:pt>
                <c:pt idx="506">
                  <c:v>0.70416666666666672</c:v>
                </c:pt>
                <c:pt idx="507">
                  <c:v>0.7055555555555556</c:v>
                </c:pt>
                <c:pt idx="508">
                  <c:v>0.70694444444444449</c:v>
                </c:pt>
                <c:pt idx="509">
                  <c:v>0.70833333333333337</c:v>
                </c:pt>
                <c:pt idx="510">
                  <c:v>0.70972222222222225</c:v>
                </c:pt>
                <c:pt idx="511">
                  <c:v>0.71111111111111114</c:v>
                </c:pt>
                <c:pt idx="512">
                  <c:v>0.71250000000000002</c:v>
                </c:pt>
                <c:pt idx="513">
                  <c:v>0.71388888888888891</c:v>
                </c:pt>
                <c:pt idx="514">
                  <c:v>0.71527777777777779</c:v>
                </c:pt>
                <c:pt idx="515">
                  <c:v>0.71666666666666667</c:v>
                </c:pt>
                <c:pt idx="516">
                  <c:v>0.71805555555555556</c:v>
                </c:pt>
                <c:pt idx="517">
                  <c:v>0.71944444444444444</c:v>
                </c:pt>
                <c:pt idx="518">
                  <c:v>0.72083333333333333</c:v>
                </c:pt>
                <c:pt idx="519">
                  <c:v>0.72222222222222221</c:v>
                </c:pt>
                <c:pt idx="520">
                  <c:v>0.72361111111111109</c:v>
                </c:pt>
                <c:pt idx="521">
                  <c:v>0.72499999999999998</c:v>
                </c:pt>
                <c:pt idx="522">
                  <c:v>0.72638888888888886</c:v>
                </c:pt>
                <c:pt idx="523">
                  <c:v>0.72777777777777775</c:v>
                </c:pt>
                <c:pt idx="524">
                  <c:v>0.72916666666666663</c:v>
                </c:pt>
                <c:pt idx="525">
                  <c:v>0.73055555555555551</c:v>
                </c:pt>
                <c:pt idx="526">
                  <c:v>0.7319444444444444</c:v>
                </c:pt>
                <c:pt idx="527">
                  <c:v>0.73333333333333328</c:v>
                </c:pt>
                <c:pt idx="528">
                  <c:v>0.73472222222222228</c:v>
                </c:pt>
                <c:pt idx="529">
                  <c:v>0.73611111111111116</c:v>
                </c:pt>
                <c:pt idx="530">
                  <c:v>0.73750000000000004</c:v>
                </c:pt>
                <c:pt idx="531">
                  <c:v>0.73888888888888893</c:v>
                </c:pt>
                <c:pt idx="532">
                  <c:v>0.74027777777777781</c:v>
                </c:pt>
                <c:pt idx="533">
                  <c:v>0.7416666666666667</c:v>
                </c:pt>
                <c:pt idx="534">
                  <c:v>0.74305555555555558</c:v>
                </c:pt>
                <c:pt idx="535">
                  <c:v>0.74444444444444446</c:v>
                </c:pt>
                <c:pt idx="536">
                  <c:v>0.74583333333333335</c:v>
                </c:pt>
                <c:pt idx="537">
                  <c:v>0.74722222222222223</c:v>
                </c:pt>
                <c:pt idx="538">
                  <c:v>0.74861111111111112</c:v>
                </c:pt>
                <c:pt idx="539">
                  <c:v>0.75</c:v>
                </c:pt>
                <c:pt idx="540">
                  <c:v>0.75138888888888888</c:v>
                </c:pt>
                <c:pt idx="541">
                  <c:v>0.75277777777777777</c:v>
                </c:pt>
                <c:pt idx="542">
                  <c:v>0.75416666666666665</c:v>
                </c:pt>
                <c:pt idx="543">
                  <c:v>0.75555555555555554</c:v>
                </c:pt>
                <c:pt idx="544">
                  <c:v>0.75694444444444442</c:v>
                </c:pt>
                <c:pt idx="545">
                  <c:v>0.7583333333333333</c:v>
                </c:pt>
                <c:pt idx="546">
                  <c:v>0.75972222222222219</c:v>
                </c:pt>
                <c:pt idx="547">
                  <c:v>0.76111111111111107</c:v>
                </c:pt>
                <c:pt idx="548">
                  <c:v>0.76249999999999996</c:v>
                </c:pt>
                <c:pt idx="549">
                  <c:v>0.76388888888888884</c:v>
                </c:pt>
                <c:pt idx="550">
                  <c:v>0.76527777777777772</c:v>
                </c:pt>
                <c:pt idx="551">
                  <c:v>0.76666666666666672</c:v>
                </c:pt>
                <c:pt idx="552">
                  <c:v>0.7680555555555556</c:v>
                </c:pt>
                <c:pt idx="553">
                  <c:v>0.76944444444444449</c:v>
                </c:pt>
                <c:pt idx="554">
                  <c:v>0.77083333333333337</c:v>
                </c:pt>
                <c:pt idx="555">
                  <c:v>0.77222222222222225</c:v>
                </c:pt>
                <c:pt idx="556">
                  <c:v>0.77361111111111114</c:v>
                </c:pt>
                <c:pt idx="557">
                  <c:v>0.77500000000000002</c:v>
                </c:pt>
                <c:pt idx="558">
                  <c:v>0.77638888888888891</c:v>
                </c:pt>
                <c:pt idx="559">
                  <c:v>0.77777777777777779</c:v>
                </c:pt>
                <c:pt idx="560">
                  <c:v>0.77916666666666667</c:v>
                </c:pt>
                <c:pt idx="561">
                  <c:v>0.78055555555555556</c:v>
                </c:pt>
                <c:pt idx="562">
                  <c:v>0.78194444444444444</c:v>
                </c:pt>
                <c:pt idx="563">
                  <c:v>0.78333333333333333</c:v>
                </c:pt>
                <c:pt idx="564">
                  <c:v>0.78472222222222221</c:v>
                </c:pt>
                <c:pt idx="565">
                  <c:v>0.78611111111111109</c:v>
                </c:pt>
                <c:pt idx="566">
                  <c:v>0.78749999999999998</c:v>
                </c:pt>
                <c:pt idx="567">
                  <c:v>0.78888888888888886</c:v>
                </c:pt>
                <c:pt idx="568">
                  <c:v>0.79027777777777775</c:v>
                </c:pt>
                <c:pt idx="569">
                  <c:v>0.79166666666666663</c:v>
                </c:pt>
                <c:pt idx="570">
                  <c:v>0.79305555555555551</c:v>
                </c:pt>
                <c:pt idx="571">
                  <c:v>0.7944444444444444</c:v>
                </c:pt>
                <c:pt idx="572">
                  <c:v>0.79583333333333328</c:v>
                </c:pt>
                <c:pt idx="573">
                  <c:v>0.79722222222222228</c:v>
                </c:pt>
                <c:pt idx="574">
                  <c:v>0.79861111111111116</c:v>
                </c:pt>
                <c:pt idx="575">
                  <c:v>0.8</c:v>
                </c:pt>
                <c:pt idx="576">
                  <c:v>0.80138888888888893</c:v>
                </c:pt>
                <c:pt idx="577">
                  <c:v>0.80277777777777781</c:v>
                </c:pt>
                <c:pt idx="578">
                  <c:v>0.8041666666666667</c:v>
                </c:pt>
                <c:pt idx="579">
                  <c:v>0.80555555555555558</c:v>
                </c:pt>
                <c:pt idx="580">
                  <c:v>0.80694444444444446</c:v>
                </c:pt>
                <c:pt idx="581">
                  <c:v>0.80833333333333335</c:v>
                </c:pt>
                <c:pt idx="582">
                  <c:v>0.80972222222222223</c:v>
                </c:pt>
                <c:pt idx="583">
                  <c:v>0.81111111111111112</c:v>
                </c:pt>
                <c:pt idx="584">
                  <c:v>0.8125</c:v>
                </c:pt>
                <c:pt idx="585">
                  <c:v>0.81388888888888888</c:v>
                </c:pt>
                <c:pt idx="586">
                  <c:v>0.81527777777777777</c:v>
                </c:pt>
                <c:pt idx="587">
                  <c:v>0.81666666666666665</c:v>
                </c:pt>
                <c:pt idx="588">
                  <c:v>0.81805555555555554</c:v>
                </c:pt>
                <c:pt idx="589">
                  <c:v>0.81944444444444442</c:v>
                </c:pt>
                <c:pt idx="590">
                  <c:v>0.8208333333333333</c:v>
                </c:pt>
                <c:pt idx="591">
                  <c:v>0.82222222222222219</c:v>
                </c:pt>
                <c:pt idx="592">
                  <c:v>0.82361111111111107</c:v>
                </c:pt>
                <c:pt idx="593">
                  <c:v>0.82499999999999996</c:v>
                </c:pt>
                <c:pt idx="594">
                  <c:v>0.82638888888888884</c:v>
                </c:pt>
                <c:pt idx="595">
                  <c:v>0.82777777777777772</c:v>
                </c:pt>
                <c:pt idx="596">
                  <c:v>0.82916666666666672</c:v>
                </c:pt>
                <c:pt idx="597">
                  <c:v>0.8305555555555556</c:v>
                </c:pt>
                <c:pt idx="598">
                  <c:v>0.83194444444444449</c:v>
                </c:pt>
                <c:pt idx="599">
                  <c:v>0.83333333333333337</c:v>
                </c:pt>
                <c:pt idx="600">
                  <c:v>0.83472222222222225</c:v>
                </c:pt>
                <c:pt idx="601">
                  <c:v>0.83611111111111114</c:v>
                </c:pt>
                <c:pt idx="602">
                  <c:v>0.83750000000000002</c:v>
                </c:pt>
                <c:pt idx="603">
                  <c:v>0.83888888888888891</c:v>
                </c:pt>
                <c:pt idx="604">
                  <c:v>0.84027777777777779</c:v>
                </c:pt>
                <c:pt idx="605">
                  <c:v>0.84166666666666667</c:v>
                </c:pt>
                <c:pt idx="606">
                  <c:v>0.84305555555555556</c:v>
                </c:pt>
                <c:pt idx="607">
                  <c:v>0.84444444444444444</c:v>
                </c:pt>
                <c:pt idx="608">
                  <c:v>0.84583333333333333</c:v>
                </c:pt>
                <c:pt idx="609">
                  <c:v>0.84722222222222221</c:v>
                </c:pt>
                <c:pt idx="610">
                  <c:v>0.84861111111111109</c:v>
                </c:pt>
                <c:pt idx="611">
                  <c:v>0.85</c:v>
                </c:pt>
                <c:pt idx="612">
                  <c:v>0.85138888888888886</c:v>
                </c:pt>
                <c:pt idx="613">
                  <c:v>0.85277777777777775</c:v>
                </c:pt>
                <c:pt idx="614">
                  <c:v>0.85416666666666663</c:v>
                </c:pt>
                <c:pt idx="615">
                  <c:v>0.85555555555555551</c:v>
                </c:pt>
                <c:pt idx="616">
                  <c:v>0.8569444444444444</c:v>
                </c:pt>
                <c:pt idx="617">
                  <c:v>0.85833333333333328</c:v>
                </c:pt>
                <c:pt idx="618">
                  <c:v>0.85972222222222228</c:v>
                </c:pt>
                <c:pt idx="619">
                  <c:v>0.86111111111111116</c:v>
                </c:pt>
                <c:pt idx="620">
                  <c:v>0.86250000000000004</c:v>
                </c:pt>
                <c:pt idx="621">
                  <c:v>0.86388888888888893</c:v>
                </c:pt>
                <c:pt idx="622">
                  <c:v>0.86527777777777781</c:v>
                </c:pt>
                <c:pt idx="623">
                  <c:v>0.8666666666666667</c:v>
                </c:pt>
                <c:pt idx="624">
                  <c:v>0.86805555555555558</c:v>
                </c:pt>
                <c:pt idx="625">
                  <c:v>0.86944444444444446</c:v>
                </c:pt>
                <c:pt idx="626">
                  <c:v>0.87083333333333335</c:v>
                </c:pt>
                <c:pt idx="627">
                  <c:v>0.87222222222222223</c:v>
                </c:pt>
                <c:pt idx="628">
                  <c:v>0.87361111111111112</c:v>
                </c:pt>
                <c:pt idx="629">
                  <c:v>0.875</c:v>
                </c:pt>
                <c:pt idx="630">
                  <c:v>0.87638888888888888</c:v>
                </c:pt>
                <c:pt idx="631">
                  <c:v>0.87777777777777777</c:v>
                </c:pt>
                <c:pt idx="632">
                  <c:v>0.87916666666666665</c:v>
                </c:pt>
                <c:pt idx="633">
                  <c:v>0.88055555555555554</c:v>
                </c:pt>
                <c:pt idx="634">
                  <c:v>0.88194444444444442</c:v>
                </c:pt>
                <c:pt idx="635">
                  <c:v>0.8833333333333333</c:v>
                </c:pt>
                <c:pt idx="636">
                  <c:v>0.88472222222222219</c:v>
                </c:pt>
                <c:pt idx="637">
                  <c:v>0.88611111111111107</c:v>
                </c:pt>
                <c:pt idx="638">
                  <c:v>0.88749999999999996</c:v>
                </c:pt>
                <c:pt idx="639">
                  <c:v>0.88888888888888884</c:v>
                </c:pt>
                <c:pt idx="640">
                  <c:v>0.89027777777777772</c:v>
                </c:pt>
                <c:pt idx="641">
                  <c:v>0.89166666666666672</c:v>
                </c:pt>
                <c:pt idx="642">
                  <c:v>0.8930555555555556</c:v>
                </c:pt>
                <c:pt idx="643">
                  <c:v>0.89444444444444449</c:v>
                </c:pt>
                <c:pt idx="644">
                  <c:v>0.89583333333333337</c:v>
                </c:pt>
                <c:pt idx="645">
                  <c:v>0.89722222222222225</c:v>
                </c:pt>
                <c:pt idx="646">
                  <c:v>0.89861111111111114</c:v>
                </c:pt>
                <c:pt idx="647">
                  <c:v>0.9</c:v>
                </c:pt>
                <c:pt idx="648">
                  <c:v>0.90138888888888891</c:v>
                </c:pt>
                <c:pt idx="649">
                  <c:v>0.90277777777777779</c:v>
                </c:pt>
                <c:pt idx="650">
                  <c:v>0.90416666666666667</c:v>
                </c:pt>
                <c:pt idx="651">
                  <c:v>0.90555555555555556</c:v>
                </c:pt>
                <c:pt idx="652">
                  <c:v>0.90694444444444444</c:v>
                </c:pt>
                <c:pt idx="653">
                  <c:v>0.90833333333333333</c:v>
                </c:pt>
                <c:pt idx="654">
                  <c:v>0.90972222222222221</c:v>
                </c:pt>
                <c:pt idx="655">
                  <c:v>0.91111111111111109</c:v>
                </c:pt>
                <c:pt idx="656">
                  <c:v>0.91249999999999998</c:v>
                </c:pt>
                <c:pt idx="657">
                  <c:v>0.91388888888888886</c:v>
                </c:pt>
                <c:pt idx="658">
                  <c:v>0.91527777777777775</c:v>
                </c:pt>
                <c:pt idx="659">
                  <c:v>0.91666666666666663</c:v>
                </c:pt>
                <c:pt idx="660">
                  <c:v>0.91805555555555551</c:v>
                </c:pt>
                <c:pt idx="661">
                  <c:v>0.9194444444444444</c:v>
                </c:pt>
                <c:pt idx="662">
                  <c:v>0.92083333333333328</c:v>
                </c:pt>
                <c:pt idx="663">
                  <c:v>0.92222222222222228</c:v>
                </c:pt>
                <c:pt idx="664">
                  <c:v>0.92361111111111116</c:v>
                </c:pt>
                <c:pt idx="665">
                  <c:v>0.92500000000000004</c:v>
                </c:pt>
                <c:pt idx="666">
                  <c:v>0.92638888888888893</c:v>
                </c:pt>
                <c:pt idx="667">
                  <c:v>0.92777777777777781</c:v>
                </c:pt>
                <c:pt idx="668">
                  <c:v>0.9291666666666667</c:v>
                </c:pt>
                <c:pt idx="669">
                  <c:v>0.93055555555555558</c:v>
                </c:pt>
                <c:pt idx="670">
                  <c:v>0.93194444444444446</c:v>
                </c:pt>
                <c:pt idx="671">
                  <c:v>0.93333333333333335</c:v>
                </c:pt>
                <c:pt idx="672">
                  <c:v>0.93472222222222223</c:v>
                </c:pt>
                <c:pt idx="673">
                  <c:v>0.93611111111111112</c:v>
                </c:pt>
                <c:pt idx="674">
                  <c:v>0.9375</c:v>
                </c:pt>
                <c:pt idx="675">
                  <c:v>0.93888888888888888</c:v>
                </c:pt>
                <c:pt idx="676">
                  <c:v>0.94027777777777777</c:v>
                </c:pt>
                <c:pt idx="677">
                  <c:v>0.94166666666666665</c:v>
                </c:pt>
                <c:pt idx="678">
                  <c:v>0.94305555555555554</c:v>
                </c:pt>
                <c:pt idx="679">
                  <c:v>0.94444444444444442</c:v>
                </c:pt>
                <c:pt idx="680">
                  <c:v>0.9458333333333333</c:v>
                </c:pt>
                <c:pt idx="681">
                  <c:v>0.94722222222222219</c:v>
                </c:pt>
                <c:pt idx="682">
                  <c:v>0.94861111111111107</c:v>
                </c:pt>
                <c:pt idx="683">
                  <c:v>0.95</c:v>
                </c:pt>
                <c:pt idx="684">
                  <c:v>0.95138888888888884</c:v>
                </c:pt>
                <c:pt idx="685">
                  <c:v>0.95277777777777772</c:v>
                </c:pt>
                <c:pt idx="686">
                  <c:v>0.95416666666666672</c:v>
                </c:pt>
                <c:pt idx="687">
                  <c:v>0.9555555555555556</c:v>
                </c:pt>
                <c:pt idx="688">
                  <c:v>0.95694444444444449</c:v>
                </c:pt>
                <c:pt idx="689">
                  <c:v>0.95833333333333337</c:v>
                </c:pt>
                <c:pt idx="690">
                  <c:v>0.95972222222222225</c:v>
                </c:pt>
                <c:pt idx="691">
                  <c:v>0.96111111111111114</c:v>
                </c:pt>
                <c:pt idx="692">
                  <c:v>0.96250000000000002</c:v>
                </c:pt>
                <c:pt idx="693">
                  <c:v>0.96388888888888891</c:v>
                </c:pt>
                <c:pt idx="694">
                  <c:v>0.96527777777777779</c:v>
                </c:pt>
                <c:pt idx="695">
                  <c:v>0.96666666666666667</c:v>
                </c:pt>
                <c:pt idx="696">
                  <c:v>0.96805555555555556</c:v>
                </c:pt>
                <c:pt idx="697">
                  <c:v>0.96944444444444444</c:v>
                </c:pt>
                <c:pt idx="698">
                  <c:v>0.97083333333333333</c:v>
                </c:pt>
                <c:pt idx="699">
                  <c:v>0.97222222222222221</c:v>
                </c:pt>
                <c:pt idx="700">
                  <c:v>0.97361111111111109</c:v>
                </c:pt>
                <c:pt idx="701">
                  <c:v>0.97499999999999998</c:v>
                </c:pt>
                <c:pt idx="702">
                  <c:v>0.97638888888888886</c:v>
                </c:pt>
                <c:pt idx="703">
                  <c:v>0.97777777777777775</c:v>
                </c:pt>
                <c:pt idx="704">
                  <c:v>0.97916666666666663</c:v>
                </c:pt>
                <c:pt idx="705">
                  <c:v>0.98055555555555551</c:v>
                </c:pt>
                <c:pt idx="706">
                  <c:v>0.9819444444444444</c:v>
                </c:pt>
                <c:pt idx="707">
                  <c:v>0.98333333333333328</c:v>
                </c:pt>
                <c:pt idx="708">
                  <c:v>0.98472222222222228</c:v>
                </c:pt>
                <c:pt idx="709">
                  <c:v>0.98611111111111116</c:v>
                </c:pt>
                <c:pt idx="710">
                  <c:v>0.98750000000000004</c:v>
                </c:pt>
                <c:pt idx="711">
                  <c:v>0.98888888888888893</c:v>
                </c:pt>
                <c:pt idx="712">
                  <c:v>0.99027777777777781</c:v>
                </c:pt>
                <c:pt idx="713">
                  <c:v>0.9916666666666667</c:v>
                </c:pt>
                <c:pt idx="714">
                  <c:v>0.99305555555555558</c:v>
                </c:pt>
                <c:pt idx="715">
                  <c:v>0.99444444444444446</c:v>
                </c:pt>
                <c:pt idx="716">
                  <c:v>0.99583333333333335</c:v>
                </c:pt>
                <c:pt idx="717">
                  <c:v>0.99722222222222223</c:v>
                </c:pt>
                <c:pt idx="718">
                  <c:v>0.99861111111111112</c:v>
                </c:pt>
                <c:pt idx="719">
                  <c:v>1</c:v>
                </c:pt>
              </c:numCache>
            </c:numRef>
          </c:cat>
          <c:val>
            <c:numRef>
              <c:f>'Data for Figure 6'!$Q$10:$Q$729</c:f>
              <c:numCache>
                <c:formatCode>_("$"* #,##0.00_);_("$"* \(#,##0.00\);_("$"* "-"??_);_(@_)</c:formatCode>
                <c:ptCount val="720"/>
                <c:pt idx="0">
                  <c:v>3.3577527364717614</c:v>
                </c:pt>
                <c:pt idx="1">
                  <c:v>3.4785054729435227</c:v>
                </c:pt>
                <c:pt idx="2">
                  <c:v>3.5992582094152841</c:v>
                </c:pt>
                <c:pt idx="3">
                  <c:v>3.7200109458870454</c:v>
                </c:pt>
                <c:pt idx="4">
                  <c:v>3.8407636823588067</c:v>
                </c:pt>
                <c:pt idx="5">
                  <c:v>3.961516418830568</c:v>
                </c:pt>
                <c:pt idx="6">
                  <c:v>4.0822691553023294</c:v>
                </c:pt>
                <c:pt idx="7">
                  <c:v>4.2030218917740907</c:v>
                </c:pt>
                <c:pt idx="8">
                  <c:v>4.323774628245852</c:v>
                </c:pt>
                <c:pt idx="9">
                  <c:v>4.4445273647176133</c:v>
                </c:pt>
                <c:pt idx="10">
                  <c:v>4.2925901011893739</c:v>
                </c:pt>
                <c:pt idx="11">
                  <c:v>4.3885528376611358</c:v>
                </c:pt>
                <c:pt idx="12">
                  <c:v>4.4845155741328968</c:v>
                </c:pt>
                <c:pt idx="13">
                  <c:v>4.5804783106046578</c:v>
                </c:pt>
                <c:pt idx="14">
                  <c:v>4.6764410470764197</c:v>
                </c:pt>
                <c:pt idx="15">
                  <c:v>4.7724037835481807</c:v>
                </c:pt>
                <c:pt idx="16">
                  <c:v>4.8683665200199417</c:v>
                </c:pt>
                <c:pt idx="17">
                  <c:v>4.9643292564917036</c:v>
                </c:pt>
                <c:pt idx="18">
                  <c:v>5.0602919929634647</c:v>
                </c:pt>
                <c:pt idx="19">
                  <c:v>5.1562547294352266</c:v>
                </c:pt>
                <c:pt idx="20">
                  <c:v>5.2522174659069876</c:v>
                </c:pt>
                <c:pt idx="21">
                  <c:v>5.3481802023787486</c:v>
                </c:pt>
                <c:pt idx="22">
                  <c:v>5.4441429388505096</c:v>
                </c:pt>
                <c:pt idx="23">
                  <c:v>5.5401056753222715</c:v>
                </c:pt>
                <c:pt idx="24">
                  <c:v>5.6360684117940334</c:v>
                </c:pt>
                <c:pt idx="25">
                  <c:v>5.7320311482657935</c:v>
                </c:pt>
                <c:pt idx="26">
                  <c:v>5.8279938847375554</c:v>
                </c:pt>
                <c:pt idx="27">
                  <c:v>5.9239566212093164</c:v>
                </c:pt>
                <c:pt idx="28">
                  <c:v>6.0199193576810774</c:v>
                </c:pt>
                <c:pt idx="29">
                  <c:v>6.1158820941528393</c:v>
                </c:pt>
                <c:pt idx="30">
                  <c:v>6.2118448306246012</c:v>
                </c:pt>
                <c:pt idx="31">
                  <c:v>6.3078075670963614</c:v>
                </c:pt>
                <c:pt idx="32">
                  <c:v>6.4037703035681233</c:v>
                </c:pt>
                <c:pt idx="33">
                  <c:v>6.4997330400398843</c:v>
                </c:pt>
                <c:pt idx="34">
                  <c:v>6.5956957765116453</c:v>
                </c:pt>
                <c:pt idx="35">
                  <c:v>6.6916585129834072</c:v>
                </c:pt>
                <c:pt idx="36">
                  <c:v>6.7876212494551682</c:v>
                </c:pt>
                <c:pt idx="37">
                  <c:v>6.8835839859269292</c:v>
                </c:pt>
                <c:pt idx="38">
                  <c:v>6.9795467223986911</c:v>
                </c:pt>
                <c:pt idx="39">
                  <c:v>7.075509458870453</c:v>
                </c:pt>
                <c:pt idx="40">
                  <c:v>7.1714721953422131</c:v>
                </c:pt>
                <c:pt idx="41">
                  <c:v>7.267434931813975</c:v>
                </c:pt>
                <c:pt idx="42">
                  <c:v>7.3633976682857369</c:v>
                </c:pt>
                <c:pt idx="43">
                  <c:v>7.4593604047574971</c:v>
                </c:pt>
                <c:pt idx="44">
                  <c:v>7.555323141229259</c:v>
                </c:pt>
                <c:pt idx="45">
                  <c:v>7.65128587770102</c:v>
                </c:pt>
                <c:pt idx="46">
                  <c:v>7.7472486141727819</c:v>
                </c:pt>
                <c:pt idx="47">
                  <c:v>7.8432113506445429</c:v>
                </c:pt>
                <c:pt idx="48">
                  <c:v>7.9391740871163039</c:v>
                </c:pt>
                <c:pt idx="49">
                  <c:v>8.0351368235880649</c:v>
                </c:pt>
                <c:pt idx="50">
                  <c:v>8.1310995600598268</c:v>
                </c:pt>
                <c:pt idx="51">
                  <c:v>8.2270622965315887</c:v>
                </c:pt>
                <c:pt idx="52">
                  <c:v>8.3230250330033488</c:v>
                </c:pt>
                <c:pt idx="53">
                  <c:v>8.4189877694751107</c:v>
                </c:pt>
                <c:pt idx="54">
                  <c:v>8.5149505059468709</c:v>
                </c:pt>
                <c:pt idx="55">
                  <c:v>8.6109132424186328</c:v>
                </c:pt>
                <c:pt idx="56">
                  <c:v>8.7068759788903947</c:v>
                </c:pt>
                <c:pt idx="57">
                  <c:v>8.8028387153621566</c:v>
                </c:pt>
                <c:pt idx="58">
                  <c:v>8.8988014518339167</c:v>
                </c:pt>
                <c:pt idx="59">
                  <c:v>8.9947641883056786</c:v>
                </c:pt>
                <c:pt idx="60">
                  <c:v>9.0907269247774387</c:v>
                </c:pt>
                <c:pt idx="61">
                  <c:v>9.1866896612492006</c:v>
                </c:pt>
                <c:pt idx="62">
                  <c:v>9.2826523977209625</c:v>
                </c:pt>
                <c:pt idx="63">
                  <c:v>9.3786151341927244</c:v>
                </c:pt>
                <c:pt idx="64">
                  <c:v>9.4745778706644863</c:v>
                </c:pt>
                <c:pt idx="65">
                  <c:v>9.5705406071362447</c:v>
                </c:pt>
                <c:pt idx="66">
                  <c:v>9.6665033436080066</c:v>
                </c:pt>
                <c:pt idx="67">
                  <c:v>9.7624660800797685</c:v>
                </c:pt>
                <c:pt idx="68">
                  <c:v>9.8584288165515304</c:v>
                </c:pt>
                <c:pt idx="69">
                  <c:v>9.9543915530232923</c:v>
                </c:pt>
                <c:pt idx="70">
                  <c:v>10.050354289495052</c:v>
                </c:pt>
                <c:pt idx="71">
                  <c:v>10.146317025966814</c:v>
                </c:pt>
                <c:pt idx="72">
                  <c:v>10.242279762438574</c:v>
                </c:pt>
                <c:pt idx="73">
                  <c:v>10.338242498910336</c:v>
                </c:pt>
                <c:pt idx="74">
                  <c:v>10.434205235382098</c:v>
                </c:pt>
                <c:pt idx="75">
                  <c:v>10.53016797185386</c:v>
                </c:pt>
                <c:pt idx="76">
                  <c:v>10.626130708325622</c:v>
                </c:pt>
                <c:pt idx="77">
                  <c:v>10.72209344479738</c:v>
                </c:pt>
                <c:pt idx="78">
                  <c:v>10.818056181269142</c:v>
                </c:pt>
                <c:pt idx="79">
                  <c:v>10.914018917740904</c:v>
                </c:pt>
                <c:pt idx="80">
                  <c:v>11.009981654212666</c:v>
                </c:pt>
                <c:pt idx="81">
                  <c:v>11.105944390684428</c:v>
                </c:pt>
                <c:pt idx="82">
                  <c:v>11.201907127156188</c:v>
                </c:pt>
                <c:pt idx="83">
                  <c:v>11.29786986362795</c:v>
                </c:pt>
                <c:pt idx="84">
                  <c:v>11.39383260009971</c:v>
                </c:pt>
                <c:pt idx="85">
                  <c:v>11.489795336571474</c:v>
                </c:pt>
                <c:pt idx="86">
                  <c:v>11.585758073043232</c:v>
                </c:pt>
                <c:pt idx="87">
                  <c:v>11.681720809514994</c:v>
                </c:pt>
                <c:pt idx="88">
                  <c:v>11.777683545986756</c:v>
                </c:pt>
                <c:pt idx="89">
                  <c:v>11.873646282458518</c:v>
                </c:pt>
                <c:pt idx="90">
                  <c:v>11.96960901893028</c:v>
                </c:pt>
                <c:pt idx="91">
                  <c:v>12.06557175540204</c:v>
                </c:pt>
                <c:pt idx="92">
                  <c:v>12.161534491873802</c:v>
                </c:pt>
                <c:pt idx="93">
                  <c:v>12.257497228345564</c:v>
                </c:pt>
                <c:pt idx="94">
                  <c:v>12.353459964817324</c:v>
                </c:pt>
                <c:pt idx="95">
                  <c:v>12.449422701289086</c:v>
                </c:pt>
                <c:pt idx="96">
                  <c:v>12.545385437760846</c:v>
                </c:pt>
                <c:pt idx="97">
                  <c:v>12.641348174232608</c:v>
                </c:pt>
                <c:pt idx="98">
                  <c:v>12.73731091070437</c:v>
                </c:pt>
                <c:pt idx="99">
                  <c:v>12.833273647176132</c:v>
                </c:pt>
                <c:pt idx="100">
                  <c:v>12.929236383647892</c:v>
                </c:pt>
                <c:pt idx="101">
                  <c:v>13.025199120119652</c:v>
                </c:pt>
                <c:pt idx="102">
                  <c:v>13.121161856591414</c:v>
                </c:pt>
                <c:pt idx="103">
                  <c:v>13.217124593063176</c:v>
                </c:pt>
                <c:pt idx="104">
                  <c:v>13.313087329534937</c:v>
                </c:pt>
                <c:pt idx="105">
                  <c:v>13.409050066006698</c:v>
                </c:pt>
                <c:pt idx="106">
                  <c:v>13.505012802478459</c:v>
                </c:pt>
                <c:pt idx="107">
                  <c:v>13.600975538950221</c:v>
                </c:pt>
                <c:pt idx="108">
                  <c:v>13.696938275421983</c:v>
                </c:pt>
                <c:pt idx="109">
                  <c:v>13.792901011893743</c:v>
                </c:pt>
                <c:pt idx="110">
                  <c:v>13.888863748365504</c:v>
                </c:pt>
                <c:pt idx="111">
                  <c:v>13.984826484837265</c:v>
                </c:pt>
                <c:pt idx="112">
                  <c:v>14.080789221309027</c:v>
                </c:pt>
                <c:pt idx="113">
                  <c:v>14.176751957780789</c:v>
                </c:pt>
                <c:pt idx="114">
                  <c:v>14.272714694252551</c:v>
                </c:pt>
                <c:pt idx="115">
                  <c:v>14.368677430724311</c:v>
                </c:pt>
                <c:pt idx="116">
                  <c:v>14.464640167196071</c:v>
                </c:pt>
                <c:pt idx="117">
                  <c:v>14.560602903667833</c:v>
                </c:pt>
                <c:pt idx="118">
                  <c:v>14.656565640139595</c:v>
                </c:pt>
                <c:pt idx="119">
                  <c:v>14.752528376611357</c:v>
                </c:pt>
                <c:pt idx="120">
                  <c:v>14.848491113083117</c:v>
                </c:pt>
                <c:pt idx="121">
                  <c:v>14.944453849554879</c:v>
                </c:pt>
                <c:pt idx="122">
                  <c:v>15.040416586026641</c:v>
                </c:pt>
                <c:pt idx="123">
                  <c:v>15.136379322498403</c:v>
                </c:pt>
                <c:pt idx="124">
                  <c:v>15.232342058970163</c:v>
                </c:pt>
                <c:pt idx="125">
                  <c:v>15.328304795441923</c:v>
                </c:pt>
                <c:pt idx="126">
                  <c:v>15.424267531913685</c:v>
                </c:pt>
                <c:pt idx="127">
                  <c:v>15.520230268385447</c:v>
                </c:pt>
                <c:pt idx="128">
                  <c:v>15.616193004857209</c:v>
                </c:pt>
                <c:pt idx="129">
                  <c:v>15.712155741328971</c:v>
                </c:pt>
                <c:pt idx="130">
                  <c:v>15.808118477800731</c:v>
                </c:pt>
                <c:pt idx="131">
                  <c:v>15.904081214272491</c:v>
                </c:pt>
                <c:pt idx="132">
                  <c:v>16.000043950744253</c:v>
                </c:pt>
                <c:pt idx="133">
                  <c:v>16.096006687216015</c:v>
                </c:pt>
                <c:pt idx="134">
                  <c:v>16.191969423687777</c:v>
                </c:pt>
                <c:pt idx="135">
                  <c:v>16.287932160159535</c:v>
                </c:pt>
                <c:pt idx="136">
                  <c:v>16.383894896631297</c:v>
                </c:pt>
                <c:pt idx="137">
                  <c:v>16.479857633103059</c:v>
                </c:pt>
                <c:pt idx="138">
                  <c:v>16.575820369574821</c:v>
                </c:pt>
                <c:pt idx="139">
                  <c:v>16.671783106046583</c:v>
                </c:pt>
                <c:pt idx="140">
                  <c:v>16.767745842518345</c:v>
                </c:pt>
                <c:pt idx="141">
                  <c:v>16.863708578990106</c:v>
                </c:pt>
                <c:pt idx="142">
                  <c:v>16.959671315461868</c:v>
                </c:pt>
                <c:pt idx="143">
                  <c:v>17.05563405193363</c:v>
                </c:pt>
                <c:pt idx="144">
                  <c:v>17.151596788405392</c:v>
                </c:pt>
                <c:pt idx="145">
                  <c:v>17.24755952487715</c:v>
                </c:pt>
                <c:pt idx="146">
                  <c:v>17.343522261348909</c:v>
                </c:pt>
                <c:pt idx="147">
                  <c:v>17.439484997820671</c:v>
                </c:pt>
                <c:pt idx="148">
                  <c:v>17.535447734292433</c:v>
                </c:pt>
                <c:pt idx="149">
                  <c:v>17.631410470764195</c:v>
                </c:pt>
                <c:pt idx="150">
                  <c:v>17.727373207235956</c:v>
                </c:pt>
                <c:pt idx="151">
                  <c:v>17.823335943707718</c:v>
                </c:pt>
                <c:pt idx="152">
                  <c:v>17.91929868017948</c:v>
                </c:pt>
                <c:pt idx="153">
                  <c:v>18.015261416651242</c:v>
                </c:pt>
                <c:pt idx="154">
                  <c:v>18.111224153123004</c:v>
                </c:pt>
                <c:pt idx="155">
                  <c:v>18.207186889594762</c:v>
                </c:pt>
                <c:pt idx="156">
                  <c:v>18.303149626066524</c:v>
                </c:pt>
                <c:pt idx="157">
                  <c:v>18.399112362538286</c:v>
                </c:pt>
                <c:pt idx="158">
                  <c:v>18.495075099010048</c:v>
                </c:pt>
                <c:pt idx="159">
                  <c:v>18.59103783548181</c:v>
                </c:pt>
                <c:pt idx="160">
                  <c:v>18.687000571953568</c:v>
                </c:pt>
                <c:pt idx="161">
                  <c:v>18.78296330842533</c:v>
                </c:pt>
                <c:pt idx="162">
                  <c:v>18.878926044897092</c:v>
                </c:pt>
                <c:pt idx="163">
                  <c:v>18.974888781368854</c:v>
                </c:pt>
                <c:pt idx="164">
                  <c:v>19.070851517840616</c:v>
                </c:pt>
                <c:pt idx="165">
                  <c:v>19.166814254312378</c:v>
                </c:pt>
                <c:pt idx="166">
                  <c:v>19.26277699078414</c:v>
                </c:pt>
                <c:pt idx="167">
                  <c:v>19.358739727255902</c:v>
                </c:pt>
                <c:pt idx="168">
                  <c:v>19.454702463727664</c:v>
                </c:pt>
                <c:pt idx="169">
                  <c:v>19.550665200199418</c:v>
                </c:pt>
                <c:pt idx="170">
                  <c:v>19.64662793667118</c:v>
                </c:pt>
                <c:pt idx="171">
                  <c:v>19.742590673142949</c:v>
                </c:pt>
                <c:pt idx="172">
                  <c:v>19.838553409614704</c:v>
                </c:pt>
                <c:pt idx="173">
                  <c:v>19.934516146086466</c:v>
                </c:pt>
                <c:pt idx="174">
                  <c:v>20.030478882558228</c:v>
                </c:pt>
                <c:pt idx="175">
                  <c:v>20.12644161902999</c:v>
                </c:pt>
                <c:pt idx="176">
                  <c:v>20.222404355501752</c:v>
                </c:pt>
                <c:pt idx="177">
                  <c:v>20.318367091973514</c:v>
                </c:pt>
                <c:pt idx="178">
                  <c:v>20.414329828445275</c:v>
                </c:pt>
                <c:pt idx="179">
                  <c:v>20.510292564917037</c:v>
                </c:pt>
                <c:pt idx="180">
                  <c:v>20.606255301388792</c:v>
                </c:pt>
                <c:pt idx="181">
                  <c:v>20.702218037860561</c:v>
                </c:pt>
                <c:pt idx="182">
                  <c:v>20.798180774332316</c:v>
                </c:pt>
                <c:pt idx="183">
                  <c:v>20.894143510804078</c:v>
                </c:pt>
                <c:pt idx="184">
                  <c:v>20.99010624727584</c:v>
                </c:pt>
                <c:pt idx="185">
                  <c:v>21.086068983747602</c:v>
                </c:pt>
                <c:pt idx="186">
                  <c:v>21.182031720219364</c:v>
                </c:pt>
                <c:pt idx="187">
                  <c:v>21.277994456691125</c:v>
                </c:pt>
                <c:pt idx="188">
                  <c:v>21.373957193162887</c:v>
                </c:pt>
                <c:pt idx="189">
                  <c:v>21.469919929634649</c:v>
                </c:pt>
                <c:pt idx="190">
                  <c:v>21.565882666106411</c:v>
                </c:pt>
                <c:pt idx="191">
                  <c:v>21.661845402578173</c:v>
                </c:pt>
                <c:pt idx="192">
                  <c:v>21.757808139049935</c:v>
                </c:pt>
                <c:pt idx="193">
                  <c:v>21.85377087552169</c:v>
                </c:pt>
                <c:pt idx="194">
                  <c:v>21.949733611993459</c:v>
                </c:pt>
                <c:pt idx="195">
                  <c:v>22.045696348465214</c:v>
                </c:pt>
                <c:pt idx="196">
                  <c:v>22.141659084936975</c:v>
                </c:pt>
                <c:pt idx="197">
                  <c:v>22.237621821408737</c:v>
                </c:pt>
                <c:pt idx="198">
                  <c:v>22.333584557880499</c:v>
                </c:pt>
                <c:pt idx="199">
                  <c:v>22.429547294352261</c:v>
                </c:pt>
                <c:pt idx="200">
                  <c:v>22.525510030824023</c:v>
                </c:pt>
                <c:pt idx="201">
                  <c:v>22.621472767295785</c:v>
                </c:pt>
                <c:pt idx="202">
                  <c:v>22.717435503767547</c:v>
                </c:pt>
                <c:pt idx="203">
                  <c:v>22.813398240239302</c:v>
                </c:pt>
                <c:pt idx="204">
                  <c:v>22.909360976711071</c:v>
                </c:pt>
                <c:pt idx="205">
                  <c:v>23.005323713182825</c:v>
                </c:pt>
                <c:pt idx="206">
                  <c:v>23.101286449654587</c:v>
                </c:pt>
                <c:pt idx="207">
                  <c:v>23.197249186126349</c:v>
                </c:pt>
                <c:pt idx="208">
                  <c:v>23.293211922598111</c:v>
                </c:pt>
                <c:pt idx="209">
                  <c:v>23.389174659069873</c:v>
                </c:pt>
                <c:pt idx="210">
                  <c:v>23.485137395541635</c:v>
                </c:pt>
                <c:pt idx="211">
                  <c:v>23.581100132013397</c:v>
                </c:pt>
                <c:pt idx="212">
                  <c:v>23.677062868485159</c:v>
                </c:pt>
                <c:pt idx="213">
                  <c:v>23.773025604956921</c:v>
                </c:pt>
                <c:pt idx="214">
                  <c:v>23.868988341428683</c:v>
                </c:pt>
                <c:pt idx="215">
                  <c:v>23.964951077900444</c:v>
                </c:pt>
                <c:pt idx="216">
                  <c:v>24.060913814372199</c:v>
                </c:pt>
                <c:pt idx="217">
                  <c:v>24.156876550843968</c:v>
                </c:pt>
                <c:pt idx="218">
                  <c:v>24.252839287315723</c:v>
                </c:pt>
                <c:pt idx="219">
                  <c:v>24.348802023787485</c:v>
                </c:pt>
                <c:pt idx="220">
                  <c:v>24.444764760259247</c:v>
                </c:pt>
                <c:pt idx="221">
                  <c:v>24.540727496731009</c:v>
                </c:pt>
                <c:pt idx="222">
                  <c:v>24.636690233202771</c:v>
                </c:pt>
                <c:pt idx="223">
                  <c:v>24.732652969674533</c:v>
                </c:pt>
                <c:pt idx="224">
                  <c:v>24.828615706146294</c:v>
                </c:pt>
                <c:pt idx="225">
                  <c:v>24.924578442618056</c:v>
                </c:pt>
                <c:pt idx="226">
                  <c:v>25.020541179089811</c:v>
                </c:pt>
                <c:pt idx="227">
                  <c:v>25.11650391556158</c:v>
                </c:pt>
                <c:pt idx="228">
                  <c:v>25.212466652033335</c:v>
                </c:pt>
                <c:pt idx="229">
                  <c:v>25.308429388505104</c:v>
                </c:pt>
                <c:pt idx="230">
                  <c:v>25.404392124976859</c:v>
                </c:pt>
                <c:pt idx="231">
                  <c:v>25.500354861448621</c:v>
                </c:pt>
                <c:pt idx="232">
                  <c:v>25.596317597920383</c:v>
                </c:pt>
                <c:pt idx="233">
                  <c:v>25.692280334392144</c:v>
                </c:pt>
                <c:pt idx="234">
                  <c:v>25.788243070863906</c:v>
                </c:pt>
                <c:pt idx="235">
                  <c:v>25.884205807335668</c:v>
                </c:pt>
                <c:pt idx="236">
                  <c:v>25.98016854380743</c:v>
                </c:pt>
                <c:pt idx="237">
                  <c:v>26.076131280279192</c:v>
                </c:pt>
                <c:pt idx="238">
                  <c:v>26.172094016750954</c:v>
                </c:pt>
                <c:pt idx="239">
                  <c:v>26.268056753222716</c:v>
                </c:pt>
                <c:pt idx="240">
                  <c:v>26.364019489694471</c:v>
                </c:pt>
                <c:pt idx="241">
                  <c:v>26.459982226166233</c:v>
                </c:pt>
                <c:pt idx="242">
                  <c:v>26.555944962637994</c:v>
                </c:pt>
                <c:pt idx="243">
                  <c:v>26.651907699109756</c:v>
                </c:pt>
                <c:pt idx="244">
                  <c:v>26.747870435581518</c:v>
                </c:pt>
                <c:pt idx="245">
                  <c:v>26.84383317205328</c:v>
                </c:pt>
                <c:pt idx="246">
                  <c:v>26.939795908525042</c:v>
                </c:pt>
                <c:pt idx="247">
                  <c:v>27.035758644996804</c:v>
                </c:pt>
                <c:pt idx="248">
                  <c:v>27.131721381468566</c:v>
                </c:pt>
                <c:pt idx="249">
                  <c:v>27.227684117940328</c:v>
                </c:pt>
                <c:pt idx="250">
                  <c:v>27.32364685441209</c:v>
                </c:pt>
                <c:pt idx="251">
                  <c:v>27.419609590883844</c:v>
                </c:pt>
                <c:pt idx="252">
                  <c:v>27.515572327355613</c:v>
                </c:pt>
                <c:pt idx="253">
                  <c:v>27.611535063827368</c:v>
                </c:pt>
                <c:pt idx="254">
                  <c:v>27.707497800299137</c:v>
                </c:pt>
                <c:pt idx="255">
                  <c:v>27.803460536770892</c:v>
                </c:pt>
                <c:pt idx="256">
                  <c:v>27.899423273242654</c:v>
                </c:pt>
                <c:pt idx="257">
                  <c:v>27.995386009714416</c:v>
                </c:pt>
                <c:pt idx="258">
                  <c:v>28.091348746186178</c:v>
                </c:pt>
                <c:pt idx="259">
                  <c:v>28.18731148265794</c:v>
                </c:pt>
                <c:pt idx="260">
                  <c:v>28.283274219129702</c:v>
                </c:pt>
                <c:pt idx="261">
                  <c:v>28.379236955601463</c:v>
                </c:pt>
                <c:pt idx="262">
                  <c:v>28.475199692073225</c:v>
                </c:pt>
                <c:pt idx="263">
                  <c:v>28.57116242854498</c:v>
                </c:pt>
                <c:pt idx="264">
                  <c:v>28.667125165016749</c:v>
                </c:pt>
                <c:pt idx="265">
                  <c:v>28.763087901488504</c:v>
                </c:pt>
                <c:pt idx="266">
                  <c:v>28.859050637960266</c:v>
                </c:pt>
                <c:pt idx="267">
                  <c:v>28.955013374432028</c:v>
                </c:pt>
                <c:pt idx="268">
                  <c:v>29.05097611090379</c:v>
                </c:pt>
                <c:pt idx="269">
                  <c:v>29.146938847375552</c:v>
                </c:pt>
                <c:pt idx="270">
                  <c:v>29.242901583847313</c:v>
                </c:pt>
                <c:pt idx="271">
                  <c:v>29.338864320319075</c:v>
                </c:pt>
                <c:pt idx="272">
                  <c:v>29.434827056790837</c:v>
                </c:pt>
                <c:pt idx="273">
                  <c:v>29.530789793262599</c:v>
                </c:pt>
                <c:pt idx="274">
                  <c:v>29.626752529734361</c:v>
                </c:pt>
                <c:pt idx="275">
                  <c:v>29.722715266206123</c:v>
                </c:pt>
                <c:pt idx="276">
                  <c:v>29.818678002677878</c:v>
                </c:pt>
                <c:pt idx="277">
                  <c:v>29.914640739149647</c:v>
                </c:pt>
                <c:pt idx="278">
                  <c:v>30.010603475621402</c:v>
                </c:pt>
                <c:pt idx="279">
                  <c:v>30.106566212093163</c:v>
                </c:pt>
                <c:pt idx="280">
                  <c:v>30.202528948564925</c:v>
                </c:pt>
                <c:pt idx="281">
                  <c:v>30.298491685036687</c:v>
                </c:pt>
                <c:pt idx="282">
                  <c:v>30.394454421508449</c:v>
                </c:pt>
                <c:pt idx="283">
                  <c:v>30.490417157980211</c:v>
                </c:pt>
                <c:pt idx="284">
                  <c:v>30.586379894451973</c:v>
                </c:pt>
                <c:pt idx="285">
                  <c:v>30.682342630923735</c:v>
                </c:pt>
                <c:pt idx="286">
                  <c:v>30.77830536739549</c:v>
                </c:pt>
                <c:pt idx="287">
                  <c:v>30.874268103867259</c:v>
                </c:pt>
                <c:pt idx="288">
                  <c:v>30.970230840339013</c:v>
                </c:pt>
                <c:pt idx="289">
                  <c:v>31.066193576810782</c:v>
                </c:pt>
                <c:pt idx="290">
                  <c:v>31.162156313282537</c:v>
                </c:pt>
                <c:pt idx="291">
                  <c:v>31.258119049754299</c:v>
                </c:pt>
                <c:pt idx="292">
                  <c:v>31.354081786226061</c:v>
                </c:pt>
                <c:pt idx="293">
                  <c:v>31.450044522697823</c:v>
                </c:pt>
                <c:pt idx="294">
                  <c:v>31.546007259169585</c:v>
                </c:pt>
                <c:pt idx="295">
                  <c:v>31.641969995641347</c:v>
                </c:pt>
                <c:pt idx="296">
                  <c:v>31.737932732113109</c:v>
                </c:pt>
                <c:pt idx="297">
                  <c:v>31.833895468584871</c:v>
                </c:pt>
                <c:pt idx="298">
                  <c:v>31.929858205056632</c:v>
                </c:pt>
                <c:pt idx="299">
                  <c:v>32.025820941528394</c:v>
                </c:pt>
                <c:pt idx="300">
                  <c:v>32.049083678000159</c:v>
                </c:pt>
                <c:pt idx="301">
                  <c:v>32.072346414471916</c:v>
                </c:pt>
                <c:pt idx="302">
                  <c:v>32.09560915094368</c:v>
                </c:pt>
                <c:pt idx="303">
                  <c:v>32.118871887415438</c:v>
                </c:pt>
                <c:pt idx="304">
                  <c:v>32.142134623887202</c:v>
                </c:pt>
                <c:pt idx="305">
                  <c:v>32.165397360358959</c:v>
                </c:pt>
                <c:pt idx="306">
                  <c:v>32.188660096830723</c:v>
                </c:pt>
                <c:pt idx="307">
                  <c:v>32.211922833302481</c:v>
                </c:pt>
                <c:pt idx="308">
                  <c:v>32.235185569774245</c:v>
                </c:pt>
                <c:pt idx="309">
                  <c:v>32.258448306246009</c:v>
                </c:pt>
                <c:pt idx="310">
                  <c:v>32.281711042717767</c:v>
                </c:pt>
                <c:pt idx="311">
                  <c:v>32.304973779189531</c:v>
                </c:pt>
                <c:pt idx="312">
                  <c:v>32.328236515661288</c:v>
                </c:pt>
                <c:pt idx="313">
                  <c:v>32.351499252133053</c:v>
                </c:pt>
                <c:pt idx="314">
                  <c:v>32.37476198860481</c:v>
                </c:pt>
                <c:pt idx="315">
                  <c:v>32.398024725076574</c:v>
                </c:pt>
                <c:pt idx="316">
                  <c:v>32.421287461548332</c:v>
                </c:pt>
                <c:pt idx="317">
                  <c:v>32.444550198020096</c:v>
                </c:pt>
                <c:pt idx="318">
                  <c:v>32.467812934491853</c:v>
                </c:pt>
                <c:pt idx="319">
                  <c:v>32.491075670963617</c:v>
                </c:pt>
                <c:pt idx="320">
                  <c:v>32.514338407435382</c:v>
                </c:pt>
                <c:pt idx="321">
                  <c:v>32.537601143907139</c:v>
                </c:pt>
                <c:pt idx="322">
                  <c:v>32.560863880378903</c:v>
                </c:pt>
                <c:pt idx="323">
                  <c:v>32.584126616850661</c:v>
                </c:pt>
                <c:pt idx="324">
                  <c:v>32.607389353322425</c:v>
                </c:pt>
                <c:pt idx="325">
                  <c:v>32.630652089794189</c:v>
                </c:pt>
                <c:pt idx="326">
                  <c:v>32.653914826265947</c:v>
                </c:pt>
                <c:pt idx="327">
                  <c:v>32.677177562737711</c:v>
                </c:pt>
                <c:pt idx="328">
                  <c:v>32.700440299209468</c:v>
                </c:pt>
                <c:pt idx="329">
                  <c:v>32.723703035681233</c:v>
                </c:pt>
                <c:pt idx="330">
                  <c:v>32.746965772152997</c:v>
                </c:pt>
                <c:pt idx="331">
                  <c:v>32.770228508624754</c:v>
                </c:pt>
                <c:pt idx="332">
                  <c:v>32.793491245096519</c:v>
                </c:pt>
                <c:pt idx="333">
                  <c:v>32.816753981568276</c:v>
                </c:pt>
                <c:pt idx="334">
                  <c:v>32.84001671804004</c:v>
                </c:pt>
                <c:pt idx="335">
                  <c:v>32.863279454511805</c:v>
                </c:pt>
                <c:pt idx="336">
                  <c:v>32.886542190983562</c:v>
                </c:pt>
                <c:pt idx="337">
                  <c:v>32.909804927455326</c:v>
                </c:pt>
                <c:pt idx="338">
                  <c:v>32.933067663927083</c:v>
                </c:pt>
                <c:pt idx="339">
                  <c:v>32.956330400398848</c:v>
                </c:pt>
                <c:pt idx="340">
                  <c:v>32.979593136870605</c:v>
                </c:pt>
                <c:pt idx="341">
                  <c:v>33.002855873342369</c:v>
                </c:pt>
                <c:pt idx="342">
                  <c:v>33.026118609814127</c:v>
                </c:pt>
                <c:pt idx="343">
                  <c:v>33.049381346285891</c:v>
                </c:pt>
                <c:pt idx="344">
                  <c:v>33.072644082757648</c:v>
                </c:pt>
                <c:pt idx="345">
                  <c:v>33.095906819229413</c:v>
                </c:pt>
                <c:pt idx="346">
                  <c:v>33.119169555701177</c:v>
                </c:pt>
                <c:pt idx="347">
                  <c:v>33.142432292172934</c:v>
                </c:pt>
                <c:pt idx="348">
                  <c:v>33.165695028644699</c:v>
                </c:pt>
                <c:pt idx="349">
                  <c:v>33.188957765116456</c:v>
                </c:pt>
                <c:pt idx="350">
                  <c:v>33.21222050158822</c:v>
                </c:pt>
                <c:pt idx="351">
                  <c:v>33.235483238059977</c:v>
                </c:pt>
                <c:pt idx="352">
                  <c:v>33.258745974531742</c:v>
                </c:pt>
                <c:pt idx="353">
                  <c:v>33.282008711003499</c:v>
                </c:pt>
                <c:pt idx="354">
                  <c:v>33.305271447475263</c:v>
                </c:pt>
                <c:pt idx="355">
                  <c:v>33.328534183947028</c:v>
                </c:pt>
                <c:pt idx="356">
                  <c:v>33.351796920418785</c:v>
                </c:pt>
                <c:pt idx="357">
                  <c:v>33.375059656890549</c:v>
                </c:pt>
                <c:pt idx="358">
                  <c:v>33.398322393362307</c:v>
                </c:pt>
                <c:pt idx="359">
                  <c:v>33.421585129834071</c:v>
                </c:pt>
                <c:pt idx="360">
                  <c:v>33.444847866305835</c:v>
                </c:pt>
                <c:pt idx="361">
                  <c:v>33.468110602777593</c:v>
                </c:pt>
                <c:pt idx="362">
                  <c:v>33.491373339249357</c:v>
                </c:pt>
                <c:pt idx="363">
                  <c:v>33.514636075721114</c:v>
                </c:pt>
                <c:pt idx="364">
                  <c:v>33.537898812192878</c:v>
                </c:pt>
                <c:pt idx="365">
                  <c:v>33.561161548664643</c:v>
                </c:pt>
                <c:pt idx="366">
                  <c:v>33.5844242851364</c:v>
                </c:pt>
                <c:pt idx="367">
                  <c:v>33.607687021608164</c:v>
                </c:pt>
                <c:pt idx="368">
                  <c:v>33.630949758079922</c:v>
                </c:pt>
                <c:pt idx="369">
                  <c:v>33.654212494551686</c:v>
                </c:pt>
                <c:pt idx="370">
                  <c:v>33.67747523102345</c:v>
                </c:pt>
                <c:pt idx="371">
                  <c:v>33.700737967495208</c:v>
                </c:pt>
                <c:pt idx="372">
                  <c:v>33.724000703966972</c:v>
                </c:pt>
                <c:pt idx="373">
                  <c:v>33.747263440438729</c:v>
                </c:pt>
                <c:pt idx="374">
                  <c:v>33.770526176910494</c:v>
                </c:pt>
                <c:pt idx="375">
                  <c:v>33.793788913382251</c:v>
                </c:pt>
                <c:pt idx="376">
                  <c:v>33.817051649854015</c:v>
                </c:pt>
                <c:pt idx="377">
                  <c:v>33.840314386325772</c:v>
                </c:pt>
                <c:pt idx="378">
                  <c:v>33.863577122797537</c:v>
                </c:pt>
                <c:pt idx="379">
                  <c:v>33.886839859269294</c:v>
                </c:pt>
                <c:pt idx="380">
                  <c:v>33.910102595741058</c:v>
                </c:pt>
                <c:pt idx="381">
                  <c:v>33.933365332212823</c:v>
                </c:pt>
                <c:pt idx="382">
                  <c:v>33.95662806868458</c:v>
                </c:pt>
                <c:pt idx="383">
                  <c:v>33.979890805156344</c:v>
                </c:pt>
                <c:pt idx="384">
                  <c:v>34.003153541628102</c:v>
                </c:pt>
                <c:pt idx="385">
                  <c:v>34.026416278099866</c:v>
                </c:pt>
                <c:pt idx="386">
                  <c:v>34.049679014571623</c:v>
                </c:pt>
                <c:pt idx="387">
                  <c:v>34.072941751043388</c:v>
                </c:pt>
                <c:pt idx="388">
                  <c:v>34.096204487515145</c:v>
                </c:pt>
                <c:pt idx="389">
                  <c:v>34.119467223986909</c:v>
                </c:pt>
                <c:pt idx="390">
                  <c:v>34.142729960458674</c:v>
                </c:pt>
                <c:pt idx="391">
                  <c:v>34.165992696930431</c:v>
                </c:pt>
                <c:pt idx="392">
                  <c:v>34.189255433402195</c:v>
                </c:pt>
                <c:pt idx="393">
                  <c:v>34.212518169873952</c:v>
                </c:pt>
                <c:pt idx="394">
                  <c:v>34.235780906345717</c:v>
                </c:pt>
                <c:pt idx="395">
                  <c:v>34.259043642817474</c:v>
                </c:pt>
                <c:pt idx="396">
                  <c:v>34.282306379289238</c:v>
                </c:pt>
                <c:pt idx="397">
                  <c:v>34.305569115761003</c:v>
                </c:pt>
                <c:pt idx="398">
                  <c:v>34.32883185223276</c:v>
                </c:pt>
                <c:pt idx="399">
                  <c:v>34.352094588704524</c:v>
                </c:pt>
                <c:pt idx="400">
                  <c:v>34.375357325176282</c:v>
                </c:pt>
                <c:pt idx="401">
                  <c:v>34.398620061648046</c:v>
                </c:pt>
                <c:pt idx="402">
                  <c:v>34.42188279811981</c:v>
                </c:pt>
                <c:pt idx="403">
                  <c:v>34.445145534591568</c:v>
                </c:pt>
                <c:pt idx="404">
                  <c:v>34.468408271063332</c:v>
                </c:pt>
                <c:pt idx="405">
                  <c:v>34.491671007535089</c:v>
                </c:pt>
                <c:pt idx="406">
                  <c:v>34.514933744006854</c:v>
                </c:pt>
                <c:pt idx="407">
                  <c:v>34.538196480478618</c:v>
                </c:pt>
                <c:pt idx="408">
                  <c:v>34.561459216950375</c:v>
                </c:pt>
                <c:pt idx="409">
                  <c:v>34.58472195342214</c:v>
                </c:pt>
                <c:pt idx="410">
                  <c:v>34.607984689893897</c:v>
                </c:pt>
                <c:pt idx="411">
                  <c:v>34.631247426365661</c:v>
                </c:pt>
                <c:pt idx="412">
                  <c:v>34.654510162837418</c:v>
                </c:pt>
                <c:pt idx="413">
                  <c:v>34.677772899309183</c:v>
                </c:pt>
                <c:pt idx="414">
                  <c:v>34.70103563578094</c:v>
                </c:pt>
                <c:pt idx="415">
                  <c:v>34.724298372252704</c:v>
                </c:pt>
                <c:pt idx="416">
                  <c:v>34.747561108724469</c:v>
                </c:pt>
                <c:pt idx="417">
                  <c:v>34.770823845196226</c:v>
                </c:pt>
                <c:pt idx="418">
                  <c:v>34.79408658166799</c:v>
                </c:pt>
                <c:pt idx="419">
                  <c:v>34.817349318139748</c:v>
                </c:pt>
                <c:pt idx="420">
                  <c:v>34.840612054611512</c:v>
                </c:pt>
                <c:pt idx="421">
                  <c:v>34.863874791083269</c:v>
                </c:pt>
                <c:pt idx="422">
                  <c:v>34.887137527555034</c:v>
                </c:pt>
                <c:pt idx="423">
                  <c:v>34.910400264026791</c:v>
                </c:pt>
                <c:pt idx="424">
                  <c:v>34.933663000498555</c:v>
                </c:pt>
                <c:pt idx="425">
                  <c:v>34.956925736970312</c:v>
                </c:pt>
                <c:pt idx="426">
                  <c:v>34.980188473442077</c:v>
                </c:pt>
                <c:pt idx="427">
                  <c:v>35.003451209913841</c:v>
                </c:pt>
                <c:pt idx="428">
                  <c:v>35.026713946385598</c:v>
                </c:pt>
                <c:pt idx="429">
                  <c:v>35.049976682857363</c:v>
                </c:pt>
                <c:pt idx="430">
                  <c:v>35.07323941932912</c:v>
                </c:pt>
                <c:pt idx="431">
                  <c:v>35.096502155800884</c:v>
                </c:pt>
                <c:pt idx="432">
                  <c:v>35.119764892272649</c:v>
                </c:pt>
                <c:pt idx="433">
                  <c:v>35.143027628744406</c:v>
                </c:pt>
                <c:pt idx="434">
                  <c:v>35.16629036521617</c:v>
                </c:pt>
                <c:pt idx="435">
                  <c:v>35.189553101687927</c:v>
                </c:pt>
                <c:pt idx="436">
                  <c:v>35.212815838159692</c:v>
                </c:pt>
                <c:pt idx="437">
                  <c:v>35.236078574631449</c:v>
                </c:pt>
                <c:pt idx="438">
                  <c:v>35.259341311103213</c:v>
                </c:pt>
                <c:pt idx="439">
                  <c:v>35.282604047574978</c:v>
                </c:pt>
                <c:pt idx="440">
                  <c:v>35.305866784046735</c:v>
                </c:pt>
                <c:pt idx="441">
                  <c:v>35.329129520518499</c:v>
                </c:pt>
                <c:pt idx="442">
                  <c:v>35.352392256990257</c:v>
                </c:pt>
                <c:pt idx="443">
                  <c:v>35.375654993462021</c:v>
                </c:pt>
                <c:pt idx="444">
                  <c:v>35.398917729933785</c:v>
                </c:pt>
                <c:pt idx="445">
                  <c:v>35.422180466405543</c:v>
                </c:pt>
                <c:pt idx="446">
                  <c:v>35.445443202877307</c:v>
                </c:pt>
                <c:pt idx="447">
                  <c:v>35.468705939349064</c:v>
                </c:pt>
                <c:pt idx="448">
                  <c:v>35.491968675820829</c:v>
                </c:pt>
                <c:pt idx="449">
                  <c:v>35.515231412292593</c:v>
                </c:pt>
                <c:pt idx="450">
                  <c:v>35.53849414876435</c:v>
                </c:pt>
                <c:pt idx="451">
                  <c:v>35.561756885236115</c:v>
                </c:pt>
                <c:pt idx="452">
                  <c:v>35.585019621707872</c:v>
                </c:pt>
                <c:pt idx="453">
                  <c:v>35.608282358179636</c:v>
                </c:pt>
                <c:pt idx="454">
                  <c:v>35.631545094651401</c:v>
                </c:pt>
                <c:pt idx="455">
                  <c:v>35.654807831123158</c:v>
                </c:pt>
                <c:pt idx="456">
                  <c:v>35.678070567594922</c:v>
                </c:pt>
                <c:pt idx="457">
                  <c:v>35.701333304066679</c:v>
                </c:pt>
                <c:pt idx="458">
                  <c:v>35.724596040538444</c:v>
                </c:pt>
                <c:pt idx="459">
                  <c:v>35.747858777010201</c:v>
                </c:pt>
                <c:pt idx="460">
                  <c:v>35.771121513481965</c:v>
                </c:pt>
                <c:pt idx="461">
                  <c:v>35.794384249953723</c:v>
                </c:pt>
                <c:pt idx="462">
                  <c:v>35.817646986425487</c:v>
                </c:pt>
                <c:pt idx="463">
                  <c:v>35.840909722897251</c:v>
                </c:pt>
                <c:pt idx="464">
                  <c:v>35.864172459369009</c:v>
                </c:pt>
                <c:pt idx="465">
                  <c:v>35.887435195840773</c:v>
                </c:pt>
                <c:pt idx="466">
                  <c:v>35.91069793231253</c:v>
                </c:pt>
                <c:pt idx="467">
                  <c:v>35.933960668784295</c:v>
                </c:pt>
                <c:pt idx="468">
                  <c:v>35.957223405256052</c:v>
                </c:pt>
                <c:pt idx="469">
                  <c:v>35.980486141727816</c:v>
                </c:pt>
                <c:pt idx="470">
                  <c:v>36.003748878199573</c:v>
                </c:pt>
                <c:pt idx="471">
                  <c:v>36.027011614671338</c:v>
                </c:pt>
                <c:pt idx="472">
                  <c:v>36.050274351143095</c:v>
                </c:pt>
                <c:pt idx="473">
                  <c:v>36.073537087614859</c:v>
                </c:pt>
                <c:pt idx="474">
                  <c:v>36.096799824086624</c:v>
                </c:pt>
                <c:pt idx="475">
                  <c:v>36.120062560558388</c:v>
                </c:pt>
                <c:pt idx="476">
                  <c:v>36.143325297030145</c:v>
                </c:pt>
                <c:pt idx="477">
                  <c:v>36.166588033501903</c:v>
                </c:pt>
                <c:pt idx="478">
                  <c:v>36.189850769973667</c:v>
                </c:pt>
                <c:pt idx="479">
                  <c:v>36.213113506445431</c:v>
                </c:pt>
                <c:pt idx="480">
                  <c:v>36.236376242917196</c:v>
                </c:pt>
                <c:pt idx="481">
                  <c:v>36.259638979388953</c:v>
                </c:pt>
                <c:pt idx="482">
                  <c:v>36.28290171586071</c:v>
                </c:pt>
                <c:pt idx="483">
                  <c:v>36.306164452332474</c:v>
                </c:pt>
                <c:pt idx="484">
                  <c:v>36.329427188804239</c:v>
                </c:pt>
                <c:pt idx="485">
                  <c:v>36.352689925275996</c:v>
                </c:pt>
                <c:pt idx="486">
                  <c:v>36.375952661747753</c:v>
                </c:pt>
                <c:pt idx="487">
                  <c:v>36.399215398219518</c:v>
                </c:pt>
                <c:pt idx="488">
                  <c:v>36.422478134691282</c:v>
                </c:pt>
                <c:pt idx="489">
                  <c:v>36.445740871163046</c:v>
                </c:pt>
                <c:pt idx="490">
                  <c:v>36.469003607634804</c:v>
                </c:pt>
                <c:pt idx="491">
                  <c:v>36.492266344106561</c:v>
                </c:pt>
                <c:pt idx="492">
                  <c:v>36.515529080578325</c:v>
                </c:pt>
                <c:pt idx="493">
                  <c:v>36.53879181705009</c:v>
                </c:pt>
                <c:pt idx="494">
                  <c:v>36.562054553521847</c:v>
                </c:pt>
                <c:pt idx="495">
                  <c:v>36.585317289993611</c:v>
                </c:pt>
                <c:pt idx="496">
                  <c:v>36.608580026465368</c:v>
                </c:pt>
                <c:pt idx="497">
                  <c:v>36.631842762937133</c:v>
                </c:pt>
                <c:pt idx="498">
                  <c:v>36.655105499408897</c:v>
                </c:pt>
                <c:pt idx="499">
                  <c:v>36.678368235880654</c:v>
                </c:pt>
                <c:pt idx="500">
                  <c:v>36.701630972352419</c:v>
                </c:pt>
                <c:pt idx="501">
                  <c:v>36.724893708824176</c:v>
                </c:pt>
                <c:pt idx="502">
                  <c:v>36.74815644529594</c:v>
                </c:pt>
                <c:pt idx="503">
                  <c:v>36.771419181767698</c:v>
                </c:pt>
                <c:pt idx="504">
                  <c:v>36.794681918239462</c:v>
                </c:pt>
                <c:pt idx="505">
                  <c:v>36.817944654711226</c:v>
                </c:pt>
                <c:pt idx="506">
                  <c:v>36.841207391182984</c:v>
                </c:pt>
                <c:pt idx="507">
                  <c:v>36.864470127654741</c:v>
                </c:pt>
                <c:pt idx="508">
                  <c:v>36.887732864126505</c:v>
                </c:pt>
                <c:pt idx="509">
                  <c:v>36.91099560059827</c:v>
                </c:pt>
                <c:pt idx="510">
                  <c:v>36.934258337070034</c:v>
                </c:pt>
                <c:pt idx="511">
                  <c:v>36.957521073541791</c:v>
                </c:pt>
                <c:pt idx="512">
                  <c:v>36.980783810013548</c:v>
                </c:pt>
                <c:pt idx="513">
                  <c:v>37.004046546485313</c:v>
                </c:pt>
                <c:pt idx="514">
                  <c:v>37.027309282957077</c:v>
                </c:pt>
                <c:pt idx="515">
                  <c:v>37.050572019428841</c:v>
                </c:pt>
                <c:pt idx="516">
                  <c:v>37.073834755900592</c:v>
                </c:pt>
                <c:pt idx="517">
                  <c:v>37.097097492372356</c:v>
                </c:pt>
                <c:pt idx="518">
                  <c:v>37.12036022884412</c:v>
                </c:pt>
                <c:pt idx="519">
                  <c:v>37.143622965315885</c:v>
                </c:pt>
                <c:pt idx="520">
                  <c:v>37.166885701787642</c:v>
                </c:pt>
                <c:pt idx="521">
                  <c:v>37.190148438259399</c:v>
                </c:pt>
                <c:pt idx="522">
                  <c:v>37.213411174731164</c:v>
                </c:pt>
                <c:pt idx="523">
                  <c:v>37.236673911202928</c:v>
                </c:pt>
                <c:pt idx="524">
                  <c:v>37.259936647674692</c:v>
                </c:pt>
                <c:pt idx="525">
                  <c:v>37.28319938414645</c:v>
                </c:pt>
                <c:pt idx="526">
                  <c:v>37.306462120618207</c:v>
                </c:pt>
                <c:pt idx="527">
                  <c:v>37.329724857089971</c:v>
                </c:pt>
                <c:pt idx="528">
                  <c:v>37.352987593561735</c:v>
                </c:pt>
                <c:pt idx="529">
                  <c:v>37.376250330033493</c:v>
                </c:pt>
                <c:pt idx="530">
                  <c:v>37.399513066505257</c:v>
                </c:pt>
                <c:pt idx="531">
                  <c:v>37.422775802977014</c:v>
                </c:pt>
                <c:pt idx="532">
                  <c:v>37.446038539448779</c:v>
                </c:pt>
                <c:pt idx="533">
                  <c:v>37.469301275920536</c:v>
                </c:pt>
                <c:pt idx="534">
                  <c:v>37.4925640123923</c:v>
                </c:pt>
                <c:pt idx="535">
                  <c:v>37.515826748864065</c:v>
                </c:pt>
                <c:pt idx="536">
                  <c:v>37.539089485335822</c:v>
                </c:pt>
                <c:pt idx="537">
                  <c:v>37.562352221807586</c:v>
                </c:pt>
                <c:pt idx="538">
                  <c:v>37.585614958279344</c:v>
                </c:pt>
                <c:pt idx="539">
                  <c:v>37.608877694751108</c:v>
                </c:pt>
                <c:pt idx="540">
                  <c:v>37.632140431222872</c:v>
                </c:pt>
                <c:pt idx="541">
                  <c:v>37.655403167694629</c:v>
                </c:pt>
                <c:pt idx="542">
                  <c:v>37.678665904166387</c:v>
                </c:pt>
                <c:pt idx="543">
                  <c:v>37.701928640638151</c:v>
                </c:pt>
                <c:pt idx="544">
                  <c:v>37.725191377109915</c:v>
                </c:pt>
                <c:pt idx="545">
                  <c:v>37.74845411358168</c:v>
                </c:pt>
                <c:pt idx="546">
                  <c:v>37.771716850053437</c:v>
                </c:pt>
                <c:pt idx="547">
                  <c:v>37.794979586525194</c:v>
                </c:pt>
                <c:pt idx="548">
                  <c:v>37.818242322996959</c:v>
                </c:pt>
                <c:pt idx="549">
                  <c:v>37.841505059468723</c:v>
                </c:pt>
                <c:pt idx="550">
                  <c:v>37.864767795940487</c:v>
                </c:pt>
                <c:pt idx="551">
                  <c:v>37.888030532412238</c:v>
                </c:pt>
                <c:pt idx="552">
                  <c:v>37.911293268884002</c:v>
                </c:pt>
                <c:pt idx="553">
                  <c:v>37.934556005355766</c:v>
                </c:pt>
                <c:pt idx="554">
                  <c:v>37.957818741827531</c:v>
                </c:pt>
                <c:pt idx="555">
                  <c:v>37.981081478299288</c:v>
                </c:pt>
                <c:pt idx="556">
                  <c:v>38.004344214771045</c:v>
                </c:pt>
                <c:pt idx="557">
                  <c:v>38.027606951242809</c:v>
                </c:pt>
                <c:pt idx="558">
                  <c:v>38.050869687714574</c:v>
                </c:pt>
                <c:pt idx="559">
                  <c:v>38.074132424186338</c:v>
                </c:pt>
                <c:pt idx="560">
                  <c:v>38.097395160658095</c:v>
                </c:pt>
                <c:pt idx="561">
                  <c:v>38.120657897129853</c:v>
                </c:pt>
                <c:pt idx="562">
                  <c:v>38.143920633601617</c:v>
                </c:pt>
                <c:pt idx="563">
                  <c:v>38.167183370073381</c:v>
                </c:pt>
                <c:pt idx="564">
                  <c:v>38.190446106545139</c:v>
                </c:pt>
                <c:pt idx="565">
                  <c:v>38.213708843016903</c:v>
                </c:pt>
                <c:pt idx="566">
                  <c:v>38.23697157948866</c:v>
                </c:pt>
                <c:pt idx="567">
                  <c:v>38.260234315960425</c:v>
                </c:pt>
                <c:pt idx="568">
                  <c:v>38.283497052432182</c:v>
                </c:pt>
                <c:pt idx="569">
                  <c:v>38.306759788903946</c:v>
                </c:pt>
                <c:pt idx="570">
                  <c:v>38.330022525375711</c:v>
                </c:pt>
                <c:pt idx="571">
                  <c:v>38.353285261847468</c:v>
                </c:pt>
                <c:pt idx="572">
                  <c:v>38.376547998319232</c:v>
                </c:pt>
                <c:pt idx="573">
                  <c:v>38.399810734790989</c:v>
                </c:pt>
                <c:pt idx="574">
                  <c:v>38.423073471262754</c:v>
                </c:pt>
                <c:pt idx="575">
                  <c:v>38.446336207734511</c:v>
                </c:pt>
                <c:pt idx="576">
                  <c:v>38.469598944206275</c:v>
                </c:pt>
                <c:pt idx="577">
                  <c:v>38.492861680678033</c:v>
                </c:pt>
                <c:pt idx="578">
                  <c:v>38.516124417149797</c:v>
                </c:pt>
                <c:pt idx="579">
                  <c:v>38.539387153621561</c:v>
                </c:pt>
                <c:pt idx="580">
                  <c:v>38.562649890093326</c:v>
                </c:pt>
                <c:pt idx="581">
                  <c:v>38.585912626565083</c:v>
                </c:pt>
                <c:pt idx="582">
                  <c:v>38.60917536303684</c:v>
                </c:pt>
                <c:pt idx="583">
                  <c:v>38.632438099508605</c:v>
                </c:pt>
                <c:pt idx="584">
                  <c:v>38.655700835980369</c:v>
                </c:pt>
                <c:pt idx="585">
                  <c:v>38.678963572452126</c:v>
                </c:pt>
                <c:pt idx="586">
                  <c:v>38.702226308923883</c:v>
                </c:pt>
                <c:pt idx="587">
                  <c:v>38.725489045395648</c:v>
                </c:pt>
                <c:pt idx="588">
                  <c:v>38.748751781867412</c:v>
                </c:pt>
                <c:pt idx="589">
                  <c:v>38.772014518339176</c:v>
                </c:pt>
                <c:pt idx="590">
                  <c:v>38.795277254810934</c:v>
                </c:pt>
                <c:pt idx="591">
                  <c:v>38.818539991282691</c:v>
                </c:pt>
                <c:pt idx="592">
                  <c:v>38.841802727754455</c:v>
                </c:pt>
                <c:pt idx="593">
                  <c:v>38.86506546422622</c:v>
                </c:pt>
                <c:pt idx="594">
                  <c:v>38.888328200697984</c:v>
                </c:pt>
                <c:pt idx="595">
                  <c:v>38.911590937169734</c:v>
                </c:pt>
                <c:pt idx="596">
                  <c:v>38.934853673641499</c:v>
                </c:pt>
                <c:pt idx="597">
                  <c:v>38.958116410113263</c:v>
                </c:pt>
                <c:pt idx="598">
                  <c:v>38.981379146585027</c:v>
                </c:pt>
                <c:pt idx="599">
                  <c:v>39.004641883056784</c:v>
                </c:pt>
                <c:pt idx="600">
                  <c:v>39.027904619528549</c:v>
                </c:pt>
                <c:pt idx="601">
                  <c:v>39.051167356000306</c:v>
                </c:pt>
                <c:pt idx="602">
                  <c:v>39.07443009247207</c:v>
                </c:pt>
                <c:pt idx="603">
                  <c:v>39.097692828943828</c:v>
                </c:pt>
                <c:pt idx="604">
                  <c:v>39.120955565415592</c:v>
                </c:pt>
                <c:pt idx="605">
                  <c:v>39.144218301887349</c:v>
                </c:pt>
                <c:pt idx="606">
                  <c:v>39.167481038359114</c:v>
                </c:pt>
                <c:pt idx="607">
                  <c:v>39.190743774830878</c:v>
                </c:pt>
                <c:pt idx="608">
                  <c:v>39.214006511302635</c:v>
                </c:pt>
                <c:pt idx="609">
                  <c:v>39.2372692477744</c:v>
                </c:pt>
                <c:pt idx="610">
                  <c:v>39.260531984246164</c:v>
                </c:pt>
                <c:pt idx="611">
                  <c:v>39.283794720717921</c:v>
                </c:pt>
                <c:pt idx="612">
                  <c:v>39.307057457189678</c:v>
                </c:pt>
                <c:pt idx="613">
                  <c:v>39.330320193661443</c:v>
                </c:pt>
                <c:pt idx="614">
                  <c:v>39.353582930133207</c:v>
                </c:pt>
                <c:pt idx="615">
                  <c:v>39.376845666604964</c:v>
                </c:pt>
                <c:pt idx="616">
                  <c:v>39.400108403076722</c:v>
                </c:pt>
                <c:pt idx="617">
                  <c:v>39.423371139548486</c:v>
                </c:pt>
                <c:pt idx="618">
                  <c:v>39.44663387602025</c:v>
                </c:pt>
                <c:pt idx="619">
                  <c:v>39.469896612492015</c:v>
                </c:pt>
                <c:pt idx="620">
                  <c:v>39.493159348963779</c:v>
                </c:pt>
                <c:pt idx="621">
                  <c:v>39.516422085435529</c:v>
                </c:pt>
                <c:pt idx="622">
                  <c:v>39.539684821907294</c:v>
                </c:pt>
                <c:pt idx="623">
                  <c:v>39.562947558379058</c:v>
                </c:pt>
                <c:pt idx="624">
                  <c:v>39.586210294850822</c:v>
                </c:pt>
                <c:pt idx="625">
                  <c:v>39.609473031322572</c:v>
                </c:pt>
                <c:pt idx="626">
                  <c:v>39.632735767794337</c:v>
                </c:pt>
                <c:pt idx="627">
                  <c:v>39.655998504266101</c:v>
                </c:pt>
                <c:pt idx="628">
                  <c:v>39.679261240737866</c:v>
                </c:pt>
                <c:pt idx="629">
                  <c:v>39.70252397720963</c:v>
                </c:pt>
                <c:pt idx="630">
                  <c:v>39.725786713681387</c:v>
                </c:pt>
                <c:pt idx="631">
                  <c:v>39.749049450153144</c:v>
                </c:pt>
                <c:pt idx="632">
                  <c:v>39.772312186624909</c:v>
                </c:pt>
                <c:pt idx="633">
                  <c:v>39.795574923096673</c:v>
                </c:pt>
                <c:pt idx="634">
                  <c:v>39.81883765956843</c:v>
                </c:pt>
                <c:pt idx="635">
                  <c:v>39.842100396040188</c:v>
                </c:pt>
                <c:pt idx="636">
                  <c:v>39.865363132511952</c:v>
                </c:pt>
                <c:pt idx="637">
                  <c:v>39.888625868983716</c:v>
                </c:pt>
                <c:pt idx="638">
                  <c:v>39.911888605455474</c:v>
                </c:pt>
                <c:pt idx="639">
                  <c:v>39.935151341927238</c:v>
                </c:pt>
                <c:pt idx="640">
                  <c:v>39.958414078399002</c:v>
                </c:pt>
                <c:pt idx="641">
                  <c:v>39.98167681487076</c:v>
                </c:pt>
                <c:pt idx="642">
                  <c:v>40.004939551342524</c:v>
                </c:pt>
                <c:pt idx="643">
                  <c:v>40.028202287814281</c:v>
                </c:pt>
                <c:pt idx="644">
                  <c:v>40.051465024286045</c:v>
                </c:pt>
                <c:pt idx="645">
                  <c:v>40.074727760757803</c:v>
                </c:pt>
                <c:pt idx="646">
                  <c:v>40.097990497229567</c:v>
                </c:pt>
                <c:pt idx="647">
                  <c:v>40.121253233701324</c:v>
                </c:pt>
                <c:pt idx="648">
                  <c:v>40.144515970173089</c:v>
                </c:pt>
                <c:pt idx="649">
                  <c:v>40.167778706644853</c:v>
                </c:pt>
                <c:pt idx="650">
                  <c:v>40.191041443116617</c:v>
                </c:pt>
                <c:pt idx="651">
                  <c:v>40.214304179588368</c:v>
                </c:pt>
                <c:pt idx="652">
                  <c:v>40.237566916060132</c:v>
                </c:pt>
                <c:pt idx="653">
                  <c:v>40.260829652531896</c:v>
                </c:pt>
                <c:pt idx="654">
                  <c:v>40.284092389003661</c:v>
                </c:pt>
                <c:pt idx="655">
                  <c:v>40.307355125475418</c:v>
                </c:pt>
                <c:pt idx="656">
                  <c:v>40.330617861947175</c:v>
                </c:pt>
                <c:pt idx="657">
                  <c:v>40.353880598418939</c:v>
                </c:pt>
                <c:pt idx="658">
                  <c:v>40.377143334890704</c:v>
                </c:pt>
                <c:pt idx="659">
                  <c:v>40.400406071362468</c:v>
                </c:pt>
                <c:pt idx="660">
                  <c:v>40.423668807834225</c:v>
                </c:pt>
                <c:pt idx="661">
                  <c:v>40.446931544305983</c:v>
                </c:pt>
                <c:pt idx="662">
                  <c:v>40.470194280777747</c:v>
                </c:pt>
                <c:pt idx="663">
                  <c:v>40.493457017249511</c:v>
                </c:pt>
                <c:pt idx="664">
                  <c:v>40.516719753721276</c:v>
                </c:pt>
                <c:pt idx="665">
                  <c:v>40.539982490193026</c:v>
                </c:pt>
                <c:pt idx="666">
                  <c:v>40.56324522666479</c:v>
                </c:pt>
                <c:pt idx="667">
                  <c:v>40.586507963136555</c:v>
                </c:pt>
                <c:pt idx="668">
                  <c:v>40.609770699608319</c:v>
                </c:pt>
                <c:pt idx="669">
                  <c:v>40.633033436080076</c:v>
                </c:pt>
                <c:pt idx="670">
                  <c:v>40.656296172551841</c:v>
                </c:pt>
                <c:pt idx="671">
                  <c:v>40.679558909023598</c:v>
                </c:pt>
                <c:pt idx="672">
                  <c:v>40.702821645495362</c:v>
                </c:pt>
                <c:pt idx="673">
                  <c:v>40.726084381967119</c:v>
                </c:pt>
                <c:pt idx="674">
                  <c:v>40.749347118438884</c:v>
                </c:pt>
                <c:pt idx="675">
                  <c:v>40.772609854910641</c:v>
                </c:pt>
                <c:pt idx="676">
                  <c:v>40.795872591382405</c:v>
                </c:pt>
                <c:pt idx="677">
                  <c:v>40.81913532785417</c:v>
                </c:pt>
                <c:pt idx="678">
                  <c:v>40.842398064325927</c:v>
                </c:pt>
                <c:pt idx="679">
                  <c:v>40.865660800797691</c:v>
                </c:pt>
                <c:pt idx="680">
                  <c:v>40.888923537269456</c:v>
                </c:pt>
                <c:pt idx="681">
                  <c:v>40.912186273741213</c:v>
                </c:pt>
                <c:pt idx="682">
                  <c:v>40.93544901021297</c:v>
                </c:pt>
                <c:pt idx="683">
                  <c:v>40.958711746684735</c:v>
                </c:pt>
                <c:pt idx="684">
                  <c:v>40.981974483156499</c:v>
                </c:pt>
                <c:pt idx="685">
                  <c:v>41.005237219628256</c:v>
                </c:pt>
                <c:pt idx="686">
                  <c:v>41.028499956100013</c:v>
                </c:pt>
                <c:pt idx="687">
                  <c:v>41.051762692571778</c:v>
                </c:pt>
                <c:pt idx="688">
                  <c:v>41.075025429043542</c:v>
                </c:pt>
                <c:pt idx="689">
                  <c:v>41.098288165515307</c:v>
                </c:pt>
                <c:pt idx="690">
                  <c:v>41.121550901987071</c:v>
                </c:pt>
                <c:pt idx="691">
                  <c:v>41.144813638458821</c:v>
                </c:pt>
                <c:pt idx="692">
                  <c:v>41.168076374930585</c:v>
                </c:pt>
                <c:pt idx="693">
                  <c:v>41.19133911140235</c:v>
                </c:pt>
                <c:pt idx="694">
                  <c:v>41.214601847874114</c:v>
                </c:pt>
                <c:pt idx="695">
                  <c:v>41.237864584345864</c:v>
                </c:pt>
                <c:pt idx="696">
                  <c:v>41.261127320817629</c:v>
                </c:pt>
                <c:pt idx="697">
                  <c:v>41.284390057289393</c:v>
                </c:pt>
                <c:pt idx="698">
                  <c:v>41.307652793761157</c:v>
                </c:pt>
                <c:pt idx="699">
                  <c:v>41.330915530232922</c:v>
                </c:pt>
                <c:pt idx="700">
                  <c:v>41.354178266704679</c:v>
                </c:pt>
                <c:pt idx="701">
                  <c:v>41.377441003176436</c:v>
                </c:pt>
                <c:pt idx="702">
                  <c:v>41.4007037396482</c:v>
                </c:pt>
                <c:pt idx="703">
                  <c:v>41.423966476119965</c:v>
                </c:pt>
                <c:pt idx="704">
                  <c:v>41.447229212591722</c:v>
                </c:pt>
                <c:pt idx="705">
                  <c:v>41.470491949063479</c:v>
                </c:pt>
                <c:pt idx="706">
                  <c:v>41.493754685535244</c:v>
                </c:pt>
                <c:pt idx="707">
                  <c:v>41.517017422007008</c:v>
                </c:pt>
                <c:pt idx="708">
                  <c:v>41.540280158478765</c:v>
                </c:pt>
                <c:pt idx="709">
                  <c:v>41.56354289495053</c:v>
                </c:pt>
                <c:pt idx="710">
                  <c:v>41.586805631422294</c:v>
                </c:pt>
                <c:pt idx="711">
                  <c:v>41.610068367894051</c:v>
                </c:pt>
                <c:pt idx="712">
                  <c:v>41.633331104365816</c:v>
                </c:pt>
                <c:pt idx="713">
                  <c:v>41.656593840837573</c:v>
                </c:pt>
                <c:pt idx="714">
                  <c:v>41.679856577309337</c:v>
                </c:pt>
                <c:pt idx="715">
                  <c:v>41.703119313781094</c:v>
                </c:pt>
                <c:pt idx="716">
                  <c:v>41.726382050252859</c:v>
                </c:pt>
                <c:pt idx="717">
                  <c:v>41.749644786724616</c:v>
                </c:pt>
                <c:pt idx="718">
                  <c:v>41.77290752319638</c:v>
                </c:pt>
                <c:pt idx="719">
                  <c:v>41.796170259668145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F-4315-9836-65E825B2F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818792"/>
        <c:axId val="778814528"/>
      </c:lineChart>
      <c:catAx>
        <c:axId val="778818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Load</a:t>
                </a:r>
                <a:r>
                  <a:rPr lang="en-US" baseline="0"/>
                  <a:t> Factor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814528"/>
        <c:crosses val="autoZero"/>
        <c:auto val="1"/>
        <c:lblAlgn val="ctr"/>
        <c:lblOffset val="100"/>
        <c:noMultiLvlLbl val="0"/>
      </c:catAx>
      <c:valAx>
        <c:axId val="778814528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81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6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6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60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4</xdr:col>
      <xdr:colOff>123825</xdr:colOff>
      <xdr:row>4</xdr:row>
      <xdr:rowOff>123825</xdr:rowOff>
    </xdr:to>
    <xdr:sp macro="" textlink="">
      <xdr:nvSpPr>
        <xdr:cNvPr id="7169" name="Rectangle 1">
          <a:extLst>
            <a:ext uri="{FF2B5EF4-FFF2-40B4-BE49-F238E27FC236}">
              <a16:creationId xmlns:a16="http://schemas.microsoft.com/office/drawing/2014/main" id="{96C400E2-5340-47DE-BDCC-3CCC33808292}"/>
            </a:ext>
          </a:extLst>
        </xdr:cNvPr>
        <xdr:cNvSpPr>
          <a:spLocks noChangeArrowheads="1"/>
        </xdr:cNvSpPr>
      </xdr:nvSpPr>
      <xdr:spPr bwMode="auto">
        <a:xfrm>
          <a:off x="295275" y="0"/>
          <a:ext cx="2266950" cy="8953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FILED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October 14, 2021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INDIANA UTILITY 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REGULATORY COMMISSION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818159-5EB1-471E-8F77-8509B9940E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36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066E3A-62BA-4D36-BDB9-D1CFD34377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0AAD8-9879-42B7-A4DE-C9FE5B74DC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1CF780-D49B-4CC7-B093-486D834943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65A2DE-1392-4AAF-9A0E-813A5B1A2B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5D1256-92D3-40FF-9D50-89946EA845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_intg\Rate%20Case_01\Scheds%20&amp;%20Workpapers\RATECA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7chris\AppData\Local\Microsoft\Windows\INetCache\Content.Outlook\X4H00WR0\CCOS%20spread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_Acct\OKLAHOMA\Rate%20Case%20Master%20File-OK\MFR%20by%20Letter\WP%20H's%20backup%20workshe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bswr\AppData\Local\Microsoft\Windows\Temporary%20Internet%20Files\Content.Outlook\PPC0MUZ5\Okla%20COS%20Model%20TYE%2012-31-2010%20(FILED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k%20Rate%20Case%202005\FuelPPCogenTYDec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_Acct\Combs%20COS%20&amp;%20REG%20Info\MAC%20COS%20Model\ARK%20COS%20Model%20TEST%20V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Inputs"/>
      <sheetName val="AF Sum Sht"/>
      <sheetName val="COST"/>
      <sheetName val="EXP1"/>
      <sheetName val="EXP2"/>
      <sheetName val="SCH 1"/>
      <sheetName val="SCH 2"/>
      <sheetName val="PISA"/>
      <sheetName val="Unbundled"/>
      <sheetName val="A.F.1-- 4ncp"/>
      <sheetName val="A.F.2 &amp; 3"/>
      <sheetName val="A.F.4"/>
      <sheetName val="A.F.5"/>
      <sheetName val="A.F.6"/>
      <sheetName val="A.F.7"/>
      <sheetName val="A.F.7A"/>
      <sheetName val="A.F.8"/>
      <sheetName val="A.F.10"/>
      <sheetName val="A.F.11"/>
      <sheetName val="A.F.12"/>
      <sheetName val="A.F.13"/>
      <sheetName val="A.F.15"/>
      <sheetName val="A.F.16"/>
      <sheetName val="A.F.vandas"/>
      <sheetName val="A.F.40"/>
      <sheetName val="Cust Inst"/>
      <sheetName val="OtherRev"/>
      <sheetName val="Class_NCP"/>
      <sheetName val="SUM IND NCP"/>
      <sheetName val="Cust"/>
      <sheetName val="kWh's"/>
      <sheetName val="AMR Meter Costs"/>
      <sheetName val="Module1"/>
      <sheetName val="AMI Meter Costs"/>
      <sheetName val="PROD O&amp;M"/>
      <sheetName val="Min Size AFs"/>
      <sheetName val="Outputs to Lighting CC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6">
          <cell r="B126">
            <v>0.94049734681941133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 t="str">
            <v/>
          </cell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 t="str">
            <v/>
          </cell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 t="str">
            <v/>
          </cell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 t="str">
            <v/>
          </cell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 t="str">
            <v/>
          </cell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 t="str">
            <v/>
          </cell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 t="str">
            <v/>
          </cell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 t="str">
            <v/>
          </cell>
          <cell r="E24" t="str">
            <v>Inv 5714</v>
          </cell>
          <cell r="F24" t="str">
            <v/>
          </cell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 t="str">
            <v/>
          </cell>
          <cell r="F30" t="str">
            <v>NON-LOBBYING COST(0001)</v>
          </cell>
        </row>
      </sheetData>
      <sheetData sheetId="5">
        <row r="2">
          <cell r="G2" t="str">
            <v/>
          </cell>
          <cell r="H2">
            <v>38076</v>
          </cell>
          <cell r="I2">
            <v>200</v>
          </cell>
          <cell r="J2">
            <v>38076</v>
          </cell>
        </row>
        <row r="3">
          <cell r="G3" t="str">
            <v/>
          </cell>
          <cell r="H3">
            <v>38079</v>
          </cell>
          <cell r="I3">
            <v>1132.5</v>
          </cell>
          <cell r="J3">
            <v>38077</v>
          </cell>
        </row>
        <row r="4">
          <cell r="G4" t="str">
            <v/>
          </cell>
          <cell r="H4">
            <v>38202</v>
          </cell>
          <cell r="I4">
            <v>-16000</v>
          </cell>
          <cell r="J4">
            <v>38199</v>
          </cell>
        </row>
        <row r="5">
          <cell r="G5" t="str">
            <v/>
          </cell>
          <cell r="H5">
            <v>38232</v>
          </cell>
          <cell r="I5">
            <v>-14650.41</v>
          </cell>
          <cell r="J5">
            <v>38230</v>
          </cell>
        </row>
        <row r="6">
          <cell r="G6" t="str">
            <v/>
          </cell>
          <cell r="H6">
            <v>38232</v>
          </cell>
          <cell r="I6">
            <v>-16431.849999999999</v>
          </cell>
          <cell r="J6">
            <v>38230</v>
          </cell>
        </row>
        <row r="7">
          <cell r="G7" t="str">
            <v/>
          </cell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 t="str">
            <v/>
          </cell>
          <cell r="H9">
            <v>38264</v>
          </cell>
          <cell r="I9">
            <v>-5779.53</v>
          </cell>
          <cell r="J9">
            <v>38260</v>
          </cell>
        </row>
        <row r="10">
          <cell r="G10" t="str">
            <v/>
          </cell>
          <cell r="H10">
            <v>38264</v>
          </cell>
          <cell r="I10">
            <v>-114915.72</v>
          </cell>
          <cell r="J10">
            <v>38260</v>
          </cell>
        </row>
        <row r="11">
          <cell r="G11" t="str">
            <v/>
          </cell>
          <cell r="H11">
            <v>38293</v>
          </cell>
          <cell r="I11">
            <v>-163593.79999999999</v>
          </cell>
          <cell r="J11">
            <v>38291</v>
          </cell>
        </row>
        <row r="12">
          <cell r="G12" t="str">
            <v/>
          </cell>
          <cell r="H12">
            <v>38309</v>
          </cell>
          <cell r="I12">
            <v>-779.7</v>
          </cell>
          <cell r="J12">
            <v>38309</v>
          </cell>
        </row>
        <row r="13">
          <cell r="G13" t="str">
            <v/>
          </cell>
          <cell r="H13">
            <v>38328</v>
          </cell>
          <cell r="I13">
            <v>-26945</v>
          </cell>
          <cell r="J13">
            <v>38321</v>
          </cell>
        </row>
        <row r="14">
          <cell r="G14" t="str">
            <v/>
          </cell>
          <cell r="H14">
            <v>38356</v>
          </cell>
          <cell r="I14">
            <v>8949.6</v>
          </cell>
          <cell r="J14">
            <v>38352</v>
          </cell>
        </row>
        <row r="15">
          <cell r="G15" t="str">
            <v/>
          </cell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 t="str">
            <v/>
          </cell>
          <cell r="H28">
            <v>37999</v>
          </cell>
          <cell r="I28">
            <v>135.46</v>
          </cell>
          <cell r="J28">
            <v>38014</v>
          </cell>
        </row>
        <row r="29">
          <cell r="G29" t="str">
            <v/>
          </cell>
          <cell r="H29">
            <v>37991</v>
          </cell>
          <cell r="I29">
            <v>94</v>
          </cell>
          <cell r="J29">
            <v>38020</v>
          </cell>
        </row>
        <row r="30">
          <cell r="G30" t="str">
            <v/>
          </cell>
          <cell r="H30">
            <v>37993</v>
          </cell>
          <cell r="I30">
            <v>97.54</v>
          </cell>
          <cell r="J30">
            <v>38020</v>
          </cell>
        </row>
        <row r="31">
          <cell r="G31" t="str">
            <v/>
          </cell>
          <cell r="H31">
            <v>38023</v>
          </cell>
          <cell r="I31">
            <v>253.4</v>
          </cell>
          <cell r="J31">
            <v>38033</v>
          </cell>
        </row>
        <row r="32">
          <cell r="G32" t="str">
            <v/>
          </cell>
          <cell r="H32">
            <v>38019</v>
          </cell>
          <cell r="I32">
            <v>102</v>
          </cell>
          <cell r="J32">
            <v>38033</v>
          </cell>
        </row>
        <row r="33">
          <cell r="G33" t="str">
            <v/>
          </cell>
          <cell r="H33">
            <v>38035</v>
          </cell>
          <cell r="I33">
            <v>600</v>
          </cell>
          <cell r="J33">
            <v>38049</v>
          </cell>
        </row>
        <row r="34">
          <cell r="G34" t="str">
            <v/>
          </cell>
          <cell r="H34">
            <v>38035</v>
          </cell>
          <cell r="I34">
            <v>140</v>
          </cell>
          <cell r="J34">
            <v>38056</v>
          </cell>
        </row>
        <row r="35">
          <cell r="G35" t="str">
            <v/>
          </cell>
          <cell r="H35">
            <v>38049</v>
          </cell>
          <cell r="I35">
            <v>22.63</v>
          </cell>
          <cell r="J35">
            <v>38056</v>
          </cell>
        </row>
        <row r="36">
          <cell r="G36" t="str">
            <v/>
          </cell>
          <cell r="H36">
            <v>38047</v>
          </cell>
          <cell r="I36">
            <v>104</v>
          </cell>
          <cell r="J36">
            <v>38056</v>
          </cell>
        </row>
        <row r="37">
          <cell r="G37" t="str">
            <v/>
          </cell>
          <cell r="H37">
            <v>38050</v>
          </cell>
          <cell r="I37">
            <v>225</v>
          </cell>
          <cell r="J37">
            <v>38061</v>
          </cell>
        </row>
        <row r="38">
          <cell r="G38" t="str">
            <v/>
          </cell>
          <cell r="H38">
            <v>38043</v>
          </cell>
          <cell r="I38">
            <v>39</v>
          </cell>
          <cell r="J38">
            <v>38082</v>
          </cell>
        </row>
        <row r="39">
          <cell r="G39" t="str">
            <v/>
          </cell>
          <cell r="H39">
            <v>38051</v>
          </cell>
          <cell r="I39">
            <v>19.399999999999999</v>
          </cell>
          <cell r="J39">
            <v>38082</v>
          </cell>
        </row>
        <row r="40">
          <cell r="G40" t="str">
            <v/>
          </cell>
          <cell r="H40">
            <v>38069</v>
          </cell>
          <cell r="I40">
            <v>45</v>
          </cell>
          <cell r="J40">
            <v>38082</v>
          </cell>
        </row>
        <row r="41">
          <cell r="G41" t="str">
            <v/>
          </cell>
          <cell r="H41">
            <v>38078</v>
          </cell>
          <cell r="I41">
            <v>114</v>
          </cell>
          <cell r="J41">
            <v>38100</v>
          </cell>
        </row>
        <row r="42">
          <cell r="G42" t="str">
            <v/>
          </cell>
          <cell r="H42">
            <v>38085</v>
          </cell>
          <cell r="I42">
            <v>2.95</v>
          </cell>
          <cell r="J42">
            <v>38100</v>
          </cell>
        </row>
        <row r="43">
          <cell r="G43" t="str">
            <v/>
          </cell>
          <cell r="H43">
            <v>38101</v>
          </cell>
          <cell r="I43">
            <v>2.95</v>
          </cell>
          <cell r="J43">
            <v>38113</v>
          </cell>
        </row>
        <row r="44">
          <cell r="G44" t="str">
            <v/>
          </cell>
          <cell r="H44">
            <v>38110</v>
          </cell>
          <cell r="I44">
            <v>114</v>
          </cell>
          <cell r="J44">
            <v>38113</v>
          </cell>
        </row>
        <row r="45">
          <cell r="G45" t="str">
            <v/>
          </cell>
          <cell r="H45">
            <v>38110</v>
          </cell>
          <cell r="I45">
            <v>225</v>
          </cell>
          <cell r="J45">
            <v>38120</v>
          </cell>
        </row>
        <row r="46">
          <cell r="G46" t="str">
            <v/>
          </cell>
          <cell r="H46">
            <v>38139</v>
          </cell>
          <cell r="I46">
            <v>225</v>
          </cell>
          <cell r="J46">
            <v>38145</v>
          </cell>
        </row>
        <row r="47">
          <cell r="G47" t="str">
            <v/>
          </cell>
          <cell r="H47">
            <v>38139</v>
          </cell>
          <cell r="I47">
            <v>76</v>
          </cell>
          <cell r="J47">
            <v>38145</v>
          </cell>
        </row>
        <row r="48">
          <cell r="G48" t="str">
            <v/>
          </cell>
          <cell r="H48">
            <v>38149</v>
          </cell>
          <cell r="I48">
            <v>269.99</v>
          </cell>
          <cell r="J48">
            <v>38159</v>
          </cell>
        </row>
        <row r="49">
          <cell r="G49" t="str">
            <v/>
          </cell>
          <cell r="H49">
            <v>38169</v>
          </cell>
          <cell r="I49">
            <v>225</v>
          </cell>
          <cell r="J49">
            <v>38175</v>
          </cell>
        </row>
        <row r="50">
          <cell r="G50" t="str">
            <v/>
          </cell>
          <cell r="H50">
            <v>38169</v>
          </cell>
          <cell r="I50">
            <v>128</v>
          </cell>
          <cell r="J50">
            <v>38176</v>
          </cell>
        </row>
        <row r="51">
          <cell r="G51" t="str">
            <v/>
          </cell>
          <cell r="H51">
            <v>38201</v>
          </cell>
          <cell r="I51">
            <v>100</v>
          </cell>
          <cell r="J51">
            <v>38205</v>
          </cell>
        </row>
        <row r="52">
          <cell r="G52" t="str">
            <v/>
          </cell>
          <cell r="H52">
            <v>38201</v>
          </cell>
          <cell r="I52">
            <v>225</v>
          </cell>
          <cell r="J52">
            <v>38209</v>
          </cell>
        </row>
        <row r="53">
          <cell r="G53" t="str">
            <v/>
          </cell>
          <cell r="H53">
            <v>38190</v>
          </cell>
          <cell r="I53">
            <v>8.9499999999999993</v>
          </cell>
          <cell r="J53">
            <v>38210</v>
          </cell>
        </row>
        <row r="54">
          <cell r="G54" t="str">
            <v/>
          </cell>
          <cell r="H54">
            <v>38180</v>
          </cell>
          <cell r="I54">
            <v>8.9499999999999993</v>
          </cell>
          <cell r="J54">
            <v>38210</v>
          </cell>
        </row>
        <row r="55">
          <cell r="G55" t="str">
            <v/>
          </cell>
          <cell r="H55">
            <v>38231</v>
          </cell>
          <cell r="I55">
            <v>225</v>
          </cell>
          <cell r="J55">
            <v>38240</v>
          </cell>
        </row>
        <row r="56">
          <cell r="G56" t="str">
            <v/>
          </cell>
          <cell r="H56">
            <v>38247</v>
          </cell>
          <cell r="I56">
            <v>45</v>
          </cell>
          <cell r="J56">
            <v>38261</v>
          </cell>
        </row>
        <row r="57">
          <cell r="G57" t="str">
            <v/>
          </cell>
          <cell r="H57">
            <v>38232</v>
          </cell>
          <cell r="I57">
            <v>75</v>
          </cell>
          <cell r="J57">
            <v>38261</v>
          </cell>
        </row>
        <row r="58">
          <cell r="G58" t="str">
            <v/>
          </cell>
          <cell r="H58">
            <v>38222</v>
          </cell>
          <cell r="I58">
            <v>75</v>
          </cell>
          <cell r="J58">
            <v>38261</v>
          </cell>
        </row>
        <row r="59">
          <cell r="G59" t="str">
            <v/>
          </cell>
          <cell r="H59">
            <v>38231</v>
          </cell>
          <cell r="I59">
            <v>172</v>
          </cell>
          <cell r="J59">
            <v>38261</v>
          </cell>
        </row>
        <row r="60">
          <cell r="G60" t="str">
            <v/>
          </cell>
          <cell r="H60">
            <v>38261</v>
          </cell>
          <cell r="I60">
            <v>118</v>
          </cell>
          <cell r="J60">
            <v>38266</v>
          </cell>
        </row>
        <row r="61">
          <cell r="G61" t="str">
            <v/>
          </cell>
          <cell r="H61">
            <v>38265</v>
          </cell>
          <cell r="I61">
            <v>225</v>
          </cell>
          <cell r="J61">
            <v>38274</v>
          </cell>
        </row>
        <row r="62">
          <cell r="G62" t="str">
            <v/>
          </cell>
          <cell r="H62">
            <v>38292</v>
          </cell>
          <cell r="I62">
            <v>88</v>
          </cell>
          <cell r="J62">
            <v>38296</v>
          </cell>
        </row>
        <row r="63">
          <cell r="G63" t="str">
            <v/>
          </cell>
          <cell r="H63">
            <v>38292</v>
          </cell>
          <cell r="I63">
            <v>225</v>
          </cell>
          <cell r="J63">
            <v>38302</v>
          </cell>
        </row>
        <row r="64">
          <cell r="G64" t="str">
            <v/>
          </cell>
          <cell r="H64">
            <v>38322</v>
          </cell>
          <cell r="I64">
            <v>92</v>
          </cell>
          <cell r="J64">
            <v>38328</v>
          </cell>
        </row>
        <row r="65">
          <cell r="G65" t="str">
            <v/>
          </cell>
          <cell r="H65">
            <v>38322</v>
          </cell>
          <cell r="I65">
            <v>300</v>
          </cell>
          <cell r="J65">
            <v>38330</v>
          </cell>
        </row>
        <row r="66">
          <cell r="G66" t="str">
            <v/>
          </cell>
          <cell r="H66">
            <v>38049</v>
          </cell>
          <cell r="I66">
            <v>-13959.51</v>
          </cell>
          <cell r="J66">
            <v>38049</v>
          </cell>
        </row>
        <row r="67">
          <cell r="G67" t="str">
            <v/>
          </cell>
          <cell r="H67">
            <v>38049</v>
          </cell>
          <cell r="I67">
            <v>13959.51</v>
          </cell>
          <cell r="J67">
            <v>38049</v>
          </cell>
        </row>
        <row r="68">
          <cell r="G68" t="str">
            <v/>
          </cell>
          <cell r="H68">
            <v>38077</v>
          </cell>
          <cell r="I68">
            <v>-13959.51</v>
          </cell>
          <cell r="J68">
            <v>38077</v>
          </cell>
        </row>
        <row r="69">
          <cell r="G69" t="str">
            <v/>
          </cell>
          <cell r="H69">
            <v>38077</v>
          </cell>
          <cell r="I69">
            <v>-1132.5</v>
          </cell>
          <cell r="J69">
            <v>38077</v>
          </cell>
        </row>
        <row r="70">
          <cell r="G70" t="str">
            <v/>
          </cell>
          <cell r="H70">
            <v>38204</v>
          </cell>
          <cell r="I70">
            <v>-364</v>
          </cell>
          <cell r="J70">
            <v>38204</v>
          </cell>
        </row>
        <row r="71">
          <cell r="G71" t="str">
            <v/>
          </cell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 t="str">
            <v/>
          </cell>
          <cell r="H73">
            <v>38001</v>
          </cell>
          <cell r="I73">
            <v>3600</v>
          </cell>
          <cell r="J73">
            <v>38001</v>
          </cell>
        </row>
        <row r="74">
          <cell r="G74" t="str">
            <v/>
          </cell>
          <cell r="H74">
            <v>38001</v>
          </cell>
          <cell r="I74">
            <v>3870</v>
          </cell>
          <cell r="J74">
            <v>38001</v>
          </cell>
        </row>
        <row r="75">
          <cell r="G75" t="str">
            <v/>
          </cell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 t="str">
            <v/>
          </cell>
          <cell r="H79">
            <v>38009</v>
          </cell>
          <cell r="I79">
            <v>2880</v>
          </cell>
          <cell r="J79">
            <v>38009</v>
          </cell>
        </row>
        <row r="80">
          <cell r="G80" t="str">
            <v/>
          </cell>
          <cell r="H80">
            <v>38009</v>
          </cell>
          <cell r="I80">
            <v>720</v>
          </cell>
          <cell r="J80">
            <v>38009</v>
          </cell>
        </row>
        <row r="81">
          <cell r="G81" t="str">
            <v/>
          </cell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 t="str">
            <v/>
          </cell>
          <cell r="H86">
            <v>38028</v>
          </cell>
          <cell r="I86">
            <v>1083.75</v>
          </cell>
          <cell r="J86">
            <v>38028</v>
          </cell>
        </row>
        <row r="87">
          <cell r="G87" t="str">
            <v/>
          </cell>
          <cell r="H87">
            <v>38029</v>
          </cell>
          <cell r="I87">
            <v>4545.3599999999997</v>
          </cell>
          <cell r="J87">
            <v>38029</v>
          </cell>
        </row>
        <row r="88">
          <cell r="G88" t="str">
            <v/>
          </cell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 t="str">
            <v/>
          </cell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 t="str">
            <v/>
          </cell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 t="str">
            <v/>
          </cell>
          <cell r="H97">
            <v>38111</v>
          </cell>
          <cell r="I97">
            <v>12000</v>
          </cell>
          <cell r="J97">
            <v>38111</v>
          </cell>
        </row>
        <row r="98">
          <cell r="G98" t="str">
            <v/>
          </cell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 t="str">
            <v/>
          </cell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 t="str">
            <v/>
          </cell>
          <cell r="H104">
            <v>38131</v>
          </cell>
          <cell r="I104">
            <v>20450.36</v>
          </cell>
          <cell r="J104">
            <v>38131</v>
          </cell>
        </row>
        <row r="105">
          <cell r="G105" t="str">
            <v/>
          </cell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 t="str">
            <v/>
          </cell>
          <cell r="H110">
            <v>38166</v>
          </cell>
          <cell r="I110">
            <v>1800</v>
          </cell>
          <cell r="J110">
            <v>38166</v>
          </cell>
        </row>
        <row r="111">
          <cell r="G111" t="str">
            <v/>
          </cell>
          <cell r="H111">
            <v>38167</v>
          </cell>
          <cell r="I111">
            <v>812.81</v>
          </cell>
          <cell r="J111">
            <v>38167</v>
          </cell>
        </row>
        <row r="112">
          <cell r="G112" t="str">
            <v/>
          </cell>
          <cell r="H112">
            <v>38167</v>
          </cell>
          <cell r="I112">
            <v>734.67</v>
          </cell>
          <cell r="J112">
            <v>38167</v>
          </cell>
        </row>
        <row r="113">
          <cell r="G113" t="str">
            <v/>
          </cell>
          <cell r="H113">
            <v>38167</v>
          </cell>
          <cell r="I113">
            <v>734.67</v>
          </cell>
          <cell r="J113">
            <v>38167</v>
          </cell>
        </row>
        <row r="114">
          <cell r="G114" t="str">
            <v/>
          </cell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 t="str">
            <v/>
          </cell>
          <cell r="H117">
            <v>38183</v>
          </cell>
          <cell r="I117">
            <v>149.35</v>
          </cell>
          <cell r="J117">
            <v>38183</v>
          </cell>
        </row>
        <row r="118">
          <cell r="G118" t="str">
            <v/>
          </cell>
          <cell r="H118">
            <v>38183</v>
          </cell>
          <cell r="I118">
            <v>223.16</v>
          </cell>
          <cell r="J118">
            <v>38183</v>
          </cell>
        </row>
        <row r="119">
          <cell r="G119" t="str">
            <v/>
          </cell>
          <cell r="H119">
            <v>38195</v>
          </cell>
          <cell r="I119">
            <v>515.09</v>
          </cell>
          <cell r="J119">
            <v>38195</v>
          </cell>
        </row>
        <row r="120">
          <cell r="G120" t="str">
            <v/>
          </cell>
          <cell r="H120">
            <v>38201</v>
          </cell>
          <cell r="I120">
            <v>205.54</v>
          </cell>
          <cell r="J120">
            <v>38201</v>
          </cell>
        </row>
        <row r="121">
          <cell r="G121" t="str">
            <v/>
          </cell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 t="str">
            <v/>
          </cell>
          <cell r="H124">
            <v>38216</v>
          </cell>
          <cell r="I124">
            <v>812.81</v>
          </cell>
          <cell r="J124">
            <v>38216</v>
          </cell>
        </row>
        <row r="125">
          <cell r="G125" t="str">
            <v/>
          </cell>
          <cell r="H125">
            <v>38226</v>
          </cell>
          <cell r="I125">
            <v>45000</v>
          </cell>
          <cell r="J125">
            <v>38226</v>
          </cell>
        </row>
        <row r="126">
          <cell r="G126" t="str">
            <v/>
          </cell>
          <cell r="H126">
            <v>38230</v>
          </cell>
          <cell r="I126">
            <v>1464.62</v>
          </cell>
          <cell r="J126">
            <v>38230</v>
          </cell>
        </row>
        <row r="127">
          <cell r="G127" t="str">
            <v/>
          </cell>
          <cell r="H127">
            <v>38230</v>
          </cell>
          <cell r="I127">
            <v>845</v>
          </cell>
          <cell r="J127">
            <v>38230</v>
          </cell>
        </row>
        <row r="128">
          <cell r="G128" t="str">
            <v/>
          </cell>
          <cell r="H128">
            <v>38239</v>
          </cell>
          <cell r="I128">
            <v>75475.8</v>
          </cell>
          <cell r="J128">
            <v>38239</v>
          </cell>
        </row>
        <row r="129">
          <cell r="G129" t="str">
            <v/>
          </cell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 t="str">
            <v/>
          </cell>
          <cell r="H133">
            <v>38244</v>
          </cell>
          <cell r="I133">
            <v>490.36</v>
          </cell>
          <cell r="J133">
            <v>38244</v>
          </cell>
        </row>
        <row r="134">
          <cell r="G134" t="str">
            <v/>
          </cell>
          <cell r="H134">
            <v>38244</v>
          </cell>
          <cell r="I134">
            <v>108.28</v>
          </cell>
          <cell r="J134">
            <v>38244</v>
          </cell>
        </row>
        <row r="135">
          <cell r="G135" t="str">
            <v/>
          </cell>
          <cell r="H135">
            <v>38245</v>
          </cell>
          <cell r="I135">
            <v>1139.42</v>
          </cell>
          <cell r="J135">
            <v>38245</v>
          </cell>
        </row>
        <row r="136">
          <cell r="G136" t="str">
            <v/>
          </cell>
          <cell r="H136">
            <v>38268</v>
          </cell>
          <cell r="I136">
            <v>445.06</v>
          </cell>
          <cell r="J136">
            <v>38268</v>
          </cell>
        </row>
        <row r="137">
          <cell r="G137" t="str">
            <v/>
          </cell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 t="str">
            <v/>
          </cell>
          <cell r="H144">
            <v>38296</v>
          </cell>
          <cell r="I144">
            <v>1625.63</v>
          </cell>
          <cell r="J144">
            <v>38296</v>
          </cell>
        </row>
        <row r="145">
          <cell r="G145" t="str">
            <v/>
          </cell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 t="str">
            <v/>
          </cell>
          <cell r="H148">
            <v>38308</v>
          </cell>
          <cell r="I148">
            <v>1500</v>
          </cell>
          <cell r="J148">
            <v>38308</v>
          </cell>
        </row>
        <row r="149">
          <cell r="G149" t="str">
            <v/>
          </cell>
          <cell r="H149">
            <v>38322</v>
          </cell>
          <cell r="I149">
            <v>345.2</v>
          </cell>
          <cell r="J149">
            <v>38322</v>
          </cell>
        </row>
        <row r="150">
          <cell r="G150" t="str">
            <v/>
          </cell>
          <cell r="H150">
            <v>38322</v>
          </cell>
          <cell r="I150">
            <v>1725.2</v>
          </cell>
          <cell r="J150">
            <v>38322</v>
          </cell>
        </row>
        <row r="151">
          <cell r="G151" t="str">
            <v/>
          </cell>
          <cell r="H151">
            <v>38322</v>
          </cell>
          <cell r="I151">
            <v>1610.2</v>
          </cell>
          <cell r="J151">
            <v>38322</v>
          </cell>
        </row>
        <row r="152">
          <cell r="G152" t="str">
            <v/>
          </cell>
          <cell r="H152">
            <v>38322</v>
          </cell>
          <cell r="I152">
            <v>115.2</v>
          </cell>
          <cell r="J152">
            <v>38322</v>
          </cell>
        </row>
        <row r="153">
          <cell r="G153" t="str">
            <v/>
          </cell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 t="str">
            <v/>
          </cell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 t="str">
            <v/>
          </cell>
          <cell r="H202">
            <v>38017</v>
          </cell>
          <cell r="I202">
            <v>-6480</v>
          </cell>
          <cell r="J202">
            <v>38017</v>
          </cell>
        </row>
        <row r="203">
          <cell r="G203" t="str">
            <v/>
          </cell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 t="str">
            <v/>
          </cell>
          <cell r="H204">
            <v>38138</v>
          </cell>
          <cell r="I204">
            <v>-35250</v>
          </cell>
          <cell r="J204">
            <v>38138</v>
          </cell>
        </row>
        <row r="205">
          <cell r="G205" t="str">
            <v/>
          </cell>
          <cell r="H205">
            <v>38168</v>
          </cell>
          <cell r="I205">
            <v>-250</v>
          </cell>
          <cell r="J205">
            <v>38168</v>
          </cell>
        </row>
        <row r="206">
          <cell r="G206" t="str">
            <v/>
          </cell>
          <cell r="H206">
            <v>38199</v>
          </cell>
          <cell r="I206">
            <v>-250</v>
          </cell>
          <cell r="J206">
            <v>38199</v>
          </cell>
        </row>
        <row r="207">
          <cell r="G207" t="str">
            <v/>
          </cell>
          <cell r="H207">
            <v>38230</v>
          </cell>
          <cell r="I207">
            <v>-50250</v>
          </cell>
          <cell r="J207">
            <v>38230</v>
          </cell>
        </row>
        <row r="208">
          <cell r="G208" t="str">
            <v/>
          </cell>
          <cell r="H208">
            <v>38230</v>
          </cell>
          <cell r="I208">
            <v>-1225</v>
          </cell>
          <cell r="J208">
            <v>38230</v>
          </cell>
        </row>
        <row r="209">
          <cell r="G209" t="str">
            <v/>
          </cell>
          <cell r="H209">
            <v>38291</v>
          </cell>
          <cell r="I209">
            <v>-445.12</v>
          </cell>
          <cell r="J209">
            <v>38291</v>
          </cell>
        </row>
        <row r="210">
          <cell r="G210" t="str">
            <v/>
          </cell>
          <cell r="H210">
            <v>38291</v>
          </cell>
          <cell r="I210">
            <v>-2500</v>
          </cell>
          <cell r="J210">
            <v>38291</v>
          </cell>
        </row>
        <row r="211">
          <cell r="G211" t="str">
            <v/>
          </cell>
          <cell r="H211">
            <v>38291</v>
          </cell>
          <cell r="I211">
            <v>-20000</v>
          </cell>
          <cell r="J211">
            <v>38291</v>
          </cell>
        </row>
        <row r="212">
          <cell r="G212" t="str">
            <v/>
          </cell>
          <cell r="H212">
            <v>38321</v>
          </cell>
          <cell r="I212">
            <v>-2730</v>
          </cell>
          <cell r="J212">
            <v>38321</v>
          </cell>
        </row>
        <row r="213">
          <cell r="G213" t="str">
            <v/>
          </cell>
          <cell r="H213">
            <v>38321</v>
          </cell>
          <cell r="I213">
            <v>-1170</v>
          </cell>
          <cell r="J213">
            <v>38321</v>
          </cell>
        </row>
        <row r="214">
          <cell r="G214" t="str">
            <v/>
          </cell>
          <cell r="H214">
            <v>38352</v>
          </cell>
          <cell r="I214">
            <v>-58264.79</v>
          </cell>
          <cell r="J214">
            <v>38352</v>
          </cell>
        </row>
        <row r="215">
          <cell r="G215" t="str">
            <v/>
          </cell>
          <cell r="H215">
            <v>38352</v>
          </cell>
          <cell r="I215">
            <v>-18400</v>
          </cell>
          <cell r="J215">
            <v>38352</v>
          </cell>
        </row>
        <row r="216">
          <cell r="G216" t="str">
            <v/>
          </cell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 t="str">
            <v/>
          </cell>
          <cell r="H217">
            <v>38033</v>
          </cell>
          <cell r="I217">
            <v>-3250</v>
          </cell>
          <cell r="J217">
            <v>38033</v>
          </cell>
        </row>
        <row r="218">
          <cell r="G218" t="str">
            <v/>
          </cell>
          <cell r="H218">
            <v>37994</v>
          </cell>
          <cell r="I218">
            <v>2000</v>
          </cell>
          <cell r="J218">
            <v>37994</v>
          </cell>
        </row>
        <row r="219">
          <cell r="G219" t="str">
            <v/>
          </cell>
          <cell r="H219">
            <v>38023</v>
          </cell>
          <cell r="I219">
            <v>2000</v>
          </cell>
          <cell r="J219">
            <v>38023</v>
          </cell>
        </row>
        <row r="220">
          <cell r="G220" t="str">
            <v/>
          </cell>
          <cell r="H220">
            <v>38054</v>
          </cell>
          <cell r="I220">
            <v>2000</v>
          </cell>
          <cell r="J220">
            <v>38054</v>
          </cell>
        </row>
        <row r="221">
          <cell r="G221" t="str">
            <v/>
          </cell>
          <cell r="H221">
            <v>38089</v>
          </cell>
          <cell r="I221">
            <v>2000</v>
          </cell>
          <cell r="J221">
            <v>38089</v>
          </cell>
        </row>
        <row r="222">
          <cell r="G222" t="str">
            <v/>
          </cell>
          <cell r="H222">
            <v>38119</v>
          </cell>
          <cell r="I222">
            <v>2000</v>
          </cell>
          <cell r="J222">
            <v>38119</v>
          </cell>
        </row>
        <row r="223">
          <cell r="G223" t="str">
            <v/>
          </cell>
          <cell r="H223">
            <v>38152</v>
          </cell>
          <cell r="I223">
            <v>2000</v>
          </cell>
          <cell r="J223">
            <v>38152</v>
          </cell>
        </row>
        <row r="224">
          <cell r="G224" t="str">
            <v/>
          </cell>
          <cell r="H224">
            <v>38175</v>
          </cell>
          <cell r="I224">
            <v>2000</v>
          </cell>
          <cell r="J224">
            <v>38175</v>
          </cell>
        </row>
        <row r="225">
          <cell r="G225" t="str">
            <v/>
          </cell>
          <cell r="H225">
            <v>38211</v>
          </cell>
          <cell r="I225">
            <v>2000</v>
          </cell>
          <cell r="J225">
            <v>38211</v>
          </cell>
        </row>
        <row r="226">
          <cell r="G226" t="str">
            <v/>
          </cell>
          <cell r="H226">
            <v>38247</v>
          </cell>
          <cell r="I226">
            <v>2000</v>
          </cell>
          <cell r="J226">
            <v>38247</v>
          </cell>
        </row>
        <row r="227">
          <cell r="G227" t="str">
            <v/>
          </cell>
          <cell r="H227">
            <v>38267</v>
          </cell>
          <cell r="I227">
            <v>2000</v>
          </cell>
          <cell r="J227">
            <v>38267</v>
          </cell>
        </row>
        <row r="228">
          <cell r="G228" t="str">
            <v/>
          </cell>
          <cell r="H228">
            <v>38302</v>
          </cell>
          <cell r="I228">
            <v>2000</v>
          </cell>
          <cell r="J228">
            <v>38302</v>
          </cell>
        </row>
        <row r="229">
          <cell r="G229" t="str">
            <v/>
          </cell>
          <cell r="H229">
            <v>38049</v>
          </cell>
          <cell r="I229">
            <v>175</v>
          </cell>
          <cell r="J229">
            <v>38049</v>
          </cell>
        </row>
        <row r="230">
          <cell r="G230" t="str">
            <v/>
          </cell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 t="str">
            <v/>
          </cell>
          <cell r="H232">
            <v>38089</v>
          </cell>
          <cell r="I232">
            <v>2040.54</v>
          </cell>
          <cell r="J232">
            <v>38089</v>
          </cell>
        </row>
        <row r="233">
          <cell r="G233" t="str">
            <v/>
          </cell>
          <cell r="H233">
            <v>38106</v>
          </cell>
          <cell r="I233">
            <v>2103.29</v>
          </cell>
          <cell r="J233">
            <v>38106</v>
          </cell>
        </row>
        <row r="234">
          <cell r="G234" t="str">
            <v/>
          </cell>
          <cell r="H234">
            <v>38202</v>
          </cell>
          <cell r="I234">
            <v>22625</v>
          </cell>
          <cell r="J234">
            <v>38202</v>
          </cell>
        </row>
        <row r="235">
          <cell r="G235" t="str">
            <v/>
          </cell>
          <cell r="H235">
            <v>38202</v>
          </cell>
          <cell r="I235">
            <v>-22625</v>
          </cell>
          <cell r="J235">
            <v>38272</v>
          </cell>
        </row>
        <row r="236">
          <cell r="G236" t="str">
            <v/>
          </cell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 t="str">
            <v/>
          </cell>
          <cell r="H238">
            <v>38203</v>
          </cell>
          <cell r="I238">
            <v>22625</v>
          </cell>
          <cell r="J238">
            <v>38203</v>
          </cell>
        </row>
        <row r="239">
          <cell r="G239" t="str">
            <v/>
          </cell>
          <cell r="H239">
            <v>38210</v>
          </cell>
          <cell r="I239">
            <v>1562.5</v>
          </cell>
          <cell r="J239">
            <v>38210</v>
          </cell>
        </row>
        <row r="240">
          <cell r="G240" t="str">
            <v/>
          </cell>
          <cell r="H240">
            <v>38247</v>
          </cell>
          <cell r="I240">
            <v>5921.9</v>
          </cell>
          <cell r="J240">
            <v>38247</v>
          </cell>
        </row>
        <row r="241">
          <cell r="G241" t="str">
            <v/>
          </cell>
          <cell r="H241">
            <v>38264</v>
          </cell>
          <cell r="I241">
            <v>3875</v>
          </cell>
          <cell r="J241">
            <v>38264</v>
          </cell>
        </row>
        <row r="242">
          <cell r="G242" t="str">
            <v/>
          </cell>
          <cell r="H242">
            <v>38300</v>
          </cell>
          <cell r="I242">
            <v>5446.89</v>
          </cell>
          <cell r="J242">
            <v>38300</v>
          </cell>
        </row>
        <row r="243">
          <cell r="G243" t="str">
            <v/>
          </cell>
          <cell r="H243">
            <v>38327</v>
          </cell>
          <cell r="I243">
            <v>3000</v>
          </cell>
          <cell r="J243">
            <v>38327</v>
          </cell>
        </row>
        <row r="244">
          <cell r="G244" t="str">
            <v/>
          </cell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 t="str">
            <v/>
          </cell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 t="str">
            <v/>
          </cell>
          <cell r="H265">
            <v>38313</v>
          </cell>
          <cell r="I265">
            <v>5680.94</v>
          </cell>
          <cell r="J265">
            <v>38313</v>
          </cell>
        </row>
        <row r="266">
          <cell r="G266" t="str">
            <v/>
          </cell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 t="str">
            <v/>
          </cell>
          <cell r="H343">
            <v>38335</v>
          </cell>
          <cell r="I343">
            <v>7180</v>
          </cell>
          <cell r="J343">
            <v>38335</v>
          </cell>
        </row>
        <row r="344">
          <cell r="G344" t="str">
            <v/>
          </cell>
          <cell r="H344">
            <v>38335</v>
          </cell>
          <cell r="I344">
            <v>2940</v>
          </cell>
          <cell r="J344">
            <v>38335</v>
          </cell>
        </row>
        <row r="345">
          <cell r="G345" t="str">
            <v/>
          </cell>
          <cell r="H345">
            <v>38335</v>
          </cell>
          <cell r="I345">
            <v>3650</v>
          </cell>
          <cell r="J345">
            <v>38335</v>
          </cell>
        </row>
        <row r="346">
          <cell r="G346" t="str">
            <v/>
          </cell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 t="str">
            <v/>
          </cell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 t="str">
            <v/>
          </cell>
          <cell r="H403">
            <v>38007</v>
          </cell>
          <cell r="I403">
            <v>68.81</v>
          </cell>
          <cell r="J403">
            <v>38021</v>
          </cell>
        </row>
        <row r="404">
          <cell r="G404" t="str">
            <v/>
          </cell>
          <cell r="H404">
            <v>38007</v>
          </cell>
          <cell r="I404">
            <v>16.62</v>
          </cell>
          <cell r="J404">
            <v>38021</v>
          </cell>
        </row>
        <row r="405">
          <cell r="G405" t="str">
            <v/>
          </cell>
          <cell r="H405">
            <v>38006</v>
          </cell>
          <cell r="I405">
            <v>17.23</v>
          </cell>
          <cell r="J405">
            <v>38021</v>
          </cell>
        </row>
        <row r="406">
          <cell r="G406" t="str">
            <v/>
          </cell>
          <cell r="H406">
            <v>38000</v>
          </cell>
          <cell r="I406">
            <v>38.32</v>
          </cell>
          <cell r="J406">
            <v>38021</v>
          </cell>
        </row>
        <row r="407">
          <cell r="G407" t="str">
            <v/>
          </cell>
          <cell r="H407">
            <v>38000</v>
          </cell>
          <cell r="I407">
            <v>16.62</v>
          </cell>
          <cell r="J407">
            <v>38021</v>
          </cell>
        </row>
        <row r="408">
          <cell r="G408" t="str">
            <v/>
          </cell>
          <cell r="H408">
            <v>37997</v>
          </cell>
          <cell r="I408">
            <v>55.15</v>
          </cell>
          <cell r="J408">
            <v>38021</v>
          </cell>
        </row>
        <row r="409">
          <cell r="G409" t="str">
            <v/>
          </cell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 t="str">
            <v/>
          </cell>
          <cell r="H410">
            <v>38035</v>
          </cell>
          <cell r="I410">
            <v>60.34</v>
          </cell>
          <cell r="J410">
            <v>38049</v>
          </cell>
        </row>
        <row r="411">
          <cell r="G411" t="str">
            <v/>
          </cell>
          <cell r="H411">
            <v>38035</v>
          </cell>
          <cell r="I411">
            <v>16.62</v>
          </cell>
          <cell r="J411">
            <v>38049</v>
          </cell>
        </row>
        <row r="412">
          <cell r="G412" t="str">
            <v/>
          </cell>
          <cell r="H412">
            <v>38035</v>
          </cell>
          <cell r="I412">
            <v>4.25</v>
          </cell>
          <cell r="J412">
            <v>38049</v>
          </cell>
        </row>
        <row r="413">
          <cell r="G413" t="str">
            <v/>
          </cell>
          <cell r="H413">
            <v>38042</v>
          </cell>
          <cell r="I413">
            <v>41.58</v>
          </cell>
          <cell r="J413">
            <v>38049</v>
          </cell>
        </row>
        <row r="414">
          <cell r="G414" t="str">
            <v/>
          </cell>
          <cell r="H414">
            <v>38055</v>
          </cell>
          <cell r="I414">
            <v>51.14</v>
          </cell>
          <cell r="J414">
            <v>38076</v>
          </cell>
        </row>
        <row r="415">
          <cell r="G415" t="str">
            <v/>
          </cell>
          <cell r="H415">
            <v>38056</v>
          </cell>
          <cell r="I415">
            <v>9.67</v>
          </cell>
          <cell r="J415">
            <v>38076</v>
          </cell>
        </row>
        <row r="416">
          <cell r="G416" t="str">
            <v/>
          </cell>
          <cell r="H416">
            <v>38054</v>
          </cell>
          <cell r="I416">
            <v>15.76</v>
          </cell>
          <cell r="J416">
            <v>38083</v>
          </cell>
        </row>
        <row r="417">
          <cell r="G417" t="str">
            <v/>
          </cell>
          <cell r="H417">
            <v>38054</v>
          </cell>
          <cell r="I417">
            <v>53.93</v>
          </cell>
          <cell r="J417">
            <v>38083</v>
          </cell>
        </row>
        <row r="418">
          <cell r="G418" t="str">
            <v/>
          </cell>
          <cell r="H418">
            <v>38054</v>
          </cell>
          <cell r="I418">
            <v>10.83</v>
          </cell>
          <cell r="J418">
            <v>38083</v>
          </cell>
        </row>
        <row r="419">
          <cell r="G419" t="str">
            <v/>
          </cell>
          <cell r="H419">
            <v>38243</v>
          </cell>
          <cell r="I419">
            <v>16823.86</v>
          </cell>
          <cell r="J419">
            <v>38243</v>
          </cell>
        </row>
        <row r="420">
          <cell r="G420" t="str">
            <v/>
          </cell>
          <cell r="H420">
            <v>38260</v>
          </cell>
          <cell r="I420">
            <v>52890</v>
          </cell>
          <cell r="J420">
            <v>38260</v>
          </cell>
        </row>
        <row r="421">
          <cell r="G421" t="str">
            <v/>
          </cell>
          <cell r="H421">
            <v>38274</v>
          </cell>
          <cell r="I421">
            <v>500</v>
          </cell>
          <cell r="J421">
            <v>38274</v>
          </cell>
        </row>
        <row r="422">
          <cell r="G422" t="str">
            <v/>
          </cell>
          <cell r="H422">
            <v>38274</v>
          </cell>
          <cell r="I422">
            <v>-500</v>
          </cell>
          <cell r="J422">
            <v>38274</v>
          </cell>
        </row>
        <row r="423">
          <cell r="G423" t="str">
            <v/>
          </cell>
          <cell r="H423">
            <v>38274</v>
          </cell>
          <cell r="I423">
            <v>500</v>
          </cell>
          <cell r="J423">
            <v>38274</v>
          </cell>
        </row>
        <row r="424">
          <cell r="G424" t="str">
            <v/>
          </cell>
          <cell r="H424">
            <v>38285</v>
          </cell>
          <cell r="I424">
            <v>31418.55</v>
          </cell>
          <cell r="J424">
            <v>38285</v>
          </cell>
        </row>
        <row r="425">
          <cell r="G425" t="str">
            <v/>
          </cell>
          <cell r="H425">
            <v>38287</v>
          </cell>
          <cell r="I425">
            <v>43592</v>
          </cell>
          <cell r="J425">
            <v>38287</v>
          </cell>
        </row>
        <row r="426">
          <cell r="G426" t="str">
            <v/>
          </cell>
          <cell r="H426">
            <v>38307</v>
          </cell>
          <cell r="I426">
            <v>100000</v>
          </cell>
          <cell r="J426">
            <v>38307</v>
          </cell>
        </row>
        <row r="427">
          <cell r="G427" t="str">
            <v/>
          </cell>
          <cell r="H427">
            <v>38331</v>
          </cell>
          <cell r="I427">
            <v>104500</v>
          </cell>
          <cell r="J427">
            <v>38331</v>
          </cell>
        </row>
        <row r="428">
          <cell r="G428" t="str">
            <v/>
          </cell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 t="str">
            <v/>
          </cell>
          <cell r="H472">
            <v>38238</v>
          </cell>
          <cell r="I472">
            <v>407.88</v>
          </cell>
          <cell r="J472">
            <v>38238</v>
          </cell>
        </row>
        <row r="473">
          <cell r="G473" t="str">
            <v/>
          </cell>
          <cell r="H473">
            <v>38238</v>
          </cell>
          <cell r="I473">
            <v>2624.4</v>
          </cell>
          <cell r="J473">
            <v>38238</v>
          </cell>
        </row>
        <row r="474">
          <cell r="G474" t="str">
            <v/>
          </cell>
          <cell r="H474">
            <v>38246</v>
          </cell>
          <cell r="I474">
            <v>394.8</v>
          </cell>
          <cell r="J474">
            <v>38246</v>
          </cell>
        </row>
        <row r="475">
          <cell r="G475" t="str">
            <v/>
          </cell>
          <cell r="H475">
            <v>38246</v>
          </cell>
          <cell r="I475">
            <v>2634.4</v>
          </cell>
          <cell r="J475">
            <v>38246</v>
          </cell>
        </row>
        <row r="476">
          <cell r="G476" t="str">
            <v/>
          </cell>
          <cell r="H476">
            <v>38278</v>
          </cell>
          <cell r="I476">
            <v>242.92</v>
          </cell>
          <cell r="J476">
            <v>38278</v>
          </cell>
        </row>
        <row r="477">
          <cell r="G477" t="str">
            <v/>
          </cell>
          <cell r="H477">
            <v>38278</v>
          </cell>
          <cell r="I477">
            <v>394.8</v>
          </cell>
          <cell r="J477">
            <v>38278</v>
          </cell>
        </row>
        <row r="478">
          <cell r="G478" t="str">
            <v/>
          </cell>
          <cell r="H478">
            <v>38289</v>
          </cell>
          <cell r="I478">
            <v>18125</v>
          </cell>
          <cell r="J478">
            <v>38289</v>
          </cell>
        </row>
        <row r="479">
          <cell r="G479" t="str">
            <v/>
          </cell>
          <cell r="H479">
            <v>38306</v>
          </cell>
          <cell r="I479">
            <v>185.02</v>
          </cell>
          <cell r="J479">
            <v>38306</v>
          </cell>
        </row>
        <row r="480">
          <cell r="G480" t="str">
            <v/>
          </cell>
          <cell r="H480">
            <v>38306</v>
          </cell>
          <cell r="I480">
            <v>404.8</v>
          </cell>
          <cell r="J480">
            <v>38306</v>
          </cell>
        </row>
        <row r="481">
          <cell r="G481" t="str">
            <v/>
          </cell>
          <cell r="H481">
            <v>38329</v>
          </cell>
          <cell r="I481">
            <v>404.8</v>
          </cell>
          <cell r="J481">
            <v>38329</v>
          </cell>
        </row>
        <row r="482">
          <cell r="G482" t="str">
            <v/>
          </cell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 t="str">
            <v/>
          </cell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 t="str">
            <v/>
          </cell>
          <cell r="H494">
            <v>38140</v>
          </cell>
          <cell r="I494">
            <v>2131</v>
          </cell>
          <cell r="J494">
            <v>38140</v>
          </cell>
        </row>
        <row r="495">
          <cell r="G495" t="str">
            <v/>
          </cell>
          <cell r="H495">
            <v>38140</v>
          </cell>
          <cell r="I495">
            <v>-2131</v>
          </cell>
          <cell r="J495">
            <v>38140</v>
          </cell>
        </row>
        <row r="496">
          <cell r="G496" t="str">
            <v/>
          </cell>
          <cell r="H496">
            <v>38009</v>
          </cell>
          <cell r="I496">
            <v>936</v>
          </cell>
          <cell r="J496">
            <v>38009</v>
          </cell>
        </row>
        <row r="497">
          <cell r="G497" t="str">
            <v/>
          </cell>
          <cell r="H497">
            <v>38009</v>
          </cell>
          <cell r="I497">
            <v>936</v>
          </cell>
          <cell r="J497">
            <v>38009</v>
          </cell>
        </row>
        <row r="498">
          <cell r="G498" t="str">
            <v/>
          </cell>
          <cell r="H498">
            <v>38009</v>
          </cell>
          <cell r="I498">
            <v>13572</v>
          </cell>
          <cell r="J498">
            <v>38009</v>
          </cell>
        </row>
        <row r="499">
          <cell r="G499" t="str">
            <v/>
          </cell>
          <cell r="H499">
            <v>38014</v>
          </cell>
          <cell r="I499">
            <v>40000</v>
          </cell>
          <cell r="J499">
            <v>38014</v>
          </cell>
        </row>
        <row r="500">
          <cell r="G500" t="str">
            <v/>
          </cell>
          <cell r="H500">
            <v>38020</v>
          </cell>
          <cell r="I500">
            <v>2132</v>
          </cell>
          <cell r="J500">
            <v>38020</v>
          </cell>
        </row>
        <row r="501">
          <cell r="G501" t="str">
            <v/>
          </cell>
          <cell r="H501">
            <v>38020</v>
          </cell>
          <cell r="I501">
            <v>13572</v>
          </cell>
          <cell r="J501">
            <v>38020</v>
          </cell>
        </row>
        <row r="502">
          <cell r="G502" t="str">
            <v/>
          </cell>
          <cell r="H502">
            <v>38020</v>
          </cell>
          <cell r="I502">
            <v>936</v>
          </cell>
          <cell r="J502">
            <v>38020</v>
          </cell>
        </row>
        <row r="503">
          <cell r="G503" t="str">
            <v/>
          </cell>
          <cell r="H503">
            <v>38020</v>
          </cell>
          <cell r="I503">
            <v>936</v>
          </cell>
          <cell r="J503">
            <v>38020</v>
          </cell>
        </row>
        <row r="504">
          <cell r="G504" t="str">
            <v/>
          </cell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 t="str">
            <v/>
          </cell>
          <cell r="H505">
            <v>38047</v>
          </cell>
          <cell r="I505">
            <v>936</v>
          </cell>
          <cell r="J505">
            <v>38047</v>
          </cell>
        </row>
        <row r="506">
          <cell r="G506" t="str">
            <v/>
          </cell>
          <cell r="H506">
            <v>38047</v>
          </cell>
          <cell r="I506">
            <v>13572</v>
          </cell>
          <cell r="J506">
            <v>38047</v>
          </cell>
        </row>
        <row r="507">
          <cell r="G507" t="str">
            <v/>
          </cell>
          <cell r="H507">
            <v>38047</v>
          </cell>
          <cell r="I507">
            <v>936</v>
          </cell>
          <cell r="J507">
            <v>38047</v>
          </cell>
        </row>
        <row r="508">
          <cell r="G508" t="str">
            <v/>
          </cell>
          <cell r="H508">
            <v>38065</v>
          </cell>
          <cell r="I508">
            <v>2131</v>
          </cell>
          <cell r="J508">
            <v>38065</v>
          </cell>
        </row>
        <row r="509">
          <cell r="G509" t="str">
            <v/>
          </cell>
          <cell r="H509">
            <v>38240</v>
          </cell>
          <cell r="I509">
            <v>828.18</v>
          </cell>
          <cell r="J509">
            <v>38240</v>
          </cell>
        </row>
        <row r="510">
          <cell r="G510" t="str">
            <v/>
          </cell>
          <cell r="H510">
            <v>38257</v>
          </cell>
          <cell r="I510">
            <v>2131</v>
          </cell>
          <cell r="J510">
            <v>38257</v>
          </cell>
        </row>
        <row r="511">
          <cell r="G511" t="str">
            <v/>
          </cell>
          <cell r="H511">
            <v>38258</v>
          </cell>
          <cell r="I511">
            <v>16353</v>
          </cell>
          <cell r="J511">
            <v>38258</v>
          </cell>
        </row>
        <row r="512">
          <cell r="G512" t="str">
            <v/>
          </cell>
          <cell r="H512">
            <v>38258</v>
          </cell>
          <cell r="I512">
            <v>16353</v>
          </cell>
          <cell r="J512">
            <v>38258</v>
          </cell>
        </row>
        <row r="513">
          <cell r="G513" t="str">
            <v/>
          </cell>
          <cell r="H513">
            <v>38258</v>
          </cell>
          <cell r="I513">
            <v>16353</v>
          </cell>
          <cell r="J513">
            <v>38258</v>
          </cell>
        </row>
        <row r="514">
          <cell r="G514" t="str">
            <v/>
          </cell>
          <cell r="H514">
            <v>38258</v>
          </cell>
          <cell r="I514">
            <v>16353</v>
          </cell>
          <cell r="J514">
            <v>38258</v>
          </cell>
        </row>
        <row r="515">
          <cell r="G515" t="str">
            <v/>
          </cell>
          <cell r="H515">
            <v>38258</v>
          </cell>
          <cell r="I515">
            <v>1500</v>
          </cell>
          <cell r="J515">
            <v>38258</v>
          </cell>
        </row>
        <row r="516">
          <cell r="G516" t="str">
            <v/>
          </cell>
          <cell r="H516">
            <v>38258</v>
          </cell>
          <cell r="I516">
            <v>1500</v>
          </cell>
          <cell r="J516">
            <v>38258</v>
          </cell>
        </row>
        <row r="517">
          <cell r="G517" t="str">
            <v/>
          </cell>
          <cell r="H517">
            <v>38258</v>
          </cell>
          <cell r="I517">
            <v>1500</v>
          </cell>
          <cell r="J517">
            <v>38258</v>
          </cell>
        </row>
        <row r="518">
          <cell r="G518" t="str">
            <v/>
          </cell>
          <cell r="H518">
            <v>38258</v>
          </cell>
          <cell r="I518">
            <v>1500</v>
          </cell>
          <cell r="J518">
            <v>38258</v>
          </cell>
        </row>
        <row r="519">
          <cell r="G519" t="str">
            <v/>
          </cell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 t="str">
            <v/>
          </cell>
          <cell r="H523">
            <v>38114</v>
          </cell>
          <cell r="I523">
            <v>1250</v>
          </cell>
          <cell r="J523">
            <v>38114</v>
          </cell>
        </row>
        <row r="524">
          <cell r="G524" t="str">
            <v/>
          </cell>
          <cell r="H524">
            <v>38114</v>
          </cell>
          <cell r="I524">
            <v>125</v>
          </cell>
          <cell r="J524">
            <v>38114</v>
          </cell>
        </row>
        <row r="525">
          <cell r="G525" t="str">
            <v/>
          </cell>
          <cell r="H525">
            <v>38114</v>
          </cell>
          <cell r="I525">
            <v>310</v>
          </cell>
          <cell r="J525">
            <v>38114</v>
          </cell>
        </row>
        <row r="526">
          <cell r="G526" t="str">
            <v/>
          </cell>
          <cell r="H526">
            <v>38181</v>
          </cell>
          <cell r="I526">
            <v>17340</v>
          </cell>
          <cell r="J526">
            <v>38181</v>
          </cell>
        </row>
        <row r="527">
          <cell r="G527" t="str">
            <v/>
          </cell>
          <cell r="H527">
            <v>38215</v>
          </cell>
          <cell r="I527">
            <v>1225</v>
          </cell>
          <cell r="J527">
            <v>38215</v>
          </cell>
        </row>
        <row r="528">
          <cell r="G528" t="str">
            <v/>
          </cell>
          <cell r="H528">
            <v>38224</v>
          </cell>
          <cell r="I528">
            <v>12000</v>
          </cell>
          <cell r="J528">
            <v>38224</v>
          </cell>
        </row>
        <row r="529">
          <cell r="G529" t="str">
            <v/>
          </cell>
          <cell r="H529">
            <v>38224</v>
          </cell>
          <cell r="I529">
            <v>3640</v>
          </cell>
          <cell r="J529">
            <v>38224</v>
          </cell>
        </row>
        <row r="530">
          <cell r="G530" t="str">
            <v/>
          </cell>
          <cell r="H530">
            <v>38224</v>
          </cell>
          <cell r="I530">
            <v>791.85</v>
          </cell>
          <cell r="J530">
            <v>38224</v>
          </cell>
        </row>
        <row r="531">
          <cell r="G531" t="str">
            <v/>
          </cell>
          <cell r="H531">
            <v>38240</v>
          </cell>
          <cell r="I531">
            <v>966.08</v>
          </cell>
          <cell r="J531">
            <v>38240</v>
          </cell>
        </row>
        <row r="532">
          <cell r="G532" t="str">
            <v/>
          </cell>
          <cell r="H532">
            <v>38244</v>
          </cell>
          <cell r="I532">
            <v>4815.45</v>
          </cell>
          <cell r="J532">
            <v>38244</v>
          </cell>
        </row>
        <row r="533">
          <cell r="G533" t="str">
            <v/>
          </cell>
          <cell r="H533">
            <v>38329</v>
          </cell>
          <cell r="I533">
            <v>3510</v>
          </cell>
          <cell r="J533">
            <v>38329</v>
          </cell>
        </row>
        <row r="534">
          <cell r="G534" t="str">
            <v/>
          </cell>
          <cell r="H534">
            <v>38331</v>
          </cell>
          <cell r="I534">
            <v>18400</v>
          </cell>
          <cell r="J534">
            <v>38331</v>
          </cell>
        </row>
        <row r="535">
          <cell r="G535" t="str">
            <v/>
          </cell>
          <cell r="H535">
            <v>38337</v>
          </cell>
          <cell r="I535">
            <v>16000</v>
          </cell>
          <cell r="J535">
            <v>38337</v>
          </cell>
        </row>
        <row r="536">
          <cell r="G536" t="str">
            <v/>
          </cell>
          <cell r="H536">
            <v>38337</v>
          </cell>
          <cell r="I536">
            <v>4160.5</v>
          </cell>
          <cell r="J536">
            <v>38337</v>
          </cell>
        </row>
        <row r="537">
          <cell r="G537" t="str">
            <v/>
          </cell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 t="str">
            <v/>
          </cell>
          <cell r="H548">
            <v>38274</v>
          </cell>
          <cell r="I548">
            <v>1500</v>
          </cell>
          <cell r="J548">
            <v>38274</v>
          </cell>
        </row>
        <row r="549">
          <cell r="G549" t="str">
            <v/>
          </cell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 t="str">
            <v/>
          </cell>
          <cell r="H562">
            <v>38323</v>
          </cell>
          <cell r="I562">
            <v>-8949.6</v>
          </cell>
          <cell r="J562">
            <v>38323</v>
          </cell>
        </row>
        <row r="563">
          <cell r="G563" t="str">
            <v/>
          </cell>
          <cell r="H563">
            <v>38049</v>
          </cell>
          <cell r="I563">
            <v>1420</v>
          </cell>
          <cell r="J563">
            <v>38049</v>
          </cell>
        </row>
        <row r="564">
          <cell r="G564" t="str">
            <v/>
          </cell>
          <cell r="H564">
            <v>38196</v>
          </cell>
          <cell r="I564">
            <v>1600</v>
          </cell>
          <cell r="J564">
            <v>38196</v>
          </cell>
        </row>
        <row r="565">
          <cell r="G565" t="str">
            <v/>
          </cell>
          <cell r="H565">
            <v>38211</v>
          </cell>
          <cell r="I565">
            <v>600</v>
          </cell>
          <cell r="J565">
            <v>38211</v>
          </cell>
        </row>
        <row r="566">
          <cell r="G566" t="str">
            <v/>
          </cell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 t="str">
            <v/>
          </cell>
          <cell r="H568">
            <v>38022</v>
          </cell>
          <cell r="I568">
            <v>12180</v>
          </cell>
          <cell r="J568">
            <v>38022</v>
          </cell>
        </row>
        <row r="569">
          <cell r="G569" t="str">
            <v/>
          </cell>
          <cell r="H569">
            <v>38146</v>
          </cell>
          <cell r="I569">
            <v>12180</v>
          </cell>
          <cell r="J569">
            <v>38146</v>
          </cell>
        </row>
        <row r="570">
          <cell r="G570" t="str">
            <v/>
          </cell>
          <cell r="H570">
            <v>38184</v>
          </cell>
          <cell r="I570">
            <v>12180</v>
          </cell>
          <cell r="J570">
            <v>38184</v>
          </cell>
        </row>
        <row r="571">
          <cell r="G571" t="str">
            <v/>
          </cell>
          <cell r="H571">
            <v>38189</v>
          </cell>
          <cell r="I571">
            <v>40000</v>
          </cell>
          <cell r="J571">
            <v>38189</v>
          </cell>
        </row>
        <row r="572">
          <cell r="G572" t="str">
            <v/>
          </cell>
          <cell r="H572">
            <v>38211</v>
          </cell>
          <cell r="I572">
            <v>13000</v>
          </cell>
          <cell r="J572">
            <v>38211</v>
          </cell>
        </row>
        <row r="573">
          <cell r="G573" t="str">
            <v/>
          </cell>
          <cell r="H573">
            <v>38211</v>
          </cell>
          <cell r="I573">
            <v>1650.41</v>
          </cell>
          <cell r="J573">
            <v>38211</v>
          </cell>
        </row>
        <row r="574">
          <cell r="G574" t="str">
            <v/>
          </cell>
          <cell r="H574">
            <v>38223</v>
          </cell>
          <cell r="I574">
            <v>10000</v>
          </cell>
          <cell r="J574">
            <v>38223</v>
          </cell>
        </row>
        <row r="575">
          <cell r="G575" t="str">
            <v/>
          </cell>
          <cell r="H575">
            <v>38229</v>
          </cell>
          <cell r="I575">
            <v>11704</v>
          </cell>
          <cell r="J575">
            <v>38229</v>
          </cell>
        </row>
        <row r="576">
          <cell r="G576" t="str">
            <v/>
          </cell>
          <cell r="H576">
            <v>38267</v>
          </cell>
          <cell r="I576">
            <v>16353</v>
          </cell>
          <cell r="J576">
            <v>38267</v>
          </cell>
        </row>
        <row r="577">
          <cell r="G577" t="str">
            <v/>
          </cell>
          <cell r="H577">
            <v>38267</v>
          </cell>
          <cell r="I577">
            <v>18953</v>
          </cell>
          <cell r="J577">
            <v>38267</v>
          </cell>
        </row>
        <row r="578">
          <cell r="G578" t="str">
            <v/>
          </cell>
          <cell r="H578">
            <v>38267</v>
          </cell>
          <cell r="I578">
            <v>1500</v>
          </cell>
          <cell r="J578">
            <v>38267</v>
          </cell>
        </row>
        <row r="579">
          <cell r="G579" t="str">
            <v/>
          </cell>
          <cell r="H579">
            <v>38267</v>
          </cell>
          <cell r="I579">
            <v>3756</v>
          </cell>
          <cell r="J579">
            <v>38267</v>
          </cell>
        </row>
        <row r="580">
          <cell r="G580" t="str">
            <v/>
          </cell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 t="str">
            <v/>
          </cell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 t="str">
            <v/>
          </cell>
          <cell r="H582">
            <v>38301</v>
          </cell>
          <cell r="I582">
            <v>675</v>
          </cell>
          <cell r="J582">
            <v>38301</v>
          </cell>
        </row>
        <row r="583">
          <cell r="G583" t="str">
            <v/>
          </cell>
          <cell r="H583">
            <v>38323</v>
          </cell>
          <cell r="I583">
            <v>12180</v>
          </cell>
          <cell r="J583">
            <v>38323</v>
          </cell>
        </row>
        <row r="584">
          <cell r="G584" t="str">
            <v/>
          </cell>
          <cell r="H584">
            <v>38337</v>
          </cell>
          <cell r="I584">
            <v>7436</v>
          </cell>
          <cell r="J584">
            <v>38337</v>
          </cell>
        </row>
        <row r="585">
          <cell r="G585" t="str">
            <v/>
          </cell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48C3-7984-42B5-86D6-DFB0FFA127ED}">
  <dimension ref="A1:A7"/>
  <sheetViews>
    <sheetView tabSelected="1" workbookViewId="0">
      <selection activeCell="A8" sqref="A8"/>
    </sheetView>
  </sheetViews>
  <sheetFormatPr defaultRowHeight="15" x14ac:dyDescent="0.25"/>
  <sheetData>
    <row r="1" spans="1:1" ht="15.75" x14ac:dyDescent="0.25">
      <c r="A1" s="178"/>
    </row>
    <row r="6" spans="1:1" x14ac:dyDescent="0.25">
      <c r="A6" t="s">
        <v>594</v>
      </c>
    </row>
    <row r="7" spans="1:1" x14ac:dyDescent="0.25">
      <c r="A7" t="s">
        <v>595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AE105"/>
  <sheetViews>
    <sheetView topLeftCell="D1" zoomScale="90" zoomScaleNormal="90" workbookViewId="0">
      <selection activeCell="Q25" sqref="Q25"/>
    </sheetView>
  </sheetViews>
  <sheetFormatPr defaultRowHeight="15" x14ac:dyDescent="0.25"/>
  <cols>
    <col min="1" max="1" width="28.5703125" bestFit="1" customWidth="1"/>
    <col min="2" max="2" width="8.5703125" bestFit="1" customWidth="1"/>
    <col min="3" max="17" width="7.7109375" bestFit="1" customWidth="1"/>
    <col min="18" max="29" width="8" bestFit="1" customWidth="1"/>
    <col min="30" max="31" width="7.85546875" bestFit="1" customWidth="1"/>
  </cols>
  <sheetData>
    <row r="3" spans="1:31" ht="15.75" x14ac:dyDescent="0.25">
      <c r="A3" s="180" t="s">
        <v>574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</row>
    <row r="6" spans="1:31" x14ac:dyDescent="0.25">
      <c r="B6" s="187" t="s">
        <v>575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</row>
    <row r="7" spans="1:31" x14ac:dyDescent="0.25">
      <c r="A7" s="138" t="s">
        <v>576</v>
      </c>
      <c r="B7" s="139">
        <v>1</v>
      </c>
      <c r="C7" s="139">
        <v>2</v>
      </c>
      <c r="D7" s="139">
        <v>3</v>
      </c>
      <c r="E7" s="139">
        <v>4</v>
      </c>
      <c r="F7" s="139">
        <v>5</v>
      </c>
      <c r="G7" s="139">
        <v>6</v>
      </c>
      <c r="H7" s="139">
        <v>7</v>
      </c>
      <c r="I7" s="139">
        <v>8</v>
      </c>
      <c r="J7" s="139">
        <v>9</v>
      </c>
      <c r="K7" s="139">
        <v>10</v>
      </c>
      <c r="L7" s="139">
        <v>11</v>
      </c>
      <c r="M7" s="139">
        <v>12</v>
      </c>
      <c r="N7" s="139">
        <v>13</v>
      </c>
      <c r="O7" s="139">
        <v>14</v>
      </c>
      <c r="P7" s="139">
        <v>15</v>
      </c>
      <c r="Q7" s="139">
        <v>16</v>
      </c>
      <c r="R7" s="139">
        <v>17</v>
      </c>
      <c r="S7" s="139">
        <v>18</v>
      </c>
      <c r="T7" s="139">
        <v>19</v>
      </c>
      <c r="U7" s="139">
        <v>20</v>
      </c>
      <c r="V7" s="139">
        <v>21</v>
      </c>
      <c r="W7" s="139">
        <v>22</v>
      </c>
      <c r="X7" s="139">
        <v>23</v>
      </c>
      <c r="Y7" s="139">
        <v>24</v>
      </c>
      <c r="Z7" s="139">
        <v>25</v>
      </c>
      <c r="AA7" s="139">
        <v>26</v>
      </c>
      <c r="AB7" s="139">
        <v>27</v>
      </c>
      <c r="AC7" s="139">
        <v>28</v>
      </c>
      <c r="AD7" s="139">
        <v>29</v>
      </c>
      <c r="AE7" s="139">
        <v>30</v>
      </c>
    </row>
    <row r="8" spans="1:31" x14ac:dyDescent="0.25">
      <c r="A8" s="138" t="s">
        <v>577</v>
      </c>
    </row>
    <row r="9" spans="1:31" x14ac:dyDescent="0.25">
      <c r="A9" s="139">
        <v>0</v>
      </c>
      <c r="B9" s="148">
        <v>340.44</v>
      </c>
      <c r="C9" s="137">
        <v>337.38</v>
      </c>
      <c r="D9" s="137">
        <v>334.2</v>
      </c>
      <c r="E9" s="137">
        <v>335.46</v>
      </c>
      <c r="F9" s="137">
        <v>340.08</v>
      </c>
      <c r="G9" s="137">
        <v>358.85999999999899</v>
      </c>
      <c r="H9" s="137">
        <v>351.29999999999899</v>
      </c>
      <c r="I9" s="137">
        <v>341.88</v>
      </c>
      <c r="J9" s="137">
        <v>370.26</v>
      </c>
      <c r="K9" s="137">
        <v>371.4</v>
      </c>
      <c r="L9" s="137">
        <v>387.599999999999</v>
      </c>
      <c r="M9" s="137">
        <v>378.42</v>
      </c>
      <c r="N9" s="137">
        <v>371.159999999999</v>
      </c>
      <c r="O9" s="137">
        <v>367.08</v>
      </c>
      <c r="P9" s="137">
        <v>344.88</v>
      </c>
      <c r="Q9" s="137">
        <v>341.159999999999</v>
      </c>
      <c r="R9" s="137">
        <v>349.74</v>
      </c>
      <c r="S9" s="137">
        <v>361.38</v>
      </c>
      <c r="T9" s="137">
        <v>373.91999999999899</v>
      </c>
      <c r="U9" s="137">
        <v>359.099999999999</v>
      </c>
      <c r="V9" s="137">
        <v>363.18</v>
      </c>
      <c r="W9" s="137">
        <v>364.62</v>
      </c>
      <c r="X9" s="137">
        <v>379.62</v>
      </c>
      <c r="Y9" s="137">
        <v>370.02</v>
      </c>
      <c r="Z9" s="137">
        <v>395.159999999999</v>
      </c>
      <c r="AA9" s="137">
        <v>369.36</v>
      </c>
      <c r="AB9" s="137">
        <v>364.2</v>
      </c>
      <c r="AC9" s="137">
        <v>381.36</v>
      </c>
      <c r="AD9" s="137">
        <v>389.04</v>
      </c>
      <c r="AE9" s="137">
        <v>387.3</v>
      </c>
    </row>
    <row r="10" spans="1:31" x14ac:dyDescent="0.25">
      <c r="A10" s="139">
        <v>1</v>
      </c>
      <c r="B10" s="148">
        <v>304.62</v>
      </c>
      <c r="C10" s="137">
        <v>329.76</v>
      </c>
      <c r="D10" s="137">
        <v>309.36</v>
      </c>
      <c r="E10" s="137">
        <v>307.62</v>
      </c>
      <c r="F10" s="137">
        <v>309.24</v>
      </c>
      <c r="G10" s="137">
        <v>326.39999999999998</v>
      </c>
      <c r="H10" s="137">
        <v>325.79999999999899</v>
      </c>
      <c r="I10" s="137">
        <v>313.14</v>
      </c>
      <c r="J10" s="137">
        <v>344.58</v>
      </c>
      <c r="K10" s="137">
        <v>339.539999999999</v>
      </c>
      <c r="L10" s="137">
        <v>356.46</v>
      </c>
      <c r="M10" s="137">
        <v>348.78</v>
      </c>
      <c r="N10" s="137">
        <v>341.76</v>
      </c>
      <c r="O10" s="137">
        <v>335.88</v>
      </c>
      <c r="P10" s="137">
        <v>314.7</v>
      </c>
      <c r="Q10" s="137">
        <v>309.72000000000003</v>
      </c>
      <c r="R10" s="137">
        <v>325.74</v>
      </c>
      <c r="S10" s="137">
        <v>328.68</v>
      </c>
      <c r="T10" s="137">
        <v>345.12</v>
      </c>
      <c r="U10" s="137">
        <v>325.02</v>
      </c>
      <c r="V10" s="137">
        <v>337.44</v>
      </c>
      <c r="W10" s="137">
        <v>331.26</v>
      </c>
      <c r="X10" s="137">
        <v>341.46</v>
      </c>
      <c r="Y10" s="137">
        <v>347.46</v>
      </c>
      <c r="Z10" s="137">
        <v>361.26</v>
      </c>
      <c r="AA10" s="137">
        <v>340.62</v>
      </c>
      <c r="AB10" s="137">
        <v>323.45999999999998</v>
      </c>
      <c r="AC10" s="137">
        <v>335.94</v>
      </c>
      <c r="AD10" s="137">
        <v>356.28</v>
      </c>
      <c r="AE10" s="137">
        <v>357.11999999999898</v>
      </c>
    </row>
    <row r="11" spans="1:31" x14ac:dyDescent="0.25">
      <c r="A11" s="139">
        <v>2</v>
      </c>
      <c r="B11" s="148">
        <v>296.52</v>
      </c>
      <c r="C11" s="137">
        <v>326.04000000000002</v>
      </c>
      <c r="D11" s="137">
        <v>309.3</v>
      </c>
      <c r="E11" s="137">
        <v>311.82</v>
      </c>
      <c r="F11" s="137">
        <v>316.5</v>
      </c>
      <c r="G11" s="137">
        <v>333.719999999999</v>
      </c>
      <c r="H11" s="137">
        <v>332.159999999999</v>
      </c>
      <c r="I11" s="137">
        <v>317.7</v>
      </c>
      <c r="J11" s="137">
        <v>345.78</v>
      </c>
      <c r="K11" s="137">
        <v>348.12</v>
      </c>
      <c r="L11" s="137">
        <v>363.6</v>
      </c>
      <c r="M11" s="137">
        <v>356.219999999999</v>
      </c>
      <c r="N11" s="137">
        <v>340.56</v>
      </c>
      <c r="O11" s="137">
        <v>331.62</v>
      </c>
      <c r="P11" s="137">
        <v>321.18</v>
      </c>
      <c r="Q11" s="137">
        <v>321.06</v>
      </c>
      <c r="R11" s="137">
        <v>335.099999999999</v>
      </c>
      <c r="S11" s="137">
        <v>330.78</v>
      </c>
      <c r="T11" s="137">
        <v>341.219999999999</v>
      </c>
      <c r="U11" s="137">
        <v>334.02</v>
      </c>
      <c r="V11" s="137">
        <v>341.1</v>
      </c>
      <c r="W11" s="137">
        <v>342</v>
      </c>
      <c r="X11" s="137">
        <v>344.159999999999</v>
      </c>
      <c r="Y11" s="137">
        <v>352.2</v>
      </c>
      <c r="Z11" s="137">
        <v>371.81999999999903</v>
      </c>
      <c r="AA11" s="137">
        <v>340.43999999999897</v>
      </c>
      <c r="AB11" s="137">
        <v>335.88</v>
      </c>
      <c r="AC11" s="137">
        <v>346.44</v>
      </c>
      <c r="AD11" s="137">
        <v>360.48</v>
      </c>
      <c r="AE11" s="137">
        <v>356.88</v>
      </c>
    </row>
    <row r="12" spans="1:31" x14ac:dyDescent="0.25">
      <c r="A12" s="139">
        <v>3</v>
      </c>
      <c r="B12" s="148">
        <v>326.04000000000002</v>
      </c>
      <c r="C12" s="137">
        <v>323.27999999999997</v>
      </c>
      <c r="D12" s="137">
        <v>293.039999999999</v>
      </c>
      <c r="E12" s="137">
        <v>304.56</v>
      </c>
      <c r="F12" s="137">
        <v>305.76</v>
      </c>
      <c r="G12" s="137">
        <v>323.22000000000003</v>
      </c>
      <c r="H12" s="137">
        <v>326.10000000000002</v>
      </c>
      <c r="I12" s="137">
        <v>313.74</v>
      </c>
      <c r="J12" s="137">
        <v>332.159999999999</v>
      </c>
      <c r="K12" s="137">
        <v>338.88</v>
      </c>
      <c r="L12" s="137">
        <v>355.5</v>
      </c>
      <c r="M12" s="137">
        <v>338.28</v>
      </c>
      <c r="N12" s="137">
        <v>332.94</v>
      </c>
      <c r="O12" s="137">
        <v>327.78</v>
      </c>
      <c r="P12" s="137">
        <v>307.38</v>
      </c>
      <c r="Q12" s="137">
        <v>317.33999999999997</v>
      </c>
      <c r="R12" s="137">
        <v>329.52</v>
      </c>
      <c r="S12" s="137">
        <v>331.08</v>
      </c>
      <c r="T12" s="137">
        <v>344.16</v>
      </c>
      <c r="U12" s="137">
        <v>325.26</v>
      </c>
      <c r="V12" s="137">
        <v>329.82</v>
      </c>
      <c r="W12" s="137">
        <v>330.35999999999899</v>
      </c>
      <c r="X12" s="137">
        <v>338.16</v>
      </c>
      <c r="Y12" s="137">
        <v>343.44</v>
      </c>
      <c r="Z12" s="137">
        <v>356.64</v>
      </c>
      <c r="AA12" s="137">
        <v>334.91999999999899</v>
      </c>
      <c r="AB12" s="137">
        <v>328.74</v>
      </c>
      <c r="AC12" s="137">
        <v>337.92</v>
      </c>
      <c r="AD12" s="137">
        <v>354.96</v>
      </c>
      <c r="AE12" s="137">
        <v>336.9</v>
      </c>
    </row>
    <row r="13" spans="1:31" x14ac:dyDescent="0.25">
      <c r="A13" s="139">
        <v>4</v>
      </c>
      <c r="B13" s="148">
        <v>323.27999999999997</v>
      </c>
      <c r="C13" s="137">
        <v>331.91999999999899</v>
      </c>
      <c r="D13" s="137">
        <v>303.77999999999997</v>
      </c>
      <c r="E13" s="137">
        <v>309.66000000000003</v>
      </c>
      <c r="F13" s="137">
        <v>315.659999999999</v>
      </c>
      <c r="G13" s="137">
        <v>331.14</v>
      </c>
      <c r="H13" s="137">
        <v>331.56</v>
      </c>
      <c r="I13" s="137">
        <v>329.28</v>
      </c>
      <c r="J13" s="137">
        <v>345.18</v>
      </c>
      <c r="K13" s="137">
        <v>351.41999999999899</v>
      </c>
      <c r="L13" s="137">
        <v>367.68</v>
      </c>
      <c r="M13" s="137">
        <v>359.34</v>
      </c>
      <c r="N13" s="137">
        <v>340.86</v>
      </c>
      <c r="O13" s="137">
        <v>337.56</v>
      </c>
      <c r="P13" s="137">
        <v>323.10000000000002</v>
      </c>
      <c r="Q13" s="137">
        <v>326.27999999999997</v>
      </c>
      <c r="R13" s="137">
        <v>340.08</v>
      </c>
      <c r="S13" s="137">
        <v>331.2</v>
      </c>
      <c r="T13" s="137">
        <v>344.22</v>
      </c>
      <c r="U13" s="137">
        <v>330.18</v>
      </c>
      <c r="V13" s="137">
        <v>336.3</v>
      </c>
      <c r="W13" s="137">
        <v>339.659999999999</v>
      </c>
      <c r="X13" s="137">
        <v>347.46</v>
      </c>
      <c r="Y13" s="137">
        <v>346.5</v>
      </c>
      <c r="Z13" s="137">
        <v>362.34</v>
      </c>
      <c r="AA13" s="137">
        <v>351.41999999999899</v>
      </c>
      <c r="AB13" s="137">
        <v>332.82</v>
      </c>
      <c r="AC13" s="137">
        <v>348.3</v>
      </c>
      <c r="AD13" s="137">
        <v>368.46</v>
      </c>
      <c r="AE13" s="137">
        <v>344.4</v>
      </c>
    </row>
    <row r="14" spans="1:31" x14ac:dyDescent="0.25">
      <c r="A14" s="139">
        <v>5</v>
      </c>
      <c r="B14" s="148">
        <v>349.92</v>
      </c>
      <c r="C14" s="137">
        <v>336.18</v>
      </c>
      <c r="D14" s="137">
        <v>310.86</v>
      </c>
      <c r="E14" s="137">
        <v>314.7</v>
      </c>
      <c r="F14" s="137">
        <v>323.88</v>
      </c>
      <c r="G14" s="137">
        <v>347.52</v>
      </c>
      <c r="H14" s="137">
        <v>342.06</v>
      </c>
      <c r="I14" s="137">
        <v>314.04000000000002</v>
      </c>
      <c r="J14" s="137">
        <v>348.12</v>
      </c>
      <c r="K14" s="137">
        <v>333.12</v>
      </c>
      <c r="L14" s="137">
        <v>370.08</v>
      </c>
      <c r="M14" s="137">
        <v>355.67999999999898</v>
      </c>
      <c r="N14" s="137">
        <v>354.659999999999</v>
      </c>
      <c r="O14" s="137">
        <v>336.78</v>
      </c>
      <c r="P14" s="137">
        <v>312.60000000000002</v>
      </c>
      <c r="Q14" s="137">
        <v>316.5</v>
      </c>
      <c r="R14" s="137">
        <v>332.64</v>
      </c>
      <c r="S14" s="137">
        <v>358.56</v>
      </c>
      <c r="T14" s="137">
        <v>347.039999999999</v>
      </c>
      <c r="U14" s="137">
        <v>348.84</v>
      </c>
      <c r="V14" s="137">
        <v>340.92</v>
      </c>
      <c r="W14" s="137">
        <v>340.08</v>
      </c>
      <c r="X14" s="137">
        <v>336.12</v>
      </c>
      <c r="Y14" s="137">
        <v>340.32</v>
      </c>
      <c r="Z14" s="137">
        <v>366.3</v>
      </c>
      <c r="AA14" s="137">
        <v>336.12</v>
      </c>
      <c r="AB14" s="137">
        <v>355.98</v>
      </c>
      <c r="AC14" s="137">
        <v>345.78</v>
      </c>
      <c r="AD14" s="137">
        <v>353.76</v>
      </c>
      <c r="AE14" s="137">
        <v>337.91999999999899</v>
      </c>
    </row>
    <row r="15" spans="1:31" x14ac:dyDescent="0.25">
      <c r="A15" s="139">
        <v>6</v>
      </c>
      <c r="B15" s="148">
        <v>359.46</v>
      </c>
      <c r="C15" s="137">
        <v>355.38</v>
      </c>
      <c r="D15" s="137">
        <v>331.14</v>
      </c>
      <c r="E15" s="137">
        <v>334.44</v>
      </c>
      <c r="F15" s="137">
        <v>338.58</v>
      </c>
      <c r="G15" s="137">
        <v>368.28</v>
      </c>
      <c r="H15" s="137">
        <v>359.88</v>
      </c>
      <c r="I15" s="137">
        <v>334.26</v>
      </c>
      <c r="J15" s="137">
        <v>360.9</v>
      </c>
      <c r="K15" s="137">
        <v>380.64</v>
      </c>
      <c r="L15" s="137">
        <v>365.7</v>
      </c>
      <c r="M15" s="137">
        <v>364.02</v>
      </c>
      <c r="N15" s="137">
        <v>376.44</v>
      </c>
      <c r="O15" s="137">
        <v>357.06</v>
      </c>
      <c r="P15" s="137">
        <v>334.26</v>
      </c>
      <c r="Q15" s="137">
        <v>345.66</v>
      </c>
      <c r="R15" s="137">
        <v>366.06</v>
      </c>
      <c r="S15" s="137">
        <v>358.62</v>
      </c>
      <c r="T15" s="137">
        <v>363.78</v>
      </c>
      <c r="U15" s="137">
        <v>376.14</v>
      </c>
      <c r="V15" s="137">
        <v>350.58</v>
      </c>
      <c r="W15" s="137">
        <v>351.12</v>
      </c>
      <c r="X15" s="137">
        <v>362.04</v>
      </c>
      <c r="Y15" s="137">
        <v>374.76</v>
      </c>
      <c r="Z15" s="137">
        <v>373.2</v>
      </c>
      <c r="AA15" s="137">
        <v>352.32</v>
      </c>
      <c r="AB15" s="137">
        <v>382.37999999999897</v>
      </c>
      <c r="AC15" s="137">
        <v>361.32</v>
      </c>
      <c r="AD15" s="137">
        <v>370.44</v>
      </c>
      <c r="AE15" s="137">
        <v>366.18</v>
      </c>
    </row>
    <row r="16" spans="1:31" x14ac:dyDescent="0.25">
      <c r="A16" s="139">
        <v>7</v>
      </c>
      <c r="B16" s="148">
        <v>361.01999999999902</v>
      </c>
      <c r="C16" s="137">
        <v>359.7</v>
      </c>
      <c r="D16" s="137">
        <v>355.68</v>
      </c>
      <c r="E16" s="137">
        <v>356.76</v>
      </c>
      <c r="F16" s="137">
        <v>355.08</v>
      </c>
      <c r="G16" s="137">
        <v>388.08</v>
      </c>
      <c r="H16" s="137">
        <v>375.06</v>
      </c>
      <c r="I16" s="137">
        <v>381.84</v>
      </c>
      <c r="J16" s="137">
        <v>385.5</v>
      </c>
      <c r="K16" s="137">
        <v>400.67999999999898</v>
      </c>
      <c r="L16" s="137">
        <v>389.1</v>
      </c>
      <c r="M16" s="137">
        <v>389.4</v>
      </c>
      <c r="N16" s="137">
        <v>397.26</v>
      </c>
      <c r="O16" s="137">
        <v>382.38</v>
      </c>
      <c r="P16" s="137">
        <v>365.88</v>
      </c>
      <c r="Q16" s="137">
        <v>360.48</v>
      </c>
      <c r="R16" s="137">
        <v>400.08</v>
      </c>
      <c r="S16" s="137">
        <v>377.4</v>
      </c>
      <c r="T16" s="137">
        <v>392.82</v>
      </c>
      <c r="U16" s="137">
        <v>402.3</v>
      </c>
      <c r="V16" s="137">
        <v>385.86</v>
      </c>
      <c r="W16" s="137">
        <v>382.02</v>
      </c>
      <c r="X16" s="137">
        <v>385.98</v>
      </c>
      <c r="Y16" s="137">
        <v>394.56</v>
      </c>
      <c r="Z16" s="137">
        <v>395.46</v>
      </c>
      <c r="AA16" s="137">
        <v>375.3</v>
      </c>
      <c r="AB16" s="137">
        <v>382.14</v>
      </c>
      <c r="AC16" s="137">
        <v>394.32</v>
      </c>
      <c r="AD16" s="137">
        <v>390.479999999999</v>
      </c>
      <c r="AE16" s="137">
        <v>399.9</v>
      </c>
    </row>
    <row r="17" spans="1:31" x14ac:dyDescent="0.25">
      <c r="A17" s="139">
        <v>8</v>
      </c>
      <c r="B17" s="148">
        <v>358.92</v>
      </c>
      <c r="C17" s="137">
        <v>349.26</v>
      </c>
      <c r="D17" s="137">
        <v>359.22</v>
      </c>
      <c r="E17" s="137">
        <v>368.88</v>
      </c>
      <c r="F17" s="137">
        <v>379.2</v>
      </c>
      <c r="G17" s="137">
        <v>393</v>
      </c>
      <c r="H17" s="137">
        <v>392.22</v>
      </c>
      <c r="I17" s="137">
        <v>388.32</v>
      </c>
      <c r="J17" s="137">
        <v>402.72</v>
      </c>
      <c r="K17" s="137">
        <v>391.44</v>
      </c>
      <c r="L17" s="137">
        <v>413.4</v>
      </c>
      <c r="M17" s="137">
        <v>406.91999999999899</v>
      </c>
      <c r="N17" s="137">
        <v>412.14</v>
      </c>
      <c r="O17" s="137">
        <v>386.58</v>
      </c>
      <c r="P17" s="137">
        <v>360.78</v>
      </c>
      <c r="Q17" s="137">
        <v>370.2</v>
      </c>
      <c r="R17" s="137">
        <v>391.02</v>
      </c>
      <c r="S17" s="137">
        <v>400.26</v>
      </c>
      <c r="T17" s="137">
        <v>394.02</v>
      </c>
      <c r="U17" s="137">
        <v>397.14</v>
      </c>
      <c r="V17" s="137">
        <v>393.78</v>
      </c>
      <c r="W17" s="137">
        <v>392.1</v>
      </c>
      <c r="X17" s="137">
        <v>401.159999999999</v>
      </c>
      <c r="Y17" s="137">
        <v>377.34</v>
      </c>
      <c r="Z17" s="137">
        <v>400.44</v>
      </c>
      <c r="AA17" s="137">
        <v>404.28</v>
      </c>
      <c r="AB17" s="137">
        <v>393.6</v>
      </c>
      <c r="AC17" s="137">
        <v>410.04</v>
      </c>
      <c r="AD17" s="137">
        <v>396.9</v>
      </c>
      <c r="AE17" s="137">
        <v>409.74</v>
      </c>
    </row>
    <row r="18" spans="1:31" x14ac:dyDescent="0.25">
      <c r="A18" s="139">
        <v>9</v>
      </c>
      <c r="B18" s="148">
        <v>355.02</v>
      </c>
      <c r="C18" s="137">
        <v>364.5</v>
      </c>
      <c r="D18" s="137">
        <v>349.56</v>
      </c>
      <c r="E18" s="137">
        <v>362.4</v>
      </c>
      <c r="F18" s="137">
        <v>366.599999999999</v>
      </c>
      <c r="G18" s="137">
        <v>373.31999999999903</v>
      </c>
      <c r="H18" s="137">
        <v>377.1</v>
      </c>
      <c r="I18" s="137">
        <v>379.92</v>
      </c>
      <c r="J18" s="137">
        <v>395.46</v>
      </c>
      <c r="K18" s="137">
        <v>418.68</v>
      </c>
      <c r="L18" s="137">
        <v>423.84</v>
      </c>
      <c r="M18" s="137">
        <v>414.84</v>
      </c>
      <c r="N18" s="137">
        <v>390.36</v>
      </c>
      <c r="O18" s="137">
        <v>373.14</v>
      </c>
      <c r="P18" s="137">
        <v>358.92</v>
      </c>
      <c r="Q18" s="137">
        <v>357</v>
      </c>
      <c r="R18" s="137">
        <v>389.94</v>
      </c>
      <c r="S18" s="137">
        <v>399.42</v>
      </c>
      <c r="T18" s="137">
        <v>397.14</v>
      </c>
      <c r="U18" s="137">
        <v>381.78</v>
      </c>
      <c r="V18" s="137">
        <v>368.82</v>
      </c>
      <c r="W18" s="137">
        <v>372.66</v>
      </c>
      <c r="X18" s="137">
        <v>405.96</v>
      </c>
      <c r="Y18" s="137">
        <v>392.16</v>
      </c>
      <c r="Z18" s="137">
        <v>422.34</v>
      </c>
      <c r="AA18" s="137">
        <v>391.92</v>
      </c>
      <c r="AB18" s="137">
        <v>387.17999999999898</v>
      </c>
      <c r="AC18" s="137">
        <v>386.7</v>
      </c>
      <c r="AD18" s="137">
        <v>375.6</v>
      </c>
      <c r="AE18" s="137">
        <v>388.08</v>
      </c>
    </row>
    <row r="19" spans="1:31" x14ac:dyDescent="0.25">
      <c r="A19" s="139">
        <v>10</v>
      </c>
      <c r="B19" s="148">
        <v>382.02</v>
      </c>
      <c r="C19" s="137">
        <v>378.66</v>
      </c>
      <c r="D19" s="137">
        <v>378.9</v>
      </c>
      <c r="E19" s="137">
        <v>395.52</v>
      </c>
      <c r="F19" s="137">
        <v>389.81999999999903</v>
      </c>
      <c r="G19" s="137">
        <v>395.1</v>
      </c>
      <c r="H19" s="137">
        <v>414.24</v>
      </c>
      <c r="I19" s="137">
        <v>397.44</v>
      </c>
      <c r="J19" s="137">
        <v>425.82</v>
      </c>
      <c r="K19" s="137">
        <v>438.06</v>
      </c>
      <c r="L19" s="137">
        <v>434.34</v>
      </c>
      <c r="M19" s="137">
        <v>432.06</v>
      </c>
      <c r="N19" s="137">
        <v>406.85999999999899</v>
      </c>
      <c r="O19" s="137">
        <v>401.04</v>
      </c>
      <c r="P19" s="137">
        <v>383.28</v>
      </c>
      <c r="Q19" s="137">
        <v>362.76</v>
      </c>
      <c r="R19" s="137">
        <v>410.46</v>
      </c>
      <c r="S19" s="137">
        <v>414.18</v>
      </c>
      <c r="T19" s="137">
        <v>399.12</v>
      </c>
      <c r="U19" s="137">
        <v>417.9</v>
      </c>
      <c r="V19" s="137">
        <v>402.78</v>
      </c>
      <c r="W19" s="137">
        <v>406.08</v>
      </c>
      <c r="X19" s="137">
        <v>430.26</v>
      </c>
      <c r="Y19" s="137">
        <v>424.08</v>
      </c>
      <c r="Z19" s="137">
        <v>442.74</v>
      </c>
      <c r="AA19" s="137">
        <v>408.36</v>
      </c>
      <c r="AB19" s="137">
        <v>419.04</v>
      </c>
      <c r="AC19" s="137">
        <v>406.26</v>
      </c>
      <c r="AD19" s="137">
        <v>411.12</v>
      </c>
      <c r="AE19" s="137">
        <v>401.28</v>
      </c>
    </row>
    <row r="20" spans="1:31" x14ac:dyDescent="0.25">
      <c r="A20" s="139">
        <v>11</v>
      </c>
      <c r="B20" s="148">
        <v>384.659999999999</v>
      </c>
      <c r="C20" s="137">
        <v>377.76</v>
      </c>
      <c r="D20" s="137">
        <v>386.04</v>
      </c>
      <c r="E20" s="137">
        <v>385.92</v>
      </c>
      <c r="F20" s="137">
        <v>388.86</v>
      </c>
      <c r="G20" s="137">
        <v>413.94</v>
      </c>
      <c r="H20" s="137">
        <v>400.32</v>
      </c>
      <c r="I20" s="137">
        <v>384.66</v>
      </c>
      <c r="J20" s="137">
        <v>420.54</v>
      </c>
      <c r="K20" s="137">
        <v>434.52</v>
      </c>
      <c r="L20" s="137">
        <v>434.88</v>
      </c>
      <c r="M20" s="137">
        <v>436.5</v>
      </c>
      <c r="N20" s="137">
        <v>421.98</v>
      </c>
      <c r="O20" s="137">
        <v>394.02</v>
      </c>
      <c r="P20" s="137">
        <v>373.44</v>
      </c>
      <c r="Q20" s="137">
        <v>395.88</v>
      </c>
      <c r="R20" s="137">
        <v>408.54</v>
      </c>
      <c r="S20" s="137">
        <v>398.099999999999</v>
      </c>
      <c r="T20" s="137">
        <v>406.979999999999</v>
      </c>
      <c r="U20" s="137">
        <v>408.12</v>
      </c>
      <c r="V20" s="137">
        <v>399.3</v>
      </c>
      <c r="W20" s="137">
        <v>414.42</v>
      </c>
      <c r="X20" s="137">
        <v>435.6</v>
      </c>
      <c r="Y20" s="137">
        <v>426.96</v>
      </c>
      <c r="Z20" s="137">
        <v>441.84</v>
      </c>
      <c r="AA20" s="137">
        <v>426.6</v>
      </c>
      <c r="AB20" s="137">
        <v>422.1</v>
      </c>
      <c r="AC20" s="137">
        <v>410.28</v>
      </c>
      <c r="AD20" s="137">
        <v>422.22</v>
      </c>
      <c r="AE20" s="137">
        <v>416.58</v>
      </c>
    </row>
    <row r="21" spans="1:31" x14ac:dyDescent="0.25">
      <c r="A21" s="139">
        <v>12</v>
      </c>
      <c r="B21" s="148">
        <v>393.66</v>
      </c>
      <c r="C21" s="137">
        <v>384</v>
      </c>
      <c r="D21" s="137">
        <v>387.42</v>
      </c>
      <c r="E21" s="137">
        <v>389.7</v>
      </c>
      <c r="F21" s="137">
        <v>397.56</v>
      </c>
      <c r="G21" s="137">
        <v>420.96</v>
      </c>
      <c r="H21" s="137">
        <v>408.3</v>
      </c>
      <c r="I21" s="137">
        <v>406.2</v>
      </c>
      <c r="J21" s="137">
        <v>434.76</v>
      </c>
      <c r="K21" s="137">
        <v>442.2</v>
      </c>
      <c r="L21" s="137">
        <v>440.039999999999</v>
      </c>
      <c r="M21" s="137">
        <v>446.4</v>
      </c>
      <c r="N21" s="137">
        <v>433.02</v>
      </c>
      <c r="O21" s="137">
        <v>395.94</v>
      </c>
      <c r="P21" s="137">
        <v>376.74</v>
      </c>
      <c r="Q21" s="137">
        <v>388.56</v>
      </c>
      <c r="R21" s="137">
        <v>412.26</v>
      </c>
      <c r="S21" s="137">
        <v>404.52</v>
      </c>
      <c r="T21" s="137">
        <v>414</v>
      </c>
      <c r="U21" s="137">
        <v>411.6</v>
      </c>
      <c r="V21" s="137">
        <v>412.08</v>
      </c>
      <c r="W21" s="137">
        <v>411.9</v>
      </c>
      <c r="X21" s="137">
        <v>440.1</v>
      </c>
      <c r="Y21" s="137">
        <v>424.56</v>
      </c>
      <c r="Z21" s="137">
        <v>448.67999999999898</v>
      </c>
      <c r="AA21" s="137">
        <v>439.08</v>
      </c>
      <c r="AB21" s="137">
        <v>427.8</v>
      </c>
      <c r="AC21" s="137">
        <v>414.96</v>
      </c>
      <c r="AD21" s="137">
        <v>422.159999999999</v>
      </c>
      <c r="AE21" s="137">
        <v>417.84</v>
      </c>
    </row>
    <row r="22" spans="1:31" x14ac:dyDescent="0.25">
      <c r="A22" s="139">
        <v>13</v>
      </c>
      <c r="B22" s="137">
        <v>395.76</v>
      </c>
      <c r="C22" s="137">
        <v>373.74</v>
      </c>
      <c r="D22" s="137">
        <v>378.36</v>
      </c>
      <c r="E22" s="137">
        <v>378.29999999999899</v>
      </c>
      <c r="F22" s="137">
        <v>393</v>
      </c>
      <c r="G22" s="137">
        <v>411.84</v>
      </c>
      <c r="H22" s="137">
        <v>413.52</v>
      </c>
      <c r="I22" s="137">
        <v>404.22</v>
      </c>
      <c r="J22" s="137">
        <v>435.84</v>
      </c>
      <c r="K22" s="137">
        <v>450.06</v>
      </c>
      <c r="L22" s="137">
        <v>438.36</v>
      </c>
      <c r="M22" s="137">
        <v>436.74</v>
      </c>
      <c r="N22" s="137">
        <v>431.82</v>
      </c>
      <c r="O22" s="137">
        <v>404.76</v>
      </c>
      <c r="P22" s="137">
        <v>372.66</v>
      </c>
      <c r="Q22" s="137">
        <v>375.539999999999</v>
      </c>
      <c r="R22" s="137">
        <v>408.48</v>
      </c>
      <c r="S22" s="137">
        <v>407.4</v>
      </c>
      <c r="T22" s="137">
        <v>404.159999999999</v>
      </c>
      <c r="U22" s="137">
        <v>407.7</v>
      </c>
      <c r="V22" s="137">
        <v>423.599999999999</v>
      </c>
      <c r="W22" s="137">
        <v>414.18</v>
      </c>
      <c r="X22" s="137">
        <v>439.86</v>
      </c>
      <c r="Y22" s="137">
        <v>435.539999999999</v>
      </c>
      <c r="Z22" s="137">
        <v>425.52</v>
      </c>
      <c r="AA22" s="137">
        <v>440.1</v>
      </c>
      <c r="AB22" s="137">
        <v>432</v>
      </c>
      <c r="AC22" s="137">
        <v>430.14</v>
      </c>
      <c r="AD22" s="137">
        <v>425.22</v>
      </c>
      <c r="AE22" s="137">
        <v>408.96</v>
      </c>
    </row>
    <row r="23" spans="1:31" x14ac:dyDescent="0.25">
      <c r="A23" s="139">
        <v>14</v>
      </c>
      <c r="B23" s="137">
        <v>407.22</v>
      </c>
      <c r="C23" s="137">
        <v>395.34</v>
      </c>
      <c r="D23" s="137">
        <v>413.039999999999</v>
      </c>
      <c r="E23" s="137">
        <v>403.8</v>
      </c>
      <c r="F23" s="137">
        <v>428.52</v>
      </c>
      <c r="G23" s="137">
        <v>437.64</v>
      </c>
      <c r="H23" s="137">
        <v>441.3</v>
      </c>
      <c r="I23" s="137">
        <v>427.5</v>
      </c>
      <c r="J23" s="137">
        <v>462.6</v>
      </c>
      <c r="K23" s="137">
        <v>469.92</v>
      </c>
      <c r="L23" s="137">
        <v>467.04</v>
      </c>
      <c r="M23" s="137">
        <v>479.81999999999903</v>
      </c>
      <c r="N23" s="137">
        <v>467.64</v>
      </c>
      <c r="O23" s="137">
        <v>417.84</v>
      </c>
      <c r="P23" s="137">
        <v>400.2</v>
      </c>
      <c r="Q23" s="137">
        <v>393.24</v>
      </c>
      <c r="R23" s="137">
        <v>416.4</v>
      </c>
      <c r="S23" s="137">
        <v>428.94</v>
      </c>
      <c r="T23" s="137">
        <v>430.26</v>
      </c>
      <c r="U23" s="137">
        <v>431.46</v>
      </c>
      <c r="V23" s="137">
        <v>429.48</v>
      </c>
      <c r="W23" s="137">
        <v>439.8</v>
      </c>
      <c r="X23" s="137">
        <v>467.22</v>
      </c>
      <c r="Y23" s="137">
        <v>446.64</v>
      </c>
      <c r="Z23" s="137">
        <v>437.34</v>
      </c>
      <c r="AA23" s="137">
        <v>457.8</v>
      </c>
      <c r="AB23" s="137">
        <v>453.24</v>
      </c>
      <c r="AC23" s="137">
        <v>460.62</v>
      </c>
      <c r="AD23" s="137">
        <v>462.24</v>
      </c>
      <c r="AE23" s="137">
        <v>444.3</v>
      </c>
    </row>
    <row r="24" spans="1:31" x14ac:dyDescent="0.25">
      <c r="A24" s="139">
        <v>15</v>
      </c>
      <c r="B24" s="137">
        <v>386.64</v>
      </c>
      <c r="C24" s="137">
        <v>390.599999999999</v>
      </c>
      <c r="D24" s="137">
        <v>403.5</v>
      </c>
      <c r="E24" s="137">
        <v>397.5</v>
      </c>
      <c r="F24" s="137">
        <v>413.34</v>
      </c>
      <c r="G24" s="137">
        <v>444</v>
      </c>
      <c r="H24" s="137">
        <v>431.82</v>
      </c>
      <c r="I24" s="137">
        <v>454.14</v>
      </c>
      <c r="J24" s="137">
        <v>453.12</v>
      </c>
      <c r="K24" s="137">
        <v>477.41999999999899</v>
      </c>
      <c r="L24" s="137">
        <v>472.44</v>
      </c>
      <c r="M24" s="137">
        <v>484.98</v>
      </c>
      <c r="N24" s="137">
        <v>470.34</v>
      </c>
      <c r="O24" s="137">
        <v>418.5</v>
      </c>
      <c r="P24" s="137">
        <v>386.4</v>
      </c>
      <c r="Q24" s="137">
        <v>402.84</v>
      </c>
      <c r="R24" s="137">
        <v>414.9</v>
      </c>
      <c r="S24" s="137">
        <v>427.8</v>
      </c>
      <c r="T24" s="137">
        <v>417.84</v>
      </c>
      <c r="U24" s="137">
        <v>430.08</v>
      </c>
      <c r="V24" s="137">
        <v>433.56</v>
      </c>
      <c r="W24" s="137">
        <v>446.34</v>
      </c>
      <c r="X24" s="137">
        <v>463.5</v>
      </c>
      <c r="Y24" s="137">
        <v>464.52</v>
      </c>
      <c r="Z24" s="137">
        <v>448.56</v>
      </c>
      <c r="AA24" s="137">
        <v>462.54</v>
      </c>
      <c r="AB24" s="137">
        <v>456.84</v>
      </c>
      <c r="AC24" s="137">
        <v>453.78</v>
      </c>
      <c r="AD24" s="137">
        <v>479.94</v>
      </c>
      <c r="AE24" s="137">
        <v>434.93999999999897</v>
      </c>
    </row>
    <row r="25" spans="1:31" x14ac:dyDescent="0.25">
      <c r="A25" s="139">
        <v>16</v>
      </c>
      <c r="B25" s="137">
        <v>390.23999999999899</v>
      </c>
      <c r="C25" s="137">
        <v>405.719999999999</v>
      </c>
      <c r="D25" s="137">
        <v>406.14</v>
      </c>
      <c r="E25" s="137">
        <v>411.29999999999899</v>
      </c>
      <c r="F25" s="137">
        <v>427.38</v>
      </c>
      <c r="G25" s="137">
        <v>442.5</v>
      </c>
      <c r="H25" s="137">
        <v>449.7</v>
      </c>
      <c r="I25" s="137">
        <v>462.18</v>
      </c>
      <c r="J25" s="137">
        <v>444.41999999999899</v>
      </c>
      <c r="K25" s="137">
        <v>476.58</v>
      </c>
      <c r="L25" s="137">
        <v>493.02</v>
      </c>
      <c r="M25" s="137">
        <v>486.41999999999899</v>
      </c>
      <c r="N25" s="137">
        <v>493.02</v>
      </c>
      <c r="O25" s="137">
        <v>420.6</v>
      </c>
      <c r="P25" s="137">
        <v>396.78</v>
      </c>
      <c r="Q25" s="137">
        <v>409.02</v>
      </c>
      <c r="R25" s="137">
        <v>429.3</v>
      </c>
      <c r="S25" s="137">
        <v>439.38</v>
      </c>
      <c r="T25" s="137">
        <v>426.84</v>
      </c>
      <c r="U25" s="137">
        <v>444</v>
      </c>
      <c r="V25" s="137">
        <v>438.6</v>
      </c>
      <c r="W25" s="137">
        <v>457.979999999999</v>
      </c>
      <c r="X25" s="137">
        <v>466.98</v>
      </c>
      <c r="Y25" s="137">
        <v>474.24</v>
      </c>
      <c r="Z25" s="137">
        <v>458.82</v>
      </c>
      <c r="AA25" s="137">
        <v>427.14</v>
      </c>
      <c r="AB25" s="137">
        <v>474.96</v>
      </c>
      <c r="AC25" s="137">
        <v>469.62</v>
      </c>
      <c r="AD25" s="137">
        <v>489.84</v>
      </c>
      <c r="AE25" s="137">
        <v>440.87999999999897</v>
      </c>
    </row>
    <row r="26" spans="1:31" x14ac:dyDescent="0.25">
      <c r="A26" s="139">
        <v>17</v>
      </c>
      <c r="B26" s="137">
        <v>373.44</v>
      </c>
      <c r="C26" s="137">
        <v>390.719999999999</v>
      </c>
      <c r="D26" s="137">
        <v>410.16</v>
      </c>
      <c r="E26" s="137">
        <v>414.54</v>
      </c>
      <c r="F26" s="137">
        <v>424.73999999999899</v>
      </c>
      <c r="G26" s="137">
        <v>448.74</v>
      </c>
      <c r="H26" s="137">
        <v>430.38</v>
      </c>
      <c r="I26" s="137">
        <v>455.58</v>
      </c>
      <c r="J26" s="137">
        <v>428.219999999999</v>
      </c>
      <c r="K26" s="137">
        <v>424.8</v>
      </c>
      <c r="L26" s="137">
        <v>430.79999999999899</v>
      </c>
      <c r="M26" s="137">
        <v>430.26</v>
      </c>
      <c r="N26" s="137">
        <v>437.58</v>
      </c>
      <c r="O26" s="137">
        <v>412.98</v>
      </c>
      <c r="P26" s="137">
        <v>390.96</v>
      </c>
      <c r="Q26" s="137">
        <v>405.17999999999898</v>
      </c>
      <c r="R26" s="137">
        <v>422.219999999999</v>
      </c>
      <c r="S26" s="137">
        <v>439.74</v>
      </c>
      <c r="T26" s="137">
        <v>418.62</v>
      </c>
      <c r="U26" s="137">
        <v>445.26</v>
      </c>
      <c r="V26" s="137">
        <v>429.96</v>
      </c>
      <c r="W26" s="137">
        <v>467.28</v>
      </c>
      <c r="X26" s="137">
        <v>466.26</v>
      </c>
      <c r="Y26" s="137">
        <v>426.539999999999</v>
      </c>
      <c r="Z26" s="137">
        <v>447.24</v>
      </c>
      <c r="AA26" s="137">
        <v>410.46</v>
      </c>
      <c r="AB26" s="137">
        <v>440.88</v>
      </c>
      <c r="AC26" s="137">
        <v>460.02</v>
      </c>
      <c r="AD26" s="137">
        <v>484.44</v>
      </c>
      <c r="AE26" s="137">
        <v>433.44</v>
      </c>
    </row>
    <row r="27" spans="1:31" x14ac:dyDescent="0.25">
      <c r="A27" s="139">
        <v>18</v>
      </c>
      <c r="B27" s="137">
        <v>368.94</v>
      </c>
      <c r="C27" s="137">
        <v>394.79999999999899</v>
      </c>
      <c r="D27" s="137">
        <v>412.14</v>
      </c>
      <c r="E27" s="137">
        <v>413.039999999999</v>
      </c>
      <c r="F27" s="137">
        <v>420.84</v>
      </c>
      <c r="G27" s="137">
        <v>441.84</v>
      </c>
      <c r="H27" s="137">
        <v>404.64</v>
      </c>
      <c r="I27" s="137">
        <v>456.24</v>
      </c>
      <c r="J27" s="137">
        <v>437.1</v>
      </c>
      <c r="K27" s="137">
        <v>428.64</v>
      </c>
      <c r="L27" s="137">
        <v>401.34</v>
      </c>
      <c r="M27" s="137">
        <v>430.02</v>
      </c>
      <c r="N27" s="137">
        <v>422.7</v>
      </c>
      <c r="O27" s="137">
        <v>410.88</v>
      </c>
      <c r="P27" s="137">
        <v>385.8</v>
      </c>
      <c r="Q27" s="137">
        <v>405.42</v>
      </c>
      <c r="R27" s="137">
        <v>417.84</v>
      </c>
      <c r="S27" s="137">
        <v>454.91999999999899</v>
      </c>
      <c r="T27" s="137">
        <v>421.14</v>
      </c>
      <c r="U27" s="137">
        <v>463.19999999999902</v>
      </c>
      <c r="V27" s="137">
        <v>441.24</v>
      </c>
      <c r="W27" s="137">
        <v>472.14</v>
      </c>
      <c r="X27" s="137">
        <v>472.56</v>
      </c>
      <c r="Y27" s="137">
        <v>440.94</v>
      </c>
      <c r="Z27" s="137">
        <v>393.719999999999</v>
      </c>
      <c r="AA27" s="137">
        <v>438.96</v>
      </c>
      <c r="AB27" s="137">
        <v>432.23999999999899</v>
      </c>
      <c r="AC27" s="137">
        <v>473.52</v>
      </c>
      <c r="AD27" s="137">
        <v>483.84</v>
      </c>
      <c r="AE27" s="137">
        <v>432.18</v>
      </c>
    </row>
    <row r="28" spans="1:31" x14ac:dyDescent="0.25">
      <c r="A28" s="139">
        <v>19</v>
      </c>
      <c r="B28" s="137">
        <v>366.659999999999</v>
      </c>
      <c r="C28" s="137">
        <v>386.99999999999898</v>
      </c>
      <c r="D28" s="137">
        <v>401.22</v>
      </c>
      <c r="E28" s="137">
        <v>410.7</v>
      </c>
      <c r="F28" s="137">
        <v>421.86</v>
      </c>
      <c r="G28" s="137">
        <v>440.58</v>
      </c>
      <c r="H28" s="137">
        <v>399.42</v>
      </c>
      <c r="I28" s="137">
        <v>453.539999999999</v>
      </c>
      <c r="J28" s="137">
        <v>432.539999999999</v>
      </c>
      <c r="K28" s="137">
        <v>456.84</v>
      </c>
      <c r="L28" s="137">
        <v>423.84</v>
      </c>
      <c r="M28" s="137">
        <v>442.26</v>
      </c>
      <c r="N28" s="137">
        <v>451.08</v>
      </c>
      <c r="O28" s="137">
        <v>410.34</v>
      </c>
      <c r="P28" s="137">
        <v>378.3</v>
      </c>
      <c r="Q28" s="137">
        <v>399.35999999999899</v>
      </c>
      <c r="R28" s="137">
        <v>409.26</v>
      </c>
      <c r="S28" s="137">
        <v>445.2</v>
      </c>
      <c r="T28" s="137">
        <v>420.29999999999899</v>
      </c>
      <c r="U28" s="137">
        <v>459.84</v>
      </c>
      <c r="V28" s="137">
        <v>434.28</v>
      </c>
      <c r="W28" s="137">
        <v>465.84</v>
      </c>
      <c r="X28" s="137">
        <v>475.5</v>
      </c>
      <c r="Y28" s="137">
        <v>490.14</v>
      </c>
      <c r="Z28" s="137">
        <v>392.34</v>
      </c>
      <c r="AA28" s="137">
        <v>437.219999999999</v>
      </c>
      <c r="AB28" s="137">
        <v>445.74</v>
      </c>
      <c r="AC28" s="137">
        <v>465.24</v>
      </c>
      <c r="AD28" s="137">
        <v>478.32</v>
      </c>
      <c r="AE28" s="137">
        <v>422.58</v>
      </c>
    </row>
    <row r="29" spans="1:31" x14ac:dyDescent="0.25">
      <c r="A29" s="139">
        <v>20</v>
      </c>
      <c r="B29" s="137">
        <v>341.88</v>
      </c>
      <c r="C29" s="137">
        <v>375.6</v>
      </c>
      <c r="D29" s="137">
        <v>396</v>
      </c>
      <c r="E29" s="137">
        <v>400.49999999999898</v>
      </c>
      <c r="F29" s="137">
        <v>420.12</v>
      </c>
      <c r="G29" s="137">
        <v>422.4</v>
      </c>
      <c r="H29" s="137">
        <v>396.539999999999</v>
      </c>
      <c r="I29" s="137">
        <v>441</v>
      </c>
      <c r="J29" s="137">
        <v>421.62</v>
      </c>
      <c r="K29" s="137">
        <v>453.06</v>
      </c>
      <c r="L29" s="137">
        <v>414.9</v>
      </c>
      <c r="M29" s="137">
        <v>440.159999999999</v>
      </c>
      <c r="N29" s="137">
        <v>445.5</v>
      </c>
      <c r="O29" s="137">
        <v>398.4</v>
      </c>
      <c r="P29" s="137">
        <v>374.58</v>
      </c>
      <c r="Q29" s="137">
        <v>396.05999999999898</v>
      </c>
      <c r="R29" s="137">
        <v>407.76</v>
      </c>
      <c r="S29" s="137">
        <v>429.17999999999898</v>
      </c>
      <c r="T29" s="137">
        <v>412.14</v>
      </c>
      <c r="U29" s="137">
        <v>443.22</v>
      </c>
      <c r="V29" s="137">
        <v>422.76</v>
      </c>
      <c r="W29" s="137">
        <v>448.74</v>
      </c>
      <c r="X29" s="137">
        <v>449.82</v>
      </c>
      <c r="Y29" s="137">
        <v>491.46</v>
      </c>
      <c r="Z29" s="137">
        <v>419.82</v>
      </c>
      <c r="AA29" s="137">
        <v>414.719999999999</v>
      </c>
      <c r="AB29" s="137">
        <v>491.88</v>
      </c>
      <c r="AC29" s="137">
        <v>458.94</v>
      </c>
      <c r="AD29" s="137">
        <v>467.099999999999</v>
      </c>
      <c r="AE29" s="137">
        <v>410.16</v>
      </c>
    </row>
    <row r="30" spans="1:31" x14ac:dyDescent="0.25">
      <c r="A30" s="139">
        <v>21</v>
      </c>
      <c r="B30" s="137">
        <v>323.33999999999997</v>
      </c>
      <c r="C30" s="137">
        <v>358.68</v>
      </c>
      <c r="D30" s="137">
        <v>368.52</v>
      </c>
      <c r="E30" s="137">
        <v>371.82</v>
      </c>
      <c r="F30" s="137">
        <v>391.68</v>
      </c>
      <c r="G30" s="137">
        <v>392.64</v>
      </c>
      <c r="H30" s="137">
        <v>369.36</v>
      </c>
      <c r="I30" s="137">
        <v>416.34</v>
      </c>
      <c r="J30" s="137">
        <v>397.62</v>
      </c>
      <c r="K30" s="137">
        <v>424.67999999999898</v>
      </c>
      <c r="L30" s="137">
        <v>388.5</v>
      </c>
      <c r="M30" s="137">
        <v>411.42</v>
      </c>
      <c r="N30" s="137">
        <v>411.18</v>
      </c>
      <c r="O30" s="137">
        <v>369.78</v>
      </c>
      <c r="P30" s="137">
        <v>358.5</v>
      </c>
      <c r="Q30" s="137">
        <v>380.58</v>
      </c>
      <c r="R30" s="137">
        <v>390.9</v>
      </c>
      <c r="S30" s="137">
        <v>400.32</v>
      </c>
      <c r="T30" s="137">
        <v>390.659999999999</v>
      </c>
      <c r="U30" s="137">
        <v>413.22</v>
      </c>
      <c r="V30" s="137">
        <v>396.36</v>
      </c>
      <c r="W30" s="137">
        <v>411.29999999999899</v>
      </c>
      <c r="X30" s="137">
        <v>425.76</v>
      </c>
      <c r="Y30" s="137">
        <v>451.38</v>
      </c>
      <c r="Z30" s="137">
        <v>403.14</v>
      </c>
      <c r="AA30" s="137">
        <v>399.29999999999899</v>
      </c>
      <c r="AB30" s="137">
        <v>457.8</v>
      </c>
      <c r="AC30" s="137">
        <v>434.16</v>
      </c>
      <c r="AD30" s="137">
        <v>433.02</v>
      </c>
      <c r="AE30" s="137">
        <v>389.28</v>
      </c>
    </row>
    <row r="31" spans="1:31" x14ac:dyDescent="0.25">
      <c r="A31" s="139">
        <v>22</v>
      </c>
      <c r="B31" s="137">
        <v>329.94</v>
      </c>
      <c r="C31" s="137">
        <v>367.92</v>
      </c>
      <c r="D31" s="137">
        <v>377.039999999999</v>
      </c>
      <c r="E31" s="137">
        <v>381.9</v>
      </c>
      <c r="F31" s="137">
        <v>407.16</v>
      </c>
      <c r="G31" s="137">
        <v>403.98</v>
      </c>
      <c r="H31" s="137">
        <v>382.5</v>
      </c>
      <c r="I31" s="137">
        <v>420.84</v>
      </c>
      <c r="J31" s="137">
        <v>407.58</v>
      </c>
      <c r="K31" s="137">
        <v>439.02</v>
      </c>
      <c r="L31" s="137">
        <v>404.159999999999</v>
      </c>
      <c r="M31" s="137">
        <v>412.38</v>
      </c>
      <c r="N31" s="137">
        <v>411.9</v>
      </c>
      <c r="O31" s="137">
        <v>383.4</v>
      </c>
      <c r="P31" s="137">
        <v>372.05999999999898</v>
      </c>
      <c r="Q31" s="137">
        <v>394.8</v>
      </c>
      <c r="R31" s="137">
        <v>395.82</v>
      </c>
      <c r="S31" s="137">
        <v>416.58</v>
      </c>
      <c r="T31" s="137">
        <v>406.02</v>
      </c>
      <c r="U31" s="137">
        <v>415.08</v>
      </c>
      <c r="V31" s="137">
        <v>404.64</v>
      </c>
      <c r="W31" s="137">
        <v>414.36</v>
      </c>
      <c r="X31" s="137">
        <v>436.98</v>
      </c>
      <c r="Y31" s="137">
        <v>454.08</v>
      </c>
      <c r="Z31" s="137">
        <v>405.96</v>
      </c>
      <c r="AA31" s="137">
        <v>404.82</v>
      </c>
      <c r="AB31" s="137">
        <v>449.64</v>
      </c>
      <c r="AC31" s="137">
        <v>436.8</v>
      </c>
      <c r="AD31" s="137">
        <v>435.6</v>
      </c>
      <c r="AE31" s="137">
        <v>406.26</v>
      </c>
    </row>
    <row r="32" spans="1:31" x14ac:dyDescent="0.25">
      <c r="A32" s="139">
        <v>23</v>
      </c>
      <c r="B32" s="137">
        <v>337.74</v>
      </c>
      <c r="C32" s="137">
        <v>355.85999999999899</v>
      </c>
      <c r="D32" s="137">
        <v>360.54</v>
      </c>
      <c r="E32" s="137">
        <v>367.2</v>
      </c>
      <c r="F32" s="137">
        <v>387.36</v>
      </c>
      <c r="G32" s="137">
        <v>380.7</v>
      </c>
      <c r="H32" s="137">
        <v>360.48</v>
      </c>
      <c r="I32" s="137">
        <v>403.55999999999898</v>
      </c>
      <c r="J32" s="137">
        <v>399.36</v>
      </c>
      <c r="K32" s="137">
        <v>414.96</v>
      </c>
      <c r="L32" s="137">
        <v>392.4</v>
      </c>
      <c r="M32" s="137">
        <v>395.1</v>
      </c>
      <c r="N32" s="137">
        <v>389.58</v>
      </c>
      <c r="O32" s="137">
        <v>368.159999999999</v>
      </c>
      <c r="P32" s="137">
        <v>361.2</v>
      </c>
      <c r="Q32" s="137">
        <v>383.039999999999</v>
      </c>
      <c r="R32" s="137">
        <v>378.84</v>
      </c>
      <c r="S32" s="137">
        <v>398.7</v>
      </c>
      <c r="T32" s="137">
        <v>388.02</v>
      </c>
      <c r="U32" s="137">
        <v>386.4</v>
      </c>
      <c r="V32" s="137">
        <v>395.1</v>
      </c>
      <c r="W32" s="137">
        <v>397.08</v>
      </c>
      <c r="X32" s="137">
        <v>411.36</v>
      </c>
      <c r="Y32" s="137">
        <v>429.06</v>
      </c>
      <c r="Z32" s="137">
        <v>380.34</v>
      </c>
      <c r="AA32" s="137">
        <v>378.96</v>
      </c>
      <c r="AB32" s="137">
        <v>414.36</v>
      </c>
      <c r="AC32" s="137">
        <v>420.6</v>
      </c>
      <c r="AD32" s="137">
        <v>406.85999999999899</v>
      </c>
      <c r="AE32" s="137">
        <v>390.78</v>
      </c>
    </row>
    <row r="34" spans="1:31" x14ac:dyDescent="0.25">
      <c r="A34" s="4" t="s">
        <v>578</v>
      </c>
      <c r="B34" s="140">
        <f>MAX(B9:AE32)</f>
        <v>493.02</v>
      </c>
    </row>
    <row r="35" spans="1:31" x14ac:dyDescent="0.25">
      <c r="A35" s="4" t="s">
        <v>579</v>
      </c>
      <c r="B35" s="140">
        <f>SUM(B9:AE32)</f>
        <v>282719.15999999986</v>
      </c>
    </row>
    <row r="36" spans="1:31" x14ac:dyDescent="0.25">
      <c r="A36" s="150" t="s">
        <v>580</v>
      </c>
      <c r="B36" s="151">
        <f>IF(B35&gt;4500,4500,B35)</f>
        <v>4500</v>
      </c>
    </row>
    <row r="37" spans="1:31" x14ac:dyDescent="0.25">
      <c r="A37" s="19" t="s">
        <v>581</v>
      </c>
      <c r="B37" s="141">
        <f>IF(B35&gt;B34*300,B34*300,B35)</f>
        <v>147906</v>
      </c>
    </row>
    <row r="38" spans="1:31" x14ac:dyDescent="0.25">
      <c r="A38" s="19" t="s">
        <v>582</v>
      </c>
      <c r="B38" s="141">
        <f>IF(B35&gt;300*B34,B35-B37,0)</f>
        <v>134813.15999999986</v>
      </c>
    </row>
    <row r="39" spans="1:31" x14ac:dyDescent="0.25">
      <c r="A39" s="156" t="s">
        <v>583</v>
      </c>
      <c r="B39" s="157">
        <f>B37-B36</f>
        <v>143406</v>
      </c>
    </row>
    <row r="40" spans="1:31" x14ac:dyDescent="0.25">
      <c r="A40" s="158" t="s">
        <v>584</v>
      </c>
      <c r="B40" s="159">
        <f>B38</f>
        <v>134813.15999999986</v>
      </c>
    </row>
    <row r="41" spans="1:31" x14ac:dyDescent="0.25">
      <c r="B41" s="187" t="s">
        <v>585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</row>
    <row r="42" spans="1:31" x14ac:dyDescent="0.25">
      <c r="A42" s="138" t="s">
        <v>576</v>
      </c>
      <c r="B42" s="139">
        <v>1</v>
      </c>
      <c r="C42" s="139">
        <v>2</v>
      </c>
      <c r="D42" s="139">
        <v>3</v>
      </c>
      <c r="E42" s="139">
        <v>4</v>
      </c>
      <c r="F42" s="139">
        <v>5</v>
      </c>
      <c r="G42" s="139">
        <v>6</v>
      </c>
      <c r="H42" s="139">
        <v>7</v>
      </c>
      <c r="I42" s="139">
        <v>8</v>
      </c>
      <c r="J42" s="139">
        <v>9</v>
      </c>
      <c r="K42" s="139">
        <v>10</v>
      </c>
      <c r="L42" s="139">
        <v>11</v>
      </c>
      <c r="M42" s="139">
        <v>12</v>
      </c>
      <c r="N42" s="139">
        <v>13</v>
      </c>
      <c r="O42" s="139">
        <v>14</v>
      </c>
      <c r="P42" s="139">
        <v>15</v>
      </c>
      <c r="Q42" s="139">
        <v>16</v>
      </c>
      <c r="R42" s="139">
        <v>17</v>
      </c>
      <c r="S42" s="139">
        <v>18</v>
      </c>
      <c r="T42" s="139">
        <v>19</v>
      </c>
      <c r="U42" s="139">
        <v>20</v>
      </c>
      <c r="V42" s="139">
        <v>21</v>
      </c>
      <c r="W42" s="139">
        <v>22</v>
      </c>
      <c r="X42" s="139">
        <v>23</v>
      </c>
      <c r="Y42" s="139">
        <v>24</v>
      </c>
      <c r="Z42" s="139">
        <v>25</v>
      </c>
      <c r="AA42" s="139">
        <v>26</v>
      </c>
      <c r="AB42" s="139">
        <v>27</v>
      </c>
      <c r="AC42" s="139">
        <v>28</v>
      </c>
      <c r="AD42" s="139">
        <v>29</v>
      </c>
      <c r="AE42" s="139">
        <v>30</v>
      </c>
    </row>
    <row r="43" spans="1:31" x14ac:dyDescent="0.25">
      <c r="A43" s="138" t="s">
        <v>577</v>
      </c>
    </row>
    <row r="44" spans="1:31" x14ac:dyDescent="0.25">
      <c r="A44" s="139">
        <v>0</v>
      </c>
      <c r="B44" s="149">
        <v>340.44</v>
      </c>
      <c r="C44" s="152">
        <f t="shared" ref="C44:AE44" si="0">B67+C9</f>
        <v>8894.7599999999948</v>
      </c>
      <c r="D44" s="152">
        <f t="shared" si="0"/>
        <v>17641.37999999999</v>
      </c>
      <c r="E44" s="152">
        <f t="shared" si="0"/>
        <v>26377.799999999985</v>
      </c>
      <c r="F44" s="152">
        <f t="shared" si="0"/>
        <v>35210.459999999977</v>
      </c>
      <c r="G44" s="152">
        <f t="shared" si="0"/>
        <v>44292.059999999961</v>
      </c>
      <c r="H44" s="152">
        <f t="shared" si="0"/>
        <v>53724.899999999951</v>
      </c>
      <c r="I44" s="152">
        <f t="shared" si="0"/>
        <v>62931.239999999925</v>
      </c>
      <c r="J44" s="152">
        <f t="shared" si="0"/>
        <v>72357.179999999906</v>
      </c>
      <c r="K44" s="152">
        <f t="shared" si="0"/>
        <v>81990.119999999879</v>
      </c>
      <c r="L44" s="152">
        <f t="shared" si="0"/>
        <v>91910.999999999854</v>
      </c>
      <c r="M44" s="152">
        <f t="shared" si="0"/>
        <v>101730.83999999984</v>
      </c>
      <c r="N44" s="152">
        <f t="shared" si="0"/>
        <v>111599.99999999981</v>
      </c>
      <c r="O44" s="152">
        <f t="shared" si="0"/>
        <v>121348.25999999981</v>
      </c>
      <c r="P44" s="152">
        <f t="shared" si="0"/>
        <v>130468.55999999979</v>
      </c>
      <c r="Q44" s="152">
        <f t="shared" si="0"/>
        <v>139119.41999999981</v>
      </c>
      <c r="R44" s="152">
        <f t="shared" si="0"/>
        <v>147985.67999999979</v>
      </c>
      <c r="S44" s="155">
        <f t="shared" si="0"/>
        <v>157280.21999999977</v>
      </c>
      <c r="T44" s="155">
        <f t="shared" si="0"/>
        <v>166775.09999999977</v>
      </c>
      <c r="U44" s="155">
        <f t="shared" si="0"/>
        <v>176159.8199999998</v>
      </c>
      <c r="V44" s="155">
        <f t="shared" si="0"/>
        <v>185720.75999999978</v>
      </c>
      <c r="W44" s="155">
        <f t="shared" si="0"/>
        <v>195133.73999999976</v>
      </c>
      <c r="X44" s="155">
        <f t="shared" si="0"/>
        <v>204762.05999999968</v>
      </c>
      <c r="Y44" s="155">
        <f t="shared" si="0"/>
        <v>214676.33999999971</v>
      </c>
      <c r="Z44" s="155">
        <f t="shared" si="0"/>
        <v>224620.37999999971</v>
      </c>
      <c r="AA44" s="155">
        <f t="shared" si="0"/>
        <v>234345.59999999969</v>
      </c>
      <c r="AB44" s="155">
        <f t="shared" si="0"/>
        <v>243883.19999999969</v>
      </c>
      <c r="AC44" s="155">
        <f t="shared" si="0"/>
        <v>253705.25999999966</v>
      </c>
      <c r="AD44" s="155">
        <f t="shared" si="0"/>
        <v>263555.99999999959</v>
      </c>
      <c r="AE44" s="155">
        <f t="shared" si="0"/>
        <v>273572.57999999955</v>
      </c>
    </row>
    <row r="45" spans="1:31" x14ac:dyDescent="0.25">
      <c r="A45" s="139">
        <v>1</v>
      </c>
      <c r="B45" s="149">
        <f t="shared" ref="B45:B67" si="1">B44+B10</f>
        <v>645.05999999999995</v>
      </c>
      <c r="C45" s="153">
        <f t="shared" ref="C45:C67" si="2">C44+C10</f>
        <v>9224.519999999995</v>
      </c>
      <c r="D45" s="153">
        <f t="shared" ref="D45:D67" si="3">D44+D10</f>
        <v>17950.739999999991</v>
      </c>
      <c r="E45" s="153">
        <f t="shared" ref="E45:E67" si="4">E44+E10</f>
        <v>26685.419999999984</v>
      </c>
      <c r="F45" s="153">
        <f t="shared" ref="F45:F67" si="5">F44+F10</f>
        <v>35519.699999999975</v>
      </c>
      <c r="G45" s="153">
        <f t="shared" ref="G45:G67" si="6">G44+G10</f>
        <v>44618.459999999963</v>
      </c>
      <c r="H45" s="153">
        <f t="shared" ref="H45:H67" si="7">H44+H10</f>
        <v>54050.699999999946</v>
      </c>
      <c r="I45" s="153">
        <f t="shared" ref="I45:I67" si="8">I44+I10</f>
        <v>63244.379999999925</v>
      </c>
      <c r="J45" s="153">
        <f t="shared" ref="J45:J67" si="9">J44+J10</f>
        <v>72701.759999999907</v>
      </c>
      <c r="K45" s="153">
        <f t="shared" ref="K45:K67" si="10">K44+K10</f>
        <v>82329.659999999873</v>
      </c>
      <c r="L45" s="153">
        <f t="shared" ref="L45:L67" si="11">L44+L10</f>
        <v>92267.459999999861</v>
      </c>
      <c r="M45" s="153">
        <f t="shared" ref="M45:M67" si="12">M44+M10</f>
        <v>102079.61999999984</v>
      </c>
      <c r="N45" s="153">
        <f t="shared" ref="N45:N67" si="13">N44+N10</f>
        <v>111941.75999999981</v>
      </c>
      <c r="O45" s="153">
        <f t="shared" ref="O45:O67" si="14">O44+O10</f>
        <v>121684.13999999981</v>
      </c>
      <c r="P45" s="153">
        <f t="shared" ref="P45:P67" si="15">P44+P10</f>
        <v>130783.25999999979</v>
      </c>
      <c r="Q45" s="153">
        <f t="shared" ref="Q45:Q67" si="16">Q44+Q10</f>
        <v>139429.13999999981</v>
      </c>
      <c r="R45" s="154">
        <f t="shared" ref="R45:R67" si="17">R44+R10</f>
        <v>148311.41999999978</v>
      </c>
      <c r="S45" s="154">
        <f t="shared" ref="S45:S67" si="18">S44+S10</f>
        <v>157608.89999999976</v>
      </c>
      <c r="T45" s="154">
        <f t="shared" ref="T45:T67" si="19">T44+T10</f>
        <v>167120.21999999977</v>
      </c>
      <c r="U45" s="154">
        <f t="shared" ref="U45:U67" si="20">U44+U10</f>
        <v>176484.83999999979</v>
      </c>
      <c r="V45" s="154">
        <f t="shared" ref="V45:V67" si="21">V44+V10</f>
        <v>186058.19999999978</v>
      </c>
      <c r="W45" s="154">
        <f t="shared" ref="W45:W67" si="22">W44+W10</f>
        <v>195464.99999999977</v>
      </c>
      <c r="X45" s="154">
        <f t="shared" ref="X45:X67" si="23">X44+X10</f>
        <v>205103.51999999967</v>
      </c>
      <c r="Y45" s="154">
        <f t="shared" ref="Y45:Y67" si="24">Y44+Y10</f>
        <v>215023.7999999997</v>
      </c>
      <c r="Z45" s="154">
        <f t="shared" ref="Z45:Z67" si="25">Z44+Z10</f>
        <v>224981.63999999972</v>
      </c>
      <c r="AA45" s="154">
        <f t="shared" ref="AA45:AA67" si="26">AA44+AA10</f>
        <v>234686.21999999968</v>
      </c>
      <c r="AB45" s="154">
        <f t="shared" ref="AB45:AB67" si="27">AB44+AB10</f>
        <v>244206.65999999968</v>
      </c>
      <c r="AC45" s="154">
        <f t="shared" ref="AC45:AC67" si="28">AC44+AC10</f>
        <v>254041.19999999966</v>
      </c>
      <c r="AD45" s="154">
        <f t="shared" ref="AD45:AD67" si="29">AD44+AD10</f>
        <v>263912.27999999962</v>
      </c>
      <c r="AE45" s="154">
        <f t="shared" ref="AE45:AE67" si="30">AE44+AE10</f>
        <v>273929.69999999955</v>
      </c>
    </row>
    <row r="46" spans="1:31" x14ac:dyDescent="0.25">
      <c r="A46" s="139">
        <v>2</v>
      </c>
      <c r="B46" s="149">
        <f t="shared" si="1"/>
        <v>941.57999999999993</v>
      </c>
      <c r="C46" s="153">
        <f t="shared" si="2"/>
        <v>9550.5599999999959</v>
      </c>
      <c r="D46" s="153">
        <f t="shared" si="3"/>
        <v>18260.03999999999</v>
      </c>
      <c r="E46" s="153">
        <f t="shared" si="4"/>
        <v>26997.239999999983</v>
      </c>
      <c r="F46" s="153">
        <f t="shared" si="5"/>
        <v>35836.199999999975</v>
      </c>
      <c r="G46" s="153">
        <f t="shared" si="6"/>
        <v>44952.179999999964</v>
      </c>
      <c r="H46" s="153">
        <f t="shared" si="7"/>
        <v>54382.859999999942</v>
      </c>
      <c r="I46" s="153">
        <f t="shared" si="8"/>
        <v>63562.079999999922</v>
      </c>
      <c r="J46" s="153">
        <f t="shared" si="9"/>
        <v>73047.539999999906</v>
      </c>
      <c r="K46" s="153">
        <f t="shared" si="10"/>
        <v>82677.779999999868</v>
      </c>
      <c r="L46" s="153">
        <f t="shared" si="11"/>
        <v>92631.059999999867</v>
      </c>
      <c r="M46" s="153">
        <f t="shared" si="12"/>
        <v>102435.83999999984</v>
      </c>
      <c r="N46" s="153">
        <f t="shared" si="13"/>
        <v>112282.3199999998</v>
      </c>
      <c r="O46" s="153">
        <f t="shared" si="14"/>
        <v>122015.75999999981</v>
      </c>
      <c r="P46" s="153">
        <f t="shared" si="15"/>
        <v>131104.4399999998</v>
      </c>
      <c r="Q46" s="153">
        <f t="shared" si="16"/>
        <v>139750.19999999981</v>
      </c>
      <c r="R46" s="154">
        <f t="shared" si="17"/>
        <v>148646.51999999979</v>
      </c>
      <c r="S46" s="154">
        <f t="shared" si="18"/>
        <v>157939.67999999976</v>
      </c>
      <c r="T46" s="154">
        <f t="shared" si="19"/>
        <v>167461.43999999977</v>
      </c>
      <c r="U46" s="154">
        <f t="shared" si="20"/>
        <v>176818.85999999978</v>
      </c>
      <c r="V46" s="154">
        <f t="shared" si="21"/>
        <v>186399.29999999978</v>
      </c>
      <c r="W46" s="154">
        <f t="shared" si="22"/>
        <v>195806.99999999977</v>
      </c>
      <c r="X46" s="154">
        <f t="shared" si="23"/>
        <v>205447.67999999967</v>
      </c>
      <c r="Y46" s="154">
        <f t="shared" si="24"/>
        <v>215375.99999999971</v>
      </c>
      <c r="Z46" s="154">
        <f t="shared" si="25"/>
        <v>225353.45999999973</v>
      </c>
      <c r="AA46" s="154">
        <f t="shared" si="26"/>
        <v>235026.65999999968</v>
      </c>
      <c r="AB46" s="154">
        <f t="shared" si="27"/>
        <v>244542.53999999969</v>
      </c>
      <c r="AC46" s="154">
        <f t="shared" si="28"/>
        <v>254387.63999999966</v>
      </c>
      <c r="AD46" s="154">
        <f t="shared" si="29"/>
        <v>264272.7599999996</v>
      </c>
      <c r="AE46" s="154">
        <f t="shared" si="30"/>
        <v>274286.57999999955</v>
      </c>
    </row>
    <row r="47" spans="1:31" x14ac:dyDescent="0.25">
      <c r="A47" s="139">
        <v>3</v>
      </c>
      <c r="B47" s="149">
        <f t="shared" si="1"/>
        <v>1267.6199999999999</v>
      </c>
      <c r="C47" s="153">
        <f t="shared" si="2"/>
        <v>9873.8399999999965</v>
      </c>
      <c r="D47" s="153">
        <f t="shared" si="3"/>
        <v>18553.079999999987</v>
      </c>
      <c r="E47" s="153">
        <f t="shared" si="4"/>
        <v>27301.799999999985</v>
      </c>
      <c r="F47" s="153">
        <f t="shared" si="5"/>
        <v>36141.959999999977</v>
      </c>
      <c r="G47" s="153">
        <f t="shared" si="6"/>
        <v>45275.399999999965</v>
      </c>
      <c r="H47" s="153">
        <f t="shared" si="7"/>
        <v>54708.959999999941</v>
      </c>
      <c r="I47" s="153">
        <f t="shared" si="8"/>
        <v>63875.81999999992</v>
      </c>
      <c r="J47" s="153">
        <f t="shared" si="9"/>
        <v>73379.69999999991</v>
      </c>
      <c r="K47" s="153">
        <f t="shared" si="10"/>
        <v>83016.659999999873</v>
      </c>
      <c r="L47" s="153">
        <f t="shared" si="11"/>
        <v>92986.559999999867</v>
      </c>
      <c r="M47" s="153">
        <f t="shared" si="12"/>
        <v>102774.11999999984</v>
      </c>
      <c r="N47" s="153">
        <f t="shared" si="13"/>
        <v>112615.25999999981</v>
      </c>
      <c r="O47" s="153">
        <f t="shared" si="14"/>
        <v>122343.5399999998</v>
      </c>
      <c r="P47" s="153">
        <f t="shared" si="15"/>
        <v>131411.8199999998</v>
      </c>
      <c r="Q47" s="153">
        <f t="shared" si="16"/>
        <v>140067.5399999998</v>
      </c>
      <c r="R47" s="154">
        <f t="shared" si="17"/>
        <v>148976.03999999978</v>
      </c>
      <c r="S47" s="154">
        <f t="shared" si="18"/>
        <v>158270.75999999975</v>
      </c>
      <c r="T47" s="154">
        <f t="shared" si="19"/>
        <v>167805.59999999977</v>
      </c>
      <c r="U47" s="154">
        <f t="shared" si="20"/>
        <v>177144.11999999979</v>
      </c>
      <c r="V47" s="154">
        <f t="shared" si="21"/>
        <v>186729.11999999979</v>
      </c>
      <c r="W47" s="154">
        <f t="shared" si="22"/>
        <v>196137.35999999975</v>
      </c>
      <c r="X47" s="154">
        <f t="shared" si="23"/>
        <v>205785.83999999968</v>
      </c>
      <c r="Y47" s="154">
        <f t="shared" si="24"/>
        <v>215719.43999999971</v>
      </c>
      <c r="Z47" s="154">
        <f t="shared" si="25"/>
        <v>225710.09999999974</v>
      </c>
      <c r="AA47" s="154">
        <f t="shared" si="26"/>
        <v>235361.5799999997</v>
      </c>
      <c r="AB47" s="154">
        <f t="shared" si="27"/>
        <v>244871.27999999968</v>
      </c>
      <c r="AC47" s="154">
        <f t="shared" si="28"/>
        <v>254725.55999999968</v>
      </c>
      <c r="AD47" s="154">
        <f t="shared" si="29"/>
        <v>264627.71999999962</v>
      </c>
      <c r="AE47" s="154">
        <f t="shared" si="30"/>
        <v>274623.47999999957</v>
      </c>
    </row>
    <row r="48" spans="1:31" x14ac:dyDescent="0.25">
      <c r="A48" s="139">
        <v>4</v>
      </c>
      <c r="B48" s="149">
        <f t="shared" si="1"/>
        <v>1590.8999999999999</v>
      </c>
      <c r="C48" s="153">
        <f t="shared" si="2"/>
        <v>10205.759999999995</v>
      </c>
      <c r="D48" s="153">
        <f t="shared" si="3"/>
        <v>18856.859999999986</v>
      </c>
      <c r="E48" s="153">
        <f t="shared" si="4"/>
        <v>27611.459999999985</v>
      </c>
      <c r="F48" s="153">
        <f t="shared" si="5"/>
        <v>36457.619999999974</v>
      </c>
      <c r="G48" s="153">
        <f t="shared" si="6"/>
        <v>45606.539999999964</v>
      </c>
      <c r="H48" s="153">
        <f t="shared" si="7"/>
        <v>55040.519999999939</v>
      </c>
      <c r="I48" s="153">
        <f t="shared" si="8"/>
        <v>64205.099999999919</v>
      </c>
      <c r="J48" s="153">
        <f t="shared" si="9"/>
        <v>73724.879999999903</v>
      </c>
      <c r="K48" s="153">
        <f t="shared" si="10"/>
        <v>83368.079999999871</v>
      </c>
      <c r="L48" s="153">
        <f t="shared" si="11"/>
        <v>93354.23999999986</v>
      </c>
      <c r="M48" s="153">
        <f t="shared" si="12"/>
        <v>103133.45999999983</v>
      </c>
      <c r="N48" s="153">
        <f t="shared" si="13"/>
        <v>112956.11999999981</v>
      </c>
      <c r="O48" s="153">
        <f t="shared" si="14"/>
        <v>122681.0999999998</v>
      </c>
      <c r="P48" s="153">
        <f t="shared" si="15"/>
        <v>131734.91999999981</v>
      </c>
      <c r="Q48" s="153">
        <f t="shared" si="16"/>
        <v>140393.8199999998</v>
      </c>
      <c r="R48" s="154">
        <f t="shared" si="17"/>
        <v>149316.11999999976</v>
      </c>
      <c r="S48" s="154">
        <f t="shared" si="18"/>
        <v>158601.95999999976</v>
      </c>
      <c r="T48" s="154">
        <f t="shared" si="19"/>
        <v>168149.81999999977</v>
      </c>
      <c r="U48" s="154">
        <f t="shared" si="20"/>
        <v>177474.29999999978</v>
      </c>
      <c r="V48" s="154">
        <f t="shared" si="21"/>
        <v>187065.41999999978</v>
      </c>
      <c r="W48" s="154">
        <f t="shared" si="22"/>
        <v>196477.01999999976</v>
      </c>
      <c r="X48" s="154">
        <f t="shared" si="23"/>
        <v>206133.29999999967</v>
      </c>
      <c r="Y48" s="154">
        <f t="shared" si="24"/>
        <v>216065.93999999971</v>
      </c>
      <c r="Z48" s="154">
        <f t="shared" si="25"/>
        <v>226072.43999999974</v>
      </c>
      <c r="AA48" s="154">
        <f t="shared" si="26"/>
        <v>235712.99999999971</v>
      </c>
      <c r="AB48" s="154">
        <f t="shared" si="27"/>
        <v>245204.09999999969</v>
      </c>
      <c r="AC48" s="154">
        <f t="shared" si="28"/>
        <v>255073.85999999967</v>
      </c>
      <c r="AD48" s="154">
        <f t="shared" si="29"/>
        <v>264996.17999999964</v>
      </c>
      <c r="AE48" s="154">
        <f t="shared" si="30"/>
        <v>274967.8799999996</v>
      </c>
    </row>
    <row r="49" spans="1:31" x14ac:dyDescent="0.25">
      <c r="A49" s="139">
        <v>5</v>
      </c>
      <c r="B49" s="149">
        <f t="shared" si="1"/>
        <v>1940.82</v>
      </c>
      <c r="C49" s="153">
        <f t="shared" si="2"/>
        <v>10541.939999999995</v>
      </c>
      <c r="D49" s="153">
        <f t="shared" si="3"/>
        <v>19167.719999999987</v>
      </c>
      <c r="E49" s="153">
        <f t="shared" si="4"/>
        <v>27926.159999999985</v>
      </c>
      <c r="F49" s="153">
        <f t="shared" si="5"/>
        <v>36781.499999999971</v>
      </c>
      <c r="G49" s="153">
        <f t="shared" si="6"/>
        <v>45954.059999999961</v>
      </c>
      <c r="H49" s="153">
        <f t="shared" si="7"/>
        <v>55382.579999999936</v>
      </c>
      <c r="I49" s="153">
        <f t="shared" si="8"/>
        <v>64519.139999999919</v>
      </c>
      <c r="J49" s="153">
        <f t="shared" si="9"/>
        <v>74072.999999999898</v>
      </c>
      <c r="K49" s="153">
        <f t="shared" si="10"/>
        <v>83701.199999999866</v>
      </c>
      <c r="L49" s="153">
        <f t="shared" si="11"/>
        <v>93724.319999999861</v>
      </c>
      <c r="M49" s="153">
        <f t="shared" si="12"/>
        <v>103489.13999999982</v>
      </c>
      <c r="N49" s="153">
        <f t="shared" si="13"/>
        <v>113310.77999999981</v>
      </c>
      <c r="O49" s="153">
        <f t="shared" si="14"/>
        <v>123017.8799999998</v>
      </c>
      <c r="P49" s="153">
        <f t="shared" si="15"/>
        <v>132047.51999999981</v>
      </c>
      <c r="Q49" s="153">
        <f t="shared" si="16"/>
        <v>140710.3199999998</v>
      </c>
      <c r="R49" s="154">
        <f t="shared" si="17"/>
        <v>149648.75999999978</v>
      </c>
      <c r="S49" s="154">
        <f t="shared" si="18"/>
        <v>158960.51999999976</v>
      </c>
      <c r="T49" s="154">
        <f t="shared" si="19"/>
        <v>168496.85999999978</v>
      </c>
      <c r="U49" s="154">
        <f t="shared" si="20"/>
        <v>177823.13999999978</v>
      </c>
      <c r="V49" s="154">
        <f t="shared" si="21"/>
        <v>187406.33999999979</v>
      </c>
      <c r="W49" s="154">
        <f t="shared" si="22"/>
        <v>196817.09999999974</v>
      </c>
      <c r="X49" s="154">
        <f t="shared" si="23"/>
        <v>206469.41999999966</v>
      </c>
      <c r="Y49" s="154">
        <f t="shared" si="24"/>
        <v>216406.25999999972</v>
      </c>
      <c r="Z49" s="154">
        <f t="shared" si="25"/>
        <v>226438.73999999973</v>
      </c>
      <c r="AA49" s="154">
        <f t="shared" si="26"/>
        <v>236049.1199999997</v>
      </c>
      <c r="AB49" s="154">
        <f t="shared" si="27"/>
        <v>245560.0799999997</v>
      </c>
      <c r="AC49" s="154">
        <f t="shared" si="28"/>
        <v>255419.63999999966</v>
      </c>
      <c r="AD49" s="154">
        <f t="shared" si="29"/>
        <v>265349.93999999965</v>
      </c>
      <c r="AE49" s="154">
        <f t="shared" si="30"/>
        <v>275305.79999999958</v>
      </c>
    </row>
    <row r="50" spans="1:31" x14ac:dyDescent="0.25">
      <c r="A50" s="139">
        <v>6</v>
      </c>
      <c r="B50" s="149">
        <f t="shared" si="1"/>
        <v>2300.2799999999997</v>
      </c>
      <c r="C50" s="153">
        <f t="shared" si="2"/>
        <v>10897.319999999994</v>
      </c>
      <c r="D50" s="153">
        <f t="shared" si="3"/>
        <v>19498.859999999986</v>
      </c>
      <c r="E50" s="153">
        <f t="shared" si="4"/>
        <v>28260.599999999984</v>
      </c>
      <c r="F50" s="153">
        <f t="shared" si="5"/>
        <v>37120.079999999973</v>
      </c>
      <c r="G50" s="153">
        <f t="shared" si="6"/>
        <v>46322.33999999996</v>
      </c>
      <c r="H50" s="153">
        <f t="shared" si="7"/>
        <v>55742.459999999934</v>
      </c>
      <c r="I50" s="153">
        <f t="shared" si="8"/>
        <v>64853.399999999921</v>
      </c>
      <c r="J50" s="153">
        <f t="shared" si="9"/>
        <v>74433.899999999892</v>
      </c>
      <c r="K50" s="153">
        <f t="shared" si="10"/>
        <v>84081.839999999866</v>
      </c>
      <c r="L50" s="153">
        <f t="shared" si="11"/>
        <v>94090.019999999859</v>
      </c>
      <c r="M50" s="153">
        <f t="shared" si="12"/>
        <v>103853.15999999983</v>
      </c>
      <c r="N50" s="153">
        <f t="shared" si="13"/>
        <v>113687.21999999981</v>
      </c>
      <c r="O50" s="153">
        <f t="shared" si="14"/>
        <v>123374.9399999998</v>
      </c>
      <c r="P50" s="153">
        <f t="shared" si="15"/>
        <v>132381.77999999982</v>
      </c>
      <c r="Q50" s="153">
        <f t="shared" si="16"/>
        <v>141055.97999999981</v>
      </c>
      <c r="R50" s="154">
        <f t="shared" si="17"/>
        <v>150014.81999999977</v>
      </c>
      <c r="S50" s="154">
        <f t="shared" si="18"/>
        <v>159319.13999999975</v>
      </c>
      <c r="T50" s="154">
        <f t="shared" si="19"/>
        <v>168860.63999999978</v>
      </c>
      <c r="U50" s="154">
        <f t="shared" si="20"/>
        <v>178199.2799999998</v>
      </c>
      <c r="V50" s="154">
        <f t="shared" si="21"/>
        <v>187756.91999999978</v>
      </c>
      <c r="W50" s="154">
        <f t="shared" si="22"/>
        <v>197168.21999999974</v>
      </c>
      <c r="X50" s="154">
        <f t="shared" si="23"/>
        <v>206831.45999999967</v>
      </c>
      <c r="Y50" s="154">
        <f t="shared" si="24"/>
        <v>216781.01999999973</v>
      </c>
      <c r="Z50" s="154">
        <f t="shared" si="25"/>
        <v>226811.93999999974</v>
      </c>
      <c r="AA50" s="154">
        <f t="shared" si="26"/>
        <v>236401.43999999971</v>
      </c>
      <c r="AB50" s="154">
        <f t="shared" si="27"/>
        <v>245942.4599999997</v>
      </c>
      <c r="AC50" s="154">
        <f t="shared" si="28"/>
        <v>255780.95999999967</v>
      </c>
      <c r="AD50" s="154">
        <f t="shared" si="29"/>
        <v>265720.37999999966</v>
      </c>
      <c r="AE50" s="154">
        <f t="shared" si="30"/>
        <v>275671.97999999957</v>
      </c>
    </row>
    <row r="51" spans="1:31" x14ac:dyDescent="0.25">
      <c r="A51" s="139">
        <v>7</v>
      </c>
      <c r="B51" s="149">
        <f t="shared" si="1"/>
        <v>2661.2999999999988</v>
      </c>
      <c r="C51" s="153">
        <f t="shared" si="2"/>
        <v>11257.019999999995</v>
      </c>
      <c r="D51" s="153">
        <f t="shared" si="3"/>
        <v>19854.539999999986</v>
      </c>
      <c r="E51" s="153">
        <f t="shared" si="4"/>
        <v>28617.359999999982</v>
      </c>
      <c r="F51" s="153">
        <f t="shared" si="5"/>
        <v>37475.159999999974</v>
      </c>
      <c r="G51" s="153">
        <f t="shared" si="6"/>
        <v>46710.419999999962</v>
      </c>
      <c r="H51" s="153">
        <f t="shared" si="7"/>
        <v>56117.519999999931</v>
      </c>
      <c r="I51" s="153">
        <f t="shared" si="8"/>
        <v>65235.239999999918</v>
      </c>
      <c r="J51" s="153">
        <f t="shared" si="9"/>
        <v>74819.399999999892</v>
      </c>
      <c r="K51" s="153">
        <f t="shared" si="10"/>
        <v>84482.519999999859</v>
      </c>
      <c r="L51" s="153">
        <f t="shared" si="11"/>
        <v>94479.119999999864</v>
      </c>
      <c r="M51" s="153">
        <f t="shared" si="12"/>
        <v>104242.55999999982</v>
      </c>
      <c r="N51" s="153">
        <f t="shared" si="13"/>
        <v>114084.47999999981</v>
      </c>
      <c r="O51" s="153">
        <f t="shared" si="14"/>
        <v>123757.3199999998</v>
      </c>
      <c r="P51" s="153">
        <f t="shared" si="15"/>
        <v>132747.65999999983</v>
      </c>
      <c r="Q51" s="153">
        <f t="shared" si="16"/>
        <v>141416.45999999982</v>
      </c>
      <c r="R51" s="154">
        <f t="shared" si="17"/>
        <v>150414.89999999976</v>
      </c>
      <c r="S51" s="154">
        <f t="shared" si="18"/>
        <v>159696.53999999975</v>
      </c>
      <c r="T51" s="154">
        <f t="shared" si="19"/>
        <v>169253.45999999979</v>
      </c>
      <c r="U51" s="154">
        <f t="shared" si="20"/>
        <v>178601.57999999978</v>
      </c>
      <c r="V51" s="154">
        <f t="shared" si="21"/>
        <v>188142.77999999977</v>
      </c>
      <c r="W51" s="154">
        <f t="shared" si="22"/>
        <v>197550.23999999973</v>
      </c>
      <c r="X51" s="154">
        <f t="shared" si="23"/>
        <v>207217.43999999968</v>
      </c>
      <c r="Y51" s="154">
        <f t="shared" si="24"/>
        <v>217175.57999999973</v>
      </c>
      <c r="Z51" s="154">
        <f t="shared" si="25"/>
        <v>227207.39999999973</v>
      </c>
      <c r="AA51" s="154">
        <f t="shared" si="26"/>
        <v>236776.7399999997</v>
      </c>
      <c r="AB51" s="154">
        <f t="shared" si="27"/>
        <v>246324.59999999971</v>
      </c>
      <c r="AC51" s="154">
        <f t="shared" si="28"/>
        <v>256175.27999999968</v>
      </c>
      <c r="AD51" s="154">
        <f t="shared" si="29"/>
        <v>266110.85999999964</v>
      </c>
      <c r="AE51" s="154">
        <f t="shared" si="30"/>
        <v>276071.8799999996</v>
      </c>
    </row>
    <row r="52" spans="1:31" x14ac:dyDescent="0.25">
      <c r="A52" s="139">
        <v>8</v>
      </c>
      <c r="B52" s="149">
        <f t="shared" si="1"/>
        <v>3020.2199999999989</v>
      </c>
      <c r="C52" s="153">
        <f t="shared" si="2"/>
        <v>11606.279999999995</v>
      </c>
      <c r="D52" s="153">
        <f t="shared" si="3"/>
        <v>20213.759999999987</v>
      </c>
      <c r="E52" s="153">
        <f t="shared" si="4"/>
        <v>28986.239999999983</v>
      </c>
      <c r="F52" s="153">
        <f t="shared" si="5"/>
        <v>37854.359999999971</v>
      </c>
      <c r="G52" s="153">
        <f t="shared" si="6"/>
        <v>47103.419999999962</v>
      </c>
      <c r="H52" s="153">
        <f t="shared" si="7"/>
        <v>56509.739999999932</v>
      </c>
      <c r="I52" s="153">
        <f t="shared" si="8"/>
        <v>65623.559999999925</v>
      </c>
      <c r="J52" s="153">
        <f t="shared" si="9"/>
        <v>75222.119999999893</v>
      </c>
      <c r="K52" s="153">
        <f t="shared" si="10"/>
        <v>84873.959999999861</v>
      </c>
      <c r="L52" s="153">
        <f t="shared" si="11"/>
        <v>94892.519999999859</v>
      </c>
      <c r="M52" s="153">
        <f t="shared" si="12"/>
        <v>104649.47999999982</v>
      </c>
      <c r="N52" s="153">
        <f t="shared" si="13"/>
        <v>114496.61999999981</v>
      </c>
      <c r="O52" s="153">
        <f t="shared" si="14"/>
        <v>124143.89999999981</v>
      </c>
      <c r="P52" s="153">
        <f t="shared" si="15"/>
        <v>133108.43999999983</v>
      </c>
      <c r="Q52" s="153">
        <f t="shared" si="16"/>
        <v>141786.65999999983</v>
      </c>
      <c r="R52" s="154">
        <f t="shared" si="17"/>
        <v>150805.91999999975</v>
      </c>
      <c r="S52" s="154">
        <f t="shared" si="18"/>
        <v>160096.79999999976</v>
      </c>
      <c r="T52" s="154">
        <f t="shared" si="19"/>
        <v>169647.47999999978</v>
      </c>
      <c r="U52" s="154">
        <f t="shared" si="20"/>
        <v>178998.7199999998</v>
      </c>
      <c r="V52" s="154">
        <f t="shared" si="21"/>
        <v>188536.55999999976</v>
      </c>
      <c r="W52" s="154">
        <f t="shared" si="22"/>
        <v>197942.33999999973</v>
      </c>
      <c r="X52" s="154">
        <f t="shared" si="23"/>
        <v>207618.59999999969</v>
      </c>
      <c r="Y52" s="154">
        <f t="shared" si="24"/>
        <v>217552.91999999972</v>
      </c>
      <c r="Z52" s="154">
        <f t="shared" si="25"/>
        <v>227607.83999999973</v>
      </c>
      <c r="AA52" s="154">
        <f t="shared" si="26"/>
        <v>237181.0199999997</v>
      </c>
      <c r="AB52" s="154">
        <f t="shared" si="27"/>
        <v>246718.19999999972</v>
      </c>
      <c r="AC52" s="154">
        <f t="shared" si="28"/>
        <v>256585.31999999969</v>
      </c>
      <c r="AD52" s="154">
        <f t="shared" si="29"/>
        <v>266507.75999999966</v>
      </c>
      <c r="AE52" s="154">
        <f t="shared" si="30"/>
        <v>276481.61999999959</v>
      </c>
    </row>
    <row r="53" spans="1:31" x14ac:dyDescent="0.25">
      <c r="A53" s="139">
        <v>9</v>
      </c>
      <c r="B53" s="149">
        <f t="shared" si="1"/>
        <v>3375.2399999999989</v>
      </c>
      <c r="C53" s="153">
        <f t="shared" si="2"/>
        <v>11970.779999999995</v>
      </c>
      <c r="D53" s="153">
        <f t="shared" si="3"/>
        <v>20563.319999999989</v>
      </c>
      <c r="E53" s="153">
        <f t="shared" si="4"/>
        <v>29348.639999999985</v>
      </c>
      <c r="F53" s="153">
        <f t="shared" si="5"/>
        <v>38220.95999999997</v>
      </c>
      <c r="G53" s="153">
        <f t="shared" si="6"/>
        <v>47476.739999999962</v>
      </c>
      <c r="H53" s="153">
        <f t="shared" si="7"/>
        <v>56886.839999999931</v>
      </c>
      <c r="I53" s="153">
        <f t="shared" si="8"/>
        <v>66003.479999999923</v>
      </c>
      <c r="J53" s="153">
        <f t="shared" si="9"/>
        <v>75617.5799999999</v>
      </c>
      <c r="K53" s="153">
        <f t="shared" si="10"/>
        <v>85292.639999999854</v>
      </c>
      <c r="L53" s="153">
        <f t="shared" si="11"/>
        <v>95316.359999999855</v>
      </c>
      <c r="M53" s="153">
        <f t="shared" si="12"/>
        <v>105064.31999999982</v>
      </c>
      <c r="N53" s="153">
        <f t="shared" si="13"/>
        <v>114886.97999999981</v>
      </c>
      <c r="O53" s="153">
        <f t="shared" si="14"/>
        <v>124517.0399999998</v>
      </c>
      <c r="P53" s="153">
        <f t="shared" si="15"/>
        <v>133467.35999999984</v>
      </c>
      <c r="Q53" s="153">
        <f t="shared" si="16"/>
        <v>142143.65999999983</v>
      </c>
      <c r="R53" s="154">
        <f t="shared" si="17"/>
        <v>151195.85999999975</v>
      </c>
      <c r="S53" s="154">
        <f t="shared" si="18"/>
        <v>160496.21999999977</v>
      </c>
      <c r="T53" s="154">
        <f t="shared" si="19"/>
        <v>170044.61999999979</v>
      </c>
      <c r="U53" s="154">
        <f t="shared" si="20"/>
        <v>179380.4999999998</v>
      </c>
      <c r="V53" s="154">
        <f t="shared" si="21"/>
        <v>188905.37999999977</v>
      </c>
      <c r="W53" s="154">
        <f t="shared" si="22"/>
        <v>198314.99999999974</v>
      </c>
      <c r="X53" s="154">
        <f t="shared" si="23"/>
        <v>208024.55999999968</v>
      </c>
      <c r="Y53" s="154">
        <f t="shared" si="24"/>
        <v>217945.07999999973</v>
      </c>
      <c r="Z53" s="154">
        <f t="shared" si="25"/>
        <v>228030.17999999973</v>
      </c>
      <c r="AA53" s="154">
        <f t="shared" si="26"/>
        <v>237572.93999999971</v>
      </c>
      <c r="AB53" s="154">
        <f t="shared" si="27"/>
        <v>247105.37999999971</v>
      </c>
      <c r="AC53" s="154">
        <f t="shared" si="28"/>
        <v>256972.0199999997</v>
      </c>
      <c r="AD53" s="154">
        <f t="shared" si="29"/>
        <v>266883.35999999964</v>
      </c>
      <c r="AE53" s="154">
        <f t="shared" si="30"/>
        <v>276869.6999999996</v>
      </c>
    </row>
    <row r="54" spans="1:31" x14ac:dyDescent="0.25">
      <c r="A54" s="139">
        <v>10</v>
      </c>
      <c r="B54" s="149">
        <f t="shared" si="1"/>
        <v>3757.2599999999989</v>
      </c>
      <c r="C54" s="153">
        <f t="shared" si="2"/>
        <v>12349.439999999995</v>
      </c>
      <c r="D54" s="153">
        <f t="shared" si="3"/>
        <v>20942.21999999999</v>
      </c>
      <c r="E54" s="153">
        <f t="shared" si="4"/>
        <v>29744.159999999985</v>
      </c>
      <c r="F54" s="153">
        <f t="shared" si="5"/>
        <v>38610.77999999997</v>
      </c>
      <c r="G54" s="153">
        <f t="shared" si="6"/>
        <v>47871.83999999996</v>
      </c>
      <c r="H54" s="153">
        <f t="shared" si="7"/>
        <v>57301.079999999929</v>
      </c>
      <c r="I54" s="153">
        <f t="shared" si="8"/>
        <v>66400.919999999925</v>
      </c>
      <c r="J54" s="153">
        <f t="shared" si="9"/>
        <v>76043.399999999907</v>
      </c>
      <c r="K54" s="153">
        <f t="shared" si="10"/>
        <v>85730.699999999852</v>
      </c>
      <c r="L54" s="153">
        <f t="shared" si="11"/>
        <v>95750.699999999852</v>
      </c>
      <c r="M54" s="153">
        <f t="shared" si="12"/>
        <v>105496.37999999982</v>
      </c>
      <c r="N54" s="153">
        <f t="shared" si="13"/>
        <v>115293.83999999981</v>
      </c>
      <c r="O54" s="153">
        <f t="shared" si="14"/>
        <v>124918.0799999998</v>
      </c>
      <c r="P54" s="153">
        <f t="shared" si="15"/>
        <v>133850.63999999984</v>
      </c>
      <c r="Q54" s="153">
        <f t="shared" si="16"/>
        <v>142506.41999999984</v>
      </c>
      <c r="R54" s="154">
        <f t="shared" si="17"/>
        <v>151606.31999999975</v>
      </c>
      <c r="S54" s="154">
        <f t="shared" si="18"/>
        <v>160910.39999999976</v>
      </c>
      <c r="T54" s="154">
        <f t="shared" si="19"/>
        <v>170443.73999999979</v>
      </c>
      <c r="U54" s="154">
        <f t="shared" si="20"/>
        <v>179798.39999999979</v>
      </c>
      <c r="V54" s="154">
        <f t="shared" si="21"/>
        <v>189308.15999999977</v>
      </c>
      <c r="W54" s="154">
        <f t="shared" si="22"/>
        <v>198721.07999999973</v>
      </c>
      <c r="X54" s="154">
        <f t="shared" si="23"/>
        <v>208454.81999999969</v>
      </c>
      <c r="Y54" s="154">
        <f t="shared" si="24"/>
        <v>218369.15999999971</v>
      </c>
      <c r="Z54" s="154">
        <f t="shared" si="25"/>
        <v>228472.91999999972</v>
      </c>
      <c r="AA54" s="154">
        <f t="shared" si="26"/>
        <v>237981.2999999997</v>
      </c>
      <c r="AB54" s="154">
        <f t="shared" si="27"/>
        <v>247524.41999999972</v>
      </c>
      <c r="AC54" s="154">
        <f t="shared" si="28"/>
        <v>257378.27999999971</v>
      </c>
      <c r="AD54" s="154">
        <f t="shared" si="29"/>
        <v>267294.47999999963</v>
      </c>
      <c r="AE54" s="154">
        <f t="shared" si="30"/>
        <v>277270.97999999963</v>
      </c>
    </row>
    <row r="55" spans="1:31" x14ac:dyDescent="0.25">
      <c r="A55" s="139">
        <v>11</v>
      </c>
      <c r="B55" s="149">
        <f t="shared" si="1"/>
        <v>4141.9199999999983</v>
      </c>
      <c r="C55" s="153">
        <f t="shared" si="2"/>
        <v>12727.199999999995</v>
      </c>
      <c r="D55" s="153">
        <f t="shared" si="3"/>
        <v>21328.259999999991</v>
      </c>
      <c r="E55" s="153">
        <f t="shared" si="4"/>
        <v>30130.079999999984</v>
      </c>
      <c r="F55" s="153">
        <f t="shared" si="5"/>
        <v>38999.63999999997</v>
      </c>
      <c r="G55" s="153">
        <f t="shared" si="6"/>
        <v>48285.779999999962</v>
      </c>
      <c r="H55" s="153">
        <f t="shared" si="7"/>
        <v>57701.399999999929</v>
      </c>
      <c r="I55" s="153">
        <f t="shared" si="8"/>
        <v>66785.579999999929</v>
      </c>
      <c r="J55" s="153">
        <f t="shared" si="9"/>
        <v>76463.9399999999</v>
      </c>
      <c r="K55" s="153">
        <f t="shared" si="10"/>
        <v>86165.219999999856</v>
      </c>
      <c r="L55" s="153">
        <f t="shared" si="11"/>
        <v>96185.579999999856</v>
      </c>
      <c r="M55" s="153">
        <f t="shared" si="12"/>
        <v>105932.87999999982</v>
      </c>
      <c r="N55" s="153">
        <f t="shared" si="13"/>
        <v>115715.8199999998</v>
      </c>
      <c r="O55" s="153">
        <f t="shared" si="14"/>
        <v>125312.0999999998</v>
      </c>
      <c r="P55" s="153">
        <f t="shared" si="15"/>
        <v>134224.07999999984</v>
      </c>
      <c r="Q55" s="153">
        <f t="shared" si="16"/>
        <v>142902.29999999984</v>
      </c>
      <c r="R55" s="154">
        <f t="shared" si="17"/>
        <v>152014.85999999975</v>
      </c>
      <c r="S55" s="154">
        <f t="shared" si="18"/>
        <v>161308.49999999977</v>
      </c>
      <c r="T55" s="154">
        <f t="shared" si="19"/>
        <v>170850.7199999998</v>
      </c>
      <c r="U55" s="154">
        <f t="shared" si="20"/>
        <v>180206.51999999979</v>
      </c>
      <c r="V55" s="154">
        <f t="shared" si="21"/>
        <v>189707.45999999976</v>
      </c>
      <c r="W55" s="154">
        <f t="shared" si="22"/>
        <v>199135.49999999974</v>
      </c>
      <c r="X55" s="154">
        <f t="shared" si="23"/>
        <v>208890.41999999969</v>
      </c>
      <c r="Y55" s="154">
        <f t="shared" si="24"/>
        <v>218796.1199999997</v>
      </c>
      <c r="Z55" s="154">
        <f t="shared" si="25"/>
        <v>228914.75999999972</v>
      </c>
      <c r="AA55" s="154">
        <f t="shared" si="26"/>
        <v>238407.8999999997</v>
      </c>
      <c r="AB55" s="154">
        <f t="shared" si="27"/>
        <v>247946.51999999973</v>
      </c>
      <c r="AC55" s="154">
        <f t="shared" si="28"/>
        <v>257788.55999999971</v>
      </c>
      <c r="AD55" s="154">
        <f t="shared" si="29"/>
        <v>267716.6999999996</v>
      </c>
      <c r="AE55" s="154">
        <f t="shared" si="30"/>
        <v>277687.55999999965</v>
      </c>
    </row>
    <row r="56" spans="1:31" x14ac:dyDescent="0.25">
      <c r="A56" s="139">
        <v>12</v>
      </c>
      <c r="B56" s="149">
        <f t="shared" si="1"/>
        <v>4535.5799999999981</v>
      </c>
      <c r="C56" s="153">
        <f t="shared" si="2"/>
        <v>13111.199999999995</v>
      </c>
      <c r="D56" s="153">
        <f t="shared" si="3"/>
        <v>21715.679999999989</v>
      </c>
      <c r="E56" s="153">
        <f t="shared" si="4"/>
        <v>30519.779999999984</v>
      </c>
      <c r="F56" s="153">
        <f t="shared" si="5"/>
        <v>39397.199999999968</v>
      </c>
      <c r="G56" s="153">
        <f t="shared" si="6"/>
        <v>48706.739999999962</v>
      </c>
      <c r="H56" s="153">
        <f t="shared" si="7"/>
        <v>58109.699999999932</v>
      </c>
      <c r="I56" s="153">
        <f t="shared" si="8"/>
        <v>67191.779999999926</v>
      </c>
      <c r="J56" s="153">
        <f t="shared" si="9"/>
        <v>76898.699999999895</v>
      </c>
      <c r="K56" s="153">
        <f t="shared" si="10"/>
        <v>86607.419999999853</v>
      </c>
      <c r="L56" s="153">
        <f t="shared" si="11"/>
        <v>96625.61999999985</v>
      </c>
      <c r="M56" s="153">
        <f t="shared" si="12"/>
        <v>106379.27999999981</v>
      </c>
      <c r="N56" s="153">
        <f t="shared" si="13"/>
        <v>116148.83999999981</v>
      </c>
      <c r="O56" s="153">
        <f t="shared" si="14"/>
        <v>125708.0399999998</v>
      </c>
      <c r="P56" s="153">
        <f t="shared" si="15"/>
        <v>134600.81999999983</v>
      </c>
      <c r="Q56" s="153">
        <f t="shared" si="16"/>
        <v>143290.85999999984</v>
      </c>
      <c r="R56" s="154">
        <f t="shared" si="17"/>
        <v>152427.11999999976</v>
      </c>
      <c r="S56" s="154">
        <f t="shared" si="18"/>
        <v>161713.01999999976</v>
      </c>
      <c r="T56" s="154">
        <f t="shared" si="19"/>
        <v>171264.7199999998</v>
      </c>
      <c r="U56" s="154">
        <f t="shared" si="20"/>
        <v>180618.11999999979</v>
      </c>
      <c r="V56" s="154">
        <f t="shared" si="21"/>
        <v>190119.53999999975</v>
      </c>
      <c r="W56" s="154">
        <f t="shared" si="22"/>
        <v>199547.39999999973</v>
      </c>
      <c r="X56" s="154">
        <f t="shared" si="23"/>
        <v>209330.5199999997</v>
      </c>
      <c r="Y56" s="154">
        <f t="shared" si="24"/>
        <v>219220.6799999997</v>
      </c>
      <c r="Z56" s="154">
        <f t="shared" si="25"/>
        <v>229363.43999999971</v>
      </c>
      <c r="AA56" s="154">
        <f t="shared" si="26"/>
        <v>238846.97999999969</v>
      </c>
      <c r="AB56" s="154">
        <f t="shared" si="27"/>
        <v>248374.31999999972</v>
      </c>
      <c r="AC56" s="154">
        <f t="shared" si="28"/>
        <v>258203.5199999997</v>
      </c>
      <c r="AD56" s="154">
        <f t="shared" si="29"/>
        <v>268138.85999999958</v>
      </c>
      <c r="AE56" s="154">
        <f t="shared" si="30"/>
        <v>278105.39999999967</v>
      </c>
    </row>
    <row r="57" spans="1:31" x14ac:dyDescent="0.25">
      <c r="A57" s="139">
        <v>13</v>
      </c>
      <c r="B57" s="149">
        <f t="shared" si="1"/>
        <v>4931.3399999999983</v>
      </c>
      <c r="C57" s="153">
        <f t="shared" si="2"/>
        <v>13484.939999999995</v>
      </c>
      <c r="D57" s="153">
        <f t="shared" si="3"/>
        <v>22094.03999999999</v>
      </c>
      <c r="E57" s="153">
        <f t="shared" si="4"/>
        <v>30898.079999999984</v>
      </c>
      <c r="F57" s="153">
        <f t="shared" si="5"/>
        <v>39790.199999999968</v>
      </c>
      <c r="G57" s="153">
        <f t="shared" si="6"/>
        <v>49118.579999999958</v>
      </c>
      <c r="H57" s="153">
        <f t="shared" si="7"/>
        <v>58523.219999999928</v>
      </c>
      <c r="I57" s="153">
        <f t="shared" si="8"/>
        <v>67595.999999999927</v>
      </c>
      <c r="J57" s="153">
        <f t="shared" si="9"/>
        <v>77334.539999999892</v>
      </c>
      <c r="K57" s="153">
        <f t="shared" si="10"/>
        <v>87057.47999999985</v>
      </c>
      <c r="L57" s="153">
        <f t="shared" si="11"/>
        <v>97063.97999999985</v>
      </c>
      <c r="M57" s="153">
        <f t="shared" si="12"/>
        <v>106816.01999999981</v>
      </c>
      <c r="N57" s="153">
        <f t="shared" si="13"/>
        <v>116580.65999999981</v>
      </c>
      <c r="O57" s="153">
        <f t="shared" si="14"/>
        <v>126112.7999999998</v>
      </c>
      <c r="P57" s="153">
        <f t="shared" si="15"/>
        <v>134973.47999999984</v>
      </c>
      <c r="Q57" s="153">
        <f t="shared" si="16"/>
        <v>143666.39999999985</v>
      </c>
      <c r="R57" s="154">
        <f t="shared" si="17"/>
        <v>152835.59999999977</v>
      </c>
      <c r="S57" s="154">
        <f t="shared" si="18"/>
        <v>162120.41999999975</v>
      </c>
      <c r="T57" s="154">
        <f t="shared" si="19"/>
        <v>171668.8799999998</v>
      </c>
      <c r="U57" s="154">
        <f t="shared" si="20"/>
        <v>181025.8199999998</v>
      </c>
      <c r="V57" s="154">
        <f t="shared" si="21"/>
        <v>190543.13999999975</v>
      </c>
      <c r="W57" s="154">
        <f t="shared" si="22"/>
        <v>199961.57999999973</v>
      </c>
      <c r="X57" s="154">
        <f t="shared" si="23"/>
        <v>209770.37999999968</v>
      </c>
      <c r="Y57" s="154">
        <f t="shared" si="24"/>
        <v>219656.21999999971</v>
      </c>
      <c r="Z57" s="154">
        <f t="shared" si="25"/>
        <v>229788.9599999997</v>
      </c>
      <c r="AA57" s="154">
        <f t="shared" si="26"/>
        <v>239287.0799999997</v>
      </c>
      <c r="AB57" s="154">
        <f t="shared" si="27"/>
        <v>248806.31999999972</v>
      </c>
      <c r="AC57" s="154">
        <f t="shared" si="28"/>
        <v>258633.65999999971</v>
      </c>
      <c r="AD57" s="154">
        <f t="shared" si="29"/>
        <v>268564.07999999955</v>
      </c>
      <c r="AE57" s="154">
        <f t="shared" si="30"/>
        <v>278514.35999999969</v>
      </c>
    </row>
    <row r="58" spans="1:31" x14ac:dyDescent="0.25">
      <c r="A58" s="139">
        <v>14</v>
      </c>
      <c r="B58" s="149">
        <f t="shared" si="1"/>
        <v>5338.5599999999986</v>
      </c>
      <c r="C58" s="153">
        <f t="shared" si="2"/>
        <v>13880.279999999995</v>
      </c>
      <c r="D58" s="153">
        <f t="shared" si="3"/>
        <v>22507.079999999987</v>
      </c>
      <c r="E58" s="153">
        <f t="shared" si="4"/>
        <v>31301.879999999983</v>
      </c>
      <c r="F58" s="153">
        <f t="shared" si="5"/>
        <v>40218.719999999965</v>
      </c>
      <c r="G58" s="153">
        <f t="shared" si="6"/>
        <v>49556.219999999958</v>
      </c>
      <c r="H58" s="153">
        <f t="shared" si="7"/>
        <v>58964.519999999931</v>
      </c>
      <c r="I58" s="153">
        <f t="shared" si="8"/>
        <v>68023.499999999927</v>
      </c>
      <c r="J58" s="153">
        <f t="shared" si="9"/>
        <v>77797.139999999898</v>
      </c>
      <c r="K58" s="153">
        <f t="shared" si="10"/>
        <v>87527.399999999849</v>
      </c>
      <c r="L58" s="153">
        <f t="shared" si="11"/>
        <v>97531.019999999844</v>
      </c>
      <c r="M58" s="153">
        <f t="shared" si="12"/>
        <v>107295.83999999981</v>
      </c>
      <c r="N58" s="153">
        <f t="shared" si="13"/>
        <v>117048.29999999981</v>
      </c>
      <c r="O58" s="153">
        <f t="shared" si="14"/>
        <v>126530.6399999998</v>
      </c>
      <c r="P58" s="153">
        <f t="shared" si="15"/>
        <v>135373.67999999985</v>
      </c>
      <c r="Q58" s="153">
        <f t="shared" si="16"/>
        <v>144059.63999999984</v>
      </c>
      <c r="R58" s="154">
        <f t="shared" si="17"/>
        <v>153251.99999999977</v>
      </c>
      <c r="S58" s="154">
        <f t="shared" si="18"/>
        <v>162549.35999999975</v>
      </c>
      <c r="T58" s="154">
        <f t="shared" si="19"/>
        <v>172099.13999999981</v>
      </c>
      <c r="U58" s="154">
        <f t="shared" si="20"/>
        <v>181457.2799999998</v>
      </c>
      <c r="V58" s="154">
        <f t="shared" si="21"/>
        <v>190972.61999999976</v>
      </c>
      <c r="W58" s="154">
        <f t="shared" si="22"/>
        <v>200401.37999999971</v>
      </c>
      <c r="X58" s="154">
        <f t="shared" si="23"/>
        <v>210237.59999999969</v>
      </c>
      <c r="Y58" s="154">
        <f t="shared" si="24"/>
        <v>220102.85999999972</v>
      </c>
      <c r="Z58" s="154">
        <f t="shared" si="25"/>
        <v>230226.2999999997</v>
      </c>
      <c r="AA58" s="154">
        <f t="shared" si="26"/>
        <v>239744.87999999968</v>
      </c>
      <c r="AB58" s="154">
        <f t="shared" si="27"/>
        <v>249259.55999999971</v>
      </c>
      <c r="AC58" s="154">
        <f t="shared" si="28"/>
        <v>259094.27999999971</v>
      </c>
      <c r="AD58" s="154">
        <f t="shared" si="29"/>
        <v>269026.31999999954</v>
      </c>
      <c r="AE58" s="154">
        <f t="shared" si="30"/>
        <v>278958.65999999968</v>
      </c>
    </row>
    <row r="59" spans="1:31" x14ac:dyDescent="0.25">
      <c r="A59" s="139">
        <v>15</v>
      </c>
      <c r="B59" s="153">
        <f t="shared" si="1"/>
        <v>5725.1999999999989</v>
      </c>
      <c r="C59" s="153">
        <f t="shared" si="2"/>
        <v>14270.879999999994</v>
      </c>
      <c r="D59" s="153">
        <f t="shared" si="3"/>
        <v>22910.579999999987</v>
      </c>
      <c r="E59" s="153">
        <f t="shared" si="4"/>
        <v>31699.379999999983</v>
      </c>
      <c r="F59" s="153">
        <f t="shared" si="5"/>
        <v>40632.059999999961</v>
      </c>
      <c r="G59" s="153">
        <f t="shared" si="6"/>
        <v>50000.219999999958</v>
      </c>
      <c r="H59" s="153">
        <f t="shared" si="7"/>
        <v>59396.339999999931</v>
      </c>
      <c r="I59" s="153">
        <f t="shared" si="8"/>
        <v>68477.639999999927</v>
      </c>
      <c r="J59" s="153">
        <f t="shared" si="9"/>
        <v>78250.259999999893</v>
      </c>
      <c r="K59" s="153">
        <f t="shared" si="10"/>
        <v>88004.819999999847</v>
      </c>
      <c r="L59" s="153">
        <f t="shared" si="11"/>
        <v>98003.459999999846</v>
      </c>
      <c r="M59" s="153">
        <f t="shared" si="12"/>
        <v>107780.8199999998</v>
      </c>
      <c r="N59" s="153">
        <f t="shared" si="13"/>
        <v>117518.63999999981</v>
      </c>
      <c r="O59" s="153">
        <f t="shared" si="14"/>
        <v>126949.1399999998</v>
      </c>
      <c r="P59" s="153">
        <f t="shared" si="15"/>
        <v>135760.07999999984</v>
      </c>
      <c r="Q59" s="153">
        <f t="shared" si="16"/>
        <v>144462.47999999984</v>
      </c>
      <c r="R59" s="154">
        <f t="shared" si="17"/>
        <v>153666.89999999976</v>
      </c>
      <c r="S59" s="154">
        <f t="shared" si="18"/>
        <v>162977.15999999974</v>
      </c>
      <c r="T59" s="154">
        <f t="shared" si="19"/>
        <v>172516.97999999981</v>
      </c>
      <c r="U59" s="154">
        <f t="shared" si="20"/>
        <v>181887.35999999978</v>
      </c>
      <c r="V59" s="154">
        <f t="shared" si="21"/>
        <v>191406.17999999976</v>
      </c>
      <c r="W59" s="154">
        <f t="shared" si="22"/>
        <v>200847.71999999971</v>
      </c>
      <c r="X59" s="154">
        <f t="shared" si="23"/>
        <v>210701.09999999969</v>
      </c>
      <c r="Y59" s="154">
        <f t="shared" si="24"/>
        <v>220567.37999999971</v>
      </c>
      <c r="Z59" s="154">
        <f t="shared" si="25"/>
        <v>230674.85999999969</v>
      </c>
      <c r="AA59" s="154">
        <f t="shared" si="26"/>
        <v>240207.41999999969</v>
      </c>
      <c r="AB59" s="154">
        <f t="shared" si="27"/>
        <v>249716.3999999997</v>
      </c>
      <c r="AC59" s="154">
        <f t="shared" si="28"/>
        <v>259548.05999999971</v>
      </c>
      <c r="AD59" s="154">
        <f t="shared" si="29"/>
        <v>269506.25999999954</v>
      </c>
      <c r="AE59" s="154">
        <f t="shared" si="30"/>
        <v>279393.59999999969</v>
      </c>
    </row>
    <row r="60" spans="1:31" x14ac:dyDescent="0.25">
      <c r="A60" s="139">
        <v>16</v>
      </c>
      <c r="B60" s="153">
        <f t="shared" si="1"/>
        <v>6115.4399999999978</v>
      </c>
      <c r="C60" s="153">
        <f t="shared" si="2"/>
        <v>14676.599999999993</v>
      </c>
      <c r="D60" s="153">
        <f t="shared" si="3"/>
        <v>23316.719999999987</v>
      </c>
      <c r="E60" s="153">
        <f t="shared" si="4"/>
        <v>32110.679999999982</v>
      </c>
      <c r="F60" s="153">
        <f t="shared" si="5"/>
        <v>41059.439999999959</v>
      </c>
      <c r="G60" s="153">
        <f t="shared" si="6"/>
        <v>50442.719999999958</v>
      </c>
      <c r="H60" s="153">
        <f t="shared" si="7"/>
        <v>59846.039999999928</v>
      </c>
      <c r="I60" s="153">
        <f t="shared" si="8"/>
        <v>68939.81999999992</v>
      </c>
      <c r="J60" s="153">
        <f t="shared" si="9"/>
        <v>78694.679999999891</v>
      </c>
      <c r="K60" s="153">
        <f t="shared" si="10"/>
        <v>88481.399999999849</v>
      </c>
      <c r="L60" s="153">
        <f t="shared" si="11"/>
        <v>98496.47999999985</v>
      </c>
      <c r="M60" s="153">
        <f t="shared" si="12"/>
        <v>108267.2399999998</v>
      </c>
      <c r="N60" s="153">
        <f t="shared" si="13"/>
        <v>118011.65999999981</v>
      </c>
      <c r="O60" s="153">
        <f t="shared" si="14"/>
        <v>127369.7399999998</v>
      </c>
      <c r="P60" s="153">
        <f t="shared" si="15"/>
        <v>136156.85999999984</v>
      </c>
      <c r="Q60" s="153">
        <f t="shared" si="16"/>
        <v>144871.49999999983</v>
      </c>
      <c r="R60" s="154">
        <f t="shared" si="17"/>
        <v>154096.19999999975</v>
      </c>
      <c r="S60" s="154">
        <f t="shared" si="18"/>
        <v>163416.53999999975</v>
      </c>
      <c r="T60" s="154">
        <f t="shared" si="19"/>
        <v>172943.8199999998</v>
      </c>
      <c r="U60" s="154">
        <f t="shared" si="20"/>
        <v>182331.35999999978</v>
      </c>
      <c r="V60" s="154">
        <f t="shared" si="21"/>
        <v>191844.77999999977</v>
      </c>
      <c r="W60" s="154">
        <f t="shared" si="22"/>
        <v>201305.69999999972</v>
      </c>
      <c r="X60" s="154">
        <f t="shared" si="23"/>
        <v>211168.0799999997</v>
      </c>
      <c r="Y60" s="154">
        <f t="shared" si="24"/>
        <v>221041.6199999997</v>
      </c>
      <c r="Z60" s="154">
        <f t="shared" si="25"/>
        <v>231133.6799999997</v>
      </c>
      <c r="AA60" s="154">
        <f t="shared" si="26"/>
        <v>240634.55999999971</v>
      </c>
      <c r="AB60" s="154">
        <f t="shared" si="27"/>
        <v>250191.35999999969</v>
      </c>
      <c r="AC60" s="154">
        <f t="shared" si="28"/>
        <v>260017.6799999997</v>
      </c>
      <c r="AD60" s="154">
        <f t="shared" si="29"/>
        <v>269996.09999999957</v>
      </c>
      <c r="AE60" s="154">
        <f t="shared" si="30"/>
        <v>279834.47999999969</v>
      </c>
    </row>
    <row r="61" spans="1:31" x14ac:dyDescent="0.25">
      <c r="A61" s="139">
        <v>17</v>
      </c>
      <c r="B61" s="153">
        <f t="shared" si="1"/>
        <v>6488.8799999999974</v>
      </c>
      <c r="C61" s="153">
        <f t="shared" si="2"/>
        <v>15067.319999999992</v>
      </c>
      <c r="D61" s="153">
        <f t="shared" si="3"/>
        <v>23726.879999999986</v>
      </c>
      <c r="E61" s="153">
        <f t="shared" si="4"/>
        <v>32525.219999999983</v>
      </c>
      <c r="F61" s="153">
        <f t="shared" si="5"/>
        <v>41484.179999999957</v>
      </c>
      <c r="G61" s="153">
        <f t="shared" si="6"/>
        <v>50891.459999999955</v>
      </c>
      <c r="H61" s="153">
        <f t="shared" si="7"/>
        <v>60276.419999999925</v>
      </c>
      <c r="I61" s="153">
        <f t="shared" si="8"/>
        <v>69395.399999999921</v>
      </c>
      <c r="J61" s="153">
        <f t="shared" si="9"/>
        <v>79122.899999999892</v>
      </c>
      <c r="K61" s="153">
        <f t="shared" si="10"/>
        <v>88906.199999999852</v>
      </c>
      <c r="L61" s="153">
        <f t="shared" si="11"/>
        <v>98927.279999999853</v>
      </c>
      <c r="M61" s="153">
        <f t="shared" si="12"/>
        <v>108697.4999999998</v>
      </c>
      <c r="N61" s="153">
        <f t="shared" si="13"/>
        <v>118449.23999999982</v>
      </c>
      <c r="O61" s="153">
        <f t="shared" si="14"/>
        <v>127782.7199999998</v>
      </c>
      <c r="P61" s="153">
        <f t="shared" si="15"/>
        <v>136547.81999999983</v>
      </c>
      <c r="Q61" s="153">
        <f t="shared" si="16"/>
        <v>145276.67999999982</v>
      </c>
      <c r="R61" s="154">
        <f t="shared" si="17"/>
        <v>154518.41999999975</v>
      </c>
      <c r="S61" s="154">
        <f t="shared" si="18"/>
        <v>163856.27999999974</v>
      </c>
      <c r="T61" s="154">
        <f t="shared" si="19"/>
        <v>173362.4399999998</v>
      </c>
      <c r="U61" s="154">
        <f t="shared" si="20"/>
        <v>182776.61999999979</v>
      </c>
      <c r="V61" s="154">
        <f t="shared" si="21"/>
        <v>192274.73999999976</v>
      </c>
      <c r="W61" s="154">
        <f t="shared" si="22"/>
        <v>201772.97999999972</v>
      </c>
      <c r="X61" s="154">
        <f t="shared" si="23"/>
        <v>211634.33999999971</v>
      </c>
      <c r="Y61" s="154">
        <f t="shared" si="24"/>
        <v>221468.15999999971</v>
      </c>
      <c r="Z61" s="154">
        <f t="shared" si="25"/>
        <v>231580.91999999969</v>
      </c>
      <c r="AA61" s="154">
        <f t="shared" si="26"/>
        <v>241045.0199999997</v>
      </c>
      <c r="AB61" s="154">
        <f t="shared" si="27"/>
        <v>250632.2399999997</v>
      </c>
      <c r="AC61" s="154">
        <f t="shared" si="28"/>
        <v>260477.69999999969</v>
      </c>
      <c r="AD61" s="154">
        <f t="shared" si="29"/>
        <v>270480.53999999957</v>
      </c>
      <c r="AE61" s="154">
        <f t="shared" si="30"/>
        <v>280267.91999999969</v>
      </c>
    </row>
    <row r="62" spans="1:31" x14ac:dyDescent="0.25">
      <c r="A62" s="139">
        <v>18</v>
      </c>
      <c r="B62" s="153">
        <f t="shared" si="1"/>
        <v>6857.819999999997</v>
      </c>
      <c r="C62" s="153">
        <f t="shared" si="2"/>
        <v>15462.119999999992</v>
      </c>
      <c r="D62" s="153">
        <f t="shared" si="3"/>
        <v>24139.019999999986</v>
      </c>
      <c r="E62" s="153">
        <f t="shared" si="4"/>
        <v>32938.25999999998</v>
      </c>
      <c r="F62" s="153">
        <f t="shared" si="5"/>
        <v>41905.019999999953</v>
      </c>
      <c r="G62" s="153">
        <f t="shared" si="6"/>
        <v>51333.299999999952</v>
      </c>
      <c r="H62" s="153">
        <f t="shared" si="7"/>
        <v>60681.059999999925</v>
      </c>
      <c r="I62" s="153">
        <f t="shared" si="8"/>
        <v>69851.639999999927</v>
      </c>
      <c r="J62" s="153">
        <f t="shared" si="9"/>
        <v>79559.999999999898</v>
      </c>
      <c r="K62" s="153">
        <f t="shared" si="10"/>
        <v>89334.839999999851</v>
      </c>
      <c r="L62" s="153">
        <f t="shared" si="11"/>
        <v>99328.61999999985</v>
      </c>
      <c r="M62" s="153">
        <f t="shared" si="12"/>
        <v>109127.5199999998</v>
      </c>
      <c r="N62" s="153">
        <f t="shared" si="13"/>
        <v>118871.93999999981</v>
      </c>
      <c r="O62" s="153">
        <f t="shared" si="14"/>
        <v>128193.5999999998</v>
      </c>
      <c r="P62" s="153">
        <f t="shared" si="15"/>
        <v>136933.61999999982</v>
      </c>
      <c r="Q62" s="153">
        <f t="shared" si="16"/>
        <v>145682.09999999983</v>
      </c>
      <c r="R62" s="154">
        <f t="shared" si="17"/>
        <v>154936.25999999975</v>
      </c>
      <c r="S62" s="154">
        <f t="shared" si="18"/>
        <v>164311.19999999975</v>
      </c>
      <c r="T62" s="154">
        <f t="shared" si="19"/>
        <v>173783.57999999981</v>
      </c>
      <c r="U62" s="154">
        <f t="shared" si="20"/>
        <v>183239.8199999998</v>
      </c>
      <c r="V62" s="154">
        <f t="shared" si="21"/>
        <v>192715.97999999975</v>
      </c>
      <c r="W62" s="154">
        <f t="shared" si="22"/>
        <v>202245.11999999973</v>
      </c>
      <c r="X62" s="154">
        <f t="shared" si="23"/>
        <v>212106.8999999997</v>
      </c>
      <c r="Y62" s="154">
        <f t="shared" si="24"/>
        <v>221909.09999999971</v>
      </c>
      <c r="Z62" s="154">
        <f t="shared" si="25"/>
        <v>231974.63999999969</v>
      </c>
      <c r="AA62" s="154">
        <f t="shared" si="26"/>
        <v>241483.97999999969</v>
      </c>
      <c r="AB62" s="154">
        <f t="shared" si="27"/>
        <v>251064.47999999969</v>
      </c>
      <c r="AC62" s="154">
        <f t="shared" si="28"/>
        <v>260951.21999999968</v>
      </c>
      <c r="AD62" s="154">
        <f t="shared" si="29"/>
        <v>270964.3799999996</v>
      </c>
      <c r="AE62" s="154">
        <f t="shared" si="30"/>
        <v>280700.09999999969</v>
      </c>
    </row>
    <row r="63" spans="1:31" x14ac:dyDescent="0.25">
      <c r="A63" s="139">
        <v>19</v>
      </c>
      <c r="B63" s="153">
        <f t="shared" si="1"/>
        <v>7224.4799999999959</v>
      </c>
      <c r="C63" s="153">
        <f t="shared" si="2"/>
        <v>15849.11999999999</v>
      </c>
      <c r="D63" s="153">
        <f t="shared" si="3"/>
        <v>24540.239999999987</v>
      </c>
      <c r="E63" s="153">
        <f t="shared" si="4"/>
        <v>33348.959999999977</v>
      </c>
      <c r="F63" s="153">
        <f t="shared" si="5"/>
        <v>42326.879999999954</v>
      </c>
      <c r="G63" s="153">
        <f t="shared" si="6"/>
        <v>51773.879999999954</v>
      </c>
      <c r="H63" s="153">
        <f t="shared" si="7"/>
        <v>61080.479999999923</v>
      </c>
      <c r="I63" s="153">
        <f t="shared" si="8"/>
        <v>70305.17999999992</v>
      </c>
      <c r="J63" s="153">
        <f t="shared" si="9"/>
        <v>79992.539999999892</v>
      </c>
      <c r="K63" s="153">
        <f t="shared" si="10"/>
        <v>89791.679999999847</v>
      </c>
      <c r="L63" s="153">
        <f t="shared" si="11"/>
        <v>99752.459999999846</v>
      </c>
      <c r="M63" s="153">
        <f t="shared" si="12"/>
        <v>109569.7799999998</v>
      </c>
      <c r="N63" s="153">
        <f t="shared" si="13"/>
        <v>119323.01999999981</v>
      </c>
      <c r="O63" s="153">
        <f t="shared" si="14"/>
        <v>128603.9399999998</v>
      </c>
      <c r="P63" s="153">
        <f t="shared" si="15"/>
        <v>137311.91999999981</v>
      </c>
      <c r="Q63" s="153">
        <f t="shared" si="16"/>
        <v>146081.45999999982</v>
      </c>
      <c r="R63" s="154">
        <f t="shared" si="17"/>
        <v>155345.51999999976</v>
      </c>
      <c r="S63" s="154">
        <f t="shared" si="18"/>
        <v>164756.39999999976</v>
      </c>
      <c r="T63" s="154">
        <f t="shared" si="19"/>
        <v>174203.8799999998</v>
      </c>
      <c r="U63" s="154">
        <f t="shared" si="20"/>
        <v>183699.6599999998</v>
      </c>
      <c r="V63" s="154">
        <f t="shared" si="21"/>
        <v>193150.25999999975</v>
      </c>
      <c r="W63" s="154">
        <f t="shared" si="22"/>
        <v>202710.95999999973</v>
      </c>
      <c r="X63" s="154">
        <f t="shared" si="23"/>
        <v>212582.3999999997</v>
      </c>
      <c r="Y63" s="154">
        <f t="shared" si="24"/>
        <v>222399.23999999973</v>
      </c>
      <c r="Z63" s="154">
        <f t="shared" si="25"/>
        <v>232366.97999999969</v>
      </c>
      <c r="AA63" s="154">
        <f t="shared" si="26"/>
        <v>241921.19999999969</v>
      </c>
      <c r="AB63" s="154">
        <f t="shared" si="27"/>
        <v>251510.21999999968</v>
      </c>
      <c r="AC63" s="154">
        <f t="shared" si="28"/>
        <v>261416.45999999967</v>
      </c>
      <c r="AD63" s="154">
        <f t="shared" si="29"/>
        <v>271442.6999999996</v>
      </c>
      <c r="AE63" s="154">
        <f t="shared" si="30"/>
        <v>281122.6799999997</v>
      </c>
    </row>
    <row r="64" spans="1:31" x14ac:dyDescent="0.25">
      <c r="A64" s="139">
        <v>20</v>
      </c>
      <c r="B64" s="153">
        <f t="shared" si="1"/>
        <v>7566.359999999996</v>
      </c>
      <c r="C64" s="153">
        <f t="shared" si="2"/>
        <v>16224.71999999999</v>
      </c>
      <c r="D64" s="153">
        <f t="shared" si="3"/>
        <v>24936.239999999987</v>
      </c>
      <c r="E64" s="153">
        <f t="shared" si="4"/>
        <v>33749.459999999977</v>
      </c>
      <c r="F64" s="153">
        <f t="shared" si="5"/>
        <v>42746.999999999956</v>
      </c>
      <c r="G64" s="153">
        <f t="shared" si="6"/>
        <v>52196.279999999955</v>
      </c>
      <c r="H64" s="153">
        <f t="shared" si="7"/>
        <v>61477.019999999924</v>
      </c>
      <c r="I64" s="153">
        <f t="shared" si="8"/>
        <v>70746.17999999992</v>
      </c>
      <c r="J64" s="153">
        <f t="shared" si="9"/>
        <v>80414.159999999887</v>
      </c>
      <c r="K64" s="153">
        <f t="shared" si="10"/>
        <v>90244.739999999845</v>
      </c>
      <c r="L64" s="153">
        <f t="shared" si="11"/>
        <v>100167.35999999984</v>
      </c>
      <c r="M64" s="153">
        <f t="shared" si="12"/>
        <v>110009.9399999998</v>
      </c>
      <c r="N64" s="153">
        <f t="shared" si="13"/>
        <v>119768.51999999981</v>
      </c>
      <c r="O64" s="153">
        <f t="shared" si="14"/>
        <v>129002.33999999979</v>
      </c>
      <c r="P64" s="153">
        <f t="shared" si="15"/>
        <v>137686.4999999998</v>
      </c>
      <c r="Q64" s="153">
        <f t="shared" si="16"/>
        <v>146477.51999999981</v>
      </c>
      <c r="R64" s="154">
        <f t="shared" si="17"/>
        <v>155753.27999999977</v>
      </c>
      <c r="S64" s="154">
        <f t="shared" si="18"/>
        <v>165185.57999999975</v>
      </c>
      <c r="T64" s="154">
        <f t="shared" si="19"/>
        <v>174616.01999999981</v>
      </c>
      <c r="U64" s="154">
        <f t="shared" si="20"/>
        <v>184142.8799999998</v>
      </c>
      <c r="V64" s="154">
        <f t="shared" si="21"/>
        <v>193573.01999999976</v>
      </c>
      <c r="W64" s="154">
        <f t="shared" si="22"/>
        <v>203159.69999999972</v>
      </c>
      <c r="X64" s="154">
        <f t="shared" si="23"/>
        <v>213032.21999999971</v>
      </c>
      <c r="Y64" s="154">
        <f t="shared" si="24"/>
        <v>222890.69999999972</v>
      </c>
      <c r="Z64" s="154">
        <f t="shared" si="25"/>
        <v>232786.7999999997</v>
      </c>
      <c r="AA64" s="154">
        <f t="shared" si="26"/>
        <v>242335.91999999969</v>
      </c>
      <c r="AB64" s="154">
        <f t="shared" si="27"/>
        <v>252002.09999999969</v>
      </c>
      <c r="AC64" s="154">
        <f t="shared" si="28"/>
        <v>261875.39999999967</v>
      </c>
      <c r="AD64" s="154">
        <f t="shared" si="29"/>
        <v>271909.79999999958</v>
      </c>
      <c r="AE64" s="154">
        <f t="shared" si="30"/>
        <v>281532.83999999968</v>
      </c>
    </row>
    <row r="65" spans="1:31" x14ac:dyDescent="0.25">
      <c r="A65" s="139">
        <v>21</v>
      </c>
      <c r="B65" s="153">
        <f t="shared" si="1"/>
        <v>7889.6999999999962</v>
      </c>
      <c r="C65" s="153">
        <f t="shared" si="2"/>
        <v>16583.399999999991</v>
      </c>
      <c r="D65" s="153">
        <f t="shared" si="3"/>
        <v>25304.759999999987</v>
      </c>
      <c r="E65" s="153">
        <f t="shared" si="4"/>
        <v>34121.279999999977</v>
      </c>
      <c r="F65" s="153">
        <f t="shared" si="5"/>
        <v>43138.679999999957</v>
      </c>
      <c r="G65" s="153">
        <f t="shared" si="6"/>
        <v>52588.919999999955</v>
      </c>
      <c r="H65" s="153">
        <f t="shared" si="7"/>
        <v>61846.379999999925</v>
      </c>
      <c r="I65" s="153">
        <f t="shared" si="8"/>
        <v>71162.519999999917</v>
      </c>
      <c r="J65" s="153">
        <f t="shared" si="9"/>
        <v>80811.779999999882</v>
      </c>
      <c r="K65" s="153">
        <f t="shared" si="10"/>
        <v>90669.419999999838</v>
      </c>
      <c r="L65" s="153">
        <f t="shared" si="11"/>
        <v>100555.85999999984</v>
      </c>
      <c r="M65" s="153">
        <f t="shared" si="12"/>
        <v>110421.3599999998</v>
      </c>
      <c r="N65" s="153">
        <f t="shared" si="13"/>
        <v>120179.69999999981</v>
      </c>
      <c r="O65" s="153">
        <f t="shared" si="14"/>
        <v>129372.11999999979</v>
      </c>
      <c r="P65" s="153">
        <f t="shared" si="15"/>
        <v>138044.9999999998</v>
      </c>
      <c r="Q65" s="153">
        <f t="shared" si="16"/>
        <v>146858.0999999998</v>
      </c>
      <c r="R65" s="154">
        <f t="shared" si="17"/>
        <v>156144.17999999976</v>
      </c>
      <c r="S65" s="154">
        <f t="shared" si="18"/>
        <v>165585.89999999976</v>
      </c>
      <c r="T65" s="154">
        <f t="shared" si="19"/>
        <v>175006.67999999982</v>
      </c>
      <c r="U65" s="154">
        <f t="shared" si="20"/>
        <v>184556.0999999998</v>
      </c>
      <c r="V65" s="154">
        <f t="shared" si="21"/>
        <v>193969.37999999974</v>
      </c>
      <c r="W65" s="154">
        <f t="shared" si="22"/>
        <v>203570.99999999971</v>
      </c>
      <c r="X65" s="154">
        <f t="shared" si="23"/>
        <v>213457.97999999972</v>
      </c>
      <c r="Y65" s="154">
        <f t="shared" si="24"/>
        <v>223342.07999999973</v>
      </c>
      <c r="Z65" s="154">
        <f t="shared" si="25"/>
        <v>233189.93999999971</v>
      </c>
      <c r="AA65" s="154">
        <f t="shared" si="26"/>
        <v>242735.21999999968</v>
      </c>
      <c r="AB65" s="154">
        <f t="shared" si="27"/>
        <v>252459.89999999967</v>
      </c>
      <c r="AC65" s="154">
        <f t="shared" si="28"/>
        <v>262309.55999999965</v>
      </c>
      <c r="AD65" s="154">
        <f t="shared" si="29"/>
        <v>272342.8199999996</v>
      </c>
      <c r="AE65" s="154">
        <f t="shared" si="30"/>
        <v>281922.1199999997</v>
      </c>
    </row>
    <row r="66" spans="1:31" x14ac:dyDescent="0.25">
      <c r="A66" s="139">
        <v>22</v>
      </c>
      <c r="B66" s="153">
        <f t="shared" si="1"/>
        <v>8219.6399999999958</v>
      </c>
      <c r="C66" s="153">
        <f t="shared" si="2"/>
        <v>16951.319999999989</v>
      </c>
      <c r="D66" s="153">
        <f t="shared" si="3"/>
        <v>25681.799999999985</v>
      </c>
      <c r="E66" s="153">
        <f t="shared" si="4"/>
        <v>34503.179999999978</v>
      </c>
      <c r="F66" s="153">
        <f t="shared" si="5"/>
        <v>43545.83999999996</v>
      </c>
      <c r="G66" s="153">
        <f t="shared" si="6"/>
        <v>52992.899999999958</v>
      </c>
      <c r="H66" s="153">
        <f t="shared" si="7"/>
        <v>62228.879999999925</v>
      </c>
      <c r="I66" s="153">
        <f t="shared" si="8"/>
        <v>71583.359999999913</v>
      </c>
      <c r="J66" s="153">
        <f t="shared" si="9"/>
        <v>81219.359999999884</v>
      </c>
      <c r="K66" s="153">
        <f t="shared" si="10"/>
        <v>91108.439999999842</v>
      </c>
      <c r="L66" s="153">
        <f t="shared" si="11"/>
        <v>100960.01999999984</v>
      </c>
      <c r="M66" s="153">
        <f t="shared" si="12"/>
        <v>110833.7399999998</v>
      </c>
      <c r="N66" s="153">
        <f t="shared" si="13"/>
        <v>120591.5999999998</v>
      </c>
      <c r="O66" s="153">
        <f t="shared" si="14"/>
        <v>129755.51999999979</v>
      </c>
      <c r="P66" s="153">
        <f t="shared" si="15"/>
        <v>138417.05999999979</v>
      </c>
      <c r="Q66" s="153">
        <f t="shared" si="16"/>
        <v>147252.89999999979</v>
      </c>
      <c r="R66" s="154">
        <f t="shared" si="17"/>
        <v>156539.99999999977</v>
      </c>
      <c r="S66" s="154">
        <f t="shared" si="18"/>
        <v>166002.47999999975</v>
      </c>
      <c r="T66" s="154">
        <f t="shared" si="19"/>
        <v>175412.69999999981</v>
      </c>
      <c r="U66" s="154">
        <f t="shared" si="20"/>
        <v>184971.17999999979</v>
      </c>
      <c r="V66" s="154">
        <f t="shared" si="21"/>
        <v>194374.01999999976</v>
      </c>
      <c r="W66" s="154">
        <f t="shared" si="22"/>
        <v>203985.35999999969</v>
      </c>
      <c r="X66" s="154">
        <f t="shared" si="23"/>
        <v>213894.95999999973</v>
      </c>
      <c r="Y66" s="154">
        <f t="shared" si="24"/>
        <v>223796.15999999971</v>
      </c>
      <c r="Z66" s="154">
        <f t="shared" si="25"/>
        <v>233595.8999999997</v>
      </c>
      <c r="AA66" s="154">
        <f t="shared" si="26"/>
        <v>243140.03999999969</v>
      </c>
      <c r="AB66" s="154">
        <f t="shared" si="27"/>
        <v>252909.53999999969</v>
      </c>
      <c r="AC66" s="154">
        <f t="shared" si="28"/>
        <v>262746.35999999964</v>
      </c>
      <c r="AD66" s="154">
        <f t="shared" si="29"/>
        <v>272778.41999999958</v>
      </c>
      <c r="AE66" s="154">
        <f t="shared" si="30"/>
        <v>282328.37999999971</v>
      </c>
    </row>
    <row r="67" spans="1:31" x14ac:dyDescent="0.25">
      <c r="A67" s="139">
        <v>23</v>
      </c>
      <c r="B67" s="153">
        <f t="shared" si="1"/>
        <v>8557.3799999999956</v>
      </c>
      <c r="C67" s="153">
        <f t="shared" si="2"/>
        <v>17307.179999999989</v>
      </c>
      <c r="D67" s="153">
        <f t="shared" si="3"/>
        <v>26042.339999999986</v>
      </c>
      <c r="E67" s="153">
        <f t="shared" si="4"/>
        <v>34870.379999999976</v>
      </c>
      <c r="F67" s="153">
        <f t="shared" si="5"/>
        <v>43933.199999999961</v>
      </c>
      <c r="G67" s="153">
        <f t="shared" si="6"/>
        <v>53373.599999999955</v>
      </c>
      <c r="H67" s="153">
        <f t="shared" si="7"/>
        <v>62589.359999999928</v>
      </c>
      <c r="I67" s="153">
        <f t="shared" si="8"/>
        <v>71986.919999999911</v>
      </c>
      <c r="J67" s="153">
        <f t="shared" si="9"/>
        <v>81618.719999999885</v>
      </c>
      <c r="K67" s="153">
        <f t="shared" si="10"/>
        <v>91523.399999999849</v>
      </c>
      <c r="L67" s="153">
        <f t="shared" si="11"/>
        <v>101352.41999999984</v>
      </c>
      <c r="M67" s="153">
        <f t="shared" si="12"/>
        <v>111228.83999999981</v>
      </c>
      <c r="N67" s="153">
        <f t="shared" si="13"/>
        <v>120981.1799999998</v>
      </c>
      <c r="O67" s="153">
        <f t="shared" si="14"/>
        <v>130123.67999999979</v>
      </c>
      <c r="P67" s="153">
        <f t="shared" si="15"/>
        <v>138778.25999999981</v>
      </c>
      <c r="Q67" s="153">
        <f t="shared" si="16"/>
        <v>147635.9399999998</v>
      </c>
      <c r="R67" s="154">
        <f t="shared" si="17"/>
        <v>156918.83999999976</v>
      </c>
      <c r="S67" s="154">
        <f t="shared" si="18"/>
        <v>166401.17999999976</v>
      </c>
      <c r="T67" s="154">
        <f t="shared" si="19"/>
        <v>175800.7199999998</v>
      </c>
      <c r="U67" s="154">
        <f t="shared" si="20"/>
        <v>185357.57999999978</v>
      </c>
      <c r="V67" s="154">
        <f t="shared" si="21"/>
        <v>194769.11999999976</v>
      </c>
      <c r="W67" s="154">
        <f t="shared" si="22"/>
        <v>204382.43999999968</v>
      </c>
      <c r="X67" s="154">
        <f t="shared" si="23"/>
        <v>214306.31999999972</v>
      </c>
      <c r="Y67" s="154">
        <f t="shared" si="24"/>
        <v>224225.21999999971</v>
      </c>
      <c r="Z67" s="154">
        <f t="shared" si="25"/>
        <v>233976.2399999997</v>
      </c>
      <c r="AA67" s="154">
        <f t="shared" si="26"/>
        <v>243518.99999999968</v>
      </c>
      <c r="AB67" s="154">
        <f t="shared" si="27"/>
        <v>253323.89999999967</v>
      </c>
      <c r="AC67" s="154">
        <f t="shared" si="28"/>
        <v>263166.95999999961</v>
      </c>
      <c r="AD67" s="154">
        <f t="shared" si="29"/>
        <v>273185.27999999956</v>
      </c>
      <c r="AE67" s="154">
        <f t="shared" si="30"/>
        <v>282719.15999999974</v>
      </c>
    </row>
    <row r="79" spans="1:31" x14ac:dyDescent="0.25">
      <c r="B79" s="187" t="s">
        <v>586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</row>
    <row r="80" spans="1:31" x14ac:dyDescent="0.25">
      <c r="A80" s="138" t="s">
        <v>576</v>
      </c>
      <c r="B80" s="139">
        <v>1</v>
      </c>
      <c r="C80" s="139">
        <v>2</v>
      </c>
      <c r="D80" s="139">
        <v>3</v>
      </c>
      <c r="E80" s="139">
        <v>4</v>
      </c>
      <c r="F80" s="139">
        <v>5</v>
      </c>
      <c r="G80" s="139">
        <v>6</v>
      </c>
      <c r="H80" s="139">
        <v>7</v>
      </c>
      <c r="I80" s="139">
        <v>8</v>
      </c>
      <c r="J80" s="139">
        <v>9</v>
      </c>
      <c r="K80" s="139">
        <v>10</v>
      </c>
      <c r="L80" s="139">
        <v>11</v>
      </c>
      <c r="M80" s="139">
        <v>12</v>
      </c>
      <c r="N80" s="139">
        <v>13</v>
      </c>
      <c r="O80" s="139">
        <v>14</v>
      </c>
      <c r="P80" s="139">
        <v>15</v>
      </c>
      <c r="Q80" s="139">
        <v>16</v>
      </c>
      <c r="R80" s="139">
        <v>17</v>
      </c>
      <c r="S80" s="139">
        <v>18</v>
      </c>
      <c r="T80" s="139">
        <v>19</v>
      </c>
      <c r="U80" s="139">
        <v>20</v>
      </c>
      <c r="V80" s="139">
        <v>21</v>
      </c>
      <c r="W80" s="139">
        <v>22</v>
      </c>
      <c r="X80" s="139">
        <v>23</v>
      </c>
      <c r="Y80" s="139">
        <v>24</v>
      </c>
      <c r="Z80" s="139">
        <v>25</v>
      </c>
      <c r="AA80" s="139">
        <v>26</v>
      </c>
      <c r="AB80" s="139">
        <v>27</v>
      </c>
      <c r="AC80" s="139">
        <v>28</v>
      </c>
      <c r="AD80" s="139">
        <v>29</v>
      </c>
      <c r="AE80" s="139">
        <v>30</v>
      </c>
    </row>
    <row r="81" spans="1:31" x14ac:dyDescent="0.25">
      <c r="A81" s="138" t="s">
        <v>577</v>
      </c>
    </row>
    <row r="82" spans="1:31" x14ac:dyDescent="0.25">
      <c r="A82" s="139">
        <v>0</v>
      </c>
      <c r="B82" s="160">
        <v>0.1333</v>
      </c>
      <c r="C82" s="161">
        <v>0.10851</v>
      </c>
      <c r="D82" s="161">
        <v>0.10851</v>
      </c>
      <c r="E82" s="161">
        <v>0.10851</v>
      </c>
      <c r="F82" s="161">
        <v>0.10851</v>
      </c>
      <c r="G82" s="161">
        <v>0.10851</v>
      </c>
      <c r="H82" s="161">
        <v>0.10851</v>
      </c>
      <c r="I82" s="161">
        <v>0.10851</v>
      </c>
      <c r="J82" s="161">
        <v>0.10851</v>
      </c>
      <c r="K82" s="161">
        <v>0.10851</v>
      </c>
      <c r="L82" s="161">
        <v>0.10851</v>
      </c>
      <c r="M82" s="161">
        <v>0.10851</v>
      </c>
      <c r="N82" s="161">
        <v>0.10851</v>
      </c>
      <c r="O82" s="161">
        <v>0.10851</v>
      </c>
      <c r="P82" s="161">
        <v>0.10851</v>
      </c>
      <c r="Q82" s="161">
        <v>0.10851</v>
      </c>
      <c r="R82" s="161">
        <v>0.10851</v>
      </c>
      <c r="S82" s="162">
        <v>3.5810000000000002E-2</v>
      </c>
      <c r="T82" s="162">
        <v>3.5810000000000002E-2</v>
      </c>
      <c r="U82" s="162">
        <v>3.5810000000000002E-2</v>
      </c>
      <c r="V82" s="162">
        <v>3.5810000000000002E-2</v>
      </c>
      <c r="W82" s="162">
        <v>3.5810000000000002E-2</v>
      </c>
      <c r="X82" s="162">
        <v>3.5810000000000002E-2</v>
      </c>
      <c r="Y82" s="162">
        <v>3.5810000000000002E-2</v>
      </c>
      <c r="Z82" s="162">
        <v>3.5810000000000002E-2</v>
      </c>
      <c r="AA82" s="162">
        <v>3.5810000000000002E-2</v>
      </c>
      <c r="AB82" s="162">
        <v>3.5810000000000002E-2</v>
      </c>
      <c r="AC82" s="162">
        <v>3.5810000000000002E-2</v>
      </c>
      <c r="AD82" s="162">
        <v>3.5810000000000002E-2</v>
      </c>
      <c r="AE82" s="162">
        <v>3.5810000000000002E-2</v>
      </c>
    </row>
    <row r="83" spans="1:31" x14ac:dyDescent="0.25">
      <c r="A83" s="139">
        <v>1</v>
      </c>
      <c r="B83" s="160">
        <v>0.1333</v>
      </c>
      <c r="C83" s="161">
        <v>0.10851</v>
      </c>
      <c r="D83" s="161">
        <v>0.10851</v>
      </c>
      <c r="E83" s="161">
        <v>0.10851</v>
      </c>
      <c r="F83" s="161">
        <v>0.10851</v>
      </c>
      <c r="G83" s="161">
        <v>0.10851</v>
      </c>
      <c r="H83" s="161">
        <v>0.10851</v>
      </c>
      <c r="I83" s="161">
        <v>0.10851</v>
      </c>
      <c r="J83" s="161">
        <v>0.10851</v>
      </c>
      <c r="K83" s="161">
        <v>0.10851</v>
      </c>
      <c r="L83" s="161">
        <v>0.10851</v>
      </c>
      <c r="M83" s="161">
        <v>0.10851</v>
      </c>
      <c r="N83" s="161">
        <v>0.10851</v>
      </c>
      <c r="O83" s="161">
        <v>0.10851</v>
      </c>
      <c r="P83" s="161">
        <v>0.10851</v>
      </c>
      <c r="Q83" s="161">
        <v>0.10851</v>
      </c>
      <c r="R83" s="162">
        <v>3.5810000000000002E-2</v>
      </c>
      <c r="S83" s="162">
        <v>3.5810000000000002E-2</v>
      </c>
      <c r="T83" s="162">
        <v>3.5810000000000002E-2</v>
      </c>
      <c r="U83" s="162">
        <v>3.5810000000000002E-2</v>
      </c>
      <c r="V83" s="162">
        <v>3.5810000000000002E-2</v>
      </c>
      <c r="W83" s="162">
        <v>3.5810000000000002E-2</v>
      </c>
      <c r="X83" s="162">
        <v>3.5810000000000002E-2</v>
      </c>
      <c r="Y83" s="162">
        <v>3.5810000000000002E-2</v>
      </c>
      <c r="Z83" s="162">
        <v>3.5810000000000002E-2</v>
      </c>
      <c r="AA83" s="162">
        <v>3.5810000000000002E-2</v>
      </c>
      <c r="AB83" s="162">
        <v>3.5810000000000002E-2</v>
      </c>
      <c r="AC83" s="162">
        <v>3.5810000000000002E-2</v>
      </c>
      <c r="AD83" s="162">
        <v>3.5810000000000002E-2</v>
      </c>
      <c r="AE83" s="162">
        <v>3.5810000000000002E-2</v>
      </c>
    </row>
    <row r="84" spans="1:31" x14ac:dyDescent="0.25">
      <c r="A84" s="139">
        <v>2</v>
      </c>
      <c r="B84" s="160">
        <v>0.1333</v>
      </c>
      <c r="C84" s="161">
        <v>0.10851</v>
      </c>
      <c r="D84" s="161">
        <v>0.10851</v>
      </c>
      <c r="E84" s="161">
        <v>0.10851</v>
      </c>
      <c r="F84" s="161">
        <v>0.10851</v>
      </c>
      <c r="G84" s="161">
        <v>0.10851</v>
      </c>
      <c r="H84" s="161">
        <v>0.10851</v>
      </c>
      <c r="I84" s="161">
        <v>0.10851</v>
      </c>
      <c r="J84" s="161">
        <v>0.10851</v>
      </c>
      <c r="K84" s="161">
        <v>0.10851</v>
      </c>
      <c r="L84" s="161">
        <v>0.10851</v>
      </c>
      <c r="M84" s="161">
        <v>0.10851</v>
      </c>
      <c r="N84" s="161">
        <v>0.10851</v>
      </c>
      <c r="O84" s="161">
        <v>0.10851</v>
      </c>
      <c r="P84" s="161">
        <v>0.10851</v>
      </c>
      <c r="Q84" s="161">
        <v>0.10851</v>
      </c>
      <c r="R84" s="162">
        <v>3.5810000000000002E-2</v>
      </c>
      <c r="S84" s="162">
        <v>3.5810000000000002E-2</v>
      </c>
      <c r="T84" s="162">
        <v>3.5810000000000002E-2</v>
      </c>
      <c r="U84" s="162">
        <v>3.5810000000000002E-2</v>
      </c>
      <c r="V84" s="162">
        <v>3.5810000000000002E-2</v>
      </c>
      <c r="W84" s="162">
        <v>3.5810000000000002E-2</v>
      </c>
      <c r="X84" s="162">
        <v>3.5810000000000002E-2</v>
      </c>
      <c r="Y84" s="162">
        <v>3.5810000000000002E-2</v>
      </c>
      <c r="Z84" s="162">
        <v>3.5810000000000002E-2</v>
      </c>
      <c r="AA84" s="162">
        <v>3.5810000000000002E-2</v>
      </c>
      <c r="AB84" s="162">
        <v>3.5810000000000002E-2</v>
      </c>
      <c r="AC84" s="162">
        <v>3.5810000000000002E-2</v>
      </c>
      <c r="AD84" s="162">
        <v>3.5810000000000002E-2</v>
      </c>
      <c r="AE84" s="162">
        <v>3.5810000000000002E-2</v>
      </c>
    </row>
    <row r="85" spans="1:31" x14ac:dyDescent="0.25">
      <c r="A85" s="139">
        <v>3</v>
      </c>
      <c r="B85" s="160">
        <v>0.1333</v>
      </c>
      <c r="C85" s="161">
        <v>0.10851</v>
      </c>
      <c r="D85" s="161">
        <v>0.10851</v>
      </c>
      <c r="E85" s="161">
        <v>0.10851</v>
      </c>
      <c r="F85" s="161">
        <v>0.10851</v>
      </c>
      <c r="G85" s="161">
        <v>0.10851</v>
      </c>
      <c r="H85" s="161">
        <v>0.10851</v>
      </c>
      <c r="I85" s="161">
        <v>0.10851</v>
      </c>
      <c r="J85" s="161">
        <v>0.10851</v>
      </c>
      <c r="K85" s="161">
        <v>0.10851</v>
      </c>
      <c r="L85" s="161">
        <v>0.10851</v>
      </c>
      <c r="M85" s="161">
        <v>0.10851</v>
      </c>
      <c r="N85" s="161">
        <v>0.10851</v>
      </c>
      <c r="O85" s="161">
        <v>0.10851</v>
      </c>
      <c r="P85" s="161">
        <v>0.10851</v>
      </c>
      <c r="Q85" s="161">
        <v>0.10851</v>
      </c>
      <c r="R85" s="162">
        <v>3.5810000000000002E-2</v>
      </c>
      <c r="S85" s="162">
        <v>3.5810000000000002E-2</v>
      </c>
      <c r="T85" s="162">
        <v>3.5810000000000002E-2</v>
      </c>
      <c r="U85" s="162">
        <v>3.5810000000000002E-2</v>
      </c>
      <c r="V85" s="162">
        <v>3.5810000000000002E-2</v>
      </c>
      <c r="W85" s="162">
        <v>3.5810000000000002E-2</v>
      </c>
      <c r="X85" s="162">
        <v>3.5810000000000002E-2</v>
      </c>
      <c r="Y85" s="162">
        <v>3.5810000000000002E-2</v>
      </c>
      <c r="Z85" s="162">
        <v>3.5810000000000002E-2</v>
      </c>
      <c r="AA85" s="162">
        <v>3.5810000000000002E-2</v>
      </c>
      <c r="AB85" s="162">
        <v>3.5810000000000002E-2</v>
      </c>
      <c r="AC85" s="162">
        <v>3.5810000000000002E-2</v>
      </c>
      <c r="AD85" s="162">
        <v>3.5810000000000002E-2</v>
      </c>
      <c r="AE85" s="162">
        <v>3.5810000000000002E-2</v>
      </c>
    </row>
    <row r="86" spans="1:31" x14ac:dyDescent="0.25">
      <c r="A86" s="139">
        <v>4</v>
      </c>
      <c r="B86" s="160">
        <v>0.1333</v>
      </c>
      <c r="C86" s="161">
        <v>0.10851</v>
      </c>
      <c r="D86" s="161">
        <v>0.10851</v>
      </c>
      <c r="E86" s="161">
        <v>0.10851</v>
      </c>
      <c r="F86" s="161">
        <v>0.10851</v>
      </c>
      <c r="G86" s="161">
        <v>0.10851</v>
      </c>
      <c r="H86" s="161">
        <v>0.10851</v>
      </c>
      <c r="I86" s="161">
        <v>0.10851</v>
      </c>
      <c r="J86" s="161">
        <v>0.10851</v>
      </c>
      <c r="K86" s="161">
        <v>0.10851</v>
      </c>
      <c r="L86" s="161">
        <v>0.10851</v>
      </c>
      <c r="M86" s="161">
        <v>0.10851</v>
      </c>
      <c r="N86" s="161">
        <v>0.10851</v>
      </c>
      <c r="O86" s="161">
        <v>0.10851</v>
      </c>
      <c r="P86" s="161">
        <v>0.10851</v>
      </c>
      <c r="Q86" s="161">
        <v>0.10851</v>
      </c>
      <c r="R86" s="162">
        <v>3.5810000000000002E-2</v>
      </c>
      <c r="S86" s="162">
        <v>3.5810000000000002E-2</v>
      </c>
      <c r="T86" s="162">
        <v>3.5810000000000002E-2</v>
      </c>
      <c r="U86" s="162">
        <v>3.5810000000000002E-2</v>
      </c>
      <c r="V86" s="162">
        <v>3.5810000000000002E-2</v>
      </c>
      <c r="W86" s="162">
        <v>3.5810000000000002E-2</v>
      </c>
      <c r="X86" s="162">
        <v>3.5810000000000002E-2</v>
      </c>
      <c r="Y86" s="162">
        <v>3.5810000000000002E-2</v>
      </c>
      <c r="Z86" s="162">
        <v>3.5810000000000002E-2</v>
      </c>
      <c r="AA86" s="162">
        <v>3.5810000000000002E-2</v>
      </c>
      <c r="AB86" s="162">
        <v>3.5810000000000002E-2</v>
      </c>
      <c r="AC86" s="162">
        <v>3.5810000000000002E-2</v>
      </c>
      <c r="AD86" s="162">
        <v>3.5810000000000002E-2</v>
      </c>
      <c r="AE86" s="162">
        <v>3.5810000000000002E-2</v>
      </c>
    </row>
    <row r="87" spans="1:31" x14ac:dyDescent="0.25">
      <c r="A87" s="139">
        <v>5</v>
      </c>
      <c r="B87" s="160">
        <v>0.1333</v>
      </c>
      <c r="C87" s="161">
        <v>0.10851</v>
      </c>
      <c r="D87" s="161">
        <v>0.10851</v>
      </c>
      <c r="E87" s="161">
        <v>0.10851</v>
      </c>
      <c r="F87" s="161">
        <v>0.10851</v>
      </c>
      <c r="G87" s="161">
        <v>0.10851</v>
      </c>
      <c r="H87" s="161">
        <v>0.10851</v>
      </c>
      <c r="I87" s="161">
        <v>0.10851</v>
      </c>
      <c r="J87" s="161">
        <v>0.10851</v>
      </c>
      <c r="K87" s="161">
        <v>0.10851</v>
      </c>
      <c r="L87" s="161">
        <v>0.10851</v>
      </c>
      <c r="M87" s="161">
        <v>0.10851</v>
      </c>
      <c r="N87" s="161">
        <v>0.10851</v>
      </c>
      <c r="O87" s="161">
        <v>0.10851</v>
      </c>
      <c r="P87" s="161">
        <v>0.10851</v>
      </c>
      <c r="Q87" s="161">
        <v>0.10851</v>
      </c>
      <c r="R87" s="162">
        <v>3.5810000000000002E-2</v>
      </c>
      <c r="S87" s="162">
        <v>3.5810000000000002E-2</v>
      </c>
      <c r="T87" s="162">
        <v>3.5810000000000002E-2</v>
      </c>
      <c r="U87" s="162">
        <v>3.5810000000000002E-2</v>
      </c>
      <c r="V87" s="162">
        <v>3.5810000000000002E-2</v>
      </c>
      <c r="W87" s="162">
        <v>3.5810000000000002E-2</v>
      </c>
      <c r="X87" s="162">
        <v>3.5810000000000002E-2</v>
      </c>
      <c r="Y87" s="162">
        <v>3.5810000000000002E-2</v>
      </c>
      <c r="Z87" s="162">
        <v>3.5810000000000002E-2</v>
      </c>
      <c r="AA87" s="162">
        <v>3.5810000000000002E-2</v>
      </c>
      <c r="AB87" s="162">
        <v>3.5810000000000002E-2</v>
      </c>
      <c r="AC87" s="162">
        <v>3.5810000000000002E-2</v>
      </c>
      <c r="AD87" s="162">
        <v>3.5810000000000002E-2</v>
      </c>
      <c r="AE87" s="162">
        <v>3.5810000000000002E-2</v>
      </c>
    </row>
    <row r="88" spans="1:31" x14ac:dyDescent="0.25">
      <c r="A88" s="139">
        <v>6</v>
      </c>
      <c r="B88" s="160">
        <v>0.1333</v>
      </c>
      <c r="C88" s="161">
        <v>0.10851</v>
      </c>
      <c r="D88" s="161">
        <v>0.10851</v>
      </c>
      <c r="E88" s="161">
        <v>0.10851</v>
      </c>
      <c r="F88" s="161">
        <v>0.10851</v>
      </c>
      <c r="G88" s="161">
        <v>0.10851</v>
      </c>
      <c r="H88" s="161">
        <v>0.10851</v>
      </c>
      <c r="I88" s="161">
        <v>0.10851</v>
      </c>
      <c r="J88" s="161">
        <v>0.10851</v>
      </c>
      <c r="K88" s="161">
        <v>0.10851</v>
      </c>
      <c r="L88" s="161">
        <v>0.10851</v>
      </c>
      <c r="M88" s="161">
        <v>0.10851</v>
      </c>
      <c r="N88" s="161">
        <v>0.10851</v>
      </c>
      <c r="O88" s="161">
        <v>0.10851</v>
      </c>
      <c r="P88" s="161">
        <v>0.10851</v>
      </c>
      <c r="Q88" s="161">
        <v>0.10851</v>
      </c>
      <c r="R88" s="162">
        <v>3.5810000000000002E-2</v>
      </c>
      <c r="S88" s="162">
        <v>3.5810000000000002E-2</v>
      </c>
      <c r="T88" s="162">
        <v>3.5810000000000002E-2</v>
      </c>
      <c r="U88" s="162">
        <v>3.5810000000000002E-2</v>
      </c>
      <c r="V88" s="162">
        <v>3.5810000000000002E-2</v>
      </c>
      <c r="W88" s="162">
        <v>3.5810000000000002E-2</v>
      </c>
      <c r="X88" s="162">
        <v>3.5810000000000002E-2</v>
      </c>
      <c r="Y88" s="162">
        <v>3.5810000000000002E-2</v>
      </c>
      <c r="Z88" s="162">
        <v>3.5810000000000002E-2</v>
      </c>
      <c r="AA88" s="162">
        <v>3.5810000000000002E-2</v>
      </c>
      <c r="AB88" s="162">
        <v>3.5810000000000002E-2</v>
      </c>
      <c r="AC88" s="162">
        <v>3.5810000000000002E-2</v>
      </c>
      <c r="AD88" s="162">
        <v>3.5810000000000002E-2</v>
      </c>
      <c r="AE88" s="162">
        <v>3.5810000000000002E-2</v>
      </c>
    </row>
    <row r="89" spans="1:31" x14ac:dyDescent="0.25">
      <c r="A89" s="139">
        <v>7</v>
      </c>
      <c r="B89" s="160">
        <v>0.1333</v>
      </c>
      <c r="C89" s="161">
        <v>0.10851</v>
      </c>
      <c r="D89" s="161">
        <v>0.10851</v>
      </c>
      <c r="E89" s="161">
        <v>0.10851</v>
      </c>
      <c r="F89" s="161">
        <v>0.10851</v>
      </c>
      <c r="G89" s="161">
        <v>0.10851</v>
      </c>
      <c r="H89" s="161">
        <v>0.10851</v>
      </c>
      <c r="I89" s="161">
        <v>0.10851</v>
      </c>
      <c r="J89" s="161">
        <v>0.10851</v>
      </c>
      <c r="K89" s="161">
        <v>0.10851</v>
      </c>
      <c r="L89" s="161">
        <v>0.10851</v>
      </c>
      <c r="M89" s="161">
        <v>0.10851</v>
      </c>
      <c r="N89" s="161">
        <v>0.10851</v>
      </c>
      <c r="O89" s="161">
        <v>0.10851</v>
      </c>
      <c r="P89" s="161">
        <v>0.10851</v>
      </c>
      <c r="Q89" s="161">
        <v>0.10851</v>
      </c>
      <c r="R89" s="162">
        <v>3.5810000000000002E-2</v>
      </c>
      <c r="S89" s="162">
        <v>3.5810000000000002E-2</v>
      </c>
      <c r="T89" s="162">
        <v>3.5810000000000002E-2</v>
      </c>
      <c r="U89" s="162">
        <v>3.5810000000000002E-2</v>
      </c>
      <c r="V89" s="162">
        <v>3.5810000000000002E-2</v>
      </c>
      <c r="W89" s="162">
        <v>3.5810000000000002E-2</v>
      </c>
      <c r="X89" s="162">
        <v>3.5810000000000002E-2</v>
      </c>
      <c r="Y89" s="162">
        <v>3.5810000000000002E-2</v>
      </c>
      <c r="Z89" s="162">
        <v>3.5810000000000002E-2</v>
      </c>
      <c r="AA89" s="162">
        <v>3.5810000000000002E-2</v>
      </c>
      <c r="AB89" s="162">
        <v>3.5810000000000002E-2</v>
      </c>
      <c r="AC89" s="162">
        <v>3.5810000000000002E-2</v>
      </c>
      <c r="AD89" s="162">
        <v>3.5810000000000002E-2</v>
      </c>
      <c r="AE89" s="162">
        <v>3.5810000000000002E-2</v>
      </c>
    </row>
    <row r="90" spans="1:31" x14ac:dyDescent="0.25">
      <c r="A90" s="139">
        <v>8</v>
      </c>
      <c r="B90" s="160">
        <v>0.1333</v>
      </c>
      <c r="C90" s="161">
        <v>0.10851</v>
      </c>
      <c r="D90" s="161">
        <v>0.10851</v>
      </c>
      <c r="E90" s="161">
        <v>0.10851</v>
      </c>
      <c r="F90" s="161">
        <v>0.10851</v>
      </c>
      <c r="G90" s="161">
        <v>0.10851</v>
      </c>
      <c r="H90" s="161">
        <v>0.10851</v>
      </c>
      <c r="I90" s="161">
        <v>0.10851</v>
      </c>
      <c r="J90" s="161">
        <v>0.10851</v>
      </c>
      <c r="K90" s="161">
        <v>0.10851</v>
      </c>
      <c r="L90" s="161">
        <v>0.10851</v>
      </c>
      <c r="M90" s="161">
        <v>0.10851</v>
      </c>
      <c r="N90" s="161">
        <v>0.10851</v>
      </c>
      <c r="O90" s="161">
        <v>0.10851</v>
      </c>
      <c r="P90" s="161">
        <v>0.10851</v>
      </c>
      <c r="Q90" s="161">
        <v>0.10851</v>
      </c>
      <c r="R90" s="162">
        <v>3.5810000000000002E-2</v>
      </c>
      <c r="S90" s="162">
        <v>3.5810000000000002E-2</v>
      </c>
      <c r="T90" s="162">
        <v>3.5810000000000002E-2</v>
      </c>
      <c r="U90" s="162">
        <v>3.5810000000000002E-2</v>
      </c>
      <c r="V90" s="162">
        <v>3.5810000000000002E-2</v>
      </c>
      <c r="W90" s="162">
        <v>3.5810000000000002E-2</v>
      </c>
      <c r="X90" s="162">
        <v>3.5810000000000002E-2</v>
      </c>
      <c r="Y90" s="162">
        <v>3.5810000000000002E-2</v>
      </c>
      <c r="Z90" s="162">
        <v>3.5810000000000002E-2</v>
      </c>
      <c r="AA90" s="162">
        <v>3.5810000000000002E-2</v>
      </c>
      <c r="AB90" s="162">
        <v>3.5810000000000002E-2</v>
      </c>
      <c r="AC90" s="162">
        <v>3.5810000000000002E-2</v>
      </c>
      <c r="AD90" s="162">
        <v>3.5810000000000002E-2</v>
      </c>
      <c r="AE90" s="162">
        <v>3.5810000000000002E-2</v>
      </c>
    </row>
    <row r="91" spans="1:31" x14ac:dyDescent="0.25">
      <c r="A91" s="139">
        <v>9</v>
      </c>
      <c r="B91" s="160">
        <v>0.1333</v>
      </c>
      <c r="C91" s="161">
        <v>0.10851</v>
      </c>
      <c r="D91" s="161">
        <v>0.10851</v>
      </c>
      <c r="E91" s="161">
        <v>0.10851</v>
      </c>
      <c r="F91" s="161">
        <v>0.10851</v>
      </c>
      <c r="G91" s="161">
        <v>0.10851</v>
      </c>
      <c r="H91" s="161">
        <v>0.10851</v>
      </c>
      <c r="I91" s="161">
        <v>0.10851</v>
      </c>
      <c r="J91" s="161">
        <v>0.10851</v>
      </c>
      <c r="K91" s="161">
        <v>0.10851</v>
      </c>
      <c r="L91" s="161">
        <v>0.10851</v>
      </c>
      <c r="M91" s="161">
        <v>0.10851</v>
      </c>
      <c r="N91" s="161">
        <v>0.10851</v>
      </c>
      <c r="O91" s="161">
        <v>0.10851</v>
      </c>
      <c r="P91" s="161">
        <v>0.10851</v>
      </c>
      <c r="Q91" s="161">
        <v>0.10851</v>
      </c>
      <c r="R91" s="162">
        <v>3.5810000000000002E-2</v>
      </c>
      <c r="S91" s="162">
        <v>3.5810000000000002E-2</v>
      </c>
      <c r="T91" s="162">
        <v>3.5810000000000002E-2</v>
      </c>
      <c r="U91" s="162">
        <v>3.5810000000000002E-2</v>
      </c>
      <c r="V91" s="162">
        <v>3.5810000000000002E-2</v>
      </c>
      <c r="W91" s="162">
        <v>3.5810000000000002E-2</v>
      </c>
      <c r="X91" s="162">
        <v>3.5810000000000002E-2</v>
      </c>
      <c r="Y91" s="162">
        <v>3.5810000000000002E-2</v>
      </c>
      <c r="Z91" s="162">
        <v>3.5810000000000002E-2</v>
      </c>
      <c r="AA91" s="162">
        <v>3.5810000000000002E-2</v>
      </c>
      <c r="AB91" s="162">
        <v>3.5810000000000002E-2</v>
      </c>
      <c r="AC91" s="162">
        <v>3.5810000000000002E-2</v>
      </c>
      <c r="AD91" s="162">
        <v>3.5810000000000002E-2</v>
      </c>
      <c r="AE91" s="162">
        <v>3.5810000000000002E-2</v>
      </c>
    </row>
    <row r="92" spans="1:31" x14ac:dyDescent="0.25">
      <c r="A92" s="139">
        <v>10</v>
      </c>
      <c r="B92" s="160">
        <v>0.1333</v>
      </c>
      <c r="C92" s="161">
        <v>0.10851</v>
      </c>
      <c r="D92" s="161">
        <v>0.10851</v>
      </c>
      <c r="E92" s="161">
        <v>0.10851</v>
      </c>
      <c r="F92" s="161">
        <v>0.10851</v>
      </c>
      <c r="G92" s="161">
        <v>0.10851</v>
      </c>
      <c r="H92" s="161">
        <v>0.10851</v>
      </c>
      <c r="I92" s="161">
        <v>0.10851</v>
      </c>
      <c r="J92" s="161">
        <v>0.10851</v>
      </c>
      <c r="K92" s="161">
        <v>0.10851</v>
      </c>
      <c r="L92" s="161">
        <v>0.10851</v>
      </c>
      <c r="M92" s="161">
        <v>0.10851</v>
      </c>
      <c r="N92" s="161">
        <v>0.10851</v>
      </c>
      <c r="O92" s="161">
        <v>0.10851</v>
      </c>
      <c r="P92" s="161">
        <v>0.10851</v>
      </c>
      <c r="Q92" s="161">
        <v>0.10851</v>
      </c>
      <c r="R92" s="162">
        <v>3.5810000000000002E-2</v>
      </c>
      <c r="S92" s="162">
        <v>3.5810000000000002E-2</v>
      </c>
      <c r="T92" s="162">
        <v>3.5810000000000002E-2</v>
      </c>
      <c r="U92" s="162">
        <v>3.5810000000000002E-2</v>
      </c>
      <c r="V92" s="162">
        <v>3.5810000000000002E-2</v>
      </c>
      <c r="W92" s="162">
        <v>3.5810000000000002E-2</v>
      </c>
      <c r="X92" s="162">
        <v>3.5810000000000002E-2</v>
      </c>
      <c r="Y92" s="162">
        <v>3.5810000000000002E-2</v>
      </c>
      <c r="Z92" s="162">
        <v>3.5810000000000002E-2</v>
      </c>
      <c r="AA92" s="162">
        <v>3.5810000000000002E-2</v>
      </c>
      <c r="AB92" s="162">
        <v>3.5810000000000002E-2</v>
      </c>
      <c r="AC92" s="162">
        <v>3.5810000000000002E-2</v>
      </c>
      <c r="AD92" s="162">
        <v>3.5810000000000002E-2</v>
      </c>
      <c r="AE92" s="162">
        <v>3.5810000000000002E-2</v>
      </c>
    </row>
    <row r="93" spans="1:31" x14ac:dyDescent="0.25">
      <c r="A93" s="139">
        <v>11</v>
      </c>
      <c r="B93" s="160">
        <v>0.1333</v>
      </c>
      <c r="C93" s="161">
        <v>0.10851</v>
      </c>
      <c r="D93" s="161">
        <v>0.10851</v>
      </c>
      <c r="E93" s="161">
        <v>0.10851</v>
      </c>
      <c r="F93" s="161">
        <v>0.10851</v>
      </c>
      <c r="G93" s="161">
        <v>0.10851</v>
      </c>
      <c r="H93" s="161">
        <v>0.10851</v>
      </c>
      <c r="I93" s="161">
        <v>0.10851</v>
      </c>
      <c r="J93" s="161">
        <v>0.10851</v>
      </c>
      <c r="K93" s="161">
        <v>0.10851</v>
      </c>
      <c r="L93" s="161">
        <v>0.10851</v>
      </c>
      <c r="M93" s="161">
        <v>0.10851</v>
      </c>
      <c r="N93" s="161">
        <v>0.10851</v>
      </c>
      <c r="O93" s="161">
        <v>0.10851</v>
      </c>
      <c r="P93" s="161">
        <v>0.10851</v>
      </c>
      <c r="Q93" s="161">
        <v>0.10851</v>
      </c>
      <c r="R93" s="162">
        <v>3.5810000000000002E-2</v>
      </c>
      <c r="S93" s="162">
        <v>3.5810000000000002E-2</v>
      </c>
      <c r="T93" s="162">
        <v>3.5810000000000002E-2</v>
      </c>
      <c r="U93" s="162">
        <v>3.5810000000000002E-2</v>
      </c>
      <c r="V93" s="162">
        <v>3.5810000000000002E-2</v>
      </c>
      <c r="W93" s="162">
        <v>3.5810000000000002E-2</v>
      </c>
      <c r="X93" s="162">
        <v>3.5810000000000002E-2</v>
      </c>
      <c r="Y93" s="162">
        <v>3.5810000000000002E-2</v>
      </c>
      <c r="Z93" s="162">
        <v>3.5810000000000002E-2</v>
      </c>
      <c r="AA93" s="162">
        <v>3.5810000000000002E-2</v>
      </c>
      <c r="AB93" s="162">
        <v>3.5810000000000002E-2</v>
      </c>
      <c r="AC93" s="162">
        <v>3.5810000000000002E-2</v>
      </c>
      <c r="AD93" s="162">
        <v>3.5810000000000002E-2</v>
      </c>
      <c r="AE93" s="162">
        <v>3.5810000000000002E-2</v>
      </c>
    </row>
    <row r="94" spans="1:31" x14ac:dyDescent="0.25">
      <c r="A94" s="139">
        <v>12</v>
      </c>
      <c r="B94" s="160">
        <v>0.1333</v>
      </c>
      <c r="C94" s="161">
        <v>0.10851</v>
      </c>
      <c r="D94" s="161">
        <v>0.10851</v>
      </c>
      <c r="E94" s="161">
        <v>0.10851</v>
      </c>
      <c r="F94" s="161">
        <v>0.10851</v>
      </c>
      <c r="G94" s="161">
        <v>0.10851</v>
      </c>
      <c r="H94" s="161">
        <v>0.10851</v>
      </c>
      <c r="I94" s="161">
        <v>0.10851</v>
      </c>
      <c r="J94" s="161">
        <v>0.10851</v>
      </c>
      <c r="K94" s="161">
        <v>0.10851</v>
      </c>
      <c r="L94" s="161">
        <v>0.10851</v>
      </c>
      <c r="M94" s="161">
        <v>0.10851</v>
      </c>
      <c r="N94" s="161">
        <v>0.10851</v>
      </c>
      <c r="O94" s="161">
        <v>0.10851</v>
      </c>
      <c r="P94" s="161">
        <v>0.10851</v>
      </c>
      <c r="Q94" s="161">
        <v>0.10851</v>
      </c>
      <c r="R94" s="162">
        <v>3.5810000000000002E-2</v>
      </c>
      <c r="S94" s="162">
        <v>3.5810000000000002E-2</v>
      </c>
      <c r="T94" s="162">
        <v>3.5810000000000002E-2</v>
      </c>
      <c r="U94" s="162">
        <v>3.5810000000000002E-2</v>
      </c>
      <c r="V94" s="162">
        <v>3.5810000000000002E-2</v>
      </c>
      <c r="W94" s="162">
        <v>3.5810000000000002E-2</v>
      </c>
      <c r="X94" s="162">
        <v>3.5810000000000002E-2</v>
      </c>
      <c r="Y94" s="162">
        <v>3.5810000000000002E-2</v>
      </c>
      <c r="Z94" s="162">
        <v>3.5810000000000002E-2</v>
      </c>
      <c r="AA94" s="162">
        <v>3.5810000000000002E-2</v>
      </c>
      <c r="AB94" s="162">
        <v>3.5810000000000002E-2</v>
      </c>
      <c r="AC94" s="162">
        <v>3.5810000000000002E-2</v>
      </c>
      <c r="AD94" s="162">
        <v>3.5810000000000002E-2</v>
      </c>
      <c r="AE94" s="162">
        <v>3.5810000000000002E-2</v>
      </c>
    </row>
    <row r="95" spans="1:31" x14ac:dyDescent="0.25">
      <c r="A95" s="139">
        <v>13</v>
      </c>
      <c r="B95" s="160">
        <v>0.1333</v>
      </c>
      <c r="C95" s="161">
        <v>0.10851</v>
      </c>
      <c r="D95" s="161">
        <v>0.10851</v>
      </c>
      <c r="E95" s="161">
        <v>0.10851</v>
      </c>
      <c r="F95" s="161">
        <v>0.10851</v>
      </c>
      <c r="G95" s="161">
        <v>0.10851</v>
      </c>
      <c r="H95" s="161">
        <v>0.10851</v>
      </c>
      <c r="I95" s="161">
        <v>0.10851</v>
      </c>
      <c r="J95" s="161">
        <v>0.10851</v>
      </c>
      <c r="K95" s="161">
        <v>0.10851</v>
      </c>
      <c r="L95" s="161">
        <v>0.10851</v>
      </c>
      <c r="M95" s="161">
        <v>0.10851</v>
      </c>
      <c r="N95" s="161">
        <v>0.10851</v>
      </c>
      <c r="O95" s="161">
        <v>0.10851</v>
      </c>
      <c r="P95" s="161">
        <v>0.10851</v>
      </c>
      <c r="Q95" s="161">
        <v>0.10851</v>
      </c>
      <c r="R95" s="162">
        <v>3.5810000000000002E-2</v>
      </c>
      <c r="S95" s="162">
        <v>3.5810000000000002E-2</v>
      </c>
      <c r="T95" s="162">
        <v>3.5810000000000002E-2</v>
      </c>
      <c r="U95" s="162">
        <v>3.5810000000000002E-2</v>
      </c>
      <c r="V95" s="162">
        <v>3.5810000000000002E-2</v>
      </c>
      <c r="W95" s="162">
        <v>3.5810000000000002E-2</v>
      </c>
      <c r="X95" s="162">
        <v>3.5810000000000002E-2</v>
      </c>
      <c r="Y95" s="162">
        <v>3.5810000000000002E-2</v>
      </c>
      <c r="Z95" s="162">
        <v>3.5810000000000002E-2</v>
      </c>
      <c r="AA95" s="162">
        <v>3.5810000000000002E-2</v>
      </c>
      <c r="AB95" s="162">
        <v>3.5810000000000002E-2</v>
      </c>
      <c r="AC95" s="162">
        <v>3.5810000000000002E-2</v>
      </c>
      <c r="AD95" s="162">
        <v>3.5810000000000002E-2</v>
      </c>
      <c r="AE95" s="162">
        <v>3.5810000000000002E-2</v>
      </c>
    </row>
    <row r="96" spans="1:31" x14ac:dyDescent="0.25">
      <c r="A96" s="139">
        <v>14</v>
      </c>
      <c r="B96" s="160">
        <v>0.1333</v>
      </c>
      <c r="C96" s="161">
        <v>0.10851</v>
      </c>
      <c r="D96" s="161">
        <v>0.10851</v>
      </c>
      <c r="E96" s="161">
        <v>0.10851</v>
      </c>
      <c r="F96" s="161">
        <v>0.10851</v>
      </c>
      <c r="G96" s="161">
        <v>0.10851</v>
      </c>
      <c r="H96" s="161">
        <v>0.10851</v>
      </c>
      <c r="I96" s="161">
        <v>0.10851</v>
      </c>
      <c r="J96" s="161">
        <v>0.10851</v>
      </c>
      <c r="K96" s="161">
        <v>0.10851</v>
      </c>
      <c r="L96" s="161">
        <v>0.10851</v>
      </c>
      <c r="M96" s="161">
        <v>0.10851</v>
      </c>
      <c r="N96" s="161">
        <v>0.10851</v>
      </c>
      <c r="O96" s="161">
        <v>0.10851</v>
      </c>
      <c r="P96" s="161">
        <v>0.10851</v>
      </c>
      <c r="Q96" s="161">
        <v>0.10851</v>
      </c>
      <c r="R96" s="162">
        <v>3.5810000000000002E-2</v>
      </c>
      <c r="S96" s="162">
        <v>3.5810000000000002E-2</v>
      </c>
      <c r="T96" s="162">
        <v>3.5810000000000002E-2</v>
      </c>
      <c r="U96" s="162">
        <v>3.5810000000000002E-2</v>
      </c>
      <c r="V96" s="162">
        <v>3.5810000000000002E-2</v>
      </c>
      <c r="W96" s="162">
        <v>3.5810000000000002E-2</v>
      </c>
      <c r="X96" s="162">
        <v>3.5810000000000002E-2</v>
      </c>
      <c r="Y96" s="162">
        <v>3.5810000000000002E-2</v>
      </c>
      <c r="Z96" s="162">
        <v>3.5810000000000002E-2</v>
      </c>
      <c r="AA96" s="162">
        <v>3.5810000000000002E-2</v>
      </c>
      <c r="AB96" s="162">
        <v>3.5810000000000002E-2</v>
      </c>
      <c r="AC96" s="162">
        <v>3.5810000000000002E-2</v>
      </c>
      <c r="AD96" s="162">
        <v>3.5810000000000002E-2</v>
      </c>
      <c r="AE96" s="162">
        <v>3.5810000000000002E-2</v>
      </c>
    </row>
    <row r="97" spans="1:31" x14ac:dyDescent="0.25">
      <c r="A97" s="139">
        <v>15</v>
      </c>
      <c r="B97" s="161">
        <v>0.10851</v>
      </c>
      <c r="C97" s="161">
        <v>0.10851</v>
      </c>
      <c r="D97" s="161">
        <v>0.10851</v>
      </c>
      <c r="E97" s="161">
        <v>0.10851</v>
      </c>
      <c r="F97" s="161">
        <v>0.10851</v>
      </c>
      <c r="G97" s="161">
        <v>0.10851</v>
      </c>
      <c r="H97" s="161">
        <v>0.10851</v>
      </c>
      <c r="I97" s="161">
        <v>0.10851</v>
      </c>
      <c r="J97" s="161">
        <v>0.10851</v>
      </c>
      <c r="K97" s="161">
        <v>0.10851</v>
      </c>
      <c r="L97" s="161">
        <v>0.10851</v>
      </c>
      <c r="M97" s="161">
        <v>0.10851</v>
      </c>
      <c r="N97" s="161">
        <v>0.10851</v>
      </c>
      <c r="O97" s="161">
        <v>0.10851</v>
      </c>
      <c r="P97" s="161">
        <v>0.10851</v>
      </c>
      <c r="Q97" s="161">
        <v>0.10851</v>
      </c>
      <c r="R97" s="162">
        <v>3.5810000000000002E-2</v>
      </c>
      <c r="S97" s="162">
        <v>3.5810000000000002E-2</v>
      </c>
      <c r="T97" s="162">
        <v>3.5810000000000002E-2</v>
      </c>
      <c r="U97" s="162">
        <v>3.5810000000000002E-2</v>
      </c>
      <c r="V97" s="162">
        <v>3.5810000000000002E-2</v>
      </c>
      <c r="W97" s="162">
        <v>3.5810000000000002E-2</v>
      </c>
      <c r="X97" s="162">
        <v>3.5810000000000002E-2</v>
      </c>
      <c r="Y97" s="162">
        <v>3.5810000000000002E-2</v>
      </c>
      <c r="Z97" s="162">
        <v>3.5810000000000002E-2</v>
      </c>
      <c r="AA97" s="162">
        <v>3.5810000000000002E-2</v>
      </c>
      <c r="AB97" s="162">
        <v>3.5810000000000002E-2</v>
      </c>
      <c r="AC97" s="162">
        <v>3.5810000000000002E-2</v>
      </c>
      <c r="AD97" s="162">
        <v>3.5810000000000002E-2</v>
      </c>
      <c r="AE97" s="162">
        <v>3.5810000000000002E-2</v>
      </c>
    </row>
    <row r="98" spans="1:31" x14ac:dyDescent="0.25">
      <c r="A98" s="139">
        <v>16</v>
      </c>
      <c r="B98" s="161">
        <v>0.10851</v>
      </c>
      <c r="C98" s="161">
        <v>0.10851</v>
      </c>
      <c r="D98" s="161">
        <v>0.10851</v>
      </c>
      <c r="E98" s="161">
        <v>0.10851</v>
      </c>
      <c r="F98" s="161">
        <v>0.10851</v>
      </c>
      <c r="G98" s="161">
        <v>0.10851</v>
      </c>
      <c r="H98" s="161">
        <v>0.10851</v>
      </c>
      <c r="I98" s="161">
        <v>0.10851</v>
      </c>
      <c r="J98" s="161">
        <v>0.10851</v>
      </c>
      <c r="K98" s="161">
        <v>0.10851</v>
      </c>
      <c r="L98" s="161">
        <v>0.10851</v>
      </c>
      <c r="M98" s="161">
        <v>0.10851</v>
      </c>
      <c r="N98" s="161">
        <v>0.10851</v>
      </c>
      <c r="O98" s="161">
        <v>0.10851</v>
      </c>
      <c r="P98" s="161">
        <v>0.10851</v>
      </c>
      <c r="Q98" s="161">
        <v>0.10851</v>
      </c>
      <c r="R98" s="162">
        <v>3.5810000000000002E-2</v>
      </c>
      <c r="S98" s="162">
        <v>3.5810000000000002E-2</v>
      </c>
      <c r="T98" s="162">
        <v>3.5810000000000002E-2</v>
      </c>
      <c r="U98" s="162">
        <v>3.5810000000000002E-2</v>
      </c>
      <c r="V98" s="162">
        <v>3.5810000000000002E-2</v>
      </c>
      <c r="W98" s="162">
        <v>3.5810000000000002E-2</v>
      </c>
      <c r="X98" s="162">
        <v>3.5810000000000002E-2</v>
      </c>
      <c r="Y98" s="162">
        <v>3.5810000000000002E-2</v>
      </c>
      <c r="Z98" s="162">
        <v>3.5810000000000002E-2</v>
      </c>
      <c r="AA98" s="162">
        <v>3.5810000000000002E-2</v>
      </c>
      <c r="AB98" s="162">
        <v>3.5810000000000002E-2</v>
      </c>
      <c r="AC98" s="162">
        <v>3.5810000000000002E-2</v>
      </c>
      <c r="AD98" s="162">
        <v>3.5810000000000002E-2</v>
      </c>
      <c r="AE98" s="162">
        <v>3.5810000000000002E-2</v>
      </c>
    </row>
    <row r="99" spans="1:31" x14ac:dyDescent="0.25">
      <c r="A99" s="139">
        <v>17</v>
      </c>
      <c r="B99" s="161">
        <v>0.10851</v>
      </c>
      <c r="C99" s="161">
        <v>0.10851</v>
      </c>
      <c r="D99" s="161">
        <v>0.10851</v>
      </c>
      <c r="E99" s="161">
        <v>0.10851</v>
      </c>
      <c r="F99" s="161">
        <v>0.10851</v>
      </c>
      <c r="G99" s="161">
        <v>0.10851</v>
      </c>
      <c r="H99" s="161">
        <v>0.10851</v>
      </c>
      <c r="I99" s="161">
        <v>0.10851</v>
      </c>
      <c r="J99" s="161">
        <v>0.10851</v>
      </c>
      <c r="K99" s="161">
        <v>0.10851</v>
      </c>
      <c r="L99" s="161">
        <v>0.10851</v>
      </c>
      <c r="M99" s="161">
        <v>0.10851</v>
      </c>
      <c r="N99" s="161">
        <v>0.10851</v>
      </c>
      <c r="O99" s="161">
        <v>0.10851</v>
      </c>
      <c r="P99" s="161">
        <v>0.10851</v>
      </c>
      <c r="Q99" s="161">
        <v>0.10851</v>
      </c>
      <c r="R99" s="162">
        <v>3.5810000000000002E-2</v>
      </c>
      <c r="S99" s="162">
        <v>3.5810000000000002E-2</v>
      </c>
      <c r="T99" s="162">
        <v>3.5810000000000002E-2</v>
      </c>
      <c r="U99" s="162">
        <v>3.5810000000000002E-2</v>
      </c>
      <c r="V99" s="162">
        <v>3.5810000000000002E-2</v>
      </c>
      <c r="W99" s="162">
        <v>3.5810000000000002E-2</v>
      </c>
      <c r="X99" s="162">
        <v>3.5810000000000002E-2</v>
      </c>
      <c r="Y99" s="162">
        <v>3.5810000000000002E-2</v>
      </c>
      <c r="Z99" s="162">
        <v>3.5810000000000002E-2</v>
      </c>
      <c r="AA99" s="162">
        <v>3.5810000000000002E-2</v>
      </c>
      <c r="AB99" s="162">
        <v>3.5810000000000002E-2</v>
      </c>
      <c r="AC99" s="162">
        <v>3.5810000000000002E-2</v>
      </c>
      <c r="AD99" s="162">
        <v>3.5810000000000002E-2</v>
      </c>
      <c r="AE99" s="162">
        <v>3.5810000000000002E-2</v>
      </c>
    </row>
    <row r="100" spans="1:31" x14ac:dyDescent="0.25">
      <c r="A100" s="139">
        <v>18</v>
      </c>
      <c r="B100" s="161">
        <v>0.10851</v>
      </c>
      <c r="C100" s="161">
        <v>0.10851</v>
      </c>
      <c r="D100" s="161">
        <v>0.10851</v>
      </c>
      <c r="E100" s="161">
        <v>0.10851</v>
      </c>
      <c r="F100" s="161">
        <v>0.10851</v>
      </c>
      <c r="G100" s="161">
        <v>0.10851</v>
      </c>
      <c r="H100" s="161">
        <v>0.10851</v>
      </c>
      <c r="I100" s="161">
        <v>0.10851</v>
      </c>
      <c r="J100" s="161">
        <v>0.10851</v>
      </c>
      <c r="K100" s="161">
        <v>0.10851</v>
      </c>
      <c r="L100" s="161">
        <v>0.10851</v>
      </c>
      <c r="M100" s="161">
        <v>0.10851</v>
      </c>
      <c r="N100" s="161">
        <v>0.10851</v>
      </c>
      <c r="O100" s="161">
        <v>0.10851</v>
      </c>
      <c r="P100" s="161">
        <v>0.10851</v>
      </c>
      <c r="Q100" s="161">
        <v>0.10851</v>
      </c>
      <c r="R100" s="162">
        <v>3.5810000000000002E-2</v>
      </c>
      <c r="S100" s="162">
        <v>3.5810000000000002E-2</v>
      </c>
      <c r="T100" s="162">
        <v>3.5810000000000002E-2</v>
      </c>
      <c r="U100" s="162">
        <v>3.5810000000000002E-2</v>
      </c>
      <c r="V100" s="162">
        <v>3.5810000000000002E-2</v>
      </c>
      <c r="W100" s="162">
        <v>3.5810000000000002E-2</v>
      </c>
      <c r="X100" s="162">
        <v>3.5810000000000002E-2</v>
      </c>
      <c r="Y100" s="162">
        <v>3.5810000000000002E-2</v>
      </c>
      <c r="Z100" s="162">
        <v>3.5810000000000002E-2</v>
      </c>
      <c r="AA100" s="162">
        <v>3.5810000000000002E-2</v>
      </c>
      <c r="AB100" s="162">
        <v>3.5810000000000002E-2</v>
      </c>
      <c r="AC100" s="162">
        <v>3.5810000000000002E-2</v>
      </c>
      <c r="AD100" s="162">
        <v>3.5810000000000002E-2</v>
      </c>
      <c r="AE100" s="162">
        <v>3.5810000000000002E-2</v>
      </c>
    </row>
    <row r="101" spans="1:31" x14ac:dyDescent="0.25">
      <c r="A101" s="139">
        <v>19</v>
      </c>
      <c r="B101" s="161">
        <v>0.10851</v>
      </c>
      <c r="C101" s="161">
        <v>0.10851</v>
      </c>
      <c r="D101" s="161">
        <v>0.10851</v>
      </c>
      <c r="E101" s="161">
        <v>0.10851</v>
      </c>
      <c r="F101" s="161">
        <v>0.10851</v>
      </c>
      <c r="G101" s="161">
        <v>0.10851</v>
      </c>
      <c r="H101" s="161">
        <v>0.10851</v>
      </c>
      <c r="I101" s="161">
        <v>0.10851</v>
      </c>
      <c r="J101" s="161">
        <v>0.10851</v>
      </c>
      <c r="K101" s="161">
        <v>0.10851</v>
      </c>
      <c r="L101" s="161">
        <v>0.10851</v>
      </c>
      <c r="M101" s="161">
        <v>0.10851</v>
      </c>
      <c r="N101" s="161">
        <v>0.10851</v>
      </c>
      <c r="O101" s="161">
        <v>0.10851</v>
      </c>
      <c r="P101" s="161">
        <v>0.10851</v>
      </c>
      <c r="Q101" s="161">
        <v>0.10851</v>
      </c>
      <c r="R101" s="162">
        <v>3.5810000000000002E-2</v>
      </c>
      <c r="S101" s="162">
        <v>3.5810000000000002E-2</v>
      </c>
      <c r="T101" s="162">
        <v>3.5810000000000002E-2</v>
      </c>
      <c r="U101" s="162">
        <v>3.5810000000000002E-2</v>
      </c>
      <c r="V101" s="162">
        <v>3.5810000000000002E-2</v>
      </c>
      <c r="W101" s="162">
        <v>3.5810000000000002E-2</v>
      </c>
      <c r="X101" s="162">
        <v>3.5810000000000002E-2</v>
      </c>
      <c r="Y101" s="162">
        <v>3.5810000000000002E-2</v>
      </c>
      <c r="Z101" s="162">
        <v>3.5810000000000002E-2</v>
      </c>
      <c r="AA101" s="162">
        <v>3.5810000000000002E-2</v>
      </c>
      <c r="AB101" s="162">
        <v>3.5810000000000002E-2</v>
      </c>
      <c r="AC101" s="162">
        <v>3.5810000000000002E-2</v>
      </c>
      <c r="AD101" s="162">
        <v>3.5810000000000002E-2</v>
      </c>
      <c r="AE101" s="162">
        <v>3.5810000000000002E-2</v>
      </c>
    </row>
    <row r="102" spans="1:31" x14ac:dyDescent="0.25">
      <c r="A102" s="139">
        <v>20</v>
      </c>
      <c r="B102" s="161">
        <v>0.10851</v>
      </c>
      <c r="C102" s="161">
        <v>0.10851</v>
      </c>
      <c r="D102" s="161">
        <v>0.10851</v>
      </c>
      <c r="E102" s="161">
        <v>0.10851</v>
      </c>
      <c r="F102" s="161">
        <v>0.10851</v>
      </c>
      <c r="G102" s="161">
        <v>0.10851</v>
      </c>
      <c r="H102" s="161">
        <v>0.10851</v>
      </c>
      <c r="I102" s="161">
        <v>0.10851</v>
      </c>
      <c r="J102" s="161">
        <v>0.10851</v>
      </c>
      <c r="K102" s="161">
        <v>0.10851</v>
      </c>
      <c r="L102" s="161">
        <v>0.10851</v>
      </c>
      <c r="M102" s="161">
        <v>0.10851</v>
      </c>
      <c r="N102" s="161">
        <v>0.10851</v>
      </c>
      <c r="O102" s="161">
        <v>0.10851</v>
      </c>
      <c r="P102" s="161">
        <v>0.10851</v>
      </c>
      <c r="Q102" s="161">
        <v>0.10851</v>
      </c>
      <c r="R102" s="162">
        <v>3.5810000000000002E-2</v>
      </c>
      <c r="S102" s="162">
        <v>3.5810000000000002E-2</v>
      </c>
      <c r="T102" s="162">
        <v>3.5810000000000002E-2</v>
      </c>
      <c r="U102" s="162">
        <v>3.5810000000000002E-2</v>
      </c>
      <c r="V102" s="162">
        <v>3.5810000000000002E-2</v>
      </c>
      <c r="W102" s="162">
        <v>3.5810000000000002E-2</v>
      </c>
      <c r="X102" s="162">
        <v>3.5810000000000002E-2</v>
      </c>
      <c r="Y102" s="162">
        <v>3.5810000000000002E-2</v>
      </c>
      <c r="Z102" s="162">
        <v>3.5810000000000002E-2</v>
      </c>
      <c r="AA102" s="162">
        <v>3.5810000000000002E-2</v>
      </c>
      <c r="AB102" s="162">
        <v>3.5810000000000002E-2</v>
      </c>
      <c r="AC102" s="162">
        <v>3.5810000000000002E-2</v>
      </c>
      <c r="AD102" s="162">
        <v>3.5810000000000002E-2</v>
      </c>
      <c r="AE102" s="162">
        <v>3.5810000000000002E-2</v>
      </c>
    </row>
    <row r="103" spans="1:31" x14ac:dyDescent="0.25">
      <c r="A103" s="139">
        <v>21</v>
      </c>
      <c r="B103" s="161">
        <v>0.10851</v>
      </c>
      <c r="C103" s="161">
        <v>0.10851</v>
      </c>
      <c r="D103" s="161">
        <v>0.10851</v>
      </c>
      <c r="E103" s="161">
        <v>0.10851</v>
      </c>
      <c r="F103" s="161">
        <v>0.10851</v>
      </c>
      <c r="G103" s="161">
        <v>0.10851</v>
      </c>
      <c r="H103" s="161">
        <v>0.10851</v>
      </c>
      <c r="I103" s="161">
        <v>0.10851</v>
      </c>
      <c r="J103" s="161">
        <v>0.10851</v>
      </c>
      <c r="K103" s="161">
        <v>0.10851</v>
      </c>
      <c r="L103" s="161">
        <v>0.10851</v>
      </c>
      <c r="M103" s="161">
        <v>0.10851</v>
      </c>
      <c r="N103" s="161">
        <v>0.10851</v>
      </c>
      <c r="O103" s="161">
        <v>0.10851</v>
      </c>
      <c r="P103" s="161">
        <v>0.10851</v>
      </c>
      <c r="Q103" s="161">
        <v>0.10851</v>
      </c>
      <c r="R103" s="162">
        <v>3.5810000000000002E-2</v>
      </c>
      <c r="S103" s="162">
        <v>3.5810000000000002E-2</v>
      </c>
      <c r="T103" s="162">
        <v>3.5810000000000002E-2</v>
      </c>
      <c r="U103" s="162">
        <v>3.5810000000000002E-2</v>
      </c>
      <c r="V103" s="162">
        <v>3.5810000000000002E-2</v>
      </c>
      <c r="W103" s="162">
        <v>3.5810000000000002E-2</v>
      </c>
      <c r="X103" s="162">
        <v>3.5810000000000002E-2</v>
      </c>
      <c r="Y103" s="162">
        <v>3.5810000000000002E-2</v>
      </c>
      <c r="Z103" s="162">
        <v>3.5810000000000002E-2</v>
      </c>
      <c r="AA103" s="162">
        <v>3.5810000000000002E-2</v>
      </c>
      <c r="AB103" s="162">
        <v>3.5810000000000002E-2</v>
      </c>
      <c r="AC103" s="162">
        <v>3.5810000000000002E-2</v>
      </c>
      <c r="AD103" s="162">
        <v>3.5810000000000002E-2</v>
      </c>
      <c r="AE103" s="162">
        <v>3.5810000000000002E-2</v>
      </c>
    </row>
    <row r="104" spans="1:31" x14ac:dyDescent="0.25">
      <c r="A104" s="139">
        <v>22</v>
      </c>
      <c r="B104" s="161">
        <v>0.10851</v>
      </c>
      <c r="C104" s="161">
        <v>0.10851</v>
      </c>
      <c r="D104" s="161">
        <v>0.10851</v>
      </c>
      <c r="E104" s="161">
        <v>0.10851</v>
      </c>
      <c r="F104" s="161">
        <v>0.10851</v>
      </c>
      <c r="G104" s="161">
        <v>0.10851</v>
      </c>
      <c r="H104" s="161">
        <v>0.10851</v>
      </c>
      <c r="I104" s="161">
        <v>0.10851</v>
      </c>
      <c r="J104" s="161">
        <v>0.10851</v>
      </c>
      <c r="K104" s="161">
        <v>0.10851</v>
      </c>
      <c r="L104" s="161">
        <v>0.10851</v>
      </c>
      <c r="M104" s="161">
        <v>0.10851</v>
      </c>
      <c r="N104" s="161">
        <v>0.10851</v>
      </c>
      <c r="O104" s="161">
        <v>0.10851</v>
      </c>
      <c r="P104" s="161">
        <v>0.10851</v>
      </c>
      <c r="Q104" s="161">
        <v>0.10851</v>
      </c>
      <c r="R104" s="162">
        <v>3.5810000000000002E-2</v>
      </c>
      <c r="S104" s="162">
        <v>3.5810000000000002E-2</v>
      </c>
      <c r="T104" s="162">
        <v>3.5810000000000002E-2</v>
      </c>
      <c r="U104" s="162">
        <v>3.5810000000000002E-2</v>
      </c>
      <c r="V104" s="162">
        <v>3.5810000000000002E-2</v>
      </c>
      <c r="W104" s="162">
        <v>3.5810000000000002E-2</v>
      </c>
      <c r="X104" s="162">
        <v>3.5810000000000002E-2</v>
      </c>
      <c r="Y104" s="162">
        <v>3.5810000000000002E-2</v>
      </c>
      <c r="Z104" s="162">
        <v>3.5810000000000002E-2</v>
      </c>
      <c r="AA104" s="162">
        <v>3.5810000000000002E-2</v>
      </c>
      <c r="AB104" s="162">
        <v>3.5810000000000002E-2</v>
      </c>
      <c r="AC104" s="162">
        <v>3.5810000000000002E-2</v>
      </c>
      <c r="AD104" s="162">
        <v>3.5810000000000002E-2</v>
      </c>
      <c r="AE104" s="162">
        <v>3.5810000000000002E-2</v>
      </c>
    </row>
    <row r="105" spans="1:31" x14ac:dyDescent="0.25">
      <c r="A105" s="139">
        <v>23</v>
      </c>
      <c r="B105" s="161">
        <v>0.10851</v>
      </c>
      <c r="C105" s="161">
        <v>0.10851</v>
      </c>
      <c r="D105" s="161">
        <v>0.10851</v>
      </c>
      <c r="E105" s="161">
        <v>0.10851</v>
      </c>
      <c r="F105" s="161">
        <v>0.10851</v>
      </c>
      <c r="G105" s="161">
        <v>0.10851</v>
      </c>
      <c r="H105" s="161">
        <v>0.10851</v>
      </c>
      <c r="I105" s="161">
        <v>0.10851</v>
      </c>
      <c r="J105" s="161">
        <v>0.10851</v>
      </c>
      <c r="K105" s="161">
        <v>0.10851</v>
      </c>
      <c r="L105" s="161">
        <v>0.10851</v>
      </c>
      <c r="M105" s="161">
        <v>0.10851</v>
      </c>
      <c r="N105" s="161">
        <v>0.10851</v>
      </c>
      <c r="O105" s="161">
        <v>0.10851</v>
      </c>
      <c r="P105" s="161">
        <v>0.10851</v>
      </c>
      <c r="Q105" s="161">
        <v>0.10851</v>
      </c>
      <c r="R105" s="162">
        <v>3.5810000000000002E-2</v>
      </c>
      <c r="S105" s="162">
        <v>3.5810000000000002E-2</v>
      </c>
      <c r="T105" s="162">
        <v>3.5810000000000002E-2</v>
      </c>
      <c r="U105" s="162">
        <v>3.5810000000000002E-2</v>
      </c>
      <c r="V105" s="162">
        <v>3.5810000000000002E-2</v>
      </c>
      <c r="W105" s="162">
        <v>3.5810000000000002E-2</v>
      </c>
      <c r="X105" s="162">
        <v>3.5810000000000002E-2</v>
      </c>
      <c r="Y105" s="162">
        <v>3.5810000000000002E-2</v>
      </c>
      <c r="Z105" s="162">
        <v>3.5810000000000002E-2</v>
      </c>
      <c r="AA105" s="162">
        <v>3.5810000000000002E-2</v>
      </c>
      <c r="AB105" s="162">
        <v>3.5810000000000002E-2</v>
      </c>
      <c r="AC105" s="162">
        <v>3.5810000000000002E-2</v>
      </c>
      <c r="AD105" s="162">
        <v>3.5810000000000002E-2</v>
      </c>
      <c r="AE105" s="162">
        <v>3.5810000000000002E-2</v>
      </c>
    </row>
  </sheetData>
  <mergeCells count="4">
    <mergeCell ref="B6:AE6"/>
    <mergeCell ref="B41:AE41"/>
    <mergeCell ref="B79:AE79"/>
    <mergeCell ref="A3:AE3"/>
  </mergeCells>
  <pageMargins left="0.7" right="0.7" top="0.75" bottom="0.75" header="0.3" footer="0.3"/>
  <pageSetup scale="46" fitToHeight="0" orientation="landscape" r:id="rId1"/>
  <headerFooter scaleWithDoc="0">
    <oddHeader>&amp;R&amp;"-,Bold"&amp;10Walmart Inc.
Exhibit SWC-10
Indiana Cause No. 45576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90"/>
  <sheetViews>
    <sheetView workbookViewId="0">
      <selection activeCell="A7" sqref="A7"/>
    </sheetView>
  </sheetViews>
  <sheetFormatPr defaultRowHeight="15" x14ac:dyDescent="0.25"/>
  <cols>
    <col min="1" max="1" width="31.85546875" bestFit="1" customWidth="1"/>
    <col min="3" max="3" width="8.7109375" style="134"/>
  </cols>
  <sheetData>
    <row r="1" spans="1:3" x14ac:dyDescent="0.25">
      <c r="A1" t="s">
        <v>266</v>
      </c>
      <c r="B1" t="s">
        <v>85</v>
      </c>
      <c r="C1" s="134">
        <v>0.105</v>
      </c>
    </row>
    <row r="2" spans="1:3" x14ac:dyDescent="0.25">
      <c r="A2" t="s">
        <v>276</v>
      </c>
      <c r="B2" t="s">
        <v>85</v>
      </c>
      <c r="C2" s="134">
        <v>0.10299999999999999</v>
      </c>
    </row>
    <row r="3" spans="1:3" x14ac:dyDescent="0.25">
      <c r="A3" t="s">
        <v>270</v>
      </c>
      <c r="B3" t="s">
        <v>85</v>
      </c>
      <c r="C3" s="134">
        <v>0.10249999999999999</v>
      </c>
    </row>
    <row r="4" spans="1:3" x14ac:dyDescent="0.25">
      <c r="A4" t="s">
        <v>273</v>
      </c>
      <c r="B4" t="s">
        <v>85</v>
      </c>
      <c r="C4" s="134">
        <v>0.10199999999999999</v>
      </c>
    </row>
    <row r="5" spans="1:3" x14ac:dyDescent="0.25">
      <c r="A5" t="s">
        <v>92</v>
      </c>
      <c r="B5" t="s">
        <v>85</v>
      </c>
      <c r="C5" s="134">
        <v>0.1002</v>
      </c>
    </row>
    <row r="6" spans="1:3" x14ac:dyDescent="0.25">
      <c r="A6" t="s">
        <v>587</v>
      </c>
      <c r="C6" s="134">
        <v>0.1</v>
      </c>
    </row>
    <row r="7" spans="1:3" x14ac:dyDescent="0.25">
      <c r="A7" t="s">
        <v>110</v>
      </c>
      <c r="B7" t="s">
        <v>85</v>
      </c>
      <c r="C7" s="134">
        <v>0.1</v>
      </c>
    </row>
    <row r="8" spans="1:3" x14ac:dyDescent="0.25">
      <c r="A8" t="s">
        <v>121</v>
      </c>
      <c r="B8" t="s">
        <v>85</v>
      </c>
      <c r="C8" s="134">
        <v>0.1</v>
      </c>
    </row>
    <row r="9" spans="1:3" x14ac:dyDescent="0.25">
      <c r="A9" t="s">
        <v>160</v>
      </c>
      <c r="B9" t="s">
        <v>85</v>
      </c>
      <c r="C9" s="134">
        <v>0.1</v>
      </c>
    </row>
    <row r="10" spans="1:3" x14ac:dyDescent="0.25">
      <c r="A10" t="s">
        <v>110</v>
      </c>
      <c r="B10" t="s">
        <v>85</v>
      </c>
      <c r="C10" s="134">
        <v>0.1</v>
      </c>
    </row>
    <row r="11" spans="1:3" x14ac:dyDescent="0.25">
      <c r="A11" t="s">
        <v>121</v>
      </c>
      <c r="B11" t="s">
        <v>85</v>
      </c>
      <c r="C11" s="134">
        <v>0.1</v>
      </c>
    </row>
    <row r="12" spans="1:3" x14ac:dyDescent="0.25">
      <c r="A12" t="s">
        <v>239</v>
      </c>
      <c r="B12" t="s">
        <v>85</v>
      </c>
      <c r="C12" s="134">
        <v>0.1</v>
      </c>
    </row>
    <row r="13" spans="1:3" x14ac:dyDescent="0.25">
      <c r="A13" t="s">
        <v>249</v>
      </c>
      <c r="B13" t="s">
        <v>85</v>
      </c>
      <c r="C13" s="134">
        <v>0.1</v>
      </c>
    </row>
    <row r="14" spans="1:3" x14ac:dyDescent="0.25">
      <c r="A14" t="s">
        <v>252</v>
      </c>
      <c r="B14" t="s">
        <v>85</v>
      </c>
      <c r="C14" s="134">
        <v>0.1</v>
      </c>
    </row>
    <row r="15" spans="1:3" x14ac:dyDescent="0.25">
      <c r="A15" t="s">
        <v>293</v>
      </c>
      <c r="B15" t="s">
        <v>85</v>
      </c>
      <c r="C15" s="134">
        <v>0.1</v>
      </c>
    </row>
    <row r="16" spans="1:3" x14ac:dyDescent="0.25">
      <c r="A16" t="s">
        <v>326</v>
      </c>
      <c r="B16" t="s">
        <v>85</v>
      </c>
      <c r="C16" s="134">
        <v>0.1</v>
      </c>
    </row>
    <row r="17" spans="1:3" x14ac:dyDescent="0.25">
      <c r="A17" t="s">
        <v>160</v>
      </c>
      <c r="B17" t="s">
        <v>85</v>
      </c>
      <c r="C17" s="134">
        <v>0.1</v>
      </c>
    </row>
    <row r="18" spans="1:3" x14ac:dyDescent="0.25">
      <c r="A18" t="s">
        <v>186</v>
      </c>
      <c r="B18" t="s">
        <v>85</v>
      </c>
      <c r="C18" s="134">
        <v>9.9900000000000003E-2</v>
      </c>
    </row>
    <row r="19" spans="1:3" x14ac:dyDescent="0.25">
      <c r="A19" t="s">
        <v>92</v>
      </c>
      <c r="B19" t="s">
        <v>85</v>
      </c>
      <c r="C19" s="134">
        <v>9.98E-2</v>
      </c>
    </row>
    <row r="20" spans="1:3" x14ac:dyDescent="0.25">
      <c r="A20" t="s">
        <v>113</v>
      </c>
      <c r="B20" t="s">
        <v>85</v>
      </c>
      <c r="C20" s="134">
        <v>9.9500000000000005E-2</v>
      </c>
    </row>
    <row r="21" spans="1:3" x14ac:dyDescent="0.25">
      <c r="A21" t="s">
        <v>97</v>
      </c>
      <c r="B21" t="s">
        <v>85</v>
      </c>
      <c r="C21" s="134">
        <v>9.9000000000000005E-2</v>
      </c>
    </row>
    <row r="22" spans="1:3" x14ac:dyDescent="0.25">
      <c r="A22" t="s">
        <v>113</v>
      </c>
      <c r="B22" t="s">
        <v>85</v>
      </c>
      <c r="C22" s="134">
        <v>9.9000000000000005E-2</v>
      </c>
    </row>
    <row r="23" spans="1:3" x14ac:dyDescent="0.25">
      <c r="A23" t="s">
        <v>139</v>
      </c>
      <c r="B23" t="s">
        <v>85</v>
      </c>
      <c r="C23" s="134">
        <v>9.9000000000000005E-2</v>
      </c>
    </row>
    <row r="24" spans="1:3" x14ac:dyDescent="0.25">
      <c r="A24" t="s">
        <v>236</v>
      </c>
      <c r="B24" t="s">
        <v>85</v>
      </c>
      <c r="C24" s="134">
        <v>9.9000000000000005E-2</v>
      </c>
    </row>
    <row r="25" spans="1:3" x14ac:dyDescent="0.25">
      <c r="A25" t="s">
        <v>121</v>
      </c>
      <c r="B25" t="s">
        <v>85</v>
      </c>
      <c r="C25" s="134">
        <v>9.9000000000000005E-2</v>
      </c>
    </row>
    <row r="26" spans="1:3" x14ac:dyDescent="0.25">
      <c r="A26" t="s">
        <v>110</v>
      </c>
      <c r="B26" t="s">
        <v>85</v>
      </c>
      <c r="C26" s="134">
        <v>9.9000000000000005E-2</v>
      </c>
    </row>
    <row r="27" spans="1:3" x14ac:dyDescent="0.25">
      <c r="A27" t="s">
        <v>113</v>
      </c>
      <c r="B27" t="s">
        <v>85</v>
      </c>
      <c r="C27" s="134">
        <v>9.8599999999999993E-2</v>
      </c>
    </row>
    <row r="28" spans="1:3" x14ac:dyDescent="0.25">
      <c r="A28" t="s">
        <v>359</v>
      </c>
      <c r="B28" t="s">
        <v>85</v>
      </c>
      <c r="C28" s="134">
        <v>9.8500000000000004E-2</v>
      </c>
    </row>
    <row r="29" spans="1:3" x14ac:dyDescent="0.25">
      <c r="A29" t="s">
        <v>162</v>
      </c>
      <c r="B29" t="s">
        <v>85</v>
      </c>
      <c r="C29" s="134">
        <v>9.8000000000000004E-2</v>
      </c>
    </row>
    <row r="30" spans="1:3" x14ac:dyDescent="0.25">
      <c r="A30" t="s">
        <v>162</v>
      </c>
      <c r="B30" t="s">
        <v>85</v>
      </c>
      <c r="C30" s="134">
        <v>9.8000000000000004E-2</v>
      </c>
    </row>
    <row r="31" spans="1:3" x14ac:dyDescent="0.25">
      <c r="A31" t="s">
        <v>166</v>
      </c>
      <c r="B31" t="s">
        <v>85</v>
      </c>
      <c r="C31" s="134">
        <v>9.7699999999999995E-2</v>
      </c>
    </row>
    <row r="32" spans="1:3" x14ac:dyDescent="0.25">
      <c r="A32" t="s">
        <v>210</v>
      </c>
      <c r="B32" t="s">
        <v>85</v>
      </c>
      <c r="C32" s="134">
        <v>9.7500000000000003E-2</v>
      </c>
    </row>
    <row r="33" spans="1:3" x14ac:dyDescent="0.25">
      <c r="A33" t="s">
        <v>261</v>
      </c>
      <c r="B33" t="s">
        <v>85</v>
      </c>
      <c r="C33" s="134">
        <v>9.7500000000000003E-2</v>
      </c>
    </row>
    <row r="34" spans="1:3" x14ac:dyDescent="0.25">
      <c r="A34" t="s">
        <v>303</v>
      </c>
      <c r="B34" t="s">
        <v>85</v>
      </c>
      <c r="C34" s="134">
        <v>9.7500000000000003E-2</v>
      </c>
    </row>
    <row r="35" spans="1:3" x14ac:dyDescent="0.25">
      <c r="A35" t="s">
        <v>115</v>
      </c>
      <c r="B35" t="s">
        <v>85</v>
      </c>
      <c r="C35" s="134">
        <v>9.7299999999999998E-2</v>
      </c>
    </row>
    <row r="36" spans="1:3" x14ac:dyDescent="0.25">
      <c r="A36" t="s">
        <v>221</v>
      </c>
      <c r="B36" t="s">
        <v>85</v>
      </c>
      <c r="C36" s="134">
        <v>9.7299999999999998E-2</v>
      </c>
    </row>
    <row r="37" spans="1:3" x14ac:dyDescent="0.25">
      <c r="A37" t="s">
        <v>224</v>
      </c>
      <c r="B37" t="s">
        <v>85</v>
      </c>
      <c r="C37" s="134">
        <v>9.7299999999999998E-2</v>
      </c>
    </row>
    <row r="38" spans="1:3" x14ac:dyDescent="0.25">
      <c r="A38" t="s">
        <v>82</v>
      </c>
      <c r="B38" t="s">
        <v>85</v>
      </c>
      <c r="C38" s="134">
        <v>9.7000000000000003E-2</v>
      </c>
    </row>
    <row r="39" spans="1:3" x14ac:dyDescent="0.25">
      <c r="A39" t="s">
        <v>113</v>
      </c>
      <c r="B39" t="s">
        <v>85</v>
      </c>
      <c r="C39" s="134">
        <v>9.7000000000000003E-2</v>
      </c>
    </row>
    <row r="40" spans="1:3" x14ac:dyDescent="0.25">
      <c r="A40" t="s">
        <v>313</v>
      </c>
      <c r="B40" t="s">
        <v>85</v>
      </c>
      <c r="C40" s="134">
        <v>9.7000000000000003E-2</v>
      </c>
    </row>
    <row r="41" spans="1:3" x14ac:dyDescent="0.25">
      <c r="A41" t="s">
        <v>246</v>
      </c>
      <c r="B41" t="s">
        <v>85</v>
      </c>
      <c r="C41" s="134">
        <v>9.6500000000000002E-2</v>
      </c>
    </row>
    <row r="42" spans="1:3" x14ac:dyDescent="0.25">
      <c r="A42" t="s">
        <v>293</v>
      </c>
      <c r="B42" t="s">
        <v>85</v>
      </c>
      <c r="C42" s="134">
        <v>9.6500000000000002E-2</v>
      </c>
    </row>
    <row r="43" spans="1:3" x14ac:dyDescent="0.25">
      <c r="A43" t="s">
        <v>139</v>
      </c>
      <c r="B43" t="s">
        <v>85</v>
      </c>
      <c r="C43" s="134">
        <v>9.6000000000000002E-2</v>
      </c>
    </row>
    <row r="44" spans="1:3" x14ac:dyDescent="0.25">
      <c r="A44" t="s">
        <v>230</v>
      </c>
      <c r="B44" t="s">
        <v>85</v>
      </c>
      <c r="C44" s="134">
        <v>9.6000000000000002E-2</v>
      </c>
    </row>
    <row r="45" spans="1:3" x14ac:dyDescent="0.25">
      <c r="A45" t="s">
        <v>125</v>
      </c>
      <c r="B45" t="s">
        <v>85</v>
      </c>
      <c r="C45" s="134">
        <v>9.5000000000000001E-2</v>
      </c>
    </row>
    <row r="46" spans="1:3" x14ac:dyDescent="0.25">
      <c r="A46" t="s">
        <v>136</v>
      </c>
      <c r="B46" t="s">
        <v>85</v>
      </c>
      <c r="C46" s="134">
        <v>9.5000000000000001E-2</v>
      </c>
    </row>
    <row r="47" spans="1:3" x14ac:dyDescent="0.25">
      <c r="A47" t="s">
        <v>145</v>
      </c>
      <c r="B47" t="s">
        <v>85</v>
      </c>
      <c r="C47" s="134">
        <v>9.5000000000000001E-2</v>
      </c>
    </row>
    <row r="48" spans="1:3" x14ac:dyDescent="0.25">
      <c r="A48" t="s">
        <v>196</v>
      </c>
      <c r="B48" t="s">
        <v>85</v>
      </c>
      <c r="C48" s="134">
        <v>9.5000000000000001E-2</v>
      </c>
    </row>
    <row r="49" spans="1:3" x14ac:dyDescent="0.25">
      <c r="A49" t="s">
        <v>139</v>
      </c>
      <c r="B49" t="s">
        <v>85</v>
      </c>
      <c r="C49" s="134">
        <v>9.5000000000000001E-2</v>
      </c>
    </row>
    <row r="50" spans="1:3" x14ac:dyDescent="0.25">
      <c r="A50" t="s">
        <v>230</v>
      </c>
      <c r="B50" t="s">
        <v>85</v>
      </c>
      <c r="C50" s="134">
        <v>9.5000000000000001E-2</v>
      </c>
    </row>
    <row r="51" spans="1:3" x14ac:dyDescent="0.25">
      <c r="A51" t="s">
        <v>234</v>
      </c>
      <c r="B51" t="s">
        <v>85</v>
      </c>
      <c r="C51" s="134">
        <v>9.5000000000000001E-2</v>
      </c>
    </row>
    <row r="52" spans="1:3" x14ac:dyDescent="0.25">
      <c r="A52" t="s">
        <v>125</v>
      </c>
      <c r="B52" t="s">
        <v>85</v>
      </c>
      <c r="C52" s="134">
        <v>9.5000000000000001E-2</v>
      </c>
    </row>
    <row r="53" spans="1:3" x14ac:dyDescent="0.25">
      <c r="A53" t="s">
        <v>283</v>
      </c>
      <c r="B53" t="s">
        <v>85</v>
      </c>
      <c r="C53" s="134">
        <v>9.5000000000000001E-2</v>
      </c>
    </row>
    <row r="54" spans="1:3" x14ac:dyDescent="0.25">
      <c r="A54" t="s">
        <v>145</v>
      </c>
      <c r="B54" t="s">
        <v>85</v>
      </c>
      <c r="C54" s="134">
        <v>9.5000000000000001E-2</v>
      </c>
    </row>
    <row r="55" spans="1:3" x14ac:dyDescent="0.25">
      <c r="A55" t="s">
        <v>136</v>
      </c>
      <c r="B55" t="s">
        <v>85</v>
      </c>
      <c r="C55" s="134">
        <v>9.5000000000000001E-2</v>
      </c>
    </row>
    <row r="56" spans="1:3" x14ac:dyDescent="0.25">
      <c r="A56" t="s">
        <v>293</v>
      </c>
      <c r="B56" t="s">
        <v>85</v>
      </c>
      <c r="C56" s="134">
        <v>9.5000000000000001E-2</v>
      </c>
    </row>
    <row r="57" spans="1:3" x14ac:dyDescent="0.25">
      <c r="A57" t="s">
        <v>293</v>
      </c>
      <c r="B57" t="s">
        <v>85</v>
      </c>
      <c r="C57" s="134">
        <v>9.5000000000000001E-2</v>
      </c>
    </row>
    <row r="58" spans="1:3" x14ac:dyDescent="0.25">
      <c r="A58" t="s">
        <v>293</v>
      </c>
      <c r="B58" t="s">
        <v>85</v>
      </c>
      <c r="C58" s="134">
        <v>9.5000000000000001E-2</v>
      </c>
    </row>
    <row r="59" spans="1:3" x14ac:dyDescent="0.25">
      <c r="A59" t="s">
        <v>373</v>
      </c>
      <c r="B59" t="s">
        <v>85</v>
      </c>
      <c r="C59" s="134">
        <v>9.5000000000000001E-2</v>
      </c>
    </row>
    <row r="60" spans="1:3" x14ac:dyDescent="0.25">
      <c r="A60" t="s">
        <v>376</v>
      </c>
      <c r="B60" t="s">
        <v>85</v>
      </c>
      <c r="C60" s="134">
        <v>9.5000000000000001E-2</v>
      </c>
    </row>
    <row r="61" spans="1:3" x14ac:dyDescent="0.25">
      <c r="A61" t="s">
        <v>280</v>
      </c>
      <c r="B61" t="s">
        <v>85</v>
      </c>
      <c r="C61" s="134">
        <v>9.4500000000000001E-2</v>
      </c>
    </row>
    <row r="62" spans="1:3" x14ac:dyDescent="0.25">
      <c r="A62" t="s">
        <v>156</v>
      </c>
      <c r="B62" t="s">
        <v>85</v>
      </c>
      <c r="C62" s="134">
        <v>9.4500000000000001E-2</v>
      </c>
    </row>
    <row r="63" spans="1:3" x14ac:dyDescent="0.25">
      <c r="A63" t="s">
        <v>156</v>
      </c>
      <c r="B63" t="s">
        <v>85</v>
      </c>
      <c r="C63" s="134">
        <v>9.4500000000000001E-2</v>
      </c>
    </row>
    <row r="64" spans="1:3" x14ac:dyDescent="0.25">
      <c r="A64" t="s">
        <v>221</v>
      </c>
      <c r="B64" t="s">
        <v>85</v>
      </c>
      <c r="C64" s="134">
        <v>9.4299999999999995E-2</v>
      </c>
    </row>
    <row r="65" spans="1:3" x14ac:dyDescent="0.25">
      <c r="A65" t="s">
        <v>224</v>
      </c>
      <c r="B65" t="s">
        <v>85</v>
      </c>
      <c r="C65" s="134">
        <v>9.4299999999999995E-2</v>
      </c>
    </row>
    <row r="66" spans="1:3" x14ac:dyDescent="0.25">
      <c r="A66" t="s">
        <v>217</v>
      </c>
      <c r="B66" t="s">
        <v>85</v>
      </c>
      <c r="C66" s="134">
        <v>9.4E-2</v>
      </c>
    </row>
    <row r="67" spans="1:3" x14ac:dyDescent="0.25">
      <c r="A67" t="s">
        <v>125</v>
      </c>
      <c r="B67" t="s">
        <v>85</v>
      </c>
      <c r="C67" s="134">
        <v>9.4E-2</v>
      </c>
    </row>
    <row r="68" spans="1:3" x14ac:dyDescent="0.25">
      <c r="A68" t="s">
        <v>321</v>
      </c>
      <c r="B68" t="s">
        <v>85</v>
      </c>
      <c r="C68" s="134">
        <v>9.4E-2</v>
      </c>
    </row>
    <row r="69" spans="1:3" x14ac:dyDescent="0.25">
      <c r="A69" t="s">
        <v>341</v>
      </c>
      <c r="B69" t="s">
        <v>85</v>
      </c>
      <c r="C69" s="134">
        <v>9.4E-2</v>
      </c>
    </row>
    <row r="70" spans="1:3" x14ac:dyDescent="0.25">
      <c r="A70" t="s">
        <v>125</v>
      </c>
      <c r="B70" t="s">
        <v>85</v>
      </c>
      <c r="C70" s="134">
        <v>9.4E-2</v>
      </c>
    </row>
    <row r="71" spans="1:3" x14ac:dyDescent="0.25">
      <c r="A71" t="s">
        <v>255</v>
      </c>
      <c r="B71" t="s">
        <v>85</v>
      </c>
      <c r="C71" s="134">
        <v>9.35E-2</v>
      </c>
    </row>
    <row r="72" spans="1:3" x14ac:dyDescent="0.25">
      <c r="A72" t="s">
        <v>88</v>
      </c>
      <c r="B72" t="s">
        <v>85</v>
      </c>
      <c r="C72" s="134">
        <v>9.2999999999999999E-2</v>
      </c>
    </row>
    <row r="73" spans="1:3" x14ac:dyDescent="0.25">
      <c r="A73" t="s">
        <v>175</v>
      </c>
      <c r="B73" t="s">
        <v>85</v>
      </c>
      <c r="C73" s="134">
        <v>9.2999999999999999E-2</v>
      </c>
    </row>
    <row r="74" spans="1:3" x14ac:dyDescent="0.25">
      <c r="A74" t="s">
        <v>193</v>
      </c>
      <c r="B74" t="s">
        <v>85</v>
      </c>
      <c r="C74" s="134">
        <v>9.2999999999999999E-2</v>
      </c>
    </row>
    <row r="75" spans="1:3" x14ac:dyDescent="0.25">
      <c r="A75" t="s">
        <v>296</v>
      </c>
      <c r="B75" t="s">
        <v>85</v>
      </c>
      <c r="C75" s="134">
        <v>9.2999999999999999E-2</v>
      </c>
    </row>
    <row r="76" spans="1:3" x14ac:dyDescent="0.25">
      <c r="A76" t="s">
        <v>82</v>
      </c>
      <c r="B76" t="s">
        <v>85</v>
      </c>
      <c r="C76" s="134">
        <v>9.2999999999999999E-2</v>
      </c>
    </row>
    <row r="77" spans="1:3" x14ac:dyDescent="0.25">
      <c r="A77" t="s">
        <v>101</v>
      </c>
      <c r="B77" t="s">
        <v>85</v>
      </c>
      <c r="C77" s="134">
        <v>9.2499999999999999E-2</v>
      </c>
    </row>
    <row r="78" spans="1:3" x14ac:dyDescent="0.25">
      <c r="A78" t="s">
        <v>115</v>
      </c>
      <c r="B78" t="s">
        <v>85</v>
      </c>
      <c r="C78" s="134">
        <v>9.2499999999999999E-2</v>
      </c>
    </row>
    <row r="79" spans="1:3" x14ac:dyDescent="0.25">
      <c r="A79" t="s">
        <v>319</v>
      </c>
      <c r="B79" t="s">
        <v>85</v>
      </c>
      <c r="C79" s="134">
        <v>9.2499999999999999E-2</v>
      </c>
    </row>
    <row r="80" spans="1:3" x14ac:dyDescent="0.25">
      <c r="A80" t="s">
        <v>210</v>
      </c>
      <c r="B80" t="s">
        <v>85</v>
      </c>
      <c r="C80" s="134">
        <v>9.1999999999999998E-2</v>
      </c>
    </row>
    <row r="81" spans="1:3" x14ac:dyDescent="0.25">
      <c r="A81" t="s">
        <v>349</v>
      </c>
      <c r="B81" t="s">
        <v>85</v>
      </c>
      <c r="C81" s="134">
        <v>9.1499999999999998E-2</v>
      </c>
    </row>
    <row r="82" spans="1:3" x14ac:dyDescent="0.25">
      <c r="A82" t="s">
        <v>156</v>
      </c>
      <c r="B82" t="s">
        <v>85</v>
      </c>
      <c r="C82" s="134">
        <v>9.0999999999999998E-2</v>
      </c>
    </row>
    <row r="83" spans="1:3" x14ac:dyDescent="0.25">
      <c r="A83" t="s">
        <v>205</v>
      </c>
      <c r="B83" t="s">
        <v>85</v>
      </c>
      <c r="C83" s="134">
        <v>9.06E-2</v>
      </c>
    </row>
    <row r="84" spans="1:3" x14ac:dyDescent="0.25">
      <c r="A84" t="s">
        <v>365</v>
      </c>
      <c r="B84" t="s">
        <v>85</v>
      </c>
      <c r="C84" s="134">
        <v>0.09</v>
      </c>
    </row>
    <row r="85" spans="1:3" x14ac:dyDescent="0.25">
      <c r="A85" t="s">
        <v>166</v>
      </c>
      <c r="B85" t="s">
        <v>85</v>
      </c>
      <c r="C85" s="134">
        <v>8.7499999999999994E-2</v>
      </c>
    </row>
    <row r="86" spans="1:3" x14ac:dyDescent="0.25">
      <c r="A86" t="s">
        <v>205</v>
      </c>
      <c r="B86" t="s">
        <v>85</v>
      </c>
      <c r="C86" s="134">
        <v>8.5699999999999998E-2</v>
      </c>
    </row>
    <row r="87" spans="1:3" x14ac:dyDescent="0.25">
      <c r="A87" t="s">
        <v>205</v>
      </c>
      <c r="B87" t="s">
        <v>85</v>
      </c>
      <c r="C87" s="134">
        <v>8.2000000000000003E-2</v>
      </c>
    </row>
    <row r="89" spans="1:3" x14ac:dyDescent="0.25">
      <c r="A89">
        <f>COUNT(C1:C87)</f>
        <v>87</v>
      </c>
    </row>
    <row r="90" spans="1:3" x14ac:dyDescent="0.25">
      <c r="A90">
        <f>A89/4</f>
        <v>21.75</v>
      </c>
    </row>
  </sheetData>
  <sortState xmlns:xlrd2="http://schemas.microsoft.com/office/spreadsheetml/2017/richdata2" ref="A1:C130">
    <sortCondition descending="1" ref="C1:C1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3:S729"/>
  <sheetViews>
    <sheetView topLeftCell="A2" workbookViewId="0">
      <selection activeCell="Y9" sqref="Y9"/>
    </sheetView>
  </sheetViews>
  <sheetFormatPr defaultColWidth="9.140625" defaultRowHeight="12" x14ac:dyDescent="0.2"/>
  <cols>
    <col min="1" max="1" width="9.42578125" style="38" customWidth="1"/>
    <col min="2" max="2" width="0.7109375" style="38" customWidth="1"/>
    <col min="3" max="3" width="7.7109375" style="38" bestFit="1" customWidth="1"/>
    <col min="4" max="4" width="0.7109375" style="38" customWidth="1"/>
    <col min="5" max="5" width="6.7109375" style="38" customWidth="1"/>
    <col min="6" max="6" width="0.7109375" style="38" customWidth="1"/>
    <col min="7" max="7" width="9.140625" style="38"/>
    <col min="8" max="8" width="0.7109375" style="38" customWidth="1"/>
    <col min="9" max="9" width="10.28515625" style="38" customWidth="1"/>
    <col min="10" max="10" width="0.7109375" style="38" customWidth="1"/>
    <col min="11" max="11" width="9.140625" style="38"/>
    <col min="12" max="12" width="0.7109375" style="38" customWidth="1"/>
    <col min="13" max="13" width="9.140625" style="38"/>
    <col min="14" max="14" width="0.7109375" style="38" customWidth="1"/>
    <col min="15" max="15" width="11.140625" style="38" customWidth="1"/>
    <col min="16" max="16" width="0.7109375" style="38" customWidth="1"/>
    <col min="17" max="17" width="12" style="38" customWidth="1"/>
    <col min="18" max="18" width="0.7109375" style="38" customWidth="1"/>
    <col min="19" max="19" width="11.140625" style="38" customWidth="1"/>
    <col min="20" max="20" width="0.7109375" style="38" customWidth="1"/>
    <col min="21" max="16384" width="9.140625" style="38"/>
  </cols>
  <sheetData>
    <row r="3" spans="1:19" ht="30" customHeight="1" x14ac:dyDescent="0.25">
      <c r="A3" s="185" t="s">
        <v>588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5" spans="1:19" s="40" customFormat="1" ht="36.75" customHeight="1" x14ac:dyDescent="0.2">
      <c r="A5" s="39" t="s">
        <v>508</v>
      </c>
      <c r="C5" s="39" t="s">
        <v>489</v>
      </c>
      <c r="E5" s="39" t="s">
        <v>589</v>
      </c>
      <c r="G5" s="39" t="s">
        <v>510</v>
      </c>
      <c r="I5" s="39" t="s">
        <v>511</v>
      </c>
      <c r="K5" s="39" t="s">
        <v>512</v>
      </c>
      <c r="M5" s="39" t="s">
        <v>513</v>
      </c>
      <c r="O5" s="39" t="s">
        <v>590</v>
      </c>
      <c r="Q5" s="39" t="s">
        <v>591</v>
      </c>
      <c r="S5" s="39" t="s">
        <v>516</v>
      </c>
    </row>
    <row r="6" spans="1:19" s="41" customFormat="1" ht="11.25" x14ac:dyDescent="0.2">
      <c r="E6" s="41" t="s">
        <v>517</v>
      </c>
      <c r="G6" s="41" t="s">
        <v>518</v>
      </c>
      <c r="I6" s="41" t="s">
        <v>518</v>
      </c>
      <c r="K6" s="41" t="s">
        <v>518</v>
      </c>
      <c r="M6" s="41" t="s">
        <v>451</v>
      </c>
      <c r="O6" s="41" t="s">
        <v>592</v>
      </c>
      <c r="Q6" s="41" t="s">
        <v>592</v>
      </c>
      <c r="S6" s="41" t="s">
        <v>592</v>
      </c>
    </row>
    <row r="7" spans="1:19" s="41" customFormat="1" ht="11.25" x14ac:dyDescent="0.2">
      <c r="A7" s="41" t="s">
        <v>65</v>
      </c>
      <c r="C7" s="41" t="s">
        <v>66</v>
      </c>
      <c r="E7" s="41" t="s">
        <v>67</v>
      </c>
      <c r="G7" s="41" t="s">
        <v>68</v>
      </c>
      <c r="I7" s="41" t="s">
        <v>69</v>
      </c>
      <c r="K7" s="41" t="s">
        <v>70</v>
      </c>
      <c r="M7" s="41" t="s">
        <v>71</v>
      </c>
      <c r="O7" s="41" t="s">
        <v>72</v>
      </c>
      <c r="Q7" s="41" t="s">
        <v>73</v>
      </c>
      <c r="S7" s="41" t="s">
        <v>74</v>
      </c>
    </row>
    <row r="8" spans="1:19" s="41" customFormat="1" ht="11.25" x14ac:dyDescent="0.2">
      <c r="K8" s="41" t="s">
        <v>520</v>
      </c>
      <c r="M8" s="41" t="s">
        <v>521</v>
      </c>
      <c r="O8" s="41" t="s">
        <v>522</v>
      </c>
      <c r="Q8" s="41" t="s">
        <v>593</v>
      </c>
      <c r="S8" s="42">
        <f>'Ex SWC-7'!D21</f>
        <v>40.387828946508321</v>
      </c>
    </row>
    <row r="10" spans="1:19" x14ac:dyDescent="0.2">
      <c r="A10" s="38">
        <v>1</v>
      </c>
      <c r="C10" s="43">
        <f>A10*500</f>
        <v>500</v>
      </c>
      <c r="E10" s="44">
        <f>C10/(720*500)</f>
        <v>1.3888888888888889E-3</v>
      </c>
      <c r="G10" s="45"/>
      <c r="I10" s="45"/>
      <c r="K10" s="46"/>
      <c r="M10" s="47"/>
      <c r="O10" s="48"/>
      <c r="Q10" s="48">
        <f>'Ex SWC-8'!Q10</f>
        <v>3.3577527364717614</v>
      </c>
      <c r="S10" s="49">
        <f>$S$8</f>
        <v>40.387828946508321</v>
      </c>
    </row>
    <row r="11" spans="1:19" x14ac:dyDescent="0.2">
      <c r="A11" s="38">
        <v>2</v>
      </c>
      <c r="C11" s="43">
        <f t="shared" ref="C11:C74" si="0">A11*500</f>
        <v>1000</v>
      </c>
      <c r="E11" s="44">
        <f t="shared" ref="E11:E74" si="1">C11/(720*500)</f>
        <v>2.7777777777777779E-3</v>
      </c>
      <c r="G11" s="45"/>
      <c r="I11" s="45"/>
      <c r="K11" s="46"/>
      <c r="M11" s="47"/>
      <c r="O11" s="48"/>
      <c r="Q11" s="48">
        <f>'Ex SWC-8'!Q11</f>
        <v>3.4785054729435227</v>
      </c>
      <c r="S11" s="49">
        <f t="shared" ref="S11:S74" si="2">$S$8</f>
        <v>40.387828946508321</v>
      </c>
    </row>
    <row r="12" spans="1:19" x14ac:dyDescent="0.2">
      <c r="A12" s="38">
        <v>3</v>
      </c>
      <c r="C12" s="43">
        <f t="shared" si="0"/>
        <v>1500</v>
      </c>
      <c r="E12" s="44">
        <f t="shared" si="1"/>
        <v>4.1666666666666666E-3</v>
      </c>
      <c r="G12" s="45"/>
      <c r="I12" s="45"/>
      <c r="K12" s="46"/>
      <c r="M12" s="47"/>
      <c r="O12" s="48"/>
      <c r="Q12" s="48">
        <f>'Ex SWC-8'!Q12</f>
        <v>3.5992582094152841</v>
      </c>
      <c r="S12" s="49">
        <f t="shared" si="2"/>
        <v>40.387828946508321</v>
      </c>
    </row>
    <row r="13" spans="1:19" x14ac:dyDescent="0.2">
      <c r="A13" s="38">
        <v>4</v>
      </c>
      <c r="C13" s="43">
        <f t="shared" si="0"/>
        <v>2000</v>
      </c>
      <c r="E13" s="44">
        <f t="shared" si="1"/>
        <v>5.5555555555555558E-3</v>
      </c>
      <c r="G13" s="45"/>
      <c r="I13" s="45"/>
      <c r="K13" s="46"/>
      <c r="M13" s="47"/>
      <c r="O13" s="48"/>
      <c r="Q13" s="48">
        <f>'Ex SWC-8'!Q13</f>
        <v>3.7200109458870454</v>
      </c>
      <c r="S13" s="49">
        <f t="shared" si="2"/>
        <v>40.387828946508321</v>
      </c>
    </row>
    <row r="14" spans="1:19" x14ac:dyDescent="0.2">
      <c r="A14" s="38">
        <v>5</v>
      </c>
      <c r="C14" s="43">
        <f t="shared" si="0"/>
        <v>2500</v>
      </c>
      <c r="E14" s="44">
        <f t="shared" si="1"/>
        <v>6.9444444444444441E-3</v>
      </c>
      <c r="G14" s="45"/>
      <c r="I14" s="45"/>
      <c r="K14" s="46"/>
      <c r="M14" s="47"/>
      <c r="O14" s="48"/>
      <c r="Q14" s="48">
        <f>'Ex SWC-8'!Q14</f>
        <v>3.8407636823588067</v>
      </c>
      <c r="S14" s="49">
        <f t="shared" si="2"/>
        <v>40.387828946508321</v>
      </c>
    </row>
    <row r="15" spans="1:19" x14ac:dyDescent="0.2">
      <c r="A15" s="38">
        <v>6</v>
      </c>
      <c r="C15" s="43">
        <f t="shared" si="0"/>
        <v>3000</v>
      </c>
      <c r="E15" s="44">
        <f t="shared" si="1"/>
        <v>8.3333333333333332E-3</v>
      </c>
      <c r="G15" s="45"/>
      <c r="I15" s="45"/>
      <c r="K15" s="46"/>
      <c r="M15" s="47"/>
      <c r="O15" s="48"/>
      <c r="Q15" s="48">
        <f>'Ex SWC-8'!Q15</f>
        <v>3.961516418830568</v>
      </c>
      <c r="S15" s="49">
        <f t="shared" si="2"/>
        <v>40.387828946508321</v>
      </c>
    </row>
    <row r="16" spans="1:19" x14ac:dyDescent="0.2">
      <c r="A16" s="38">
        <v>7</v>
      </c>
      <c r="C16" s="43">
        <f t="shared" si="0"/>
        <v>3500</v>
      </c>
      <c r="E16" s="44">
        <f t="shared" si="1"/>
        <v>9.7222222222222224E-3</v>
      </c>
      <c r="G16" s="45"/>
      <c r="I16" s="45"/>
      <c r="K16" s="46"/>
      <c r="M16" s="47"/>
      <c r="O16" s="48"/>
      <c r="Q16" s="48">
        <f>'Ex SWC-8'!Q16</f>
        <v>4.0822691553023294</v>
      </c>
      <c r="S16" s="49">
        <f t="shared" si="2"/>
        <v>40.387828946508321</v>
      </c>
    </row>
    <row r="17" spans="1:19" x14ac:dyDescent="0.2">
      <c r="A17" s="38">
        <v>8</v>
      </c>
      <c r="C17" s="43">
        <f t="shared" si="0"/>
        <v>4000</v>
      </c>
      <c r="E17" s="44">
        <f t="shared" si="1"/>
        <v>1.1111111111111112E-2</v>
      </c>
      <c r="G17" s="45"/>
      <c r="I17" s="45"/>
      <c r="K17" s="46"/>
      <c r="M17" s="47"/>
      <c r="O17" s="48"/>
      <c r="Q17" s="48">
        <f>'Ex SWC-8'!Q17</f>
        <v>4.2030218917740907</v>
      </c>
      <c r="S17" s="49">
        <f t="shared" si="2"/>
        <v>40.387828946508321</v>
      </c>
    </row>
    <row r="18" spans="1:19" x14ac:dyDescent="0.2">
      <c r="A18" s="38">
        <v>9</v>
      </c>
      <c r="C18" s="43">
        <f t="shared" si="0"/>
        <v>4500</v>
      </c>
      <c r="E18" s="44">
        <f t="shared" si="1"/>
        <v>1.2500000000000001E-2</v>
      </c>
      <c r="G18" s="45"/>
      <c r="I18" s="45"/>
      <c r="K18" s="46"/>
      <c r="M18" s="47"/>
      <c r="O18" s="48"/>
      <c r="Q18" s="48">
        <f>'Ex SWC-8'!Q18</f>
        <v>4.323774628245852</v>
      </c>
      <c r="S18" s="49">
        <f t="shared" si="2"/>
        <v>40.387828946508321</v>
      </c>
    </row>
    <row r="19" spans="1:19" x14ac:dyDescent="0.2">
      <c r="A19" s="38">
        <v>10</v>
      </c>
      <c r="C19" s="43">
        <f t="shared" si="0"/>
        <v>5000</v>
      </c>
      <c r="E19" s="44">
        <f t="shared" si="1"/>
        <v>1.3888888888888888E-2</v>
      </c>
      <c r="G19" s="45"/>
      <c r="I19" s="45"/>
      <c r="K19" s="46"/>
      <c r="M19" s="47"/>
      <c r="O19" s="48"/>
      <c r="Q19" s="48">
        <f>'Ex SWC-8'!Q19</f>
        <v>4.4445273647176133</v>
      </c>
      <c r="S19" s="49">
        <f t="shared" si="2"/>
        <v>40.387828946508321</v>
      </c>
    </row>
    <row r="20" spans="1:19" x14ac:dyDescent="0.2">
      <c r="A20" s="38">
        <v>11</v>
      </c>
      <c r="C20" s="43">
        <f t="shared" si="0"/>
        <v>5500</v>
      </c>
      <c r="E20" s="44">
        <f t="shared" si="1"/>
        <v>1.5277777777777777E-2</v>
      </c>
      <c r="G20" s="45"/>
      <c r="I20" s="45"/>
      <c r="K20" s="46"/>
      <c r="M20" s="47"/>
      <c r="O20" s="48"/>
      <c r="Q20" s="48">
        <f>'Ex SWC-8'!Q20</f>
        <v>4.2925901011893739</v>
      </c>
      <c r="S20" s="49">
        <f t="shared" si="2"/>
        <v>40.387828946508321</v>
      </c>
    </row>
    <row r="21" spans="1:19" x14ac:dyDescent="0.2">
      <c r="A21" s="38">
        <v>12</v>
      </c>
      <c r="C21" s="43">
        <f t="shared" si="0"/>
        <v>6000</v>
      </c>
      <c r="E21" s="44">
        <f t="shared" si="1"/>
        <v>1.6666666666666666E-2</v>
      </c>
      <c r="G21" s="45"/>
      <c r="I21" s="45"/>
      <c r="K21" s="46"/>
      <c r="M21" s="47"/>
      <c r="O21" s="48"/>
      <c r="Q21" s="48">
        <f>'Ex SWC-8'!Q21</f>
        <v>4.3885528376611358</v>
      </c>
      <c r="S21" s="49">
        <f t="shared" si="2"/>
        <v>40.387828946508321</v>
      </c>
    </row>
    <row r="22" spans="1:19" x14ac:dyDescent="0.2">
      <c r="A22" s="38">
        <v>13</v>
      </c>
      <c r="C22" s="43">
        <f t="shared" si="0"/>
        <v>6500</v>
      </c>
      <c r="E22" s="44">
        <f t="shared" si="1"/>
        <v>1.8055555555555554E-2</v>
      </c>
      <c r="G22" s="45"/>
      <c r="I22" s="45"/>
      <c r="K22" s="46"/>
      <c r="M22" s="47"/>
      <c r="O22" s="48"/>
      <c r="Q22" s="48">
        <f>'Ex SWC-8'!Q22</f>
        <v>4.4845155741328968</v>
      </c>
      <c r="S22" s="49">
        <f t="shared" si="2"/>
        <v>40.387828946508321</v>
      </c>
    </row>
    <row r="23" spans="1:19" x14ac:dyDescent="0.2">
      <c r="A23" s="38">
        <v>14</v>
      </c>
      <c r="C23" s="43">
        <f t="shared" si="0"/>
        <v>7000</v>
      </c>
      <c r="E23" s="44">
        <f t="shared" si="1"/>
        <v>1.9444444444444445E-2</v>
      </c>
      <c r="G23" s="45"/>
      <c r="I23" s="45"/>
      <c r="K23" s="46"/>
      <c r="M23" s="47"/>
      <c r="O23" s="48"/>
      <c r="Q23" s="48">
        <f>'Ex SWC-8'!Q23</f>
        <v>4.5804783106046578</v>
      </c>
      <c r="S23" s="49">
        <f t="shared" si="2"/>
        <v>40.387828946508321</v>
      </c>
    </row>
    <row r="24" spans="1:19" x14ac:dyDescent="0.2">
      <c r="A24" s="38">
        <v>15</v>
      </c>
      <c r="C24" s="43">
        <f t="shared" si="0"/>
        <v>7500</v>
      </c>
      <c r="E24" s="44">
        <f t="shared" si="1"/>
        <v>2.0833333333333332E-2</v>
      </c>
      <c r="G24" s="45"/>
      <c r="I24" s="45"/>
      <c r="K24" s="46"/>
      <c r="M24" s="47"/>
      <c r="O24" s="48"/>
      <c r="Q24" s="48">
        <f>'Ex SWC-8'!Q24</f>
        <v>4.6764410470764197</v>
      </c>
      <c r="S24" s="49">
        <f t="shared" si="2"/>
        <v>40.387828946508321</v>
      </c>
    </row>
    <row r="25" spans="1:19" x14ac:dyDescent="0.2">
      <c r="A25" s="38">
        <v>16</v>
      </c>
      <c r="C25" s="43">
        <f t="shared" si="0"/>
        <v>8000</v>
      </c>
      <c r="E25" s="44">
        <f t="shared" si="1"/>
        <v>2.2222222222222223E-2</v>
      </c>
      <c r="G25" s="45"/>
      <c r="I25" s="45"/>
      <c r="K25" s="46"/>
      <c r="M25" s="47"/>
      <c r="O25" s="48"/>
      <c r="Q25" s="48">
        <f>'Ex SWC-8'!Q25</f>
        <v>4.7724037835481807</v>
      </c>
      <c r="S25" s="49">
        <f t="shared" si="2"/>
        <v>40.387828946508321</v>
      </c>
    </row>
    <row r="26" spans="1:19" x14ac:dyDescent="0.2">
      <c r="A26" s="38">
        <v>17</v>
      </c>
      <c r="C26" s="43">
        <f t="shared" si="0"/>
        <v>8500</v>
      </c>
      <c r="E26" s="44">
        <f t="shared" si="1"/>
        <v>2.361111111111111E-2</v>
      </c>
      <c r="G26" s="45"/>
      <c r="I26" s="45"/>
      <c r="K26" s="46"/>
      <c r="M26" s="47"/>
      <c r="O26" s="48"/>
      <c r="Q26" s="48">
        <f>'Ex SWC-8'!Q26</f>
        <v>4.8683665200199417</v>
      </c>
      <c r="S26" s="49">
        <f t="shared" si="2"/>
        <v>40.387828946508321</v>
      </c>
    </row>
    <row r="27" spans="1:19" x14ac:dyDescent="0.2">
      <c r="A27" s="38">
        <v>18</v>
      </c>
      <c r="C27" s="43">
        <f t="shared" si="0"/>
        <v>9000</v>
      </c>
      <c r="E27" s="44">
        <f t="shared" si="1"/>
        <v>2.5000000000000001E-2</v>
      </c>
      <c r="G27" s="45"/>
      <c r="I27" s="45"/>
      <c r="K27" s="46"/>
      <c r="M27" s="47"/>
      <c r="O27" s="48"/>
      <c r="Q27" s="48">
        <f>'Ex SWC-8'!Q27</f>
        <v>4.9643292564917036</v>
      </c>
      <c r="S27" s="49">
        <f t="shared" si="2"/>
        <v>40.387828946508321</v>
      </c>
    </row>
    <row r="28" spans="1:19" x14ac:dyDescent="0.2">
      <c r="A28" s="38">
        <v>19</v>
      </c>
      <c r="C28" s="43">
        <f t="shared" si="0"/>
        <v>9500</v>
      </c>
      <c r="E28" s="44">
        <f t="shared" si="1"/>
        <v>2.6388888888888889E-2</v>
      </c>
      <c r="G28" s="45"/>
      <c r="I28" s="45"/>
      <c r="K28" s="46"/>
      <c r="M28" s="47"/>
      <c r="O28" s="48"/>
      <c r="Q28" s="48">
        <f>'Ex SWC-8'!Q28</f>
        <v>5.0602919929634647</v>
      </c>
      <c r="S28" s="49">
        <f t="shared" si="2"/>
        <v>40.387828946508321</v>
      </c>
    </row>
    <row r="29" spans="1:19" x14ac:dyDescent="0.2">
      <c r="A29" s="38">
        <v>20</v>
      </c>
      <c r="C29" s="43">
        <f t="shared" si="0"/>
        <v>10000</v>
      </c>
      <c r="E29" s="44">
        <f t="shared" si="1"/>
        <v>2.7777777777777776E-2</v>
      </c>
      <c r="G29" s="45"/>
      <c r="I29" s="45"/>
      <c r="K29" s="46"/>
      <c r="M29" s="47"/>
      <c r="O29" s="48"/>
      <c r="Q29" s="48">
        <f>'Ex SWC-8'!Q29</f>
        <v>5.1562547294352266</v>
      </c>
      <c r="S29" s="49">
        <f t="shared" si="2"/>
        <v>40.387828946508321</v>
      </c>
    </row>
    <row r="30" spans="1:19" x14ac:dyDescent="0.2">
      <c r="A30" s="38">
        <v>21</v>
      </c>
      <c r="C30" s="43">
        <f t="shared" si="0"/>
        <v>10500</v>
      </c>
      <c r="E30" s="44">
        <f t="shared" si="1"/>
        <v>2.9166666666666667E-2</v>
      </c>
      <c r="G30" s="45"/>
      <c r="I30" s="45"/>
      <c r="K30" s="46"/>
      <c r="M30" s="47"/>
      <c r="O30" s="48"/>
      <c r="Q30" s="48">
        <f>'Ex SWC-8'!Q30</f>
        <v>5.2522174659069876</v>
      </c>
      <c r="S30" s="49">
        <f t="shared" si="2"/>
        <v>40.387828946508321</v>
      </c>
    </row>
    <row r="31" spans="1:19" x14ac:dyDescent="0.2">
      <c r="A31" s="38">
        <v>22</v>
      </c>
      <c r="C31" s="43">
        <f t="shared" si="0"/>
        <v>11000</v>
      </c>
      <c r="E31" s="44">
        <f t="shared" si="1"/>
        <v>3.0555555555555555E-2</v>
      </c>
      <c r="G31" s="45"/>
      <c r="I31" s="45"/>
      <c r="K31" s="46"/>
      <c r="M31" s="47"/>
      <c r="O31" s="48"/>
      <c r="Q31" s="48">
        <f>'Ex SWC-8'!Q31</f>
        <v>5.3481802023787486</v>
      </c>
      <c r="S31" s="49">
        <f t="shared" si="2"/>
        <v>40.387828946508321</v>
      </c>
    </row>
    <row r="32" spans="1:19" x14ac:dyDescent="0.2">
      <c r="A32" s="38">
        <v>23</v>
      </c>
      <c r="C32" s="43">
        <f t="shared" si="0"/>
        <v>11500</v>
      </c>
      <c r="E32" s="44">
        <f t="shared" si="1"/>
        <v>3.1944444444444442E-2</v>
      </c>
      <c r="G32" s="45"/>
      <c r="I32" s="45"/>
      <c r="K32" s="46"/>
      <c r="M32" s="47"/>
      <c r="O32" s="48"/>
      <c r="Q32" s="48">
        <f>'Ex SWC-8'!Q32</f>
        <v>5.4441429388505096</v>
      </c>
      <c r="S32" s="49">
        <f t="shared" si="2"/>
        <v>40.387828946508321</v>
      </c>
    </row>
    <row r="33" spans="1:19" x14ac:dyDescent="0.2">
      <c r="A33" s="38">
        <v>24</v>
      </c>
      <c r="C33" s="43">
        <f t="shared" si="0"/>
        <v>12000</v>
      </c>
      <c r="E33" s="44">
        <f t="shared" si="1"/>
        <v>3.3333333333333333E-2</v>
      </c>
      <c r="G33" s="45"/>
      <c r="I33" s="45"/>
      <c r="K33" s="46"/>
      <c r="M33" s="47"/>
      <c r="O33" s="48"/>
      <c r="Q33" s="48">
        <f>'Ex SWC-8'!Q33</f>
        <v>5.5401056753222715</v>
      </c>
      <c r="S33" s="49">
        <f t="shared" si="2"/>
        <v>40.387828946508321</v>
      </c>
    </row>
    <row r="34" spans="1:19" x14ac:dyDescent="0.2">
      <c r="A34" s="38">
        <v>25</v>
      </c>
      <c r="C34" s="43">
        <f t="shared" si="0"/>
        <v>12500</v>
      </c>
      <c r="E34" s="44">
        <f t="shared" si="1"/>
        <v>3.4722222222222224E-2</v>
      </c>
      <c r="G34" s="45"/>
      <c r="I34" s="45"/>
      <c r="K34" s="46"/>
      <c r="M34" s="47"/>
      <c r="O34" s="48"/>
      <c r="Q34" s="48">
        <f>'Ex SWC-8'!Q34</f>
        <v>5.6360684117940334</v>
      </c>
      <c r="S34" s="49">
        <f t="shared" si="2"/>
        <v>40.387828946508321</v>
      </c>
    </row>
    <row r="35" spans="1:19" x14ac:dyDescent="0.2">
      <c r="A35" s="38">
        <v>26</v>
      </c>
      <c r="C35" s="43">
        <f t="shared" si="0"/>
        <v>13000</v>
      </c>
      <c r="E35" s="44">
        <f t="shared" si="1"/>
        <v>3.6111111111111108E-2</v>
      </c>
      <c r="G35" s="45"/>
      <c r="I35" s="45"/>
      <c r="K35" s="46"/>
      <c r="M35" s="47"/>
      <c r="O35" s="48"/>
      <c r="Q35" s="48">
        <f>'Ex SWC-8'!Q35</f>
        <v>5.7320311482657935</v>
      </c>
      <c r="S35" s="49">
        <f t="shared" si="2"/>
        <v>40.387828946508321</v>
      </c>
    </row>
    <row r="36" spans="1:19" x14ac:dyDescent="0.2">
      <c r="A36" s="38">
        <v>27</v>
      </c>
      <c r="C36" s="43">
        <f t="shared" si="0"/>
        <v>13500</v>
      </c>
      <c r="E36" s="44">
        <f t="shared" si="1"/>
        <v>3.7499999999999999E-2</v>
      </c>
      <c r="G36" s="45"/>
      <c r="I36" s="45"/>
      <c r="K36" s="46"/>
      <c r="M36" s="47"/>
      <c r="O36" s="48"/>
      <c r="Q36" s="48">
        <f>'Ex SWC-8'!Q36</f>
        <v>5.8279938847375554</v>
      </c>
      <c r="S36" s="49">
        <f t="shared" si="2"/>
        <v>40.387828946508321</v>
      </c>
    </row>
    <row r="37" spans="1:19" x14ac:dyDescent="0.2">
      <c r="A37" s="38">
        <v>28</v>
      </c>
      <c r="C37" s="43">
        <f t="shared" si="0"/>
        <v>14000</v>
      </c>
      <c r="E37" s="44">
        <f t="shared" si="1"/>
        <v>3.888888888888889E-2</v>
      </c>
      <c r="G37" s="45"/>
      <c r="I37" s="45"/>
      <c r="K37" s="46"/>
      <c r="M37" s="47"/>
      <c r="O37" s="48"/>
      <c r="Q37" s="48">
        <f>'Ex SWC-8'!Q37</f>
        <v>5.9239566212093164</v>
      </c>
      <c r="S37" s="49">
        <f t="shared" si="2"/>
        <v>40.387828946508321</v>
      </c>
    </row>
    <row r="38" spans="1:19" x14ac:dyDescent="0.2">
      <c r="A38" s="38">
        <v>29</v>
      </c>
      <c r="C38" s="43">
        <f t="shared" si="0"/>
        <v>14500</v>
      </c>
      <c r="E38" s="44">
        <f t="shared" si="1"/>
        <v>4.027777777777778E-2</v>
      </c>
      <c r="G38" s="45"/>
      <c r="I38" s="45"/>
      <c r="K38" s="46"/>
      <c r="M38" s="47"/>
      <c r="O38" s="48"/>
      <c r="Q38" s="48">
        <f>'Ex SWC-8'!Q38</f>
        <v>6.0199193576810774</v>
      </c>
      <c r="S38" s="49">
        <f t="shared" si="2"/>
        <v>40.387828946508321</v>
      </c>
    </row>
    <row r="39" spans="1:19" x14ac:dyDescent="0.2">
      <c r="A39" s="38">
        <v>30</v>
      </c>
      <c r="C39" s="43">
        <f t="shared" si="0"/>
        <v>15000</v>
      </c>
      <c r="E39" s="44">
        <f t="shared" si="1"/>
        <v>4.1666666666666664E-2</v>
      </c>
      <c r="G39" s="45"/>
      <c r="I39" s="45"/>
      <c r="K39" s="46"/>
      <c r="M39" s="47"/>
      <c r="O39" s="48"/>
      <c r="Q39" s="48">
        <f>'Ex SWC-8'!Q39</f>
        <v>6.1158820941528393</v>
      </c>
      <c r="S39" s="49">
        <f t="shared" si="2"/>
        <v>40.387828946508321</v>
      </c>
    </row>
    <row r="40" spans="1:19" x14ac:dyDescent="0.2">
      <c r="A40" s="38">
        <v>31</v>
      </c>
      <c r="C40" s="43">
        <f t="shared" si="0"/>
        <v>15500</v>
      </c>
      <c r="E40" s="44">
        <f t="shared" si="1"/>
        <v>4.3055555555555555E-2</v>
      </c>
      <c r="G40" s="45"/>
      <c r="I40" s="45"/>
      <c r="K40" s="46"/>
      <c r="M40" s="47"/>
      <c r="O40" s="48"/>
      <c r="Q40" s="48">
        <f>'Ex SWC-8'!Q40</f>
        <v>6.2118448306246012</v>
      </c>
      <c r="S40" s="49">
        <f t="shared" si="2"/>
        <v>40.387828946508321</v>
      </c>
    </row>
    <row r="41" spans="1:19" x14ac:dyDescent="0.2">
      <c r="A41" s="38">
        <v>32</v>
      </c>
      <c r="C41" s="43">
        <f t="shared" si="0"/>
        <v>16000</v>
      </c>
      <c r="E41" s="44">
        <f t="shared" si="1"/>
        <v>4.4444444444444446E-2</v>
      </c>
      <c r="G41" s="45"/>
      <c r="I41" s="45"/>
      <c r="K41" s="46"/>
      <c r="M41" s="47"/>
      <c r="O41" s="48"/>
      <c r="Q41" s="48">
        <f>'Ex SWC-8'!Q41</f>
        <v>6.3078075670963614</v>
      </c>
      <c r="S41" s="49">
        <f t="shared" si="2"/>
        <v>40.387828946508321</v>
      </c>
    </row>
    <row r="42" spans="1:19" x14ac:dyDescent="0.2">
      <c r="A42" s="38">
        <v>33</v>
      </c>
      <c r="C42" s="43">
        <f t="shared" si="0"/>
        <v>16500</v>
      </c>
      <c r="E42" s="44">
        <f t="shared" si="1"/>
        <v>4.583333333333333E-2</v>
      </c>
      <c r="G42" s="45"/>
      <c r="I42" s="45"/>
      <c r="K42" s="46"/>
      <c r="M42" s="47"/>
      <c r="O42" s="48"/>
      <c r="Q42" s="48">
        <f>'Ex SWC-8'!Q42</f>
        <v>6.4037703035681233</v>
      </c>
      <c r="S42" s="49">
        <f t="shared" si="2"/>
        <v>40.387828946508321</v>
      </c>
    </row>
    <row r="43" spans="1:19" x14ac:dyDescent="0.2">
      <c r="A43" s="38">
        <v>34</v>
      </c>
      <c r="C43" s="43">
        <f t="shared" si="0"/>
        <v>17000</v>
      </c>
      <c r="E43" s="44">
        <f t="shared" si="1"/>
        <v>4.7222222222222221E-2</v>
      </c>
      <c r="G43" s="45"/>
      <c r="I43" s="45"/>
      <c r="K43" s="46"/>
      <c r="M43" s="47"/>
      <c r="O43" s="48"/>
      <c r="Q43" s="48">
        <f>'Ex SWC-8'!Q43</f>
        <v>6.4997330400398843</v>
      </c>
      <c r="S43" s="49">
        <f t="shared" si="2"/>
        <v>40.387828946508321</v>
      </c>
    </row>
    <row r="44" spans="1:19" x14ac:dyDescent="0.2">
      <c r="A44" s="38">
        <v>35</v>
      </c>
      <c r="C44" s="43">
        <f t="shared" si="0"/>
        <v>17500</v>
      </c>
      <c r="E44" s="44">
        <f t="shared" si="1"/>
        <v>4.8611111111111112E-2</v>
      </c>
      <c r="G44" s="45"/>
      <c r="I44" s="45"/>
      <c r="K44" s="46"/>
      <c r="M44" s="47"/>
      <c r="O44" s="48"/>
      <c r="Q44" s="48">
        <f>'Ex SWC-8'!Q44</f>
        <v>6.5956957765116453</v>
      </c>
      <c r="S44" s="49">
        <f t="shared" si="2"/>
        <v>40.387828946508321</v>
      </c>
    </row>
    <row r="45" spans="1:19" x14ac:dyDescent="0.2">
      <c r="A45" s="38">
        <v>36</v>
      </c>
      <c r="C45" s="43">
        <f t="shared" si="0"/>
        <v>18000</v>
      </c>
      <c r="E45" s="44">
        <f t="shared" si="1"/>
        <v>0.05</v>
      </c>
      <c r="G45" s="45"/>
      <c r="I45" s="45"/>
      <c r="K45" s="46"/>
      <c r="M45" s="47"/>
      <c r="O45" s="48"/>
      <c r="Q45" s="48">
        <f>'Ex SWC-8'!Q45</f>
        <v>6.6916585129834072</v>
      </c>
      <c r="S45" s="49">
        <f t="shared" si="2"/>
        <v>40.387828946508321</v>
      </c>
    </row>
    <row r="46" spans="1:19" x14ac:dyDescent="0.2">
      <c r="A46" s="38">
        <v>37</v>
      </c>
      <c r="C46" s="43">
        <f t="shared" si="0"/>
        <v>18500</v>
      </c>
      <c r="E46" s="44">
        <f t="shared" si="1"/>
        <v>5.1388888888888887E-2</v>
      </c>
      <c r="G46" s="45"/>
      <c r="I46" s="45"/>
      <c r="K46" s="46"/>
      <c r="M46" s="47"/>
      <c r="O46" s="48"/>
      <c r="Q46" s="48">
        <f>'Ex SWC-8'!Q46</f>
        <v>6.7876212494551682</v>
      </c>
      <c r="S46" s="49">
        <f t="shared" si="2"/>
        <v>40.387828946508321</v>
      </c>
    </row>
    <row r="47" spans="1:19" x14ac:dyDescent="0.2">
      <c r="A47" s="38">
        <v>38</v>
      </c>
      <c r="C47" s="43">
        <f t="shared" si="0"/>
        <v>19000</v>
      </c>
      <c r="E47" s="44">
        <f t="shared" si="1"/>
        <v>5.2777777777777778E-2</v>
      </c>
      <c r="G47" s="45"/>
      <c r="I47" s="45"/>
      <c r="K47" s="46"/>
      <c r="M47" s="47"/>
      <c r="O47" s="48"/>
      <c r="Q47" s="48">
        <f>'Ex SWC-8'!Q47</f>
        <v>6.8835839859269292</v>
      </c>
      <c r="S47" s="49">
        <f t="shared" si="2"/>
        <v>40.387828946508321</v>
      </c>
    </row>
    <row r="48" spans="1:19" x14ac:dyDescent="0.2">
      <c r="A48" s="38">
        <v>39</v>
      </c>
      <c r="C48" s="43">
        <f t="shared" si="0"/>
        <v>19500</v>
      </c>
      <c r="E48" s="44">
        <f t="shared" si="1"/>
        <v>5.4166666666666669E-2</v>
      </c>
      <c r="G48" s="45"/>
      <c r="I48" s="45"/>
      <c r="K48" s="46"/>
      <c r="M48" s="47"/>
      <c r="O48" s="48"/>
      <c r="Q48" s="48">
        <f>'Ex SWC-8'!Q48</f>
        <v>6.9795467223986911</v>
      </c>
      <c r="S48" s="49">
        <f t="shared" si="2"/>
        <v>40.387828946508321</v>
      </c>
    </row>
    <row r="49" spans="1:19" x14ac:dyDescent="0.2">
      <c r="A49" s="38">
        <v>40</v>
      </c>
      <c r="C49" s="43">
        <f t="shared" si="0"/>
        <v>20000</v>
      </c>
      <c r="E49" s="44">
        <f t="shared" si="1"/>
        <v>5.5555555555555552E-2</v>
      </c>
      <c r="G49" s="45"/>
      <c r="I49" s="45"/>
      <c r="K49" s="46"/>
      <c r="M49" s="47"/>
      <c r="O49" s="48"/>
      <c r="Q49" s="48">
        <f>'Ex SWC-8'!Q49</f>
        <v>7.075509458870453</v>
      </c>
      <c r="S49" s="49">
        <f t="shared" si="2"/>
        <v>40.387828946508321</v>
      </c>
    </row>
    <row r="50" spans="1:19" x14ac:dyDescent="0.2">
      <c r="A50" s="38">
        <v>41</v>
      </c>
      <c r="C50" s="43">
        <f t="shared" si="0"/>
        <v>20500</v>
      </c>
      <c r="E50" s="44">
        <f t="shared" si="1"/>
        <v>5.6944444444444443E-2</v>
      </c>
      <c r="G50" s="45"/>
      <c r="I50" s="45"/>
      <c r="K50" s="46"/>
      <c r="M50" s="47"/>
      <c r="O50" s="48"/>
      <c r="Q50" s="48">
        <f>'Ex SWC-8'!Q50</f>
        <v>7.1714721953422131</v>
      </c>
      <c r="S50" s="49">
        <f t="shared" si="2"/>
        <v>40.387828946508321</v>
      </c>
    </row>
    <row r="51" spans="1:19" x14ac:dyDescent="0.2">
      <c r="A51" s="38">
        <v>42</v>
      </c>
      <c r="C51" s="43">
        <f t="shared" si="0"/>
        <v>21000</v>
      </c>
      <c r="E51" s="44">
        <f t="shared" si="1"/>
        <v>5.8333333333333334E-2</v>
      </c>
      <c r="G51" s="45"/>
      <c r="I51" s="45"/>
      <c r="K51" s="46"/>
      <c r="M51" s="47"/>
      <c r="O51" s="48"/>
      <c r="Q51" s="48">
        <f>'Ex SWC-8'!Q51</f>
        <v>7.267434931813975</v>
      </c>
      <c r="S51" s="49">
        <f t="shared" si="2"/>
        <v>40.387828946508321</v>
      </c>
    </row>
    <row r="52" spans="1:19" x14ac:dyDescent="0.2">
      <c r="A52" s="38">
        <v>43</v>
      </c>
      <c r="C52" s="43">
        <f t="shared" si="0"/>
        <v>21500</v>
      </c>
      <c r="E52" s="44">
        <f t="shared" si="1"/>
        <v>5.9722222222222225E-2</v>
      </c>
      <c r="G52" s="45"/>
      <c r="I52" s="45"/>
      <c r="K52" s="46"/>
      <c r="M52" s="47"/>
      <c r="O52" s="48"/>
      <c r="Q52" s="48">
        <f>'Ex SWC-8'!Q52</f>
        <v>7.3633976682857369</v>
      </c>
      <c r="S52" s="49">
        <f t="shared" si="2"/>
        <v>40.387828946508321</v>
      </c>
    </row>
    <row r="53" spans="1:19" x14ac:dyDescent="0.2">
      <c r="A53" s="38">
        <v>44</v>
      </c>
      <c r="C53" s="43">
        <f t="shared" si="0"/>
        <v>22000</v>
      </c>
      <c r="E53" s="44">
        <f t="shared" si="1"/>
        <v>6.1111111111111109E-2</v>
      </c>
      <c r="G53" s="45"/>
      <c r="I53" s="45"/>
      <c r="K53" s="46"/>
      <c r="M53" s="47"/>
      <c r="O53" s="48"/>
      <c r="Q53" s="48">
        <f>'Ex SWC-8'!Q53</f>
        <v>7.4593604047574971</v>
      </c>
      <c r="S53" s="49">
        <f t="shared" si="2"/>
        <v>40.387828946508321</v>
      </c>
    </row>
    <row r="54" spans="1:19" x14ac:dyDescent="0.2">
      <c r="A54" s="38">
        <v>45</v>
      </c>
      <c r="C54" s="43">
        <f t="shared" si="0"/>
        <v>22500</v>
      </c>
      <c r="E54" s="44">
        <f t="shared" si="1"/>
        <v>6.25E-2</v>
      </c>
      <c r="G54" s="45"/>
      <c r="I54" s="45"/>
      <c r="K54" s="46"/>
      <c r="M54" s="47"/>
      <c r="O54" s="48"/>
      <c r="Q54" s="48">
        <f>'Ex SWC-8'!Q54</f>
        <v>7.555323141229259</v>
      </c>
      <c r="S54" s="49">
        <f t="shared" si="2"/>
        <v>40.387828946508321</v>
      </c>
    </row>
    <row r="55" spans="1:19" x14ac:dyDescent="0.2">
      <c r="A55" s="38">
        <v>46</v>
      </c>
      <c r="C55" s="43">
        <f t="shared" si="0"/>
        <v>23000</v>
      </c>
      <c r="E55" s="44">
        <f t="shared" si="1"/>
        <v>6.3888888888888884E-2</v>
      </c>
      <c r="G55" s="45"/>
      <c r="I55" s="45"/>
      <c r="K55" s="46"/>
      <c r="M55" s="47"/>
      <c r="O55" s="48"/>
      <c r="Q55" s="48">
        <f>'Ex SWC-8'!Q55</f>
        <v>7.65128587770102</v>
      </c>
      <c r="S55" s="49">
        <f t="shared" si="2"/>
        <v>40.387828946508321</v>
      </c>
    </row>
    <row r="56" spans="1:19" x14ac:dyDescent="0.2">
      <c r="A56" s="38">
        <v>47</v>
      </c>
      <c r="C56" s="43">
        <f t="shared" si="0"/>
        <v>23500</v>
      </c>
      <c r="E56" s="44">
        <f t="shared" si="1"/>
        <v>6.5277777777777782E-2</v>
      </c>
      <c r="G56" s="45"/>
      <c r="I56" s="45"/>
      <c r="K56" s="46"/>
      <c r="M56" s="47"/>
      <c r="O56" s="48"/>
      <c r="Q56" s="48">
        <f>'Ex SWC-8'!Q56</f>
        <v>7.7472486141727819</v>
      </c>
      <c r="S56" s="49">
        <f t="shared" si="2"/>
        <v>40.387828946508321</v>
      </c>
    </row>
    <row r="57" spans="1:19" x14ac:dyDescent="0.2">
      <c r="A57" s="38">
        <v>48</v>
      </c>
      <c r="C57" s="43">
        <f t="shared" si="0"/>
        <v>24000</v>
      </c>
      <c r="E57" s="44">
        <f t="shared" si="1"/>
        <v>6.6666666666666666E-2</v>
      </c>
      <c r="G57" s="45"/>
      <c r="I57" s="45"/>
      <c r="K57" s="46"/>
      <c r="M57" s="47"/>
      <c r="O57" s="48"/>
      <c r="Q57" s="48">
        <f>'Ex SWC-8'!Q57</f>
        <v>7.8432113506445429</v>
      </c>
      <c r="S57" s="49">
        <f t="shared" si="2"/>
        <v>40.387828946508321</v>
      </c>
    </row>
    <row r="58" spans="1:19" x14ac:dyDescent="0.2">
      <c r="A58" s="38">
        <v>49</v>
      </c>
      <c r="C58" s="43">
        <f t="shared" si="0"/>
        <v>24500</v>
      </c>
      <c r="E58" s="44">
        <f t="shared" si="1"/>
        <v>6.805555555555555E-2</v>
      </c>
      <c r="G58" s="45"/>
      <c r="I58" s="45"/>
      <c r="K58" s="46"/>
      <c r="M58" s="47"/>
      <c r="O58" s="48"/>
      <c r="Q58" s="48">
        <f>'Ex SWC-8'!Q58</f>
        <v>7.9391740871163039</v>
      </c>
      <c r="S58" s="49">
        <f t="shared" si="2"/>
        <v>40.387828946508321</v>
      </c>
    </row>
    <row r="59" spans="1:19" x14ac:dyDescent="0.2">
      <c r="A59" s="38">
        <v>50</v>
      </c>
      <c r="C59" s="43">
        <f t="shared" si="0"/>
        <v>25000</v>
      </c>
      <c r="E59" s="44">
        <f t="shared" si="1"/>
        <v>6.9444444444444448E-2</v>
      </c>
      <c r="G59" s="45"/>
      <c r="I59" s="45"/>
      <c r="K59" s="46"/>
      <c r="M59" s="47"/>
      <c r="O59" s="48"/>
      <c r="Q59" s="48">
        <f>'Ex SWC-8'!Q59</f>
        <v>8.0351368235880649</v>
      </c>
      <c r="S59" s="49">
        <f t="shared" si="2"/>
        <v>40.387828946508321</v>
      </c>
    </row>
    <row r="60" spans="1:19" x14ac:dyDescent="0.2">
      <c r="A60" s="38">
        <v>51</v>
      </c>
      <c r="C60" s="43">
        <f t="shared" si="0"/>
        <v>25500</v>
      </c>
      <c r="E60" s="44">
        <f t="shared" si="1"/>
        <v>7.0833333333333331E-2</v>
      </c>
      <c r="G60" s="45"/>
      <c r="I60" s="45"/>
      <c r="K60" s="46"/>
      <c r="M60" s="47"/>
      <c r="O60" s="48"/>
      <c r="Q60" s="48">
        <f>'Ex SWC-8'!Q60</f>
        <v>8.1310995600598268</v>
      </c>
      <c r="S60" s="49">
        <f t="shared" si="2"/>
        <v>40.387828946508321</v>
      </c>
    </row>
    <row r="61" spans="1:19" x14ac:dyDescent="0.2">
      <c r="A61" s="38">
        <v>52</v>
      </c>
      <c r="C61" s="43">
        <f t="shared" si="0"/>
        <v>26000</v>
      </c>
      <c r="E61" s="44">
        <f t="shared" si="1"/>
        <v>7.2222222222222215E-2</v>
      </c>
      <c r="G61" s="45"/>
      <c r="I61" s="45"/>
      <c r="K61" s="46"/>
      <c r="M61" s="47"/>
      <c r="O61" s="48"/>
      <c r="Q61" s="48">
        <f>'Ex SWC-8'!Q61</f>
        <v>8.2270622965315887</v>
      </c>
      <c r="S61" s="49">
        <f t="shared" si="2"/>
        <v>40.387828946508321</v>
      </c>
    </row>
    <row r="62" spans="1:19" x14ac:dyDescent="0.2">
      <c r="A62" s="38">
        <v>53</v>
      </c>
      <c r="C62" s="43">
        <f t="shared" si="0"/>
        <v>26500</v>
      </c>
      <c r="E62" s="44">
        <f t="shared" si="1"/>
        <v>7.3611111111111113E-2</v>
      </c>
      <c r="G62" s="45"/>
      <c r="I62" s="45"/>
      <c r="K62" s="46"/>
      <c r="M62" s="47"/>
      <c r="O62" s="48"/>
      <c r="Q62" s="48">
        <f>'Ex SWC-8'!Q62</f>
        <v>8.3230250330033488</v>
      </c>
      <c r="S62" s="49">
        <f t="shared" si="2"/>
        <v>40.387828946508321</v>
      </c>
    </row>
    <row r="63" spans="1:19" x14ac:dyDescent="0.2">
      <c r="A63" s="38">
        <v>54</v>
      </c>
      <c r="C63" s="43">
        <f t="shared" si="0"/>
        <v>27000</v>
      </c>
      <c r="E63" s="44">
        <f t="shared" si="1"/>
        <v>7.4999999999999997E-2</v>
      </c>
      <c r="G63" s="45"/>
      <c r="I63" s="45"/>
      <c r="K63" s="46"/>
      <c r="M63" s="47"/>
      <c r="O63" s="48"/>
      <c r="Q63" s="48">
        <f>'Ex SWC-8'!Q63</f>
        <v>8.4189877694751107</v>
      </c>
      <c r="S63" s="49">
        <f t="shared" si="2"/>
        <v>40.387828946508321</v>
      </c>
    </row>
    <row r="64" spans="1:19" x14ac:dyDescent="0.2">
      <c r="A64" s="38">
        <v>55</v>
      </c>
      <c r="C64" s="43">
        <f t="shared" si="0"/>
        <v>27500</v>
      </c>
      <c r="E64" s="44">
        <f t="shared" si="1"/>
        <v>7.6388888888888895E-2</v>
      </c>
      <c r="G64" s="45"/>
      <c r="I64" s="45"/>
      <c r="K64" s="46"/>
      <c r="M64" s="47"/>
      <c r="O64" s="48"/>
      <c r="Q64" s="48">
        <f>'Ex SWC-8'!Q64</f>
        <v>8.5149505059468709</v>
      </c>
      <c r="S64" s="49">
        <f t="shared" si="2"/>
        <v>40.387828946508321</v>
      </c>
    </row>
    <row r="65" spans="1:19" x14ac:dyDescent="0.2">
      <c r="A65" s="38">
        <v>56</v>
      </c>
      <c r="C65" s="43">
        <f t="shared" si="0"/>
        <v>28000</v>
      </c>
      <c r="E65" s="44">
        <f t="shared" si="1"/>
        <v>7.7777777777777779E-2</v>
      </c>
      <c r="G65" s="45"/>
      <c r="I65" s="45"/>
      <c r="K65" s="46"/>
      <c r="M65" s="47"/>
      <c r="O65" s="48"/>
      <c r="Q65" s="48">
        <f>'Ex SWC-8'!Q65</f>
        <v>8.6109132424186328</v>
      </c>
      <c r="S65" s="49">
        <f t="shared" si="2"/>
        <v>40.387828946508321</v>
      </c>
    </row>
    <row r="66" spans="1:19" x14ac:dyDescent="0.2">
      <c r="A66" s="38">
        <v>57</v>
      </c>
      <c r="C66" s="43">
        <f t="shared" si="0"/>
        <v>28500</v>
      </c>
      <c r="E66" s="44">
        <f t="shared" si="1"/>
        <v>7.9166666666666663E-2</v>
      </c>
      <c r="G66" s="45"/>
      <c r="I66" s="45"/>
      <c r="K66" s="46"/>
      <c r="M66" s="47"/>
      <c r="O66" s="48"/>
      <c r="Q66" s="48">
        <f>'Ex SWC-8'!Q66</f>
        <v>8.7068759788903947</v>
      </c>
      <c r="S66" s="49">
        <f t="shared" si="2"/>
        <v>40.387828946508321</v>
      </c>
    </row>
    <row r="67" spans="1:19" x14ac:dyDescent="0.2">
      <c r="A67" s="38">
        <v>58</v>
      </c>
      <c r="C67" s="43">
        <f t="shared" si="0"/>
        <v>29000</v>
      </c>
      <c r="E67" s="44">
        <f t="shared" si="1"/>
        <v>8.0555555555555561E-2</v>
      </c>
      <c r="G67" s="45"/>
      <c r="I67" s="45"/>
      <c r="K67" s="46"/>
      <c r="M67" s="47"/>
      <c r="O67" s="48"/>
      <c r="Q67" s="48">
        <f>'Ex SWC-8'!Q67</f>
        <v>8.8028387153621566</v>
      </c>
      <c r="S67" s="49">
        <f t="shared" si="2"/>
        <v>40.387828946508321</v>
      </c>
    </row>
    <row r="68" spans="1:19" x14ac:dyDescent="0.2">
      <c r="A68" s="38">
        <v>59</v>
      </c>
      <c r="C68" s="43">
        <f t="shared" si="0"/>
        <v>29500</v>
      </c>
      <c r="E68" s="44">
        <f t="shared" si="1"/>
        <v>8.1944444444444445E-2</v>
      </c>
      <c r="G68" s="45"/>
      <c r="I68" s="45"/>
      <c r="K68" s="46"/>
      <c r="M68" s="47"/>
      <c r="O68" s="48"/>
      <c r="Q68" s="48">
        <f>'Ex SWC-8'!Q68</f>
        <v>8.8988014518339167</v>
      </c>
      <c r="S68" s="49">
        <f t="shared" si="2"/>
        <v>40.387828946508321</v>
      </c>
    </row>
    <row r="69" spans="1:19" x14ac:dyDescent="0.2">
      <c r="A69" s="38">
        <v>60</v>
      </c>
      <c r="C69" s="43">
        <f t="shared" si="0"/>
        <v>30000</v>
      </c>
      <c r="E69" s="44">
        <f t="shared" si="1"/>
        <v>8.3333333333333329E-2</v>
      </c>
      <c r="G69" s="45"/>
      <c r="I69" s="45"/>
      <c r="K69" s="46"/>
      <c r="M69" s="47"/>
      <c r="O69" s="48"/>
      <c r="Q69" s="48">
        <f>'Ex SWC-8'!Q69</f>
        <v>8.9947641883056786</v>
      </c>
      <c r="S69" s="49">
        <f t="shared" si="2"/>
        <v>40.387828946508321</v>
      </c>
    </row>
    <row r="70" spans="1:19" x14ac:dyDescent="0.2">
      <c r="A70" s="38">
        <v>61</v>
      </c>
      <c r="C70" s="43">
        <f t="shared" si="0"/>
        <v>30500</v>
      </c>
      <c r="E70" s="44">
        <f t="shared" si="1"/>
        <v>8.4722222222222227E-2</v>
      </c>
      <c r="G70" s="45"/>
      <c r="I70" s="45"/>
      <c r="K70" s="46"/>
      <c r="M70" s="47"/>
      <c r="O70" s="48"/>
      <c r="Q70" s="48">
        <f>'Ex SWC-8'!Q70</f>
        <v>9.0907269247774387</v>
      </c>
      <c r="S70" s="49">
        <f t="shared" si="2"/>
        <v>40.387828946508321</v>
      </c>
    </row>
    <row r="71" spans="1:19" x14ac:dyDescent="0.2">
      <c r="A71" s="38">
        <v>62</v>
      </c>
      <c r="C71" s="43">
        <f t="shared" si="0"/>
        <v>31000</v>
      </c>
      <c r="E71" s="44">
        <f t="shared" si="1"/>
        <v>8.611111111111111E-2</v>
      </c>
      <c r="G71" s="45"/>
      <c r="I71" s="45"/>
      <c r="K71" s="46"/>
      <c r="M71" s="47"/>
      <c r="O71" s="48"/>
      <c r="Q71" s="48">
        <f>'Ex SWC-8'!Q71</f>
        <v>9.1866896612492006</v>
      </c>
      <c r="S71" s="49">
        <f t="shared" si="2"/>
        <v>40.387828946508321</v>
      </c>
    </row>
    <row r="72" spans="1:19" x14ac:dyDescent="0.2">
      <c r="A72" s="38">
        <v>63</v>
      </c>
      <c r="C72" s="43">
        <f t="shared" si="0"/>
        <v>31500</v>
      </c>
      <c r="E72" s="44">
        <f t="shared" si="1"/>
        <v>8.7499999999999994E-2</v>
      </c>
      <c r="G72" s="45"/>
      <c r="I72" s="45"/>
      <c r="K72" s="46"/>
      <c r="M72" s="47"/>
      <c r="O72" s="48"/>
      <c r="Q72" s="48">
        <f>'Ex SWC-8'!Q72</f>
        <v>9.2826523977209625</v>
      </c>
      <c r="S72" s="49">
        <f t="shared" si="2"/>
        <v>40.387828946508321</v>
      </c>
    </row>
    <row r="73" spans="1:19" x14ac:dyDescent="0.2">
      <c r="A73" s="38">
        <v>64</v>
      </c>
      <c r="C73" s="43">
        <f t="shared" si="0"/>
        <v>32000</v>
      </c>
      <c r="E73" s="44">
        <f t="shared" si="1"/>
        <v>8.8888888888888892E-2</v>
      </c>
      <c r="G73" s="45"/>
      <c r="I73" s="45"/>
      <c r="K73" s="46"/>
      <c r="M73" s="47"/>
      <c r="O73" s="48"/>
      <c r="Q73" s="48">
        <f>'Ex SWC-8'!Q73</f>
        <v>9.3786151341927244</v>
      </c>
      <c r="S73" s="49">
        <f t="shared" si="2"/>
        <v>40.387828946508321</v>
      </c>
    </row>
    <row r="74" spans="1:19" x14ac:dyDescent="0.2">
      <c r="A74" s="38">
        <v>65</v>
      </c>
      <c r="C74" s="43">
        <f t="shared" si="0"/>
        <v>32500</v>
      </c>
      <c r="E74" s="44">
        <f t="shared" si="1"/>
        <v>9.0277777777777776E-2</v>
      </c>
      <c r="G74" s="45"/>
      <c r="I74" s="45"/>
      <c r="K74" s="46"/>
      <c r="M74" s="47"/>
      <c r="O74" s="48"/>
      <c r="Q74" s="48">
        <f>'Ex SWC-8'!Q74</f>
        <v>9.4745778706644863</v>
      </c>
      <c r="S74" s="49">
        <f t="shared" si="2"/>
        <v>40.387828946508321</v>
      </c>
    </row>
    <row r="75" spans="1:19" x14ac:dyDescent="0.2">
      <c r="A75" s="38">
        <v>66</v>
      </c>
      <c r="C75" s="43">
        <f t="shared" ref="C75:C138" si="3">A75*500</f>
        <v>33000</v>
      </c>
      <c r="E75" s="44">
        <f t="shared" ref="E75:E138" si="4">C75/(720*500)</f>
        <v>9.166666666666666E-2</v>
      </c>
      <c r="G75" s="45"/>
      <c r="I75" s="45"/>
      <c r="K75" s="46"/>
      <c r="M75" s="47"/>
      <c r="O75" s="48"/>
      <c r="Q75" s="48">
        <f>'Ex SWC-8'!Q75</f>
        <v>9.5705406071362447</v>
      </c>
      <c r="S75" s="49">
        <f t="shared" ref="S75:S138" si="5">$S$8</f>
        <v>40.387828946508321</v>
      </c>
    </row>
    <row r="76" spans="1:19" x14ac:dyDescent="0.2">
      <c r="A76" s="38">
        <v>67</v>
      </c>
      <c r="C76" s="43">
        <f t="shared" si="3"/>
        <v>33500</v>
      </c>
      <c r="E76" s="44">
        <f t="shared" si="4"/>
        <v>9.3055555555555558E-2</v>
      </c>
      <c r="G76" s="45"/>
      <c r="I76" s="45"/>
      <c r="K76" s="46"/>
      <c r="M76" s="47"/>
      <c r="O76" s="48"/>
      <c r="Q76" s="48">
        <f>'Ex SWC-8'!Q76</f>
        <v>9.6665033436080066</v>
      </c>
      <c r="S76" s="49">
        <f t="shared" si="5"/>
        <v>40.387828946508321</v>
      </c>
    </row>
    <row r="77" spans="1:19" x14ac:dyDescent="0.2">
      <c r="A77" s="38">
        <v>68</v>
      </c>
      <c r="C77" s="43">
        <f t="shared" si="3"/>
        <v>34000</v>
      </c>
      <c r="E77" s="44">
        <f t="shared" si="4"/>
        <v>9.4444444444444442E-2</v>
      </c>
      <c r="G77" s="45"/>
      <c r="I77" s="45"/>
      <c r="K77" s="46"/>
      <c r="M77" s="47"/>
      <c r="O77" s="48"/>
      <c r="Q77" s="48">
        <f>'Ex SWC-8'!Q77</f>
        <v>9.7624660800797685</v>
      </c>
      <c r="S77" s="49">
        <f t="shared" si="5"/>
        <v>40.387828946508321</v>
      </c>
    </row>
    <row r="78" spans="1:19" x14ac:dyDescent="0.2">
      <c r="A78" s="38">
        <v>69</v>
      </c>
      <c r="C78" s="43">
        <f t="shared" si="3"/>
        <v>34500</v>
      </c>
      <c r="E78" s="44">
        <f t="shared" si="4"/>
        <v>9.583333333333334E-2</v>
      </c>
      <c r="G78" s="45"/>
      <c r="I78" s="45"/>
      <c r="K78" s="46"/>
      <c r="M78" s="47"/>
      <c r="O78" s="48"/>
      <c r="Q78" s="48">
        <f>'Ex SWC-8'!Q78</f>
        <v>9.8584288165515304</v>
      </c>
      <c r="S78" s="49">
        <f t="shared" si="5"/>
        <v>40.387828946508321</v>
      </c>
    </row>
    <row r="79" spans="1:19" x14ac:dyDescent="0.2">
      <c r="A79" s="38">
        <v>70</v>
      </c>
      <c r="C79" s="43">
        <f t="shared" si="3"/>
        <v>35000</v>
      </c>
      <c r="E79" s="44">
        <f t="shared" si="4"/>
        <v>9.7222222222222224E-2</v>
      </c>
      <c r="G79" s="45"/>
      <c r="I79" s="45"/>
      <c r="K79" s="46"/>
      <c r="M79" s="47"/>
      <c r="O79" s="48"/>
      <c r="Q79" s="48">
        <f>'Ex SWC-8'!Q79</f>
        <v>9.9543915530232923</v>
      </c>
      <c r="S79" s="49">
        <f t="shared" si="5"/>
        <v>40.387828946508321</v>
      </c>
    </row>
    <row r="80" spans="1:19" x14ac:dyDescent="0.2">
      <c r="A80" s="38">
        <v>71</v>
      </c>
      <c r="C80" s="43">
        <f t="shared" si="3"/>
        <v>35500</v>
      </c>
      <c r="E80" s="44">
        <f t="shared" si="4"/>
        <v>9.8611111111111108E-2</v>
      </c>
      <c r="G80" s="45"/>
      <c r="I80" s="45"/>
      <c r="K80" s="46"/>
      <c r="M80" s="47"/>
      <c r="O80" s="48"/>
      <c r="Q80" s="48">
        <f>'Ex SWC-8'!Q80</f>
        <v>10.050354289495052</v>
      </c>
      <c r="S80" s="49">
        <f t="shared" si="5"/>
        <v>40.387828946508321</v>
      </c>
    </row>
    <row r="81" spans="1:19" x14ac:dyDescent="0.2">
      <c r="A81" s="38">
        <v>72</v>
      </c>
      <c r="C81" s="43">
        <f t="shared" si="3"/>
        <v>36000</v>
      </c>
      <c r="E81" s="44">
        <f t="shared" si="4"/>
        <v>0.1</v>
      </c>
      <c r="G81" s="45"/>
      <c r="I81" s="45"/>
      <c r="K81" s="46"/>
      <c r="M81" s="47"/>
      <c r="O81" s="48"/>
      <c r="Q81" s="48">
        <f>'Ex SWC-8'!Q81</f>
        <v>10.146317025966814</v>
      </c>
      <c r="S81" s="49">
        <f t="shared" si="5"/>
        <v>40.387828946508321</v>
      </c>
    </row>
    <row r="82" spans="1:19" x14ac:dyDescent="0.2">
      <c r="A82" s="38">
        <v>73</v>
      </c>
      <c r="C82" s="43">
        <f t="shared" si="3"/>
        <v>36500</v>
      </c>
      <c r="E82" s="44">
        <f t="shared" si="4"/>
        <v>0.10138888888888889</v>
      </c>
      <c r="G82" s="45"/>
      <c r="I82" s="45"/>
      <c r="K82" s="46"/>
      <c r="M82" s="47"/>
      <c r="O82" s="48"/>
      <c r="Q82" s="48">
        <f>'Ex SWC-8'!Q82</f>
        <v>10.242279762438574</v>
      </c>
      <c r="S82" s="49">
        <f t="shared" si="5"/>
        <v>40.387828946508321</v>
      </c>
    </row>
    <row r="83" spans="1:19" x14ac:dyDescent="0.2">
      <c r="A83" s="38">
        <v>74</v>
      </c>
      <c r="C83" s="43">
        <f t="shared" si="3"/>
        <v>37000</v>
      </c>
      <c r="E83" s="44">
        <f t="shared" si="4"/>
        <v>0.10277777777777777</v>
      </c>
      <c r="G83" s="45"/>
      <c r="I83" s="45"/>
      <c r="K83" s="46"/>
      <c r="M83" s="47"/>
      <c r="O83" s="48"/>
      <c r="Q83" s="48">
        <f>'Ex SWC-8'!Q83</f>
        <v>10.338242498910336</v>
      </c>
      <c r="S83" s="49">
        <f t="shared" si="5"/>
        <v>40.387828946508321</v>
      </c>
    </row>
    <row r="84" spans="1:19" x14ac:dyDescent="0.2">
      <c r="A84" s="38">
        <v>75</v>
      </c>
      <c r="C84" s="43">
        <f t="shared" si="3"/>
        <v>37500</v>
      </c>
      <c r="E84" s="44">
        <f t="shared" si="4"/>
        <v>0.10416666666666667</v>
      </c>
      <c r="G84" s="45"/>
      <c r="I84" s="45"/>
      <c r="K84" s="46"/>
      <c r="M84" s="47"/>
      <c r="O84" s="48"/>
      <c r="Q84" s="48">
        <f>'Ex SWC-8'!Q84</f>
        <v>10.434205235382098</v>
      </c>
      <c r="S84" s="49">
        <f t="shared" si="5"/>
        <v>40.387828946508321</v>
      </c>
    </row>
    <row r="85" spans="1:19" x14ac:dyDescent="0.2">
      <c r="A85" s="38">
        <v>76</v>
      </c>
      <c r="C85" s="43">
        <f t="shared" si="3"/>
        <v>38000</v>
      </c>
      <c r="E85" s="44">
        <f t="shared" si="4"/>
        <v>0.10555555555555556</v>
      </c>
      <c r="G85" s="45"/>
      <c r="I85" s="45"/>
      <c r="K85" s="46"/>
      <c r="M85" s="47"/>
      <c r="O85" s="48"/>
      <c r="Q85" s="48">
        <f>'Ex SWC-8'!Q85</f>
        <v>10.53016797185386</v>
      </c>
      <c r="S85" s="49">
        <f t="shared" si="5"/>
        <v>40.387828946508321</v>
      </c>
    </row>
    <row r="86" spans="1:19" x14ac:dyDescent="0.2">
      <c r="A86" s="38">
        <v>77</v>
      </c>
      <c r="C86" s="43">
        <f t="shared" si="3"/>
        <v>38500</v>
      </c>
      <c r="E86" s="44">
        <f t="shared" si="4"/>
        <v>0.10694444444444444</v>
      </c>
      <c r="G86" s="45"/>
      <c r="I86" s="45"/>
      <c r="K86" s="46"/>
      <c r="M86" s="47"/>
      <c r="O86" s="48"/>
      <c r="Q86" s="48">
        <f>'Ex SWC-8'!Q86</f>
        <v>10.626130708325622</v>
      </c>
      <c r="S86" s="49">
        <f t="shared" si="5"/>
        <v>40.387828946508321</v>
      </c>
    </row>
    <row r="87" spans="1:19" x14ac:dyDescent="0.2">
      <c r="A87" s="38">
        <v>78</v>
      </c>
      <c r="C87" s="43">
        <f t="shared" si="3"/>
        <v>39000</v>
      </c>
      <c r="E87" s="44">
        <f t="shared" si="4"/>
        <v>0.10833333333333334</v>
      </c>
      <c r="G87" s="45"/>
      <c r="I87" s="45"/>
      <c r="K87" s="46"/>
      <c r="M87" s="47"/>
      <c r="O87" s="48"/>
      <c r="Q87" s="48">
        <f>'Ex SWC-8'!Q87</f>
        <v>10.72209344479738</v>
      </c>
      <c r="S87" s="49">
        <f t="shared" si="5"/>
        <v>40.387828946508321</v>
      </c>
    </row>
    <row r="88" spans="1:19" x14ac:dyDescent="0.2">
      <c r="A88" s="38">
        <v>79</v>
      </c>
      <c r="C88" s="43">
        <f t="shared" si="3"/>
        <v>39500</v>
      </c>
      <c r="E88" s="44">
        <f t="shared" si="4"/>
        <v>0.10972222222222222</v>
      </c>
      <c r="G88" s="45"/>
      <c r="I88" s="45"/>
      <c r="K88" s="46"/>
      <c r="M88" s="47"/>
      <c r="O88" s="48"/>
      <c r="Q88" s="48">
        <f>'Ex SWC-8'!Q88</f>
        <v>10.818056181269142</v>
      </c>
      <c r="S88" s="49">
        <f t="shared" si="5"/>
        <v>40.387828946508321</v>
      </c>
    </row>
    <row r="89" spans="1:19" x14ac:dyDescent="0.2">
      <c r="A89" s="38">
        <v>80</v>
      </c>
      <c r="C89" s="43">
        <f t="shared" si="3"/>
        <v>40000</v>
      </c>
      <c r="E89" s="44">
        <f t="shared" si="4"/>
        <v>0.1111111111111111</v>
      </c>
      <c r="G89" s="45"/>
      <c r="I89" s="45"/>
      <c r="K89" s="46"/>
      <c r="M89" s="47"/>
      <c r="O89" s="48"/>
      <c r="Q89" s="48">
        <f>'Ex SWC-8'!Q89</f>
        <v>10.914018917740904</v>
      </c>
      <c r="S89" s="49">
        <f t="shared" si="5"/>
        <v>40.387828946508321</v>
      </c>
    </row>
    <row r="90" spans="1:19" x14ac:dyDescent="0.2">
      <c r="A90" s="38">
        <v>81</v>
      </c>
      <c r="C90" s="43">
        <f t="shared" si="3"/>
        <v>40500</v>
      </c>
      <c r="E90" s="44">
        <f t="shared" si="4"/>
        <v>0.1125</v>
      </c>
      <c r="G90" s="45"/>
      <c r="I90" s="45"/>
      <c r="K90" s="46"/>
      <c r="M90" s="47"/>
      <c r="O90" s="48"/>
      <c r="Q90" s="48">
        <f>'Ex SWC-8'!Q90</f>
        <v>11.009981654212666</v>
      </c>
      <c r="S90" s="49">
        <f t="shared" si="5"/>
        <v>40.387828946508321</v>
      </c>
    </row>
    <row r="91" spans="1:19" x14ac:dyDescent="0.2">
      <c r="A91" s="38">
        <v>82</v>
      </c>
      <c r="C91" s="43">
        <f t="shared" si="3"/>
        <v>41000</v>
      </c>
      <c r="E91" s="44">
        <f t="shared" si="4"/>
        <v>0.11388888888888889</v>
      </c>
      <c r="G91" s="45"/>
      <c r="I91" s="45"/>
      <c r="K91" s="46"/>
      <c r="M91" s="47"/>
      <c r="O91" s="48"/>
      <c r="Q91" s="48">
        <f>'Ex SWC-8'!Q91</f>
        <v>11.105944390684428</v>
      </c>
      <c r="S91" s="49">
        <f t="shared" si="5"/>
        <v>40.387828946508321</v>
      </c>
    </row>
    <row r="92" spans="1:19" x14ac:dyDescent="0.2">
      <c r="A92" s="38">
        <v>83</v>
      </c>
      <c r="C92" s="43">
        <f t="shared" si="3"/>
        <v>41500</v>
      </c>
      <c r="E92" s="44">
        <f t="shared" si="4"/>
        <v>0.11527777777777778</v>
      </c>
      <c r="G92" s="45"/>
      <c r="I92" s="45"/>
      <c r="K92" s="46"/>
      <c r="M92" s="47"/>
      <c r="O92" s="48"/>
      <c r="Q92" s="48">
        <f>'Ex SWC-8'!Q92</f>
        <v>11.201907127156188</v>
      </c>
      <c r="S92" s="49">
        <f t="shared" si="5"/>
        <v>40.387828946508321</v>
      </c>
    </row>
    <row r="93" spans="1:19" x14ac:dyDescent="0.2">
      <c r="A93" s="38">
        <v>84</v>
      </c>
      <c r="C93" s="43">
        <f t="shared" si="3"/>
        <v>42000</v>
      </c>
      <c r="E93" s="44">
        <f t="shared" si="4"/>
        <v>0.11666666666666667</v>
      </c>
      <c r="G93" s="45"/>
      <c r="I93" s="45"/>
      <c r="K93" s="46"/>
      <c r="M93" s="47"/>
      <c r="O93" s="48"/>
      <c r="Q93" s="48">
        <f>'Ex SWC-8'!Q93</f>
        <v>11.29786986362795</v>
      </c>
      <c r="S93" s="49">
        <f t="shared" si="5"/>
        <v>40.387828946508321</v>
      </c>
    </row>
    <row r="94" spans="1:19" x14ac:dyDescent="0.2">
      <c r="A94" s="38">
        <v>85</v>
      </c>
      <c r="C94" s="43">
        <f t="shared" si="3"/>
        <v>42500</v>
      </c>
      <c r="E94" s="44">
        <f t="shared" si="4"/>
        <v>0.11805555555555555</v>
      </c>
      <c r="G94" s="45"/>
      <c r="I94" s="45"/>
      <c r="K94" s="46"/>
      <c r="M94" s="47"/>
      <c r="O94" s="48"/>
      <c r="Q94" s="48">
        <f>'Ex SWC-8'!Q94</f>
        <v>11.39383260009971</v>
      </c>
      <c r="S94" s="49">
        <f t="shared" si="5"/>
        <v>40.387828946508321</v>
      </c>
    </row>
    <row r="95" spans="1:19" x14ac:dyDescent="0.2">
      <c r="A95" s="38">
        <v>86</v>
      </c>
      <c r="C95" s="43">
        <f t="shared" si="3"/>
        <v>43000</v>
      </c>
      <c r="E95" s="44">
        <f t="shared" si="4"/>
        <v>0.11944444444444445</v>
      </c>
      <c r="G95" s="45"/>
      <c r="I95" s="45"/>
      <c r="K95" s="46"/>
      <c r="M95" s="47"/>
      <c r="O95" s="48"/>
      <c r="Q95" s="48">
        <f>'Ex SWC-8'!Q95</f>
        <v>11.489795336571474</v>
      </c>
      <c r="S95" s="49">
        <f t="shared" si="5"/>
        <v>40.387828946508321</v>
      </c>
    </row>
    <row r="96" spans="1:19" x14ac:dyDescent="0.2">
      <c r="A96" s="38">
        <v>87</v>
      </c>
      <c r="C96" s="43">
        <f t="shared" si="3"/>
        <v>43500</v>
      </c>
      <c r="E96" s="44">
        <f t="shared" si="4"/>
        <v>0.12083333333333333</v>
      </c>
      <c r="G96" s="45"/>
      <c r="I96" s="45"/>
      <c r="K96" s="46"/>
      <c r="M96" s="47"/>
      <c r="O96" s="48"/>
      <c r="Q96" s="48">
        <f>'Ex SWC-8'!Q96</f>
        <v>11.585758073043232</v>
      </c>
      <c r="S96" s="49">
        <f t="shared" si="5"/>
        <v>40.387828946508321</v>
      </c>
    </row>
    <row r="97" spans="1:19" x14ac:dyDescent="0.2">
      <c r="A97" s="38">
        <v>88</v>
      </c>
      <c r="C97" s="43">
        <f t="shared" si="3"/>
        <v>44000</v>
      </c>
      <c r="E97" s="44">
        <f t="shared" si="4"/>
        <v>0.12222222222222222</v>
      </c>
      <c r="G97" s="45"/>
      <c r="I97" s="45"/>
      <c r="K97" s="46"/>
      <c r="M97" s="47"/>
      <c r="O97" s="48"/>
      <c r="Q97" s="48">
        <f>'Ex SWC-8'!Q97</f>
        <v>11.681720809514994</v>
      </c>
      <c r="S97" s="49">
        <f t="shared" si="5"/>
        <v>40.387828946508321</v>
      </c>
    </row>
    <row r="98" spans="1:19" x14ac:dyDescent="0.2">
      <c r="A98" s="38">
        <v>89</v>
      </c>
      <c r="C98" s="43">
        <f t="shared" si="3"/>
        <v>44500</v>
      </c>
      <c r="E98" s="44">
        <f t="shared" si="4"/>
        <v>0.12361111111111112</v>
      </c>
      <c r="G98" s="45"/>
      <c r="I98" s="45"/>
      <c r="K98" s="46"/>
      <c r="M98" s="47"/>
      <c r="O98" s="48"/>
      <c r="Q98" s="48">
        <f>'Ex SWC-8'!Q98</f>
        <v>11.777683545986756</v>
      </c>
      <c r="S98" s="49">
        <f t="shared" si="5"/>
        <v>40.387828946508321</v>
      </c>
    </row>
    <row r="99" spans="1:19" x14ac:dyDescent="0.2">
      <c r="A99" s="38">
        <v>90</v>
      </c>
      <c r="C99" s="43">
        <f t="shared" si="3"/>
        <v>45000</v>
      </c>
      <c r="E99" s="44">
        <f t="shared" si="4"/>
        <v>0.125</v>
      </c>
      <c r="G99" s="45"/>
      <c r="I99" s="45"/>
      <c r="K99" s="46"/>
      <c r="M99" s="47"/>
      <c r="O99" s="48"/>
      <c r="Q99" s="48">
        <f>'Ex SWC-8'!Q99</f>
        <v>11.873646282458518</v>
      </c>
      <c r="S99" s="49">
        <f t="shared" si="5"/>
        <v>40.387828946508321</v>
      </c>
    </row>
    <row r="100" spans="1:19" x14ac:dyDescent="0.2">
      <c r="A100" s="38">
        <v>91</v>
      </c>
      <c r="C100" s="43">
        <f t="shared" si="3"/>
        <v>45500</v>
      </c>
      <c r="E100" s="44">
        <f t="shared" si="4"/>
        <v>0.12638888888888888</v>
      </c>
      <c r="G100" s="45"/>
      <c r="I100" s="45"/>
      <c r="K100" s="46"/>
      <c r="M100" s="47"/>
      <c r="O100" s="48"/>
      <c r="Q100" s="48">
        <f>'Ex SWC-8'!Q100</f>
        <v>11.96960901893028</v>
      </c>
      <c r="S100" s="49">
        <f t="shared" si="5"/>
        <v>40.387828946508321</v>
      </c>
    </row>
    <row r="101" spans="1:19" x14ac:dyDescent="0.2">
      <c r="A101" s="38">
        <v>92</v>
      </c>
      <c r="C101" s="43">
        <f t="shared" si="3"/>
        <v>46000</v>
      </c>
      <c r="E101" s="44">
        <f t="shared" si="4"/>
        <v>0.12777777777777777</v>
      </c>
      <c r="G101" s="45"/>
      <c r="I101" s="45"/>
      <c r="K101" s="46"/>
      <c r="M101" s="47"/>
      <c r="O101" s="48"/>
      <c r="Q101" s="48">
        <f>'Ex SWC-8'!Q101</f>
        <v>12.06557175540204</v>
      </c>
      <c r="S101" s="49">
        <f t="shared" si="5"/>
        <v>40.387828946508321</v>
      </c>
    </row>
    <row r="102" spans="1:19" x14ac:dyDescent="0.2">
      <c r="A102" s="38">
        <v>93</v>
      </c>
      <c r="C102" s="43">
        <f t="shared" si="3"/>
        <v>46500</v>
      </c>
      <c r="E102" s="44">
        <f t="shared" si="4"/>
        <v>0.12916666666666668</v>
      </c>
      <c r="G102" s="45"/>
      <c r="I102" s="45"/>
      <c r="K102" s="46"/>
      <c r="M102" s="47"/>
      <c r="O102" s="48"/>
      <c r="Q102" s="48">
        <f>'Ex SWC-8'!Q102</f>
        <v>12.161534491873802</v>
      </c>
      <c r="S102" s="49">
        <f t="shared" si="5"/>
        <v>40.387828946508321</v>
      </c>
    </row>
    <row r="103" spans="1:19" x14ac:dyDescent="0.2">
      <c r="A103" s="38">
        <v>94</v>
      </c>
      <c r="C103" s="43">
        <f t="shared" si="3"/>
        <v>47000</v>
      </c>
      <c r="E103" s="44">
        <f t="shared" si="4"/>
        <v>0.13055555555555556</v>
      </c>
      <c r="G103" s="45"/>
      <c r="I103" s="45"/>
      <c r="K103" s="46"/>
      <c r="M103" s="47"/>
      <c r="O103" s="48"/>
      <c r="Q103" s="48">
        <f>'Ex SWC-8'!Q103</f>
        <v>12.257497228345564</v>
      </c>
      <c r="S103" s="49">
        <f t="shared" si="5"/>
        <v>40.387828946508321</v>
      </c>
    </row>
    <row r="104" spans="1:19" x14ac:dyDescent="0.2">
      <c r="A104" s="38">
        <v>95</v>
      </c>
      <c r="C104" s="43">
        <f t="shared" si="3"/>
        <v>47500</v>
      </c>
      <c r="E104" s="44">
        <f t="shared" si="4"/>
        <v>0.13194444444444445</v>
      </c>
      <c r="G104" s="45"/>
      <c r="I104" s="45"/>
      <c r="K104" s="46"/>
      <c r="M104" s="47"/>
      <c r="O104" s="48"/>
      <c r="Q104" s="48">
        <f>'Ex SWC-8'!Q104</f>
        <v>12.353459964817324</v>
      </c>
      <c r="S104" s="49">
        <f t="shared" si="5"/>
        <v>40.387828946508321</v>
      </c>
    </row>
    <row r="105" spans="1:19" x14ac:dyDescent="0.2">
      <c r="A105" s="38">
        <v>96</v>
      </c>
      <c r="C105" s="43">
        <f t="shared" si="3"/>
        <v>48000</v>
      </c>
      <c r="E105" s="44">
        <f t="shared" si="4"/>
        <v>0.13333333333333333</v>
      </c>
      <c r="G105" s="45"/>
      <c r="I105" s="45"/>
      <c r="K105" s="46"/>
      <c r="M105" s="47"/>
      <c r="O105" s="48"/>
      <c r="Q105" s="48">
        <f>'Ex SWC-8'!Q105</f>
        <v>12.449422701289086</v>
      </c>
      <c r="S105" s="49">
        <f t="shared" si="5"/>
        <v>40.387828946508321</v>
      </c>
    </row>
    <row r="106" spans="1:19" x14ac:dyDescent="0.2">
      <c r="A106" s="38">
        <v>97</v>
      </c>
      <c r="C106" s="43">
        <f t="shared" si="3"/>
        <v>48500</v>
      </c>
      <c r="E106" s="44">
        <f t="shared" si="4"/>
        <v>0.13472222222222222</v>
      </c>
      <c r="G106" s="45"/>
      <c r="I106" s="45"/>
      <c r="K106" s="46"/>
      <c r="M106" s="47"/>
      <c r="O106" s="48"/>
      <c r="Q106" s="48">
        <f>'Ex SWC-8'!Q106</f>
        <v>12.545385437760846</v>
      </c>
      <c r="S106" s="49">
        <f t="shared" si="5"/>
        <v>40.387828946508321</v>
      </c>
    </row>
    <row r="107" spans="1:19" x14ac:dyDescent="0.2">
      <c r="A107" s="38">
        <v>98</v>
      </c>
      <c r="C107" s="43">
        <f t="shared" si="3"/>
        <v>49000</v>
      </c>
      <c r="E107" s="44">
        <f t="shared" si="4"/>
        <v>0.1361111111111111</v>
      </c>
      <c r="G107" s="45"/>
      <c r="I107" s="45"/>
      <c r="K107" s="46"/>
      <c r="M107" s="47"/>
      <c r="O107" s="48"/>
      <c r="Q107" s="48">
        <f>'Ex SWC-8'!Q107</f>
        <v>12.641348174232608</v>
      </c>
      <c r="S107" s="49">
        <f t="shared" si="5"/>
        <v>40.387828946508321</v>
      </c>
    </row>
    <row r="108" spans="1:19" x14ac:dyDescent="0.2">
      <c r="A108" s="38">
        <v>99</v>
      </c>
      <c r="C108" s="43">
        <f t="shared" si="3"/>
        <v>49500</v>
      </c>
      <c r="E108" s="44">
        <f t="shared" si="4"/>
        <v>0.13750000000000001</v>
      </c>
      <c r="G108" s="45"/>
      <c r="I108" s="45"/>
      <c r="K108" s="46"/>
      <c r="M108" s="47"/>
      <c r="O108" s="48"/>
      <c r="Q108" s="48">
        <f>'Ex SWC-8'!Q108</f>
        <v>12.73731091070437</v>
      </c>
      <c r="S108" s="49">
        <f t="shared" si="5"/>
        <v>40.387828946508321</v>
      </c>
    </row>
    <row r="109" spans="1:19" x14ac:dyDescent="0.2">
      <c r="A109" s="38">
        <v>100</v>
      </c>
      <c r="C109" s="43">
        <f t="shared" si="3"/>
        <v>50000</v>
      </c>
      <c r="E109" s="44">
        <f t="shared" si="4"/>
        <v>0.1388888888888889</v>
      </c>
      <c r="G109" s="45"/>
      <c r="I109" s="45"/>
      <c r="K109" s="46"/>
      <c r="M109" s="47"/>
      <c r="O109" s="48"/>
      <c r="Q109" s="48">
        <f>'Ex SWC-8'!Q109</f>
        <v>12.833273647176132</v>
      </c>
      <c r="S109" s="49">
        <f t="shared" si="5"/>
        <v>40.387828946508321</v>
      </c>
    </row>
    <row r="110" spans="1:19" x14ac:dyDescent="0.2">
      <c r="A110" s="38">
        <v>101</v>
      </c>
      <c r="C110" s="43">
        <f t="shared" si="3"/>
        <v>50500</v>
      </c>
      <c r="E110" s="44">
        <f t="shared" si="4"/>
        <v>0.14027777777777778</v>
      </c>
      <c r="G110" s="45"/>
      <c r="I110" s="45"/>
      <c r="K110" s="46"/>
      <c r="M110" s="47"/>
      <c r="O110" s="48"/>
      <c r="Q110" s="48">
        <f>'Ex SWC-8'!Q110</f>
        <v>12.929236383647892</v>
      </c>
      <c r="S110" s="49">
        <f t="shared" si="5"/>
        <v>40.387828946508321</v>
      </c>
    </row>
    <row r="111" spans="1:19" x14ac:dyDescent="0.2">
      <c r="A111" s="38">
        <v>102</v>
      </c>
      <c r="C111" s="43">
        <f t="shared" si="3"/>
        <v>51000</v>
      </c>
      <c r="E111" s="44">
        <f t="shared" si="4"/>
        <v>0.14166666666666666</v>
      </c>
      <c r="G111" s="45"/>
      <c r="I111" s="45"/>
      <c r="K111" s="46"/>
      <c r="M111" s="47"/>
      <c r="O111" s="48"/>
      <c r="Q111" s="48">
        <f>'Ex SWC-8'!Q111</f>
        <v>13.025199120119652</v>
      </c>
      <c r="S111" s="49">
        <f t="shared" si="5"/>
        <v>40.387828946508321</v>
      </c>
    </row>
    <row r="112" spans="1:19" x14ac:dyDescent="0.2">
      <c r="A112" s="38">
        <v>103</v>
      </c>
      <c r="C112" s="43">
        <f t="shared" si="3"/>
        <v>51500</v>
      </c>
      <c r="E112" s="44">
        <f t="shared" si="4"/>
        <v>0.14305555555555555</v>
      </c>
      <c r="G112" s="45"/>
      <c r="I112" s="45"/>
      <c r="K112" s="46"/>
      <c r="M112" s="47"/>
      <c r="O112" s="48"/>
      <c r="Q112" s="48">
        <f>'Ex SWC-8'!Q112</f>
        <v>13.121161856591414</v>
      </c>
      <c r="S112" s="49">
        <f t="shared" si="5"/>
        <v>40.387828946508321</v>
      </c>
    </row>
    <row r="113" spans="1:19" x14ac:dyDescent="0.2">
      <c r="A113" s="38">
        <v>104</v>
      </c>
      <c r="C113" s="43">
        <f t="shared" si="3"/>
        <v>52000</v>
      </c>
      <c r="E113" s="44">
        <f t="shared" si="4"/>
        <v>0.14444444444444443</v>
      </c>
      <c r="G113" s="45"/>
      <c r="I113" s="45"/>
      <c r="K113" s="46"/>
      <c r="M113" s="47"/>
      <c r="O113" s="48"/>
      <c r="Q113" s="48">
        <f>'Ex SWC-8'!Q113</f>
        <v>13.217124593063176</v>
      </c>
      <c r="S113" s="49">
        <f t="shared" si="5"/>
        <v>40.387828946508321</v>
      </c>
    </row>
    <row r="114" spans="1:19" x14ac:dyDescent="0.2">
      <c r="A114" s="38">
        <v>105</v>
      </c>
      <c r="C114" s="43">
        <f t="shared" si="3"/>
        <v>52500</v>
      </c>
      <c r="E114" s="44">
        <f t="shared" si="4"/>
        <v>0.14583333333333334</v>
      </c>
      <c r="G114" s="45"/>
      <c r="I114" s="45"/>
      <c r="K114" s="46"/>
      <c r="M114" s="47"/>
      <c r="O114" s="48"/>
      <c r="Q114" s="48">
        <f>'Ex SWC-8'!Q114</f>
        <v>13.313087329534937</v>
      </c>
      <c r="S114" s="49">
        <f t="shared" si="5"/>
        <v>40.387828946508321</v>
      </c>
    </row>
    <row r="115" spans="1:19" x14ac:dyDescent="0.2">
      <c r="A115" s="38">
        <v>106</v>
      </c>
      <c r="C115" s="43">
        <f t="shared" si="3"/>
        <v>53000</v>
      </c>
      <c r="E115" s="44">
        <f t="shared" si="4"/>
        <v>0.14722222222222223</v>
      </c>
      <c r="G115" s="45"/>
      <c r="I115" s="45"/>
      <c r="K115" s="46"/>
      <c r="M115" s="47"/>
      <c r="O115" s="48"/>
      <c r="Q115" s="48">
        <f>'Ex SWC-8'!Q115</f>
        <v>13.409050066006698</v>
      </c>
      <c r="S115" s="49">
        <f t="shared" si="5"/>
        <v>40.387828946508321</v>
      </c>
    </row>
    <row r="116" spans="1:19" x14ac:dyDescent="0.2">
      <c r="A116" s="38">
        <v>107</v>
      </c>
      <c r="C116" s="43">
        <f t="shared" si="3"/>
        <v>53500</v>
      </c>
      <c r="E116" s="44">
        <f t="shared" si="4"/>
        <v>0.14861111111111111</v>
      </c>
      <c r="G116" s="45"/>
      <c r="I116" s="45"/>
      <c r="K116" s="46"/>
      <c r="M116" s="47"/>
      <c r="O116" s="48"/>
      <c r="Q116" s="48">
        <f>'Ex SWC-8'!Q116</f>
        <v>13.505012802478459</v>
      </c>
      <c r="S116" s="49">
        <f t="shared" si="5"/>
        <v>40.387828946508321</v>
      </c>
    </row>
    <row r="117" spans="1:19" x14ac:dyDescent="0.2">
      <c r="A117" s="38">
        <v>108</v>
      </c>
      <c r="C117" s="43">
        <f t="shared" si="3"/>
        <v>54000</v>
      </c>
      <c r="E117" s="44">
        <f t="shared" si="4"/>
        <v>0.15</v>
      </c>
      <c r="G117" s="45"/>
      <c r="I117" s="45"/>
      <c r="K117" s="46"/>
      <c r="M117" s="47"/>
      <c r="O117" s="48"/>
      <c r="Q117" s="48">
        <f>'Ex SWC-8'!Q117</f>
        <v>13.600975538950221</v>
      </c>
      <c r="S117" s="49">
        <f t="shared" si="5"/>
        <v>40.387828946508321</v>
      </c>
    </row>
    <row r="118" spans="1:19" x14ac:dyDescent="0.2">
      <c r="A118" s="38">
        <v>109</v>
      </c>
      <c r="C118" s="43">
        <f t="shared" si="3"/>
        <v>54500</v>
      </c>
      <c r="E118" s="44">
        <f t="shared" si="4"/>
        <v>0.15138888888888888</v>
      </c>
      <c r="G118" s="45"/>
      <c r="I118" s="45"/>
      <c r="K118" s="46"/>
      <c r="M118" s="47"/>
      <c r="O118" s="48"/>
      <c r="Q118" s="48">
        <f>'Ex SWC-8'!Q118</f>
        <v>13.696938275421983</v>
      </c>
      <c r="S118" s="49">
        <f t="shared" si="5"/>
        <v>40.387828946508321</v>
      </c>
    </row>
    <row r="119" spans="1:19" x14ac:dyDescent="0.2">
      <c r="A119" s="38">
        <v>110</v>
      </c>
      <c r="C119" s="43">
        <f t="shared" si="3"/>
        <v>55000</v>
      </c>
      <c r="E119" s="44">
        <f t="shared" si="4"/>
        <v>0.15277777777777779</v>
      </c>
      <c r="G119" s="45"/>
      <c r="I119" s="45"/>
      <c r="K119" s="46"/>
      <c r="M119" s="47"/>
      <c r="O119" s="48"/>
      <c r="Q119" s="48">
        <f>'Ex SWC-8'!Q119</f>
        <v>13.792901011893743</v>
      </c>
      <c r="S119" s="49">
        <f t="shared" si="5"/>
        <v>40.387828946508321</v>
      </c>
    </row>
    <row r="120" spans="1:19" x14ac:dyDescent="0.2">
      <c r="A120" s="38">
        <v>111</v>
      </c>
      <c r="C120" s="43">
        <f t="shared" si="3"/>
        <v>55500</v>
      </c>
      <c r="E120" s="44">
        <f t="shared" si="4"/>
        <v>0.15416666666666667</v>
      </c>
      <c r="G120" s="45"/>
      <c r="I120" s="45"/>
      <c r="K120" s="46"/>
      <c r="M120" s="47"/>
      <c r="O120" s="48"/>
      <c r="Q120" s="48">
        <f>'Ex SWC-8'!Q120</f>
        <v>13.888863748365504</v>
      </c>
      <c r="S120" s="49">
        <f t="shared" si="5"/>
        <v>40.387828946508321</v>
      </c>
    </row>
    <row r="121" spans="1:19" x14ac:dyDescent="0.2">
      <c r="A121" s="38">
        <v>112</v>
      </c>
      <c r="C121" s="43">
        <f t="shared" si="3"/>
        <v>56000</v>
      </c>
      <c r="E121" s="44">
        <f t="shared" si="4"/>
        <v>0.15555555555555556</v>
      </c>
      <c r="G121" s="45"/>
      <c r="I121" s="45"/>
      <c r="K121" s="46"/>
      <c r="M121" s="47"/>
      <c r="O121" s="48"/>
      <c r="Q121" s="48">
        <f>'Ex SWC-8'!Q121</f>
        <v>13.984826484837265</v>
      </c>
      <c r="S121" s="49">
        <f t="shared" si="5"/>
        <v>40.387828946508321</v>
      </c>
    </row>
    <row r="122" spans="1:19" x14ac:dyDescent="0.2">
      <c r="A122" s="38">
        <v>113</v>
      </c>
      <c r="C122" s="43">
        <f t="shared" si="3"/>
        <v>56500</v>
      </c>
      <c r="E122" s="44">
        <f t="shared" si="4"/>
        <v>0.15694444444444444</v>
      </c>
      <c r="G122" s="45"/>
      <c r="I122" s="45"/>
      <c r="K122" s="46"/>
      <c r="M122" s="47"/>
      <c r="O122" s="48"/>
      <c r="Q122" s="48">
        <f>'Ex SWC-8'!Q122</f>
        <v>14.080789221309027</v>
      </c>
      <c r="S122" s="49">
        <f t="shared" si="5"/>
        <v>40.387828946508321</v>
      </c>
    </row>
    <row r="123" spans="1:19" x14ac:dyDescent="0.2">
      <c r="A123" s="38">
        <v>114</v>
      </c>
      <c r="C123" s="43">
        <f t="shared" si="3"/>
        <v>57000</v>
      </c>
      <c r="E123" s="44">
        <f t="shared" si="4"/>
        <v>0.15833333333333333</v>
      </c>
      <c r="G123" s="45"/>
      <c r="I123" s="45"/>
      <c r="K123" s="46"/>
      <c r="M123" s="47"/>
      <c r="O123" s="48"/>
      <c r="Q123" s="48">
        <f>'Ex SWC-8'!Q123</f>
        <v>14.176751957780789</v>
      </c>
      <c r="S123" s="49">
        <f t="shared" si="5"/>
        <v>40.387828946508321</v>
      </c>
    </row>
    <row r="124" spans="1:19" x14ac:dyDescent="0.2">
      <c r="A124" s="38">
        <v>115</v>
      </c>
      <c r="C124" s="43">
        <f t="shared" si="3"/>
        <v>57500</v>
      </c>
      <c r="E124" s="44">
        <f t="shared" si="4"/>
        <v>0.15972222222222221</v>
      </c>
      <c r="G124" s="45"/>
      <c r="I124" s="45"/>
      <c r="K124" s="46"/>
      <c r="M124" s="47"/>
      <c r="O124" s="48"/>
      <c r="Q124" s="48">
        <f>'Ex SWC-8'!Q124</f>
        <v>14.272714694252551</v>
      </c>
      <c r="S124" s="49">
        <f t="shared" si="5"/>
        <v>40.387828946508321</v>
      </c>
    </row>
    <row r="125" spans="1:19" x14ac:dyDescent="0.2">
      <c r="A125" s="38">
        <v>116</v>
      </c>
      <c r="C125" s="43">
        <f t="shared" si="3"/>
        <v>58000</v>
      </c>
      <c r="E125" s="44">
        <f t="shared" si="4"/>
        <v>0.16111111111111112</v>
      </c>
      <c r="G125" s="45"/>
      <c r="I125" s="45"/>
      <c r="K125" s="46"/>
      <c r="M125" s="47"/>
      <c r="O125" s="48"/>
      <c r="Q125" s="48">
        <f>'Ex SWC-8'!Q125</f>
        <v>14.368677430724311</v>
      </c>
      <c r="S125" s="49">
        <f t="shared" si="5"/>
        <v>40.387828946508321</v>
      </c>
    </row>
    <row r="126" spans="1:19" x14ac:dyDescent="0.2">
      <c r="A126" s="38">
        <v>117</v>
      </c>
      <c r="C126" s="43">
        <f t="shared" si="3"/>
        <v>58500</v>
      </c>
      <c r="E126" s="44">
        <f t="shared" si="4"/>
        <v>0.16250000000000001</v>
      </c>
      <c r="G126" s="45"/>
      <c r="I126" s="45"/>
      <c r="K126" s="46"/>
      <c r="M126" s="47"/>
      <c r="O126" s="48"/>
      <c r="Q126" s="48">
        <f>'Ex SWC-8'!Q126</f>
        <v>14.464640167196071</v>
      </c>
      <c r="S126" s="49">
        <f t="shared" si="5"/>
        <v>40.387828946508321</v>
      </c>
    </row>
    <row r="127" spans="1:19" x14ac:dyDescent="0.2">
      <c r="A127" s="38">
        <v>118</v>
      </c>
      <c r="C127" s="43">
        <f t="shared" si="3"/>
        <v>59000</v>
      </c>
      <c r="E127" s="44">
        <f t="shared" si="4"/>
        <v>0.16388888888888889</v>
      </c>
      <c r="G127" s="45"/>
      <c r="I127" s="45"/>
      <c r="K127" s="46"/>
      <c r="M127" s="47"/>
      <c r="O127" s="48"/>
      <c r="Q127" s="48">
        <f>'Ex SWC-8'!Q127</f>
        <v>14.560602903667833</v>
      </c>
      <c r="S127" s="49">
        <f t="shared" si="5"/>
        <v>40.387828946508321</v>
      </c>
    </row>
    <row r="128" spans="1:19" x14ac:dyDescent="0.2">
      <c r="A128" s="38">
        <v>119</v>
      </c>
      <c r="C128" s="43">
        <f t="shared" si="3"/>
        <v>59500</v>
      </c>
      <c r="E128" s="44">
        <f t="shared" si="4"/>
        <v>0.16527777777777777</v>
      </c>
      <c r="G128" s="45"/>
      <c r="I128" s="45"/>
      <c r="K128" s="46"/>
      <c r="M128" s="47"/>
      <c r="O128" s="48"/>
      <c r="Q128" s="48">
        <f>'Ex SWC-8'!Q128</f>
        <v>14.656565640139595</v>
      </c>
      <c r="S128" s="49">
        <f t="shared" si="5"/>
        <v>40.387828946508321</v>
      </c>
    </row>
    <row r="129" spans="1:19" x14ac:dyDescent="0.2">
      <c r="A129" s="38">
        <v>120</v>
      </c>
      <c r="C129" s="43">
        <f t="shared" si="3"/>
        <v>60000</v>
      </c>
      <c r="E129" s="44">
        <f t="shared" si="4"/>
        <v>0.16666666666666666</v>
      </c>
      <c r="G129" s="45"/>
      <c r="I129" s="45"/>
      <c r="K129" s="46"/>
      <c r="M129" s="47"/>
      <c r="O129" s="48"/>
      <c r="Q129" s="48">
        <f>'Ex SWC-8'!Q129</f>
        <v>14.752528376611357</v>
      </c>
      <c r="S129" s="49">
        <f t="shared" si="5"/>
        <v>40.387828946508321</v>
      </c>
    </row>
    <row r="130" spans="1:19" x14ac:dyDescent="0.2">
      <c r="A130" s="38">
        <v>121</v>
      </c>
      <c r="C130" s="43">
        <f t="shared" si="3"/>
        <v>60500</v>
      </c>
      <c r="E130" s="44">
        <f t="shared" si="4"/>
        <v>0.16805555555555557</v>
      </c>
      <c r="G130" s="45"/>
      <c r="I130" s="45"/>
      <c r="K130" s="46"/>
      <c r="M130" s="47"/>
      <c r="O130" s="48"/>
      <c r="Q130" s="48">
        <f>'Ex SWC-8'!Q130</f>
        <v>14.848491113083117</v>
      </c>
      <c r="S130" s="49">
        <f t="shared" si="5"/>
        <v>40.387828946508321</v>
      </c>
    </row>
    <row r="131" spans="1:19" x14ac:dyDescent="0.2">
      <c r="A131" s="38">
        <v>122</v>
      </c>
      <c r="C131" s="43">
        <f t="shared" si="3"/>
        <v>61000</v>
      </c>
      <c r="E131" s="44">
        <f t="shared" si="4"/>
        <v>0.16944444444444445</v>
      </c>
      <c r="G131" s="45"/>
      <c r="I131" s="45"/>
      <c r="K131" s="46"/>
      <c r="M131" s="47"/>
      <c r="O131" s="48"/>
      <c r="Q131" s="48">
        <f>'Ex SWC-8'!Q131</f>
        <v>14.944453849554879</v>
      </c>
      <c r="S131" s="49">
        <f t="shared" si="5"/>
        <v>40.387828946508321</v>
      </c>
    </row>
    <row r="132" spans="1:19" x14ac:dyDescent="0.2">
      <c r="A132" s="38">
        <v>123</v>
      </c>
      <c r="C132" s="43">
        <f t="shared" si="3"/>
        <v>61500</v>
      </c>
      <c r="E132" s="44">
        <f t="shared" si="4"/>
        <v>0.17083333333333334</v>
      </c>
      <c r="G132" s="45"/>
      <c r="I132" s="45"/>
      <c r="K132" s="46"/>
      <c r="M132" s="47"/>
      <c r="O132" s="48"/>
      <c r="Q132" s="48">
        <f>'Ex SWC-8'!Q132</f>
        <v>15.040416586026641</v>
      </c>
      <c r="S132" s="49">
        <f t="shared" si="5"/>
        <v>40.387828946508321</v>
      </c>
    </row>
    <row r="133" spans="1:19" x14ac:dyDescent="0.2">
      <c r="A133" s="38">
        <v>124</v>
      </c>
      <c r="C133" s="43">
        <f t="shared" si="3"/>
        <v>62000</v>
      </c>
      <c r="E133" s="44">
        <f t="shared" si="4"/>
        <v>0.17222222222222222</v>
      </c>
      <c r="G133" s="45"/>
      <c r="I133" s="45"/>
      <c r="K133" s="46"/>
      <c r="M133" s="47"/>
      <c r="O133" s="48"/>
      <c r="Q133" s="48">
        <f>'Ex SWC-8'!Q133</f>
        <v>15.136379322498403</v>
      </c>
      <c r="S133" s="49">
        <f t="shared" si="5"/>
        <v>40.387828946508321</v>
      </c>
    </row>
    <row r="134" spans="1:19" x14ac:dyDescent="0.2">
      <c r="A134" s="38">
        <v>125</v>
      </c>
      <c r="C134" s="43">
        <f t="shared" si="3"/>
        <v>62500</v>
      </c>
      <c r="E134" s="44">
        <f t="shared" si="4"/>
        <v>0.1736111111111111</v>
      </c>
      <c r="G134" s="45"/>
      <c r="I134" s="45"/>
      <c r="K134" s="46"/>
      <c r="M134" s="47"/>
      <c r="O134" s="48"/>
      <c r="Q134" s="48">
        <f>'Ex SWC-8'!Q134</f>
        <v>15.232342058970163</v>
      </c>
      <c r="S134" s="49">
        <f t="shared" si="5"/>
        <v>40.387828946508321</v>
      </c>
    </row>
    <row r="135" spans="1:19" x14ac:dyDescent="0.2">
      <c r="A135" s="38">
        <v>126</v>
      </c>
      <c r="C135" s="43">
        <f t="shared" si="3"/>
        <v>63000</v>
      </c>
      <c r="E135" s="44">
        <f t="shared" si="4"/>
        <v>0.17499999999999999</v>
      </c>
      <c r="G135" s="45"/>
      <c r="I135" s="45"/>
      <c r="K135" s="46"/>
      <c r="M135" s="47"/>
      <c r="O135" s="48"/>
      <c r="Q135" s="48">
        <f>'Ex SWC-8'!Q135</f>
        <v>15.328304795441923</v>
      </c>
      <c r="S135" s="49">
        <f t="shared" si="5"/>
        <v>40.387828946508321</v>
      </c>
    </row>
    <row r="136" spans="1:19" x14ac:dyDescent="0.2">
      <c r="A136" s="38">
        <v>127</v>
      </c>
      <c r="C136" s="43">
        <f t="shared" si="3"/>
        <v>63500</v>
      </c>
      <c r="E136" s="44">
        <f t="shared" si="4"/>
        <v>0.1763888888888889</v>
      </c>
      <c r="G136" s="45"/>
      <c r="I136" s="45"/>
      <c r="K136" s="46"/>
      <c r="M136" s="47"/>
      <c r="O136" s="48"/>
      <c r="Q136" s="48">
        <f>'Ex SWC-8'!Q136</f>
        <v>15.424267531913685</v>
      </c>
      <c r="S136" s="49">
        <f t="shared" si="5"/>
        <v>40.387828946508321</v>
      </c>
    </row>
    <row r="137" spans="1:19" x14ac:dyDescent="0.2">
      <c r="A137" s="38">
        <v>128</v>
      </c>
      <c r="C137" s="43">
        <f t="shared" si="3"/>
        <v>64000</v>
      </c>
      <c r="E137" s="44">
        <f t="shared" si="4"/>
        <v>0.17777777777777778</v>
      </c>
      <c r="G137" s="45"/>
      <c r="I137" s="45"/>
      <c r="K137" s="46"/>
      <c r="M137" s="47"/>
      <c r="O137" s="48"/>
      <c r="Q137" s="48">
        <f>'Ex SWC-8'!Q137</f>
        <v>15.520230268385447</v>
      </c>
      <c r="S137" s="49">
        <f t="shared" si="5"/>
        <v>40.387828946508321</v>
      </c>
    </row>
    <row r="138" spans="1:19" x14ac:dyDescent="0.2">
      <c r="A138" s="38">
        <v>129</v>
      </c>
      <c r="C138" s="43">
        <f t="shared" si="3"/>
        <v>64500</v>
      </c>
      <c r="E138" s="44">
        <f t="shared" si="4"/>
        <v>0.17916666666666667</v>
      </c>
      <c r="G138" s="45"/>
      <c r="I138" s="45"/>
      <c r="K138" s="46"/>
      <c r="M138" s="47"/>
      <c r="O138" s="48"/>
      <c r="Q138" s="48">
        <f>'Ex SWC-8'!Q138</f>
        <v>15.616193004857209</v>
      </c>
      <c r="S138" s="49">
        <f t="shared" si="5"/>
        <v>40.387828946508321</v>
      </c>
    </row>
    <row r="139" spans="1:19" x14ac:dyDescent="0.2">
      <c r="A139" s="38">
        <v>130</v>
      </c>
      <c r="C139" s="43">
        <f t="shared" ref="C139:C202" si="6">A139*500</f>
        <v>65000</v>
      </c>
      <c r="E139" s="44">
        <f t="shared" ref="E139:E202" si="7">C139/(720*500)</f>
        <v>0.18055555555555555</v>
      </c>
      <c r="G139" s="45"/>
      <c r="I139" s="45"/>
      <c r="K139" s="46"/>
      <c r="M139" s="47"/>
      <c r="O139" s="48"/>
      <c r="Q139" s="48">
        <f>'Ex SWC-8'!Q139</f>
        <v>15.712155741328971</v>
      </c>
      <c r="S139" s="49">
        <f t="shared" ref="S139:S202" si="8">$S$8</f>
        <v>40.387828946508321</v>
      </c>
    </row>
    <row r="140" spans="1:19" x14ac:dyDescent="0.2">
      <c r="A140" s="38">
        <v>131</v>
      </c>
      <c r="C140" s="43">
        <f t="shared" si="6"/>
        <v>65500</v>
      </c>
      <c r="E140" s="44">
        <f t="shared" si="7"/>
        <v>0.18194444444444444</v>
      </c>
      <c r="G140" s="45"/>
      <c r="I140" s="45"/>
      <c r="K140" s="46"/>
      <c r="M140" s="47"/>
      <c r="O140" s="48"/>
      <c r="Q140" s="48">
        <f>'Ex SWC-8'!Q140</f>
        <v>15.808118477800731</v>
      </c>
      <c r="S140" s="49">
        <f t="shared" si="8"/>
        <v>40.387828946508321</v>
      </c>
    </row>
    <row r="141" spans="1:19" x14ac:dyDescent="0.2">
      <c r="A141" s="38">
        <v>132</v>
      </c>
      <c r="C141" s="43">
        <f t="shared" si="6"/>
        <v>66000</v>
      </c>
      <c r="E141" s="44">
        <f t="shared" si="7"/>
        <v>0.18333333333333332</v>
      </c>
      <c r="G141" s="45"/>
      <c r="I141" s="45"/>
      <c r="K141" s="46"/>
      <c r="M141" s="47"/>
      <c r="O141" s="48"/>
      <c r="Q141" s="48">
        <f>'Ex SWC-8'!Q141</f>
        <v>15.904081214272491</v>
      </c>
      <c r="S141" s="49">
        <f t="shared" si="8"/>
        <v>40.387828946508321</v>
      </c>
    </row>
    <row r="142" spans="1:19" x14ac:dyDescent="0.2">
      <c r="A142" s="38">
        <v>133</v>
      </c>
      <c r="C142" s="43">
        <f t="shared" si="6"/>
        <v>66500</v>
      </c>
      <c r="E142" s="44">
        <f t="shared" si="7"/>
        <v>0.18472222222222223</v>
      </c>
      <c r="G142" s="45"/>
      <c r="I142" s="45"/>
      <c r="K142" s="46"/>
      <c r="M142" s="47"/>
      <c r="O142" s="48"/>
      <c r="Q142" s="48">
        <f>'Ex SWC-8'!Q142</f>
        <v>16.000043950744253</v>
      </c>
      <c r="S142" s="49">
        <f t="shared" si="8"/>
        <v>40.387828946508321</v>
      </c>
    </row>
    <row r="143" spans="1:19" x14ac:dyDescent="0.2">
      <c r="A143" s="38">
        <v>134</v>
      </c>
      <c r="C143" s="43">
        <f t="shared" si="6"/>
        <v>67000</v>
      </c>
      <c r="E143" s="44">
        <f t="shared" si="7"/>
        <v>0.18611111111111112</v>
      </c>
      <c r="G143" s="45"/>
      <c r="I143" s="45"/>
      <c r="K143" s="46"/>
      <c r="M143" s="47"/>
      <c r="O143" s="48"/>
      <c r="Q143" s="48">
        <f>'Ex SWC-8'!Q143</f>
        <v>16.096006687216015</v>
      </c>
      <c r="S143" s="49">
        <f t="shared" si="8"/>
        <v>40.387828946508321</v>
      </c>
    </row>
    <row r="144" spans="1:19" x14ac:dyDescent="0.2">
      <c r="A144" s="38">
        <v>135</v>
      </c>
      <c r="C144" s="43">
        <f t="shared" si="6"/>
        <v>67500</v>
      </c>
      <c r="E144" s="44">
        <f t="shared" si="7"/>
        <v>0.1875</v>
      </c>
      <c r="G144" s="45"/>
      <c r="I144" s="45"/>
      <c r="K144" s="46"/>
      <c r="M144" s="47"/>
      <c r="O144" s="48"/>
      <c r="Q144" s="48">
        <f>'Ex SWC-8'!Q144</f>
        <v>16.191969423687777</v>
      </c>
      <c r="S144" s="49">
        <f t="shared" si="8"/>
        <v>40.387828946508321</v>
      </c>
    </row>
    <row r="145" spans="1:19" x14ac:dyDescent="0.2">
      <c r="A145" s="38">
        <v>136</v>
      </c>
      <c r="C145" s="43">
        <f t="shared" si="6"/>
        <v>68000</v>
      </c>
      <c r="E145" s="44">
        <f t="shared" si="7"/>
        <v>0.18888888888888888</v>
      </c>
      <c r="G145" s="45"/>
      <c r="I145" s="45"/>
      <c r="K145" s="46"/>
      <c r="M145" s="47"/>
      <c r="O145" s="48"/>
      <c r="Q145" s="48">
        <f>'Ex SWC-8'!Q145</f>
        <v>16.287932160159535</v>
      </c>
      <c r="S145" s="49">
        <f t="shared" si="8"/>
        <v>40.387828946508321</v>
      </c>
    </row>
    <row r="146" spans="1:19" x14ac:dyDescent="0.2">
      <c r="A146" s="38">
        <v>137</v>
      </c>
      <c r="C146" s="43">
        <f t="shared" si="6"/>
        <v>68500</v>
      </c>
      <c r="E146" s="44">
        <f t="shared" si="7"/>
        <v>0.19027777777777777</v>
      </c>
      <c r="G146" s="45"/>
      <c r="I146" s="45"/>
      <c r="K146" s="46"/>
      <c r="M146" s="47"/>
      <c r="O146" s="48"/>
      <c r="Q146" s="48">
        <f>'Ex SWC-8'!Q146</f>
        <v>16.383894896631297</v>
      </c>
      <c r="S146" s="49">
        <f t="shared" si="8"/>
        <v>40.387828946508321</v>
      </c>
    </row>
    <row r="147" spans="1:19" x14ac:dyDescent="0.2">
      <c r="A147" s="38">
        <v>138</v>
      </c>
      <c r="C147" s="43">
        <f t="shared" si="6"/>
        <v>69000</v>
      </c>
      <c r="E147" s="44">
        <f t="shared" si="7"/>
        <v>0.19166666666666668</v>
      </c>
      <c r="G147" s="45"/>
      <c r="I147" s="45"/>
      <c r="K147" s="46"/>
      <c r="M147" s="47"/>
      <c r="O147" s="48"/>
      <c r="Q147" s="48">
        <f>'Ex SWC-8'!Q147</f>
        <v>16.479857633103059</v>
      </c>
      <c r="S147" s="49">
        <f t="shared" si="8"/>
        <v>40.387828946508321</v>
      </c>
    </row>
    <row r="148" spans="1:19" x14ac:dyDescent="0.2">
      <c r="A148" s="38">
        <v>139</v>
      </c>
      <c r="C148" s="43">
        <f t="shared" si="6"/>
        <v>69500</v>
      </c>
      <c r="E148" s="44">
        <f t="shared" si="7"/>
        <v>0.19305555555555556</v>
      </c>
      <c r="G148" s="45"/>
      <c r="I148" s="45"/>
      <c r="K148" s="46"/>
      <c r="M148" s="47"/>
      <c r="O148" s="48"/>
      <c r="Q148" s="48">
        <f>'Ex SWC-8'!Q148</f>
        <v>16.575820369574821</v>
      </c>
      <c r="S148" s="49">
        <f t="shared" si="8"/>
        <v>40.387828946508321</v>
      </c>
    </row>
    <row r="149" spans="1:19" x14ac:dyDescent="0.2">
      <c r="A149" s="38">
        <v>140</v>
      </c>
      <c r="C149" s="43">
        <f t="shared" si="6"/>
        <v>70000</v>
      </c>
      <c r="E149" s="44">
        <f t="shared" si="7"/>
        <v>0.19444444444444445</v>
      </c>
      <c r="G149" s="45"/>
      <c r="I149" s="45"/>
      <c r="K149" s="46"/>
      <c r="M149" s="47"/>
      <c r="O149" s="48"/>
      <c r="Q149" s="48">
        <f>'Ex SWC-8'!Q149</f>
        <v>16.671783106046583</v>
      </c>
      <c r="S149" s="49">
        <f t="shared" si="8"/>
        <v>40.387828946508321</v>
      </c>
    </row>
    <row r="150" spans="1:19" x14ac:dyDescent="0.2">
      <c r="A150" s="38">
        <v>141</v>
      </c>
      <c r="C150" s="43">
        <f t="shared" si="6"/>
        <v>70500</v>
      </c>
      <c r="E150" s="44">
        <f t="shared" si="7"/>
        <v>0.19583333333333333</v>
      </c>
      <c r="G150" s="45"/>
      <c r="I150" s="45"/>
      <c r="K150" s="46"/>
      <c r="M150" s="47"/>
      <c r="O150" s="48"/>
      <c r="Q150" s="48">
        <f>'Ex SWC-8'!Q150</f>
        <v>16.767745842518345</v>
      </c>
      <c r="S150" s="49">
        <f t="shared" si="8"/>
        <v>40.387828946508321</v>
      </c>
    </row>
    <row r="151" spans="1:19" x14ac:dyDescent="0.2">
      <c r="A151" s="38">
        <v>142</v>
      </c>
      <c r="C151" s="43">
        <f t="shared" si="6"/>
        <v>71000</v>
      </c>
      <c r="E151" s="44">
        <f t="shared" si="7"/>
        <v>0.19722222222222222</v>
      </c>
      <c r="G151" s="45"/>
      <c r="I151" s="45"/>
      <c r="K151" s="46"/>
      <c r="M151" s="47"/>
      <c r="O151" s="48"/>
      <c r="Q151" s="48">
        <f>'Ex SWC-8'!Q151</f>
        <v>16.863708578990106</v>
      </c>
      <c r="S151" s="49">
        <f t="shared" si="8"/>
        <v>40.387828946508321</v>
      </c>
    </row>
    <row r="152" spans="1:19" x14ac:dyDescent="0.2">
      <c r="A152" s="38">
        <v>143</v>
      </c>
      <c r="C152" s="43">
        <f t="shared" si="6"/>
        <v>71500</v>
      </c>
      <c r="E152" s="44">
        <f t="shared" si="7"/>
        <v>0.1986111111111111</v>
      </c>
      <c r="G152" s="45"/>
      <c r="I152" s="45"/>
      <c r="K152" s="46"/>
      <c r="M152" s="47"/>
      <c r="O152" s="48"/>
      <c r="Q152" s="48">
        <f>'Ex SWC-8'!Q152</f>
        <v>16.959671315461868</v>
      </c>
      <c r="S152" s="49">
        <f t="shared" si="8"/>
        <v>40.387828946508321</v>
      </c>
    </row>
    <row r="153" spans="1:19" x14ac:dyDescent="0.2">
      <c r="A153" s="38">
        <v>144</v>
      </c>
      <c r="C153" s="43">
        <f t="shared" si="6"/>
        <v>72000</v>
      </c>
      <c r="E153" s="44">
        <f t="shared" si="7"/>
        <v>0.2</v>
      </c>
      <c r="G153" s="45"/>
      <c r="I153" s="45"/>
      <c r="K153" s="46"/>
      <c r="M153" s="47"/>
      <c r="O153" s="48"/>
      <c r="Q153" s="48">
        <f>'Ex SWC-8'!Q153</f>
        <v>17.05563405193363</v>
      </c>
      <c r="S153" s="49">
        <f t="shared" si="8"/>
        <v>40.387828946508321</v>
      </c>
    </row>
    <row r="154" spans="1:19" x14ac:dyDescent="0.2">
      <c r="A154" s="38">
        <v>145</v>
      </c>
      <c r="C154" s="43">
        <f t="shared" si="6"/>
        <v>72500</v>
      </c>
      <c r="E154" s="44">
        <f t="shared" si="7"/>
        <v>0.2013888888888889</v>
      </c>
      <c r="G154" s="45"/>
      <c r="I154" s="45"/>
      <c r="K154" s="46"/>
      <c r="M154" s="47"/>
      <c r="O154" s="48"/>
      <c r="Q154" s="48">
        <f>'Ex SWC-8'!Q154</f>
        <v>17.151596788405392</v>
      </c>
      <c r="S154" s="49">
        <f t="shared" si="8"/>
        <v>40.387828946508321</v>
      </c>
    </row>
    <row r="155" spans="1:19" x14ac:dyDescent="0.2">
      <c r="A155" s="38">
        <v>146</v>
      </c>
      <c r="C155" s="43">
        <f t="shared" si="6"/>
        <v>73000</v>
      </c>
      <c r="E155" s="44">
        <f t="shared" si="7"/>
        <v>0.20277777777777778</v>
      </c>
      <c r="G155" s="45"/>
      <c r="I155" s="45"/>
      <c r="K155" s="46"/>
      <c r="M155" s="47"/>
      <c r="O155" s="48"/>
      <c r="Q155" s="48">
        <f>'Ex SWC-8'!Q155</f>
        <v>17.24755952487715</v>
      </c>
      <c r="S155" s="49">
        <f t="shared" si="8"/>
        <v>40.387828946508321</v>
      </c>
    </row>
    <row r="156" spans="1:19" x14ac:dyDescent="0.2">
      <c r="A156" s="38">
        <v>147</v>
      </c>
      <c r="C156" s="43">
        <f t="shared" si="6"/>
        <v>73500</v>
      </c>
      <c r="E156" s="44">
        <f t="shared" si="7"/>
        <v>0.20416666666666666</v>
      </c>
      <c r="G156" s="45"/>
      <c r="I156" s="45"/>
      <c r="K156" s="46"/>
      <c r="M156" s="47"/>
      <c r="O156" s="48"/>
      <c r="Q156" s="48">
        <f>'Ex SWC-8'!Q156</f>
        <v>17.343522261348909</v>
      </c>
      <c r="S156" s="49">
        <f t="shared" si="8"/>
        <v>40.387828946508321</v>
      </c>
    </row>
    <row r="157" spans="1:19" x14ac:dyDescent="0.2">
      <c r="A157" s="38">
        <v>148</v>
      </c>
      <c r="C157" s="43">
        <f t="shared" si="6"/>
        <v>74000</v>
      </c>
      <c r="E157" s="44">
        <f t="shared" si="7"/>
        <v>0.20555555555555555</v>
      </c>
      <c r="G157" s="45"/>
      <c r="I157" s="45"/>
      <c r="K157" s="46"/>
      <c r="M157" s="47"/>
      <c r="O157" s="48"/>
      <c r="Q157" s="48">
        <f>'Ex SWC-8'!Q157</f>
        <v>17.439484997820671</v>
      </c>
      <c r="S157" s="49">
        <f t="shared" si="8"/>
        <v>40.387828946508321</v>
      </c>
    </row>
    <row r="158" spans="1:19" x14ac:dyDescent="0.2">
      <c r="A158" s="38">
        <v>149</v>
      </c>
      <c r="C158" s="43">
        <f t="shared" si="6"/>
        <v>74500</v>
      </c>
      <c r="E158" s="44">
        <f t="shared" si="7"/>
        <v>0.20694444444444443</v>
      </c>
      <c r="G158" s="45"/>
      <c r="I158" s="45"/>
      <c r="K158" s="46"/>
      <c r="M158" s="47"/>
      <c r="O158" s="48"/>
      <c r="Q158" s="48">
        <f>'Ex SWC-8'!Q158</f>
        <v>17.535447734292433</v>
      </c>
      <c r="S158" s="49">
        <f t="shared" si="8"/>
        <v>40.387828946508321</v>
      </c>
    </row>
    <row r="159" spans="1:19" x14ac:dyDescent="0.2">
      <c r="A159" s="38">
        <v>150</v>
      </c>
      <c r="C159" s="43">
        <f t="shared" si="6"/>
        <v>75000</v>
      </c>
      <c r="E159" s="44">
        <f t="shared" si="7"/>
        <v>0.20833333333333334</v>
      </c>
      <c r="G159" s="45"/>
      <c r="I159" s="45"/>
      <c r="K159" s="46"/>
      <c r="M159" s="47"/>
      <c r="O159" s="48"/>
      <c r="Q159" s="48">
        <f>'Ex SWC-8'!Q159</f>
        <v>17.631410470764195</v>
      </c>
      <c r="S159" s="49">
        <f t="shared" si="8"/>
        <v>40.387828946508321</v>
      </c>
    </row>
    <row r="160" spans="1:19" x14ac:dyDescent="0.2">
      <c r="A160" s="38">
        <v>151</v>
      </c>
      <c r="C160" s="43">
        <f t="shared" si="6"/>
        <v>75500</v>
      </c>
      <c r="E160" s="44">
        <f t="shared" si="7"/>
        <v>0.20972222222222223</v>
      </c>
      <c r="G160" s="45"/>
      <c r="I160" s="45"/>
      <c r="K160" s="46"/>
      <c r="M160" s="47"/>
      <c r="O160" s="48"/>
      <c r="Q160" s="48">
        <f>'Ex SWC-8'!Q160</f>
        <v>17.727373207235956</v>
      </c>
      <c r="S160" s="49">
        <f t="shared" si="8"/>
        <v>40.387828946508321</v>
      </c>
    </row>
    <row r="161" spans="1:19" x14ac:dyDescent="0.2">
      <c r="A161" s="38">
        <v>152</v>
      </c>
      <c r="C161" s="43">
        <f t="shared" si="6"/>
        <v>76000</v>
      </c>
      <c r="E161" s="44">
        <f t="shared" si="7"/>
        <v>0.21111111111111111</v>
      </c>
      <c r="G161" s="45"/>
      <c r="I161" s="45"/>
      <c r="K161" s="46"/>
      <c r="M161" s="47"/>
      <c r="O161" s="48"/>
      <c r="Q161" s="48">
        <f>'Ex SWC-8'!Q161</f>
        <v>17.823335943707718</v>
      </c>
      <c r="S161" s="49">
        <f t="shared" si="8"/>
        <v>40.387828946508321</v>
      </c>
    </row>
    <row r="162" spans="1:19" x14ac:dyDescent="0.2">
      <c r="A162" s="38">
        <v>153</v>
      </c>
      <c r="C162" s="43">
        <f t="shared" si="6"/>
        <v>76500</v>
      </c>
      <c r="E162" s="44">
        <f t="shared" si="7"/>
        <v>0.21249999999999999</v>
      </c>
      <c r="G162" s="45"/>
      <c r="I162" s="45"/>
      <c r="K162" s="46"/>
      <c r="M162" s="47"/>
      <c r="O162" s="48"/>
      <c r="Q162" s="48">
        <f>'Ex SWC-8'!Q162</f>
        <v>17.91929868017948</v>
      </c>
      <c r="S162" s="49">
        <f t="shared" si="8"/>
        <v>40.387828946508321</v>
      </c>
    </row>
    <row r="163" spans="1:19" x14ac:dyDescent="0.2">
      <c r="A163" s="38">
        <v>154</v>
      </c>
      <c r="C163" s="43">
        <f t="shared" si="6"/>
        <v>77000</v>
      </c>
      <c r="E163" s="44">
        <f t="shared" si="7"/>
        <v>0.21388888888888888</v>
      </c>
      <c r="G163" s="45"/>
      <c r="I163" s="45"/>
      <c r="K163" s="46"/>
      <c r="M163" s="47"/>
      <c r="O163" s="48"/>
      <c r="Q163" s="48">
        <f>'Ex SWC-8'!Q163</f>
        <v>18.015261416651242</v>
      </c>
      <c r="S163" s="49">
        <f t="shared" si="8"/>
        <v>40.387828946508321</v>
      </c>
    </row>
    <row r="164" spans="1:19" x14ac:dyDescent="0.2">
      <c r="A164" s="38">
        <v>155</v>
      </c>
      <c r="C164" s="43">
        <f t="shared" si="6"/>
        <v>77500</v>
      </c>
      <c r="E164" s="44">
        <f t="shared" si="7"/>
        <v>0.21527777777777779</v>
      </c>
      <c r="G164" s="45"/>
      <c r="I164" s="45"/>
      <c r="K164" s="46"/>
      <c r="M164" s="47"/>
      <c r="O164" s="48"/>
      <c r="Q164" s="48">
        <f>'Ex SWC-8'!Q164</f>
        <v>18.111224153123004</v>
      </c>
      <c r="S164" s="49">
        <f t="shared" si="8"/>
        <v>40.387828946508321</v>
      </c>
    </row>
    <row r="165" spans="1:19" x14ac:dyDescent="0.2">
      <c r="A165" s="38">
        <v>156</v>
      </c>
      <c r="C165" s="43">
        <f t="shared" si="6"/>
        <v>78000</v>
      </c>
      <c r="E165" s="44">
        <f t="shared" si="7"/>
        <v>0.21666666666666667</v>
      </c>
      <c r="G165" s="45"/>
      <c r="I165" s="45"/>
      <c r="K165" s="46"/>
      <c r="M165" s="47"/>
      <c r="O165" s="48"/>
      <c r="Q165" s="48">
        <f>'Ex SWC-8'!Q165</f>
        <v>18.207186889594762</v>
      </c>
      <c r="S165" s="49">
        <f t="shared" si="8"/>
        <v>40.387828946508321</v>
      </c>
    </row>
    <row r="166" spans="1:19" x14ac:dyDescent="0.2">
      <c r="A166" s="38">
        <v>157</v>
      </c>
      <c r="C166" s="43">
        <f t="shared" si="6"/>
        <v>78500</v>
      </c>
      <c r="E166" s="44">
        <f t="shared" si="7"/>
        <v>0.21805555555555556</v>
      </c>
      <c r="G166" s="45"/>
      <c r="I166" s="45"/>
      <c r="K166" s="46"/>
      <c r="M166" s="47"/>
      <c r="O166" s="48"/>
      <c r="Q166" s="48">
        <f>'Ex SWC-8'!Q166</f>
        <v>18.303149626066524</v>
      </c>
      <c r="S166" s="49">
        <f t="shared" si="8"/>
        <v>40.387828946508321</v>
      </c>
    </row>
    <row r="167" spans="1:19" x14ac:dyDescent="0.2">
      <c r="A167" s="38">
        <v>158</v>
      </c>
      <c r="C167" s="43">
        <f t="shared" si="6"/>
        <v>79000</v>
      </c>
      <c r="E167" s="44">
        <f t="shared" si="7"/>
        <v>0.21944444444444444</v>
      </c>
      <c r="G167" s="45"/>
      <c r="I167" s="45"/>
      <c r="K167" s="46"/>
      <c r="M167" s="47"/>
      <c r="O167" s="48"/>
      <c r="Q167" s="48">
        <f>'Ex SWC-8'!Q167</f>
        <v>18.399112362538286</v>
      </c>
      <c r="S167" s="49">
        <f t="shared" si="8"/>
        <v>40.387828946508321</v>
      </c>
    </row>
    <row r="168" spans="1:19" x14ac:dyDescent="0.2">
      <c r="A168" s="38">
        <v>159</v>
      </c>
      <c r="C168" s="43">
        <f t="shared" si="6"/>
        <v>79500</v>
      </c>
      <c r="E168" s="44">
        <f t="shared" si="7"/>
        <v>0.22083333333333333</v>
      </c>
      <c r="G168" s="45"/>
      <c r="I168" s="45"/>
      <c r="K168" s="46"/>
      <c r="M168" s="47"/>
      <c r="O168" s="48"/>
      <c r="Q168" s="48">
        <f>'Ex SWC-8'!Q168</f>
        <v>18.495075099010048</v>
      </c>
      <c r="S168" s="49">
        <f t="shared" si="8"/>
        <v>40.387828946508321</v>
      </c>
    </row>
    <row r="169" spans="1:19" x14ac:dyDescent="0.2">
      <c r="A169" s="38">
        <v>160</v>
      </c>
      <c r="C169" s="43">
        <f t="shared" si="6"/>
        <v>80000</v>
      </c>
      <c r="E169" s="44">
        <f t="shared" si="7"/>
        <v>0.22222222222222221</v>
      </c>
      <c r="G169" s="45"/>
      <c r="I169" s="45"/>
      <c r="K169" s="46"/>
      <c r="M169" s="47"/>
      <c r="O169" s="48"/>
      <c r="Q169" s="48">
        <f>'Ex SWC-8'!Q169</f>
        <v>18.59103783548181</v>
      </c>
      <c r="S169" s="49">
        <f t="shared" si="8"/>
        <v>40.387828946508321</v>
      </c>
    </row>
    <row r="170" spans="1:19" x14ac:dyDescent="0.2">
      <c r="A170" s="38">
        <v>161</v>
      </c>
      <c r="C170" s="43">
        <f t="shared" si="6"/>
        <v>80500</v>
      </c>
      <c r="E170" s="44">
        <f t="shared" si="7"/>
        <v>0.22361111111111112</v>
      </c>
      <c r="G170" s="45"/>
      <c r="I170" s="45"/>
      <c r="K170" s="46"/>
      <c r="M170" s="47"/>
      <c r="O170" s="48"/>
      <c r="Q170" s="48">
        <f>'Ex SWC-8'!Q170</f>
        <v>18.687000571953568</v>
      </c>
      <c r="S170" s="49">
        <f t="shared" si="8"/>
        <v>40.387828946508321</v>
      </c>
    </row>
    <row r="171" spans="1:19" x14ac:dyDescent="0.2">
      <c r="A171" s="38">
        <v>162</v>
      </c>
      <c r="C171" s="43">
        <f t="shared" si="6"/>
        <v>81000</v>
      </c>
      <c r="E171" s="44">
        <f t="shared" si="7"/>
        <v>0.22500000000000001</v>
      </c>
      <c r="G171" s="45"/>
      <c r="I171" s="45"/>
      <c r="K171" s="46"/>
      <c r="M171" s="47"/>
      <c r="O171" s="48"/>
      <c r="Q171" s="48">
        <f>'Ex SWC-8'!Q171</f>
        <v>18.78296330842533</v>
      </c>
      <c r="S171" s="49">
        <f t="shared" si="8"/>
        <v>40.387828946508321</v>
      </c>
    </row>
    <row r="172" spans="1:19" x14ac:dyDescent="0.2">
      <c r="A172" s="38">
        <v>163</v>
      </c>
      <c r="C172" s="43">
        <f t="shared" si="6"/>
        <v>81500</v>
      </c>
      <c r="E172" s="44">
        <f t="shared" si="7"/>
        <v>0.22638888888888889</v>
      </c>
      <c r="G172" s="45"/>
      <c r="I172" s="45"/>
      <c r="K172" s="46"/>
      <c r="M172" s="47"/>
      <c r="O172" s="48"/>
      <c r="Q172" s="48">
        <f>'Ex SWC-8'!Q172</f>
        <v>18.878926044897092</v>
      </c>
      <c r="S172" s="49">
        <f t="shared" si="8"/>
        <v>40.387828946508321</v>
      </c>
    </row>
    <row r="173" spans="1:19" x14ac:dyDescent="0.2">
      <c r="A173" s="38">
        <v>164</v>
      </c>
      <c r="C173" s="43">
        <f t="shared" si="6"/>
        <v>82000</v>
      </c>
      <c r="E173" s="44">
        <f t="shared" si="7"/>
        <v>0.22777777777777777</v>
      </c>
      <c r="G173" s="45"/>
      <c r="I173" s="45"/>
      <c r="K173" s="46"/>
      <c r="M173" s="47"/>
      <c r="O173" s="48"/>
      <c r="Q173" s="48">
        <f>'Ex SWC-8'!Q173</f>
        <v>18.974888781368854</v>
      </c>
      <c r="S173" s="49">
        <f t="shared" si="8"/>
        <v>40.387828946508321</v>
      </c>
    </row>
    <row r="174" spans="1:19" x14ac:dyDescent="0.2">
      <c r="A174" s="38">
        <v>165</v>
      </c>
      <c r="C174" s="43">
        <f t="shared" si="6"/>
        <v>82500</v>
      </c>
      <c r="E174" s="44">
        <f t="shared" si="7"/>
        <v>0.22916666666666666</v>
      </c>
      <c r="G174" s="45"/>
      <c r="I174" s="45"/>
      <c r="K174" s="46"/>
      <c r="M174" s="47"/>
      <c r="O174" s="48"/>
      <c r="Q174" s="48">
        <f>'Ex SWC-8'!Q174</f>
        <v>19.070851517840616</v>
      </c>
      <c r="S174" s="49">
        <f t="shared" si="8"/>
        <v>40.387828946508321</v>
      </c>
    </row>
    <row r="175" spans="1:19" x14ac:dyDescent="0.2">
      <c r="A175" s="38">
        <v>166</v>
      </c>
      <c r="C175" s="43">
        <f t="shared" si="6"/>
        <v>83000</v>
      </c>
      <c r="E175" s="44">
        <f t="shared" si="7"/>
        <v>0.23055555555555557</v>
      </c>
      <c r="G175" s="45"/>
      <c r="I175" s="45"/>
      <c r="K175" s="46"/>
      <c r="M175" s="47"/>
      <c r="O175" s="48"/>
      <c r="Q175" s="48">
        <f>'Ex SWC-8'!Q175</f>
        <v>19.166814254312378</v>
      </c>
      <c r="S175" s="49">
        <f t="shared" si="8"/>
        <v>40.387828946508321</v>
      </c>
    </row>
    <row r="176" spans="1:19" x14ac:dyDescent="0.2">
      <c r="A176" s="38">
        <v>167</v>
      </c>
      <c r="C176" s="43">
        <f t="shared" si="6"/>
        <v>83500</v>
      </c>
      <c r="E176" s="44">
        <f t="shared" si="7"/>
        <v>0.23194444444444445</v>
      </c>
      <c r="G176" s="45"/>
      <c r="I176" s="45"/>
      <c r="K176" s="46"/>
      <c r="M176" s="47"/>
      <c r="O176" s="48"/>
      <c r="Q176" s="48">
        <f>'Ex SWC-8'!Q176</f>
        <v>19.26277699078414</v>
      </c>
      <c r="S176" s="49">
        <f t="shared" si="8"/>
        <v>40.387828946508321</v>
      </c>
    </row>
    <row r="177" spans="1:19" x14ac:dyDescent="0.2">
      <c r="A177" s="38">
        <v>168</v>
      </c>
      <c r="C177" s="43">
        <f t="shared" si="6"/>
        <v>84000</v>
      </c>
      <c r="E177" s="44">
        <f t="shared" si="7"/>
        <v>0.23333333333333334</v>
      </c>
      <c r="G177" s="45"/>
      <c r="I177" s="45"/>
      <c r="K177" s="46"/>
      <c r="M177" s="47"/>
      <c r="O177" s="48"/>
      <c r="Q177" s="48">
        <f>'Ex SWC-8'!Q177</f>
        <v>19.358739727255902</v>
      </c>
      <c r="S177" s="49">
        <f t="shared" si="8"/>
        <v>40.387828946508321</v>
      </c>
    </row>
    <row r="178" spans="1:19" x14ac:dyDescent="0.2">
      <c r="A178" s="38">
        <v>169</v>
      </c>
      <c r="C178" s="43">
        <f t="shared" si="6"/>
        <v>84500</v>
      </c>
      <c r="E178" s="44">
        <f t="shared" si="7"/>
        <v>0.23472222222222222</v>
      </c>
      <c r="G178" s="45"/>
      <c r="I178" s="45"/>
      <c r="K178" s="46"/>
      <c r="M178" s="47"/>
      <c r="O178" s="48"/>
      <c r="Q178" s="48">
        <f>'Ex SWC-8'!Q178</f>
        <v>19.454702463727664</v>
      </c>
      <c r="S178" s="49">
        <f t="shared" si="8"/>
        <v>40.387828946508321</v>
      </c>
    </row>
    <row r="179" spans="1:19" x14ac:dyDescent="0.2">
      <c r="A179" s="38">
        <v>170</v>
      </c>
      <c r="C179" s="43">
        <f t="shared" si="6"/>
        <v>85000</v>
      </c>
      <c r="E179" s="44">
        <f t="shared" si="7"/>
        <v>0.2361111111111111</v>
      </c>
      <c r="G179" s="45"/>
      <c r="I179" s="45"/>
      <c r="K179" s="46"/>
      <c r="M179" s="47"/>
      <c r="O179" s="48"/>
      <c r="Q179" s="48">
        <f>'Ex SWC-8'!Q179</f>
        <v>19.550665200199418</v>
      </c>
      <c r="S179" s="49">
        <f t="shared" si="8"/>
        <v>40.387828946508321</v>
      </c>
    </row>
    <row r="180" spans="1:19" x14ac:dyDescent="0.2">
      <c r="A180" s="38">
        <v>171</v>
      </c>
      <c r="C180" s="43">
        <f t="shared" si="6"/>
        <v>85500</v>
      </c>
      <c r="E180" s="44">
        <f t="shared" si="7"/>
        <v>0.23749999999999999</v>
      </c>
      <c r="G180" s="45"/>
      <c r="I180" s="45"/>
      <c r="K180" s="46"/>
      <c r="M180" s="47"/>
      <c r="O180" s="48"/>
      <c r="Q180" s="48">
        <f>'Ex SWC-8'!Q180</f>
        <v>19.64662793667118</v>
      </c>
      <c r="S180" s="49">
        <f t="shared" si="8"/>
        <v>40.387828946508321</v>
      </c>
    </row>
    <row r="181" spans="1:19" x14ac:dyDescent="0.2">
      <c r="A181" s="38">
        <v>172</v>
      </c>
      <c r="C181" s="43">
        <f t="shared" si="6"/>
        <v>86000</v>
      </c>
      <c r="E181" s="44">
        <f t="shared" si="7"/>
        <v>0.2388888888888889</v>
      </c>
      <c r="G181" s="45"/>
      <c r="I181" s="45"/>
      <c r="K181" s="46"/>
      <c r="M181" s="47"/>
      <c r="O181" s="48"/>
      <c r="Q181" s="48">
        <f>'Ex SWC-8'!Q181</f>
        <v>19.742590673142949</v>
      </c>
      <c r="S181" s="49">
        <f t="shared" si="8"/>
        <v>40.387828946508321</v>
      </c>
    </row>
    <row r="182" spans="1:19" x14ac:dyDescent="0.2">
      <c r="A182" s="38">
        <v>173</v>
      </c>
      <c r="C182" s="43">
        <f t="shared" si="6"/>
        <v>86500</v>
      </c>
      <c r="E182" s="44">
        <f t="shared" si="7"/>
        <v>0.24027777777777778</v>
      </c>
      <c r="G182" s="45"/>
      <c r="I182" s="45"/>
      <c r="K182" s="46"/>
      <c r="M182" s="47"/>
      <c r="O182" s="48"/>
      <c r="Q182" s="48">
        <f>'Ex SWC-8'!Q182</f>
        <v>19.838553409614704</v>
      </c>
      <c r="S182" s="49">
        <f t="shared" si="8"/>
        <v>40.387828946508321</v>
      </c>
    </row>
    <row r="183" spans="1:19" x14ac:dyDescent="0.2">
      <c r="A183" s="38">
        <v>174</v>
      </c>
      <c r="C183" s="43">
        <f t="shared" si="6"/>
        <v>87000</v>
      </c>
      <c r="E183" s="44">
        <f t="shared" si="7"/>
        <v>0.24166666666666667</v>
      </c>
      <c r="G183" s="45"/>
      <c r="I183" s="45"/>
      <c r="K183" s="46"/>
      <c r="M183" s="47"/>
      <c r="O183" s="48"/>
      <c r="Q183" s="48">
        <f>'Ex SWC-8'!Q183</f>
        <v>19.934516146086466</v>
      </c>
      <c r="S183" s="49">
        <f t="shared" si="8"/>
        <v>40.387828946508321</v>
      </c>
    </row>
    <row r="184" spans="1:19" x14ac:dyDescent="0.2">
      <c r="A184" s="38">
        <v>175</v>
      </c>
      <c r="C184" s="43">
        <f t="shared" si="6"/>
        <v>87500</v>
      </c>
      <c r="E184" s="44">
        <f t="shared" si="7"/>
        <v>0.24305555555555555</v>
      </c>
      <c r="G184" s="45"/>
      <c r="I184" s="45"/>
      <c r="K184" s="46"/>
      <c r="M184" s="47"/>
      <c r="O184" s="48"/>
      <c r="Q184" s="48">
        <f>'Ex SWC-8'!Q184</f>
        <v>20.030478882558228</v>
      </c>
      <c r="S184" s="49">
        <f t="shared" si="8"/>
        <v>40.387828946508321</v>
      </c>
    </row>
    <row r="185" spans="1:19" x14ac:dyDescent="0.2">
      <c r="A185" s="38">
        <v>176</v>
      </c>
      <c r="C185" s="43">
        <f t="shared" si="6"/>
        <v>88000</v>
      </c>
      <c r="E185" s="44">
        <f t="shared" si="7"/>
        <v>0.24444444444444444</v>
      </c>
      <c r="G185" s="45"/>
      <c r="I185" s="45"/>
      <c r="K185" s="46"/>
      <c r="M185" s="47"/>
      <c r="O185" s="48"/>
      <c r="Q185" s="48">
        <f>'Ex SWC-8'!Q185</f>
        <v>20.12644161902999</v>
      </c>
      <c r="S185" s="49">
        <f t="shared" si="8"/>
        <v>40.387828946508321</v>
      </c>
    </row>
    <row r="186" spans="1:19" x14ac:dyDescent="0.2">
      <c r="A186" s="38">
        <v>177</v>
      </c>
      <c r="C186" s="43">
        <f t="shared" si="6"/>
        <v>88500</v>
      </c>
      <c r="E186" s="44">
        <f t="shared" si="7"/>
        <v>0.24583333333333332</v>
      </c>
      <c r="G186" s="45"/>
      <c r="I186" s="45"/>
      <c r="K186" s="46"/>
      <c r="M186" s="47"/>
      <c r="O186" s="48"/>
      <c r="Q186" s="48">
        <f>'Ex SWC-8'!Q186</f>
        <v>20.222404355501752</v>
      </c>
      <c r="S186" s="49">
        <f t="shared" si="8"/>
        <v>40.387828946508321</v>
      </c>
    </row>
    <row r="187" spans="1:19" x14ac:dyDescent="0.2">
      <c r="A187" s="38">
        <v>178</v>
      </c>
      <c r="C187" s="43">
        <f t="shared" si="6"/>
        <v>89000</v>
      </c>
      <c r="E187" s="44">
        <f t="shared" si="7"/>
        <v>0.24722222222222223</v>
      </c>
      <c r="G187" s="45"/>
      <c r="I187" s="45"/>
      <c r="K187" s="46"/>
      <c r="M187" s="47"/>
      <c r="O187" s="48"/>
      <c r="Q187" s="48">
        <f>'Ex SWC-8'!Q187</f>
        <v>20.318367091973514</v>
      </c>
      <c r="S187" s="49">
        <f t="shared" si="8"/>
        <v>40.387828946508321</v>
      </c>
    </row>
    <row r="188" spans="1:19" x14ac:dyDescent="0.2">
      <c r="A188" s="38">
        <v>179</v>
      </c>
      <c r="C188" s="43">
        <f t="shared" si="6"/>
        <v>89500</v>
      </c>
      <c r="E188" s="44">
        <f t="shared" si="7"/>
        <v>0.24861111111111112</v>
      </c>
      <c r="G188" s="45"/>
      <c r="I188" s="45"/>
      <c r="K188" s="46"/>
      <c r="M188" s="47"/>
      <c r="O188" s="48"/>
      <c r="Q188" s="48">
        <f>'Ex SWC-8'!Q188</f>
        <v>20.414329828445275</v>
      </c>
      <c r="S188" s="49">
        <f t="shared" si="8"/>
        <v>40.387828946508321</v>
      </c>
    </row>
    <row r="189" spans="1:19" x14ac:dyDescent="0.2">
      <c r="A189" s="38">
        <v>180</v>
      </c>
      <c r="C189" s="43">
        <f t="shared" si="6"/>
        <v>90000</v>
      </c>
      <c r="E189" s="44">
        <f t="shared" si="7"/>
        <v>0.25</v>
      </c>
      <c r="G189" s="45"/>
      <c r="I189" s="45"/>
      <c r="K189" s="46"/>
      <c r="M189" s="47"/>
      <c r="O189" s="48"/>
      <c r="Q189" s="48">
        <f>'Ex SWC-8'!Q189</f>
        <v>20.510292564917037</v>
      </c>
      <c r="S189" s="49">
        <f t="shared" si="8"/>
        <v>40.387828946508321</v>
      </c>
    </row>
    <row r="190" spans="1:19" x14ac:dyDescent="0.2">
      <c r="A190" s="38">
        <v>181</v>
      </c>
      <c r="C190" s="43">
        <f t="shared" si="6"/>
        <v>90500</v>
      </c>
      <c r="E190" s="44">
        <f t="shared" si="7"/>
        <v>0.25138888888888888</v>
      </c>
      <c r="G190" s="45"/>
      <c r="I190" s="45"/>
      <c r="K190" s="46"/>
      <c r="M190" s="47"/>
      <c r="O190" s="48"/>
      <c r="Q190" s="48">
        <f>'Ex SWC-8'!Q190</f>
        <v>20.606255301388792</v>
      </c>
      <c r="S190" s="49">
        <f t="shared" si="8"/>
        <v>40.387828946508321</v>
      </c>
    </row>
    <row r="191" spans="1:19" x14ac:dyDescent="0.2">
      <c r="A191" s="38">
        <v>182</v>
      </c>
      <c r="C191" s="43">
        <f t="shared" si="6"/>
        <v>91000</v>
      </c>
      <c r="E191" s="44">
        <f t="shared" si="7"/>
        <v>0.25277777777777777</v>
      </c>
      <c r="G191" s="45"/>
      <c r="I191" s="45"/>
      <c r="K191" s="46"/>
      <c r="M191" s="47"/>
      <c r="O191" s="48"/>
      <c r="Q191" s="48">
        <f>'Ex SWC-8'!Q191</f>
        <v>20.702218037860561</v>
      </c>
      <c r="S191" s="49">
        <f t="shared" si="8"/>
        <v>40.387828946508321</v>
      </c>
    </row>
    <row r="192" spans="1:19" x14ac:dyDescent="0.2">
      <c r="A192" s="38">
        <v>183</v>
      </c>
      <c r="C192" s="43">
        <f t="shared" si="6"/>
        <v>91500</v>
      </c>
      <c r="E192" s="44">
        <f t="shared" si="7"/>
        <v>0.25416666666666665</v>
      </c>
      <c r="G192" s="45"/>
      <c r="I192" s="45"/>
      <c r="K192" s="46"/>
      <c r="M192" s="47"/>
      <c r="O192" s="48"/>
      <c r="Q192" s="48">
        <f>'Ex SWC-8'!Q192</f>
        <v>20.798180774332316</v>
      </c>
      <c r="S192" s="49">
        <f t="shared" si="8"/>
        <v>40.387828946508321</v>
      </c>
    </row>
    <row r="193" spans="1:19" x14ac:dyDescent="0.2">
      <c r="A193" s="38">
        <v>184</v>
      </c>
      <c r="C193" s="43">
        <f t="shared" si="6"/>
        <v>92000</v>
      </c>
      <c r="E193" s="44">
        <f t="shared" si="7"/>
        <v>0.25555555555555554</v>
      </c>
      <c r="G193" s="45"/>
      <c r="I193" s="45"/>
      <c r="K193" s="46"/>
      <c r="M193" s="47"/>
      <c r="O193" s="48"/>
      <c r="Q193" s="48">
        <f>'Ex SWC-8'!Q193</f>
        <v>20.894143510804078</v>
      </c>
      <c r="S193" s="49">
        <f t="shared" si="8"/>
        <v>40.387828946508321</v>
      </c>
    </row>
    <row r="194" spans="1:19" x14ac:dyDescent="0.2">
      <c r="A194" s="38">
        <v>185</v>
      </c>
      <c r="C194" s="43">
        <f t="shared" si="6"/>
        <v>92500</v>
      </c>
      <c r="E194" s="44">
        <f t="shared" si="7"/>
        <v>0.25694444444444442</v>
      </c>
      <c r="G194" s="45"/>
      <c r="I194" s="45"/>
      <c r="K194" s="46"/>
      <c r="M194" s="47"/>
      <c r="O194" s="48"/>
      <c r="Q194" s="48">
        <f>'Ex SWC-8'!Q194</f>
        <v>20.99010624727584</v>
      </c>
      <c r="S194" s="49">
        <f t="shared" si="8"/>
        <v>40.387828946508321</v>
      </c>
    </row>
    <row r="195" spans="1:19" x14ac:dyDescent="0.2">
      <c r="A195" s="38">
        <v>186</v>
      </c>
      <c r="C195" s="43">
        <f t="shared" si="6"/>
        <v>93000</v>
      </c>
      <c r="E195" s="44">
        <f t="shared" si="7"/>
        <v>0.25833333333333336</v>
      </c>
      <c r="G195" s="45"/>
      <c r="I195" s="45"/>
      <c r="K195" s="46"/>
      <c r="M195" s="47"/>
      <c r="O195" s="48"/>
      <c r="Q195" s="48">
        <f>'Ex SWC-8'!Q195</f>
        <v>21.086068983747602</v>
      </c>
      <c r="S195" s="49">
        <f t="shared" si="8"/>
        <v>40.387828946508321</v>
      </c>
    </row>
    <row r="196" spans="1:19" x14ac:dyDescent="0.2">
      <c r="A196" s="38">
        <v>187</v>
      </c>
      <c r="C196" s="43">
        <f t="shared" si="6"/>
        <v>93500</v>
      </c>
      <c r="E196" s="44">
        <f t="shared" si="7"/>
        <v>0.25972222222222224</v>
      </c>
      <c r="G196" s="45"/>
      <c r="I196" s="45"/>
      <c r="K196" s="46"/>
      <c r="M196" s="47"/>
      <c r="O196" s="48"/>
      <c r="Q196" s="48">
        <f>'Ex SWC-8'!Q196</f>
        <v>21.182031720219364</v>
      </c>
      <c r="S196" s="49">
        <f t="shared" si="8"/>
        <v>40.387828946508321</v>
      </c>
    </row>
    <row r="197" spans="1:19" x14ac:dyDescent="0.2">
      <c r="A197" s="38">
        <v>188</v>
      </c>
      <c r="C197" s="43">
        <f t="shared" si="6"/>
        <v>94000</v>
      </c>
      <c r="E197" s="44">
        <f t="shared" si="7"/>
        <v>0.26111111111111113</v>
      </c>
      <c r="G197" s="45"/>
      <c r="I197" s="45"/>
      <c r="K197" s="46"/>
      <c r="M197" s="47"/>
      <c r="O197" s="48"/>
      <c r="Q197" s="48">
        <f>'Ex SWC-8'!Q197</f>
        <v>21.277994456691125</v>
      </c>
      <c r="S197" s="49">
        <f t="shared" si="8"/>
        <v>40.387828946508321</v>
      </c>
    </row>
    <row r="198" spans="1:19" x14ac:dyDescent="0.2">
      <c r="A198" s="38">
        <v>189</v>
      </c>
      <c r="C198" s="43">
        <f t="shared" si="6"/>
        <v>94500</v>
      </c>
      <c r="E198" s="44">
        <f t="shared" si="7"/>
        <v>0.26250000000000001</v>
      </c>
      <c r="G198" s="45"/>
      <c r="I198" s="45"/>
      <c r="K198" s="46"/>
      <c r="M198" s="47"/>
      <c r="O198" s="48"/>
      <c r="Q198" s="48">
        <f>'Ex SWC-8'!Q198</f>
        <v>21.373957193162887</v>
      </c>
      <c r="S198" s="49">
        <f t="shared" si="8"/>
        <v>40.387828946508321</v>
      </c>
    </row>
    <row r="199" spans="1:19" x14ac:dyDescent="0.2">
      <c r="A199" s="38">
        <v>190</v>
      </c>
      <c r="C199" s="43">
        <f t="shared" si="6"/>
        <v>95000</v>
      </c>
      <c r="E199" s="44">
        <f t="shared" si="7"/>
        <v>0.2638888888888889</v>
      </c>
      <c r="G199" s="45"/>
      <c r="I199" s="45"/>
      <c r="K199" s="46"/>
      <c r="M199" s="47"/>
      <c r="O199" s="48"/>
      <c r="Q199" s="48">
        <f>'Ex SWC-8'!Q199</f>
        <v>21.469919929634649</v>
      </c>
      <c r="S199" s="49">
        <f t="shared" si="8"/>
        <v>40.387828946508321</v>
      </c>
    </row>
    <row r="200" spans="1:19" x14ac:dyDescent="0.2">
      <c r="A200" s="38">
        <v>191</v>
      </c>
      <c r="C200" s="43">
        <f t="shared" si="6"/>
        <v>95500</v>
      </c>
      <c r="E200" s="44">
        <f t="shared" si="7"/>
        <v>0.26527777777777778</v>
      </c>
      <c r="G200" s="45"/>
      <c r="I200" s="45"/>
      <c r="K200" s="46"/>
      <c r="M200" s="47"/>
      <c r="O200" s="48"/>
      <c r="Q200" s="48">
        <f>'Ex SWC-8'!Q200</f>
        <v>21.565882666106411</v>
      </c>
      <c r="S200" s="49">
        <f t="shared" si="8"/>
        <v>40.387828946508321</v>
      </c>
    </row>
    <row r="201" spans="1:19" x14ac:dyDescent="0.2">
      <c r="A201" s="38">
        <v>192</v>
      </c>
      <c r="C201" s="43">
        <f t="shared" si="6"/>
        <v>96000</v>
      </c>
      <c r="E201" s="44">
        <f t="shared" si="7"/>
        <v>0.26666666666666666</v>
      </c>
      <c r="G201" s="45"/>
      <c r="I201" s="45"/>
      <c r="K201" s="46"/>
      <c r="M201" s="47"/>
      <c r="O201" s="48"/>
      <c r="Q201" s="48">
        <f>'Ex SWC-8'!Q201</f>
        <v>21.661845402578173</v>
      </c>
      <c r="S201" s="49">
        <f t="shared" si="8"/>
        <v>40.387828946508321</v>
      </c>
    </row>
    <row r="202" spans="1:19" x14ac:dyDescent="0.2">
      <c r="A202" s="38">
        <v>193</v>
      </c>
      <c r="C202" s="43">
        <f t="shared" si="6"/>
        <v>96500</v>
      </c>
      <c r="E202" s="44">
        <f t="shared" si="7"/>
        <v>0.26805555555555555</v>
      </c>
      <c r="G202" s="45"/>
      <c r="I202" s="45"/>
      <c r="K202" s="46"/>
      <c r="M202" s="47"/>
      <c r="O202" s="48"/>
      <c r="Q202" s="48">
        <f>'Ex SWC-8'!Q202</f>
        <v>21.757808139049935</v>
      </c>
      <c r="S202" s="49">
        <f t="shared" si="8"/>
        <v>40.387828946508321</v>
      </c>
    </row>
    <row r="203" spans="1:19" x14ac:dyDescent="0.2">
      <c r="A203" s="38">
        <v>194</v>
      </c>
      <c r="C203" s="43">
        <f t="shared" ref="C203:C266" si="9">A203*500</f>
        <v>97000</v>
      </c>
      <c r="E203" s="44">
        <f t="shared" ref="E203:E266" si="10">C203/(720*500)</f>
        <v>0.26944444444444443</v>
      </c>
      <c r="G203" s="45"/>
      <c r="I203" s="45"/>
      <c r="K203" s="46"/>
      <c r="M203" s="47"/>
      <c r="O203" s="48"/>
      <c r="Q203" s="48">
        <f>'Ex SWC-8'!Q203</f>
        <v>21.85377087552169</v>
      </c>
      <c r="S203" s="49">
        <f t="shared" ref="S203:S266" si="11">$S$8</f>
        <v>40.387828946508321</v>
      </c>
    </row>
    <row r="204" spans="1:19" x14ac:dyDescent="0.2">
      <c r="A204" s="38">
        <v>195</v>
      </c>
      <c r="C204" s="43">
        <f t="shared" si="9"/>
        <v>97500</v>
      </c>
      <c r="E204" s="44">
        <f t="shared" si="10"/>
        <v>0.27083333333333331</v>
      </c>
      <c r="G204" s="45"/>
      <c r="I204" s="45"/>
      <c r="K204" s="46"/>
      <c r="M204" s="47"/>
      <c r="O204" s="48"/>
      <c r="Q204" s="48">
        <f>'Ex SWC-8'!Q204</f>
        <v>21.949733611993459</v>
      </c>
      <c r="S204" s="49">
        <f t="shared" si="11"/>
        <v>40.387828946508321</v>
      </c>
    </row>
    <row r="205" spans="1:19" x14ac:dyDescent="0.2">
      <c r="A205" s="38">
        <v>196</v>
      </c>
      <c r="C205" s="43">
        <f t="shared" si="9"/>
        <v>98000</v>
      </c>
      <c r="E205" s="44">
        <f t="shared" si="10"/>
        <v>0.2722222222222222</v>
      </c>
      <c r="G205" s="45"/>
      <c r="I205" s="45"/>
      <c r="K205" s="46"/>
      <c r="M205" s="47"/>
      <c r="O205" s="48"/>
      <c r="Q205" s="48">
        <f>'Ex SWC-8'!Q205</f>
        <v>22.045696348465214</v>
      </c>
      <c r="S205" s="49">
        <f t="shared" si="11"/>
        <v>40.387828946508321</v>
      </c>
    </row>
    <row r="206" spans="1:19" x14ac:dyDescent="0.2">
      <c r="A206" s="38">
        <v>197</v>
      </c>
      <c r="C206" s="43">
        <f t="shared" si="9"/>
        <v>98500</v>
      </c>
      <c r="E206" s="44">
        <f t="shared" si="10"/>
        <v>0.27361111111111114</v>
      </c>
      <c r="G206" s="45"/>
      <c r="I206" s="45"/>
      <c r="K206" s="46"/>
      <c r="M206" s="47"/>
      <c r="O206" s="48"/>
      <c r="Q206" s="48">
        <f>'Ex SWC-8'!Q206</f>
        <v>22.141659084936975</v>
      </c>
      <c r="S206" s="49">
        <f t="shared" si="11"/>
        <v>40.387828946508321</v>
      </c>
    </row>
    <row r="207" spans="1:19" x14ac:dyDescent="0.2">
      <c r="A207" s="38">
        <v>198</v>
      </c>
      <c r="C207" s="43">
        <f t="shared" si="9"/>
        <v>99000</v>
      </c>
      <c r="E207" s="44">
        <f t="shared" si="10"/>
        <v>0.27500000000000002</v>
      </c>
      <c r="G207" s="45"/>
      <c r="I207" s="45"/>
      <c r="K207" s="46"/>
      <c r="M207" s="47"/>
      <c r="O207" s="48"/>
      <c r="Q207" s="48">
        <f>'Ex SWC-8'!Q207</f>
        <v>22.237621821408737</v>
      </c>
      <c r="S207" s="49">
        <f t="shared" si="11"/>
        <v>40.387828946508321</v>
      </c>
    </row>
    <row r="208" spans="1:19" x14ac:dyDescent="0.2">
      <c r="A208" s="38">
        <v>199</v>
      </c>
      <c r="C208" s="43">
        <f t="shared" si="9"/>
        <v>99500</v>
      </c>
      <c r="E208" s="44">
        <f t="shared" si="10"/>
        <v>0.27638888888888891</v>
      </c>
      <c r="G208" s="45"/>
      <c r="I208" s="45"/>
      <c r="K208" s="46"/>
      <c r="M208" s="47"/>
      <c r="O208" s="48"/>
      <c r="Q208" s="48">
        <f>'Ex SWC-8'!Q208</f>
        <v>22.333584557880499</v>
      </c>
      <c r="S208" s="49">
        <f t="shared" si="11"/>
        <v>40.387828946508321</v>
      </c>
    </row>
    <row r="209" spans="1:19" x14ac:dyDescent="0.2">
      <c r="A209" s="38">
        <v>200</v>
      </c>
      <c r="C209" s="43">
        <f t="shared" si="9"/>
        <v>100000</v>
      </c>
      <c r="E209" s="44">
        <f t="shared" si="10"/>
        <v>0.27777777777777779</v>
      </c>
      <c r="G209" s="45"/>
      <c r="I209" s="45"/>
      <c r="K209" s="46"/>
      <c r="M209" s="47"/>
      <c r="O209" s="48"/>
      <c r="Q209" s="48">
        <f>'Ex SWC-8'!Q209</f>
        <v>22.429547294352261</v>
      </c>
      <c r="S209" s="49">
        <f t="shared" si="11"/>
        <v>40.387828946508321</v>
      </c>
    </row>
    <row r="210" spans="1:19" x14ac:dyDescent="0.2">
      <c r="A210" s="38">
        <v>201</v>
      </c>
      <c r="C210" s="43">
        <f t="shared" si="9"/>
        <v>100500</v>
      </c>
      <c r="E210" s="44">
        <f t="shared" si="10"/>
        <v>0.27916666666666667</v>
      </c>
      <c r="G210" s="45"/>
      <c r="I210" s="45"/>
      <c r="K210" s="46"/>
      <c r="M210" s="47"/>
      <c r="O210" s="48"/>
      <c r="Q210" s="48">
        <f>'Ex SWC-8'!Q210</f>
        <v>22.525510030824023</v>
      </c>
      <c r="S210" s="49">
        <f t="shared" si="11"/>
        <v>40.387828946508321</v>
      </c>
    </row>
    <row r="211" spans="1:19" x14ac:dyDescent="0.2">
      <c r="A211" s="38">
        <v>202</v>
      </c>
      <c r="C211" s="43">
        <f t="shared" si="9"/>
        <v>101000</v>
      </c>
      <c r="E211" s="44">
        <f t="shared" si="10"/>
        <v>0.28055555555555556</v>
      </c>
      <c r="G211" s="45"/>
      <c r="I211" s="45"/>
      <c r="K211" s="46"/>
      <c r="M211" s="47"/>
      <c r="O211" s="48"/>
      <c r="Q211" s="48">
        <f>'Ex SWC-8'!Q211</f>
        <v>22.621472767295785</v>
      </c>
      <c r="S211" s="49">
        <f t="shared" si="11"/>
        <v>40.387828946508321</v>
      </c>
    </row>
    <row r="212" spans="1:19" x14ac:dyDescent="0.2">
      <c r="A212" s="38">
        <v>203</v>
      </c>
      <c r="C212" s="43">
        <f t="shared" si="9"/>
        <v>101500</v>
      </c>
      <c r="E212" s="44">
        <f t="shared" si="10"/>
        <v>0.28194444444444444</v>
      </c>
      <c r="G212" s="45"/>
      <c r="I212" s="45"/>
      <c r="K212" s="46"/>
      <c r="M212" s="47"/>
      <c r="O212" s="48"/>
      <c r="Q212" s="48">
        <f>'Ex SWC-8'!Q212</f>
        <v>22.717435503767547</v>
      </c>
      <c r="S212" s="49">
        <f t="shared" si="11"/>
        <v>40.387828946508321</v>
      </c>
    </row>
    <row r="213" spans="1:19" x14ac:dyDescent="0.2">
      <c r="A213" s="38">
        <v>204</v>
      </c>
      <c r="C213" s="43">
        <f t="shared" si="9"/>
        <v>102000</v>
      </c>
      <c r="E213" s="44">
        <f t="shared" si="10"/>
        <v>0.28333333333333333</v>
      </c>
      <c r="G213" s="45"/>
      <c r="I213" s="45"/>
      <c r="K213" s="46"/>
      <c r="M213" s="47"/>
      <c r="O213" s="48"/>
      <c r="Q213" s="48">
        <f>'Ex SWC-8'!Q213</f>
        <v>22.813398240239302</v>
      </c>
      <c r="S213" s="49">
        <f t="shared" si="11"/>
        <v>40.387828946508321</v>
      </c>
    </row>
    <row r="214" spans="1:19" x14ac:dyDescent="0.2">
      <c r="A214" s="38">
        <v>205</v>
      </c>
      <c r="C214" s="43">
        <f t="shared" si="9"/>
        <v>102500</v>
      </c>
      <c r="E214" s="44">
        <f t="shared" si="10"/>
        <v>0.28472222222222221</v>
      </c>
      <c r="G214" s="45"/>
      <c r="I214" s="45"/>
      <c r="K214" s="46"/>
      <c r="M214" s="47"/>
      <c r="O214" s="48"/>
      <c r="Q214" s="48">
        <f>'Ex SWC-8'!Q214</f>
        <v>22.909360976711071</v>
      </c>
      <c r="S214" s="49">
        <f t="shared" si="11"/>
        <v>40.387828946508321</v>
      </c>
    </row>
    <row r="215" spans="1:19" x14ac:dyDescent="0.2">
      <c r="A215" s="38">
        <v>206</v>
      </c>
      <c r="C215" s="43">
        <f t="shared" si="9"/>
        <v>103000</v>
      </c>
      <c r="E215" s="44">
        <f t="shared" si="10"/>
        <v>0.28611111111111109</v>
      </c>
      <c r="G215" s="45"/>
      <c r="I215" s="45"/>
      <c r="K215" s="46"/>
      <c r="M215" s="47"/>
      <c r="O215" s="48"/>
      <c r="Q215" s="48">
        <f>'Ex SWC-8'!Q215</f>
        <v>23.005323713182825</v>
      </c>
      <c r="S215" s="49">
        <f t="shared" si="11"/>
        <v>40.387828946508321</v>
      </c>
    </row>
    <row r="216" spans="1:19" x14ac:dyDescent="0.2">
      <c r="A216" s="38">
        <v>207</v>
      </c>
      <c r="C216" s="43">
        <f t="shared" si="9"/>
        <v>103500</v>
      </c>
      <c r="E216" s="44">
        <f t="shared" si="10"/>
        <v>0.28749999999999998</v>
      </c>
      <c r="G216" s="45"/>
      <c r="I216" s="45"/>
      <c r="K216" s="46"/>
      <c r="M216" s="47"/>
      <c r="O216" s="48"/>
      <c r="Q216" s="48">
        <f>'Ex SWC-8'!Q216</f>
        <v>23.101286449654587</v>
      </c>
      <c r="S216" s="49">
        <f t="shared" si="11"/>
        <v>40.387828946508321</v>
      </c>
    </row>
    <row r="217" spans="1:19" x14ac:dyDescent="0.2">
      <c r="A217" s="38">
        <v>208</v>
      </c>
      <c r="C217" s="43">
        <f t="shared" si="9"/>
        <v>104000</v>
      </c>
      <c r="E217" s="44">
        <f t="shared" si="10"/>
        <v>0.28888888888888886</v>
      </c>
      <c r="G217" s="45"/>
      <c r="I217" s="45"/>
      <c r="K217" s="46"/>
      <c r="M217" s="47"/>
      <c r="O217" s="48"/>
      <c r="Q217" s="48">
        <f>'Ex SWC-8'!Q217</f>
        <v>23.197249186126349</v>
      </c>
      <c r="S217" s="49">
        <f t="shared" si="11"/>
        <v>40.387828946508321</v>
      </c>
    </row>
    <row r="218" spans="1:19" x14ac:dyDescent="0.2">
      <c r="A218" s="38">
        <v>209</v>
      </c>
      <c r="C218" s="43">
        <f t="shared" si="9"/>
        <v>104500</v>
      </c>
      <c r="E218" s="44">
        <f t="shared" si="10"/>
        <v>0.2902777777777778</v>
      </c>
      <c r="G218" s="45"/>
      <c r="I218" s="45"/>
      <c r="K218" s="46"/>
      <c r="M218" s="47"/>
      <c r="O218" s="48"/>
      <c r="Q218" s="48">
        <f>'Ex SWC-8'!Q218</f>
        <v>23.293211922598111</v>
      </c>
      <c r="S218" s="49">
        <f t="shared" si="11"/>
        <v>40.387828946508321</v>
      </c>
    </row>
    <row r="219" spans="1:19" x14ac:dyDescent="0.2">
      <c r="A219" s="38">
        <v>210</v>
      </c>
      <c r="C219" s="43">
        <f t="shared" si="9"/>
        <v>105000</v>
      </c>
      <c r="E219" s="44">
        <f t="shared" si="10"/>
        <v>0.29166666666666669</v>
      </c>
      <c r="G219" s="45"/>
      <c r="I219" s="45"/>
      <c r="K219" s="46"/>
      <c r="M219" s="47"/>
      <c r="O219" s="48"/>
      <c r="Q219" s="48">
        <f>'Ex SWC-8'!Q219</f>
        <v>23.389174659069873</v>
      </c>
      <c r="S219" s="49">
        <f t="shared" si="11"/>
        <v>40.387828946508321</v>
      </c>
    </row>
    <row r="220" spans="1:19" x14ac:dyDescent="0.2">
      <c r="A220" s="38">
        <v>211</v>
      </c>
      <c r="C220" s="43">
        <f t="shared" si="9"/>
        <v>105500</v>
      </c>
      <c r="E220" s="44">
        <f t="shared" si="10"/>
        <v>0.29305555555555557</v>
      </c>
      <c r="G220" s="45"/>
      <c r="I220" s="45"/>
      <c r="K220" s="46"/>
      <c r="M220" s="47"/>
      <c r="O220" s="48"/>
      <c r="Q220" s="48">
        <f>'Ex SWC-8'!Q220</f>
        <v>23.485137395541635</v>
      </c>
      <c r="S220" s="49">
        <f t="shared" si="11"/>
        <v>40.387828946508321</v>
      </c>
    </row>
    <row r="221" spans="1:19" x14ac:dyDescent="0.2">
      <c r="A221" s="38">
        <v>212</v>
      </c>
      <c r="C221" s="43">
        <f t="shared" si="9"/>
        <v>106000</v>
      </c>
      <c r="E221" s="44">
        <f t="shared" si="10"/>
        <v>0.29444444444444445</v>
      </c>
      <c r="G221" s="45"/>
      <c r="I221" s="45"/>
      <c r="K221" s="46"/>
      <c r="M221" s="47"/>
      <c r="O221" s="48"/>
      <c r="Q221" s="48">
        <f>'Ex SWC-8'!Q221</f>
        <v>23.581100132013397</v>
      </c>
      <c r="S221" s="49">
        <f t="shared" si="11"/>
        <v>40.387828946508321</v>
      </c>
    </row>
    <row r="222" spans="1:19" x14ac:dyDescent="0.2">
      <c r="A222" s="38">
        <v>213</v>
      </c>
      <c r="C222" s="43">
        <f t="shared" si="9"/>
        <v>106500</v>
      </c>
      <c r="E222" s="44">
        <f t="shared" si="10"/>
        <v>0.29583333333333334</v>
      </c>
      <c r="G222" s="45"/>
      <c r="I222" s="45"/>
      <c r="K222" s="46"/>
      <c r="M222" s="47"/>
      <c r="O222" s="48"/>
      <c r="Q222" s="48">
        <f>'Ex SWC-8'!Q222</f>
        <v>23.677062868485159</v>
      </c>
      <c r="S222" s="49">
        <f t="shared" si="11"/>
        <v>40.387828946508321</v>
      </c>
    </row>
    <row r="223" spans="1:19" x14ac:dyDescent="0.2">
      <c r="A223" s="38">
        <v>214</v>
      </c>
      <c r="C223" s="43">
        <f t="shared" si="9"/>
        <v>107000</v>
      </c>
      <c r="E223" s="44">
        <f t="shared" si="10"/>
        <v>0.29722222222222222</v>
      </c>
      <c r="G223" s="45"/>
      <c r="I223" s="45"/>
      <c r="K223" s="46"/>
      <c r="M223" s="47"/>
      <c r="O223" s="48"/>
      <c r="Q223" s="48">
        <f>'Ex SWC-8'!Q223</f>
        <v>23.773025604956921</v>
      </c>
      <c r="S223" s="49">
        <f t="shared" si="11"/>
        <v>40.387828946508321</v>
      </c>
    </row>
    <row r="224" spans="1:19" x14ac:dyDescent="0.2">
      <c r="A224" s="38">
        <v>215</v>
      </c>
      <c r="C224" s="43">
        <f t="shared" si="9"/>
        <v>107500</v>
      </c>
      <c r="E224" s="44">
        <f t="shared" si="10"/>
        <v>0.2986111111111111</v>
      </c>
      <c r="G224" s="45"/>
      <c r="I224" s="45"/>
      <c r="K224" s="46"/>
      <c r="M224" s="47"/>
      <c r="O224" s="48"/>
      <c r="Q224" s="48">
        <f>'Ex SWC-8'!Q224</f>
        <v>23.868988341428683</v>
      </c>
      <c r="S224" s="49">
        <f t="shared" si="11"/>
        <v>40.387828946508321</v>
      </c>
    </row>
    <row r="225" spans="1:19" x14ac:dyDescent="0.2">
      <c r="A225" s="38">
        <v>216</v>
      </c>
      <c r="C225" s="43">
        <f t="shared" si="9"/>
        <v>108000</v>
      </c>
      <c r="E225" s="44">
        <f t="shared" si="10"/>
        <v>0.3</v>
      </c>
      <c r="G225" s="45"/>
      <c r="I225" s="45"/>
      <c r="K225" s="46"/>
      <c r="M225" s="47"/>
      <c r="O225" s="48"/>
      <c r="Q225" s="48">
        <f>'Ex SWC-8'!Q225</f>
        <v>23.964951077900444</v>
      </c>
      <c r="S225" s="49">
        <f t="shared" si="11"/>
        <v>40.387828946508321</v>
      </c>
    </row>
    <row r="226" spans="1:19" x14ac:dyDescent="0.2">
      <c r="A226" s="38">
        <v>217</v>
      </c>
      <c r="C226" s="43">
        <f t="shared" si="9"/>
        <v>108500</v>
      </c>
      <c r="E226" s="44">
        <f t="shared" si="10"/>
        <v>0.30138888888888887</v>
      </c>
      <c r="G226" s="45"/>
      <c r="I226" s="45"/>
      <c r="K226" s="46"/>
      <c r="M226" s="47"/>
      <c r="O226" s="48"/>
      <c r="Q226" s="48">
        <f>'Ex SWC-8'!Q226</f>
        <v>24.060913814372199</v>
      </c>
      <c r="S226" s="49">
        <f t="shared" si="11"/>
        <v>40.387828946508321</v>
      </c>
    </row>
    <row r="227" spans="1:19" x14ac:dyDescent="0.2">
      <c r="A227" s="38">
        <v>218</v>
      </c>
      <c r="C227" s="43">
        <f t="shared" si="9"/>
        <v>109000</v>
      </c>
      <c r="E227" s="44">
        <f t="shared" si="10"/>
        <v>0.30277777777777776</v>
      </c>
      <c r="G227" s="45"/>
      <c r="I227" s="45"/>
      <c r="K227" s="46"/>
      <c r="M227" s="47"/>
      <c r="O227" s="48"/>
      <c r="Q227" s="48">
        <f>'Ex SWC-8'!Q227</f>
        <v>24.156876550843968</v>
      </c>
      <c r="S227" s="49">
        <f t="shared" si="11"/>
        <v>40.387828946508321</v>
      </c>
    </row>
    <row r="228" spans="1:19" x14ac:dyDescent="0.2">
      <c r="A228" s="38">
        <v>219</v>
      </c>
      <c r="C228" s="43">
        <f t="shared" si="9"/>
        <v>109500</v>
      </c>
      <c r="E228" s="44">
        <f t="shared" si="10"/>
        <v>0.30416666666666664</v>
      </c>
      <c r="G228" s="45"/>
      <c r="I228" s="45"/>
      <c r="K228" s="46"/>
      <c r="M228" s="47"/>
      <c r="O228" s="48"/>
      <c r="Q228" s="48">
        <f>'Ex SWC-8'!Q228</f>
        <v>24.252839287315723</v>
      </c>
      <c r="S228" s="49">
        <f t="shared" si="11"/>
        <v>40.387828946508321</v>
      </c>
    </row>
    <row r="229" spans="1:19" x14ac:dyDescent="0.2">
      <c r="A229" s="38">
        <v>220</v>
      </c>
      <c r="C229" s="43">
        <f t="shared" si="9"/>
        <v>110000</v>
      </c>
      <c r="E229" s="44">
        <f t="shared" si="10"/>
        <v>0.30555555555555558</v>
      </c>
      <c r="G229" s="45"/>
      <c r="I229" s="45"/>
      <c r="K229" s="46"/>
      <c r="M229" s="47"/>
      <c r="O229" s="48"/>
      <c r="Q229" s="48">
        <f>'Ex SWC-8'!Q229</f>
        <v>24.348802023787485</v>
      </c>
      <c r="S229" s="49">
        <f t="shared" si="11"/>
        <v>40.387828946508321</v>
      </c>
    </row>
    <row r="230" spans="1:19" x14ac:dyDescent="0.2">
      <c r="A230" s="38">
        <v>221</v>
      </c>
      <c r="C230" s="43">
        <f t="shared" si="9"/>
        <v>110500</v>
      </c>
      <c r="E230" s="44">
        <f t="shared" si="10"/>
        <v>0.30694444444444446</v>
      </c>
      <c r="G230" s="45"/>
      <c r="I230" s="45"/>
      <c r="K230" s="46"/>
      <c r="M230" s="47"/>
      <c r="O230" s="48"/>
      <c r="Q230" s="48">
        <f>'Ex SWC-8'!Q230</f>
        <v>24.444764760259247</v>
      </c>
      <c r="S230" s="49">
        <f t="shared" si="11"/>
        <v>40.387828946508321</v>
      </c>
    </row>
    <row r="231" spans="1:19" x14ac:dyDescent="0.2">
      <c r="A231" s="38">
        <v>222</v>
      </c>
      <c r="C231" s="43">
        <f t="shared" si="9"/>
        <v>111000</v>
      </c>
      <c r="E231" s="44">
        <f t="shared" si="10"/>
        <v>0.30833333333333335</v>
      </c>
      <c r="G231" s="45"/>
      <c r="I231" s="45"/>
      <c r="K231" s="46"/>
      <c r="M231" s="47"/>
      <c r="O231" s="48"/>
      <c r="Q231" s="48">
        <f>'Ex SWC-8'!Q231</f>
        <v>24.540727496731009</v>
      </c>
      <c r="S231" s="49">
        <f t="shared" si="11"/>
        <v>40.387828946508321</v>
      </c>
    </row>
    <row r="232" spans="1:19" x14ac:dyDescent="0.2">
      <c r="A232" s="38">
        <v>223</v>
      </c>
      <c r="C232" s="43">
        <f t="shared" si="9"/>
        <v>111500</v>
      </c>
      <c r="E232" s="44">
        <f t="shared" si="10"/>
        <v>0.30972222222222223</v>
      </c>
      <c r="G232" s="45"/>
      <c r="I232" s="45"/>
      <c r="K232" s="46"/>
      <c r="M232" s="47"/>
      <c r="O232" s="48"/>
      <c r="Q232" s="48">
        <f>'Ex SWC-8'!Q232</f>
        <v>24.636690233202771</v>
      </c>
      <c r="S232" s="49">
        <f t="shared" si="11"/>
        <v>40.387828946508321</v>
      </c>
    </row>
    <row r="233" spans="1:19" x14ac:dyDescent="0.2">
      <c r="A233" s="38">
        <v>224</v>
      </c>
      <c r="C233" s="43">
        <f t="shared" si="9"/>
        <v>112000</v>
      </c>
      <c r="E233" s="44">
        <f t="shared" si="10"/>
        <v>0.31111111111111112</v>
      </c>
      <c r="G233" s="45"/>
      <c r="I233" s="45"/>
      <c r="K233" s="46"/>
      <c r="M233" s="47"/>
      <c r="O233" s="48"/>
      <c r="Q233" s="48">
        <f>'Ex SWC-8'!Q233</f>
        <v>24.732652969674533</v>
      </c>
      <c r="S233" s="49">
        <f t="shared" si="11"/>
        <v>40.387828946508321</v>
      </c>
    </row>
    <row r="234" spans="1:19" x14ac:dyDescent="0.2">
      <c r="A234" s="38">
        <v>225</v>
      </c>
      <c r="C234" s="43">
        <f t="shared" si="9"/>
        <v>112500</v>
      </c>
      <c r="E234" s="44">
        <f t="shared" si="10"/>
        <v>0.3125</v>
      </c>
      <c r="G234" s="45"/>
      <c r="I234" s="45"/>
      <c r="K234" s="46"/>
      <c r="M234" s="47"/>
      <c r="O234" s="48"/>
      <c r="Q234" s="48">
        <f>'Ex SWC-8'!Q234</f>
        <v>24.828615706146294</v>
      </c>
      <c r="S234" s="49">
        <f t="shared" si="11"/>
        <v>40.387828946508321</v>
      </c>
    </row>
    <row r="235" spans="1:19" x14ac:dyDescent="0.2">
      <c r="A235" s="38">
        <v>226</v>
      </c>
      <c r="C235" s="43">
        <f t="shared" si="9"/>
        <v>113000</v>
      </c>
      <c r="E235" s="44">
        <f t="shared" si="10"/>
        <v>0.31388888888888888</v>
      </c>
      <c r="G235" s="45"/>
      <c r="I235" s="45"/>
      <c r="K235" s="46"/>
      <c r="M235" s="47"/>
      <c r="O235" s="48"/>
      <c r="Q235" s="48">
        <f>'Ex SWC-8'!Q235</f>
        <v>24.924578442618056</v>
      </c>
      <c r="S235" s="49">
        <f t="shared" si="11"/>
        <v>40.387828946508321</v>
      </c>
    </row>
    <row r="236" spans="1:19" x14ac:dyDescent="0.2">
      <c r="A236" s="38">
        <v>227</v>
      </c>
      <c r="C236" s="43">
        <f t="shared" si="9"/>
        <v>113500</v>
      </c>
      <c r="E236" s="44">
        <f t="shared" si="10"/>
        <v>0.31527777777777777</v>
      </c>
      <c r="G236" s="45"/>
      <c r="I236" s="45"/>
      <c r="K236" s="46"/>
      <c r="M236" s="47"/>
      <c r="O236" s="48"/>
      <c r="Q236" s="48">
        <f>'Ex SWC-8'!Q236</f>
        <v>25.020541179089811</v>
      </c>
      <c r="S236" s="49">
        <f t="shared" si="11"/>
        <v>40.387828946508321</v>
      </c>
    </row>
    <row r="237" spans="1:19" x14ac:dyDescent="0.2">
      <c r="A237" s="38">
        <v>228</v>
      </c>
      <c r="C237" s="43">
        <f t="shared" si="9"/>
        <v>114000</v>
      </c>
      <c r="E237" s="44">
        <f t="shared" si="10"/>
        <v>0.31666666666666665</v>
      </c>
      <c r="G237" s="45"/>
      <c r="I237" s="45"/>
      <c r="K237" s="46"/>
      <c r="M237" s="47"/>
      <c r="O237" s="48"/>
      <c r="Q237" s="48">
        <f>'Ex SWC-8'!Q237</f>
        <v>25.11650391556158</v>
      </c>
      <c r="S237" s="49">
        <f t="shared" si="11"/>
        <v>40.387828946508321</v>
      </c>
    </row>
    <row r="238" spans="1:19" x14ac:dyDescent="0.2">
      <c r="A238" s="38">
        <v>229</v>
      </c>
      <c r="C238" s="43">
        <f t="shared" si="9"/>
        <v>114500</v>
      </c>
      <c r="E238" s="44">
        <f t="shared" si="10"/>
        <v>0.31805555555555554</v>
      </c>
      <c r="G238" s="45"/>
      <c r="I238" s="45"/>
      <c r="K238" s="46"/>
      <c r="M238" s="47"/>
      <c r="O238" s="48"/>
      <c r="Q238" s="48">
        <f>'Ex SWC-8'!Q238</f>
        <v>25.212466652033335</v>
      </c>
      <c r="S238" s="49">
        <f t="shared" si="11"/>
        <v>40.387828946508321</v>
      </c>
    </row>
    <row r="239" spans="1:19" x14ac:dyDescent="0.2">
      <c r="A239" s="38">
        <v>230</v>
      </c>
      <c r="C239" s="43">
        <f t="shared" si="9"/>
        <v>115000</v>
      </c>
      <c r="E239" s="44">
        <f t="shared" si="10"/>
        <v>0.31944444444444442</v>
      </c>
      <c r="G239" s="45"/>
      <c r="I239" s="45"/>
      <c r="K239" s="46"/>
      <c r="M239" s="47"/>
      <c r="O239" s="48"/>
      <c r="Q239" s="48">
        <f>'Ex SWC-8'!Q239</f>
        <v>25.308429388505104</v>
      </c>
      <c r="S239" s="49">
        <f t="shared" si="11"/>
        <v>40.387828946508321</v>
      </c>
    </row>
    <row r="240" spans="1:19" x14ac:dyDescent="0.2">
      <c r="A240" s="38">
        <v>231</v>
      </c>
      <c r="C240" s="43">
        <f t="shared" si="9"/>
        <v>115500</v>
      </c>
      <c r="E240" s="44">
        <f t="shared" si="10"/>
        <v>0.32083333333333336</v>
      </c>
      <c r="G240" s="45"/>
      <c r="I240" s="45"/>
      <c r="K240" s="46"/>
      <c r="M240" s="47"/>
      <c r="O240" s="48"/>
      <c r="Q240" s="48">
        <f>'Ex SWC-8'!Q240</f>
        <v>25.404392124976859</v>
      </c>
      <c r="S240" s="49">
        <f t="shared" si="11"/>
        <v>40.387828946508321</v>
      </c>
    </row>
    <row r="241" spans="1:19" x14ac:dyDescent="0.2">
      <c r="A241" s="38">
        <v>232</v>
      </c>
      <c r="C241" s="43">
        <f t="shared" si="9"/>
        <v>116000</v>
      </c>
      <c r="E241" s="44">
        <f t="shared" si="10"/>
        <v>0.32222222222222224</v>
      </c>
      <c r="G241" s="45"/>
      <c r="I241" s="45"/>
      <c r="K241" s="46"/>
      <c r="M241" s="47"/>
      <c r="O241" s="48"/>
      <c r="Q241" s="48">
        <f>'Ex SWC-8'!Q241</f>
        <v>25.500354861448621</v>
      </c>
      <c r="S241" s="49">
        <f t="shared" si="11"/>
        <v>40.387828946508321</v>
      </c>
    </row>
    <row r="242" spans="1:19" x14ac:dyDescent="0.2">
      <c r="A242" s="38">
        <v>233</v>
      </c>
      <c r="C242" s="43">
        <f t="shared" si="9"/>
        <v>116500</v>
      </c>
      <c r="E242" s="44">
        <f t="shared" si="10"/>
        <v>0.32361111111111113</v>
      </c>
      <c r="G242" s="45"/>
      <c r="I242" s="45"/>
      <c r="K242" s="46"/>
      <c r="M242" s="47"/>
      <c r="O242" s="48"/>
      <c r="Q242" s="48">
        <f>'Ex SWC-8'!Q242</f>
        <v>25.596317597920383</v>
      </c>
      <c r="S242" s="49">
        <f t="shared" si="11"/>
        <v>40.387828946508321</v>
      </c>
    </row>
    <row r="243" spans="1:19" x14ac:dyDescent="0.2">
      <c r="A243" s="38">
        <v>234</v>
      </c>
      <c r="C243" s="43">
        <f t="shared" si="9"/>
        <v>117000</v>
      </c>
      <c r="E243" s="44">
        <f t="shared" si="10"/>
        <v>0.32500000000000001</v>
      </c>
      <c r="G243" s="45"/>
      <c r="I243" s="45"/>
      <c r="K243" s="46"/>
      <c r="M243" s="47"/>
      <c r="O243" s="48"/>
      <c r="Q243" s="48">
        <f>'Ex SWC-8'!Q243</f>
        <v>25.692280334392144</v>
      </c>
      <c r="S243" s="49">
        <f t="shared" si="11"/>
        <v>40.387828946508321</v>
      </c>
    </row>
    <row r="244" spans="1:19" x14ac:dyDescent="0.2">
      <c r="A244" s="38">
        <v>235</v>
      </c>
      <c r="C244" s="43">
        <f t="shared" si="9"/>
        <v>117500</v>
      </c>
      <c r="E244" s="44">
        <f t="shared" si="10"/>
        <v>0.3263888888888889</v>
      </c>
      <c r="G244" s="45"/>
      <c r="I244" s="45"/>
      <c r="K244" s="46"/>
      <c r="M244" s="47"/>
      <c r="O244" s="48"/>
      <c r="Q244" s="48">
        <f>'Ex SWC-8'!Q244</f>
        <v>25.788243070863906</v>
      </c>
      <c r="S244" s="49">
        <f t="shared" si="11"/>
        <v>40.387828946508321</v>
      </c>
    </row>
    <row r="245" spans="1:19" x14ac:dyDescent="0.2">
      <c r="A245" s="38">
        <v>236</v>
      </c>
      <c r="C245" s="43">
        <f t="shared" si="9"/>
        <v>118000</v>
      </c>
      <c r="E245" s="44">
        <f t="shared" si="10"/>
        <v>0.32777777777777778</v>
      </c>
      <c r="G245" s="45"/>
      <c r="I245" s="45"/>
      <c r="K245" s="46"/>
      <c r="M245" s="47"/>
      <c r="O245" s="48"/>
      <c r="Q245" s="48">
        <f>'Ex SWC-8'!Q245</f>
        <v>25.884205807335668</v>
      </c>
      <c r="S245" s="49">
        <f t="shared" si="11"/>
        <v>40.387828946508321</v>
      </c>
    </row>
    <row r="246" spans="1:19" x14ac:dyDescent="0.2">
      <c r="A246" s="38">
        <v>237</v>
      </c>
      <c r="C246" s="43">
        <f t="shared" si="9"/>
        <v>118500</v>
      </c>
      <c r="E246" s="44">
        <f t="shared" si="10"/>
        <v>0.32916666666666666</v>
      </c>
      <c r="G246" s="45"/>
      <c r="I246" s="45"/>
      <c r="K246" s="46"/>
      <c r="M246" s="47"/>
      <c r="O246" s="48"/>
      <c r="Q246" s="48">
        <f>'Ex SWC-8'!Q246</f>
        <v>25.98016854380743</v>
      </c>
      <c r="S246" s="49">
        <f t="shared" si="11"/>
        <v>40.387828946508321</v>
      </c>
    </row>
    <row r="247" spans="1:19" x14ac:dyDescent="0.2">
      <c r="A247" s="38">
        <v>238</v>
      </c>
      <c r="C247" s="43">
        <f t="shared" si="9"/>
        <v>119000</v>
      </c>
      <c r="E247" s="44">
        <f t="shared" si="10"/>
        <v>0.33055555555555555</v>
      </c>
      <c r="G247" s="45"/>
      <c r="I247" s="45"/>
      <c r="K247" s="46"/>
      <c r="M247" s="47"/>
      <c r="O247" s="48"/>
      <c r="Q247" s="48">
        <f>'Ex SWC-8'!Q247</f>
        <v>26.076131280279192</v>
      </c>
      <c r="S247" s="49">
        <f t="shared" si="11"/>
        <v>40.387828946508321</v>
      </c>
    </row>
    <row r="248" spans="1:19" x14ac:dyDescent="0.2">
      <c r="A248" s="38">
        <v>239</v>
      </c>
      <c r="C248" s="43">
        <f t="shared" si="9"/>
        <v>119500</v>
      </c>
      <c r="E248" s="44">
        <f t="shared" si="10"/>
        <v>0.33194444444444443</v>
      </c>
      <c r="G248" s="45"/>
      <c r="I248" s="45"/>
      <c r="K248" s="46"/>
      <c r="M248" s="47"/>
      <c r="O248" s="48"/>
      <c r="Q248" s="48">
        <f>'Ex SWC-8'!Q248</f>
        <v>26.172094016750954</v>
      </c>
      <c r="S248" s="49">
        <f t="shared" si="11"/>
        <v>40.387828946508321</v>
      </c>
    </row>
    <row r="249" spans="1:19" x14ac:dyDescent="0.2">
      <c r="A249" s="38">
        <v>240</v>
      </c>
      <c r="C249" s="43">
        <f t="shared" si="9"/>
        <v>120000</v>
      </c>
      <c r="E249" s="44">
        <f t="shared" si="10"/>
        <v>0.33333333333333331</v>
      </c>
      <c r="G249" s="45"/>
      <c r="I249" s="45"/>
      <c r="K249" s="46"/>
      <c r="M249" s="47"/>
      <c r="O249" s="48"/>
      <c r="Q249" s="48">
        <f>'Ex SWC-8'!Q249</f>
        <v>26.268056753222716</v>
      </c>
      <c r="S249" s="49">
        <f t="shared" si="11"/>
        <v>40.387828946508321</v>
      </c>
    </row>
    <row r="250" spans="1:19" x14ac:dyDescent="0.2">
      <c r="A250" s="38">
        <v>241</v>
      </c>
      <c r="C250" s="43">
        <f t="shared" si="9"/>
        <v>120500</v>
      </c>
      <c r="E250" s="44">
        <f t="shared" si="10"/>
        <v>0.3347222222222222</v>
      </c>
      <c r="G250" s="45"/>
      <c r="I250" s="45"/>
      <c r="K250" s="46"/>
      <c r="M250" s="47"/>
      <c r="O250" s="48"/>
      <c r="Q250" s="48">
        <f>'Ex SWC-8'!Q250</f>
        <v>26.364019489694471</v>
      </c>
      <c r="S250" s="49">
        <f t="shared" si="11"/>
        <v>40.387828946508321</v>
      </c>
    </row>
    <row r="251" spans="1:19" x14ac:dyDescent="0.2">
      <c r="A251" s="38">
        <v>242</v>
      </c>
      <c r="C251" s="43">
        <f t="shared" si="9"/>
        <v>121000</v>
      </c>
      <c r="E251" s="44">
        <f t="shared" si="10"/>
        <v>0.33611111111111114</v>
      </c>
      <c r="G251" s="45"/>
      <c r="I251" s="45"/>
      <c r="K251" s="46"/>
      <c r="M251" s="47"/>
      <c r="O251" s="48"/>
      <c r="Q251" s="48">
        <f>'Ex SWC-8'!Q251</f>
        <v>26.459982226166233</v>
      </c>
      <c r="S251" s="49">
        <f t="shared" si="11"/>
        <v>40.387828946508321</v>
      </c>
    </row>
    <row r="252" spans="1:19" x14ac:dyDescent="0.2">
      <c r="A252" s="38">
        <v>243</v>
      </c>
      <c r="C252" s="43">
        <f t="shared" si="9"/>
        <v>121500</v>
      </c>
      <c r="E252" s="44">
        <f t="shared" si="10"/>
        <v>0.33750000000000002</v>
      </c>
      <c r="G252" s="45"/>
      <c r="I252" s="45"/>
      <c r="K252" s="46"/>
      <c r="M252" s="47"/>
      <c r="O252" s="48"/>
      <c r="Q252" s="48">
        <f>'Ex SWC-8'!Q252</f>
        <v>26.555944962637994</v>
      </c>
      <c r="S252" s="49">
        <f t="shared" si="11"/>
        <v>40.387828946508321</v>
      </c>
    </row>
    <row r="253" spans="1:19" x14ac:dyDescent="0.2">
      <c r="A253" s="38">
        <v>244</v>
      </c>
      <c r="C253" s="43">
        <f t="shared" si="9"/>
        <v>122000</v>
      </c>
      <c r="E253" s="44">
        <f t="shared" si="10"/>
        <v>0.33888888888888891</v>
      </c>
      <c r="G253" s="45"/>
      <c r="I253" s="45"/>
      <c r="K253" s="46"/>
      <c r="M253" s="47"/>
      <c r="O253" s="48"/>
      <c r="Q253" s="48">
        <f>'Ex SWC-8'!Q253</f>
        <v>26.651907699109756</v>
      </c>
      <c r="S253" s="49">
        <f t="shared" si="11"/>
        <v>40.387828946508321</v>
      </c>
    </row>
    <row r="254" spans="1:19" x14ac:dyDescent="0.2">
      <c r="A254" s="38">
        <v>245</v>
      </c>
      <c r="C254" s="43">
        <f t="shared" si="9"/>
        <v>122500</v>
      </c>
      <c r="E254" s="44">
        <f t="shared" si="10"/>
        <v>0.34027777777777779</v>
      </c>
      <c r="G254" s="45"/>
      <c r="I254" s="45"/>
      <c r="K254" s="46"/>
      <c r="M254" s="47"/>
      <c r="O254" s="48"/>
      <c r="Q254" s="48">
        <f>'Ex SWC-8'!Q254</f>
        <v>26.747870435581518</v>
      </c>
      <c r="S254" s="49">
        <f t="shared" si="11"/>
        <v>40.387828946508321</v>
      </c>
    </row>
    <row r="255" spans="1:19" x14ac:dyDescent="0.2">
      <c r="A255" s="38">
        <v>246</v>
      </c>
      <c r="C255" s="43">
        <f t="shared" si="9"/>
        <v>123000</v>
      </c>
      <c r="E255" s="44">
        <f t="shared" si="10"/>
        <v>0.34166666666666667</v>
      </c>
      <c r="G255" s="45"/>
      <c r="I255" s="45"/>
      <c r="K255" s="46"/>
      <c r="M255" s="47"/>
      <c r="O255" s="48"/>
      <c r="Q255" s="48">
        <f>'Ex SWC-8'!Q255</f>
        <v>26.84383317205328</v>
      </c>
      <c r="S255" s="49">
        <f t="shared" si="11"/>
        <v>40.387828946508321</v>
      </c>
    </row>
    <row r="256" spans="1:19" x14ac:dyDescent="0.2">
      <c r="A256" s="38">
        <v>247</v>
      </c>
      <c r="C256" s="43">
        <f t="shared" si="9"/>
        <v>123500</v>
      </c>
      <c r="E256" s="44">
        <f t="shared" si="10"/>
        <v>0.34305555555555556</v>
      </c>
      <c r="G256" s="45"/>
      <c r="I256" s="45"/>
      <c r="K256" s="46"/>
      <c r="M256" s="47"/>
      <c r="O256" s="48"/>
      <c r="Q256" s="48">
        <f>'Ex SWC-8'!Q256</f>
        <v>26.939795908525042</v>
      </c>
      <c r="S256" s="49">
        <f t="shared" si="11"/>
        <v>40.387828946508321</v>
      </c>
    </row>
    <row r="257" spans="1:19" x14ac:dyDescent="0.2">
      <c r="A257" s="38">
        <v>248</v>
      </c>
      <c r="C257" s="43">
        <f t="shared" si="9"/>
        <v>124000</v>
      </c>
      <c r="E257" s="44">
        <f t="shared" si="10"/>
        <v>0.34444444444444444</v>
      </c>
      <c r="G257" s="45"/>
      <c r="I257" s="45"/>
      <c r="K257" s="46"/>
      <c r="M257" s="47"/>
      <c r="O257" s="48"/>
      <c r="Q257" s="48">
        <f>'Ex SWC-8'!Q257</f>
        <v>27.035758644996804</v>
      </c>
      <c r="S257" s="49">
        <f t="shared" si="11"/>
        <v>40.387828946508321</v>
      </c>
    </row>
    <row r="258" spans="1:19" x14ac:dyDescent="0.2">
      <c r="A258" s="38">
        <v>249</v>
      </c>
      <c r="C258" s="43">
        <f t="shared" si="9"/>
        <v>124500</v>
      </c>
      <c r="E258" s="44">
        <f t="shared" si="10"/>
        <v>0.34583333333333333</v>
      </c>
      <c r="G258" s="45"/>
      <c r="I258" s="45"/>
      <c r="K258" s="46"/>
      <c r="M258" s="47"/>
      <c r="O258" s="48"/>
      <c r="Q258" s="48">
        <f>'Ex SWC-8'!Q258</f>
        <v>27.131721381468566</v>
      </c>
      <c r="S258" s="49">
        <f t="shared" si="11"/>
        <v>40.387828946508321</v>
      </c>
    </row>
    <row r="259" spans="1:19" x14ac:dyDescent="0.2">
      <c r="A259" s="38">
        <v>250</v>
      </c>
      <c r="C259" s="43">
        <f t="shared" si="9"/>
        <v>125000</v>
      </c>
      <c r="E259" s="44">
        <f t="shared" si="10"/>
        <v>0.34722222222222221</v>
      </c>
      <c r="G259" s="45"/>
      <c r="I259" s="45"/>
      <c r="K259" s="46"/>
      <c r="M259" s="47"/>
      <c r="O259" s="48"/>
      <c r="Q259" s="48">
        <f>'Ex SWC-8'!Q259</f>
        <v>27.227684117940328</v>
      </c>
      <c r="S259" s="49">
        <f t="shared" si="11"/>
        <v>40.387828946508321</v>
      </c>
    </row>
    <row r="260" spans="1:19" x14ac:dyDescent="0.2">
      <c r="A260" s="38">
        <v>251</v>
      </c>
      <c r="C260" s="43">
        <f t="shared" si="9"/>
        <v>125500</v>
      </c>
      <c r="E260" s="44">
        <f t="shared" si="10"/>
        <v>0.34861111111111109</v>
      </c>
      <c r="G260" s="45"/>
      <c r="I260" s="45"/>
      <c r="K260" s="46"/>
      <c r="M260" s="47"/>
      <c r="O260" s="48"/>
      <c r="Q260" s="48">
        <f>'Ex SWC-8'!Q260</f>
        <v>27.32364685441209</v>
      </c>
      <c r="S260" s="49">
        <f t="shared" si="11"/>
        <v>40.387828946508321</v>
      </c>
    </row>
    <row r="261" spans="1:19" x14ac:dyDescent="0.2">
      <c r="A261" s="38">
        <v>252</v>
      </c>
      <c r="C261" s="43">
        <f t="shared" si="9"/>
        <v>126000</v>
      </c>
      <c r="E261" s="44">
        <f t="shared" si="10"/>
        <v>0.35</v>
      </c>
      <c r="G261" s="45"/>
      <c r="I261" s="45"/>
      <c r="K261" s="46"/>
      <c r="M261" s="47"/>
      <c r="O261" s="48"/>
      <c r="Q261" s="48">
        <f>'Ex SWC-8'!Q261</f>
        <v>27.419609590883844</v>
      </c>
      <c r="S261" s="49">
        <f t="shared" si="11"/>
        <v>40.387828946508321</v>
      </c>
    </row>
    <row r="262" spans="1:19" x14ac:dyDescent="0.2">
      <c r="A262" s="38">
        <v>253</v>
      </c>
      <c r="C262" s="43">
        <f t="shared" si="9"/>
        <v>126500</v>
      </c>
      <c r="E262" s="44">
        <f t="shared" si="10"/>
        <v>0.35138888888888886</v>
      </c>
      <c r="G262" s="45"/>
      <c r="I262" s="45"/>
      <c r="K262" s="46"/>
      <c r="M262" s="47"/>
      <c r="O262" s="48"/>
      <c r="Q262" s="48">
        <f>'Ex SWC-8'!Q262</f>
        <v>27.515572327355613</v>
      </c>
      <c r="S262" s="49">
        <f t="shared" si="11"/>
        <v>40.387828946508321</v>
      </c>
    </row>
    <row r="263" spans="1:19" x14ac:dyDescent="0.2">
      <c r="A263" s="38">
        <v>254</v>
      </c>
      <c r="C263" s="43">
        <f t="shared" si="9"/>
        <v>127000</v>
      </c>
      <c r="E263" s="44">
        <f t="shared" si="10"/>
        <v>0.3527777777777778</v>
      </c>
      <c r="G263" s="45"/>
      <c r="I263" s="45"/>
      <c r="K263" s="46"/>
      <c r="M263" s="47"/>
      <c r="O263" s="48"/>
      <c r="Q263" s="48">
        <f>'Ex SWC-8'!Q263</f>
        <v>27.611535063827368</v>
      </c>
      <c r="S263" s="49">
        <f t="shared" si="11"/>
        <v>40.387828946508321</v>
      </c>
    </row>
    <row r="264" spans="1:19" x14ac:dyDescent="0.2">
      <c r="A264" s="38">
        <v>255</v>
      </c>
      <c r="C264" s="43">
        <f t="shared" si="9"/>
        <v>127500</v>
      </c>
      <c r="E264" s="44">
        <f t="shared" si="10"/>
        <v>0.35416666666666669</v>
      </c>
      <c r="G264" s="45"/>
      <c r="I264" s="45"/>
      <c r="K264" s="46"/>
      <c r="M264" s="47"/>
      <c r="O264" s="48"/>
      <c r="Q264" s="48">
        <f>'Ex SWC-8'!Q264</f>
        <v>27.707497800299137</v>
      </c>
      <c r="S264" s="49">
        <f t="shared" si="11"/>
        <v>40.387828946508321</v>
      </c>
    </row>
    <row r="265" spans="1:19" x14ac:dyDescent="0.2">
      <c r="A265" s="38">
        <v>256</v>
      </c>
      <c r="C265" s="43">
        <f t="shared" si="9"/>
        <v>128000</v>
      </c>
      <c r="E265" s="44">
        <f t="shared" si="10"/>
        <v>0.35555555555555557</v>
      </c>
      <c r="G265" s="45"/>
      <c r="I265" s="45"/>
      <c r="K265" s="46"/>
      <c r="M265" s="47"/>
      <c r="O265" s="48"/>
      <c r="Q265" s="48">
        <f>'Ex SWC-8'!Q265</f>
        <v>27.803460536770892</v>
      </c>
      <c r="S265" s="49">
        <f t="shared" si="11"/>
        <v>40.387828946508321</v>
      </c>
    </row>
    <row r="266" spans="1:19" x14ac:dyDescent="0.2">
      <c r="A266" s="38">
        <v>257</v>
      </c>
      <c r="C266" s="43">
        <f t="shared" si="9"/>
        <v>128500</v>
      </c>
      <c r="E266" s="44">
        <f t="shared" si="10"/>
        <v>0.35694444444444445</v>
      </c>
      <c r="G266" s="45"/>
      <c r="I266" s="45"/>
      <c r="K266" s="46"/>
      <c r="M266" s="47"/>
      <c r="O266" s="48"/>
      <c r="Q266" s="48">
        <f>'Ex SWC-8'!Q266</f>
        <v>27.899423273242654</v>
      </c>
      <c r="S266" s="49">
        <f t="shared" si="11"/>
        <v>40.387828946508321</v>
      </c>
    </row>
    <row r="267" spans="1:19" x14ac:dyDescent="0.2">
      <c r="A267" s="38">
        <v>258</v>
      </c>
      <c r="C267" s="43">
        <f t="shared" ref="C267:C330" si="12">A267*500</f>
        <v>129000</v>
      </c>
      <c r="E267" s="44">
        <f t="shared" ref="E267:E330" si="13">C267/(720*500)</f>
        <v>0.35833333333333334</v>
      </c>
      <c r="G267" s="45"/>
      <c r="I267" s="45"/>
      <c r="K267" s="46"/>
      <c r="M267" s="47"/>
      <c r="O267" s="48"/>
      <c r="Q267" s="48">
        <f>'Ex SWC-8'!Q267</f>
        <v>27.995386009714416</v>
      </c>
      <c r="S267" s="49">
        <f t="shared" ref="S267:S330" si="14">$S$8</f>
        <v>40.387828946508321</v>
      </c>
    </row>
    <row r="268" spans="1:19" x14ac:dyDescent="0.2">
      <c r="A268" s="38">
        <v>259</v>
      </c>
      <c r="C268" s="43">
        <f t="shared" si="12"/>
        <v>129500</v>
      </c>
      <c r="E268" s="44">
        <f t="shared" si="13"/>
        <v>0.35972222222222222</v>
      </c>
      <c r="G268" s="45"/>
      <c r="I268" s="45"/>
      <c r="K268" s="46"/>
      <c r="M268" s="47"/>
      <c r="O268" s="48"/>
      <c r="Q268" s="48">
        <f>'Ex SWC-8'!Q268</f>
        <v>28.091348746186178</v>
      </c>
      <c r="S268" s="49">
        <f t="shared" si="14"/>
        <v>40.387828946508321</v>
      </c>
    </row>
    <row r="269" spans="1:19" x14ac:dyDescent="0.2">
      <c r="A269" s="38">
        <v>260</v>
      </c>
      <c r="C269" s="43">
        <f t="shared" si="12"/>
        <v>130000</v>
      </c>
      <c r="E269" s="44">
        <f t="shared" si="13"/>
        <v>0.3611111111111111</v>
      </c>
      <c r="G269" s="45"/>
      <c r="I269" s="45"/>
      <c r="K269" s="46"/>
      <c r="M269" s="47"/>
      <c r="O269" s="48"/>
      <c r="Q269" s="48">
        <f>'Ex SWC-8'!Q269</f>
        <v>28.18731148265794</v>
      </c>
      <c r="S269" s="49">
        <f t="shared" si="14"/>
        <v>40.387828946508321</v>
      </c>
    </row>
    <row r="270" spans="1:19" x14ac:dyDescent="0.2">
      <c r="A270" s="38">
        <v>261</v>
      </c>
      <c r="C270" s="43">
        <f t="shared" si="12"/>
        <v>130500</v>
      </c>
      <c r="E270" s="44">
        <f t="shared" si="13"/>
        <v>0.36249999999999999</v>
      </c>
      <c r="G270" s="45"/>
      <c r="I270" s="45"/>
      <c r="K270" s="46"/>
      <c r="M270" s="47"/>
      <c r="O270" s="48"/>
      <c r="Q270" s="48">
        <f>'Ex SWC-8'!Q270</f>
        <v>28.283274219129702</v>
      </c>
      <c r="S270" s="49">
        <f t="shared" si="14"/>
        <v>40.387828946508321</v>
      </c>
    </row>
    <row r="271" spans="1:19" x14ac:dyDescent="0.2">
      <c r="A271" s="38">
        <v>262</v>
      </c>
      <c r="C271" s="43">
        <f t="shared" si="12"/>
        <v>131000</v>
      </c>
      <c r="E271" s="44">
        <f t="shared" si="13"/>
        <v>0.36388888888888887</v>
      </c>
      <c r="G271" s="45"/>
      <c r="I271" s="45"/>
      <c r="K271" s="46"/>
      <c r="M271" s="47"/>
      <c r="O271" s="48"/>
      <c r="Q271" s="48">
        <f>'Ex SWC-8'!Q271</f>
        <v>28.379236955601463</v>
      </c>
      <c r="S271" s="49">
        <f t="shared" si="14"/>
        <v>40.387828946508321</v>
      </c>
    </row>
    <row r="272" spans="1:19" x14ac:dyDescent="0.2">
      <c r="A272" s="38">
        <v>263</v>
      </c>
      <c r="C272" s="43">
        <f t="shared" si="12"/>
        <v>131500</v>
      </c>
      <c r="E272" s="44">
        <f t="shared" si="13"/>
        <v>0.36527777777777776</v>
      </c>
      <c r="G272" s="45"/>
      <c r="I272" s="45"/>
      <c r="K272" s="46"/>
      <c r="M272" s="47"/>
      <c r="O272" s="48"/>
      <c r="Q272" s="48">
        <f>'Ex SWC-8'!Q272</f>
        <v>28.475199692073225</v>
      </c>
      <c r="S272" s="49">
        <f t="shared" si="14"/>
        <v>40.387828946508321</v>
      </c>
    </row>
    <row r="273" spans="1:19" x14ac:dyDescent="0.2">
      <c r="A273" s="38">
        <v>264</v>
      </c>
      <c r="C273" s="43">
        <f t="shared" si="12"/>
        <v>132000</v>
      </c>
      <c r="E273" s="44">
        <f t="shared" si="13"/>
        <v>0.36666666666666664</v>
      </c>
      <c r="G273" s="45"/>
      <c r="I273" s="45"/>
      <c r="K273" s="46"/>
      <c r="M273" s="47"/>
      <c r="O273" s="48"/>
      <c r="Q273" s="48">
        <f>'Ex SWC-8'!Q273</f>
        <v>28.57116242854498</v>
      </c>
      <c r="S273" s="49">
        <f t="shared" si="14"/>
        <v>40.387828946508321</v>
      </c>
    </row>
    <row r="274" spans="1:19" x14ac:dyDescent="0.2">
      <c r="A274" s="38">
        <v>265</v>
      </c>
      <c r="C274" s="43">
        <f t="shared" si="12"/>
        <v>132500</v>
      </c>
      <c r="E274" s="44">
        <f t="shared" si="13"/>
        <v>0.36805555555555558</v>
      </c>
      <c r="G274" s="45"/>
      <c r="I274" s="45"/>
      <c r="K274" s="46"/>
      <c r="M274" s="47"/>
      <c r="O274" s="48"/>
      <c r="Q274" s="48">
        <f>'Ex SWC-8'!Q274</f>
        <v>28.667125165016749</v>
      </c>
      <c r="S274" s="49">
        <f t="shared" si="14"/>
        <v>40.387828946508321</v>
      </c>
    </row>
    <row r="275" spans="1:19" x14ac:dyDescent="0.2">
      <c r="A275" s="38">
        <v>266</v>
      </c>
      <c r="C275" s="43">
        <f t="shared" si="12"/>
        <v>133000</v>
      </c>
      <c r="E275" s="44">
        <f t="shared" si="13"/>
        <v>0.36944444444444446</v>
      </c>
      <c r="G275" s="45"/>
      <c r="I275" s="45"/>
      <c r="K275" s="46"/>
      <c r="M275" s="47"/>
      <c r="O275" s="48"/>
      <c r="Q275" s="48">
        <f>'Ex SWC-8'!Q275</f>
        <v>28.763087901488504</v>
      </c>
      <c r="S275" s="49">
        <f t="shared" si="14"/>
        <v>40.387828946508321</v>
      </c>
    </row>
    <row r="276" spans="1:19" x14ac:dyDescent="0.2">
      <c r="A276" s="38">
        <v>267</v>
      </c>
      <c r="C276" s="43">
        <f t="shared" si="12"/>
        <v>133500</v>
      </c>
      <c r="E276" s="44">
        <f t="shared" si="13"/>
        <v>0.37083333333333335</v>
      </c>
      <c r="G276" s="45"/>
      <c r="I276" s="45"/>
      <c r="K276" s="46"/>
      <c r="M276" s="47"/>
      <c r="O276" s="48"/>
      <c r="Q276" s="48">
        <f>'Ex SWC-8'!Q276</f>
        <v>28.859050637960266</v>
      </c>
      <c r="S276" s="49">
        <f t="shared" si="14"/>
        <v>40.387828946508321</v>
      </c>
    </row>
    <row r="277" spans="1:19" x14ac:dyDescent="0.2">
      <c r="A277" s="38">
        <v>268</v>
      </c>
      <c r="C277" s="43">
        <f t="shared" si="12"/>
        <v>134000</v>
      </c>
      <c r="E277" s="44">
        <f t="shared" si="13"/>
        <v>0.37222222222222223</v>
      </c>
      <c r="G277" s="45"/>
      <c r="I277" s="45"/>
      <c r="K277" s="46"/>
      <c r="M277" s="47"/>
      <c r="O277" s="48"/>
      <c r="Q277" s="48">
        <f>'Ex SWC-8'!Q277</f>
        <v>28.955013374432028</v>
      </c>
      <c r="S277" s="49">
        <f t="shared" si="14"/>
        <v>40.387828946508321</v>
      </c>
    </row>
    <row r="278" spans="1:19" x14ac:dyDescent="0.2">
      <c r="A278" s="38">
        <v>269</v>
      </c>
      <c r="C278" s="43">
        <f t="shared" si="12"/>
        <v>134500</v>
      </c>
      <c r="E278" s="44">
        <f t="shared" si="13"/>
        <v>0.37361111111111112</v>
      </c>
      <c r="G278" s="45"/>
      <c r="I278" s="45"/>
      <c r="K278" s="46"/>
      <c r="M278" s="47"/>
      <c r="O278" s="48"/>
      <c r="Q278" s="48">
        <f>'Ex SWC-8'!Q278</f>
        <v>29.05097611090379</v>
      </c>
      <c r="S278" s="49">
        <f t="shared" si="14"/>
        <v>40.387828946508321</v>
      </c>
    </row>
    <row r="279" spans="1:19" x14ac:dyDescent="0.2">
      <c r="A279" s="38">
        <v>270</v>
      </c>
      <c r="C279" s="43">
        <f t="shared" si="12"/>
        <v>135000</v>
      </c>
      <c r="E279" s="44">
        <f t="shared" si="13"/>
        <v>0.375</v>
      </c>
      <c r="G279" s="45"/>
      <c r="I279" s="45"/>
      <c r="K279" s="46"/>
      <c r="M279" s="47"/>
      <c r="O279" s="48"/>
      <c r="Q279" s="48">
        <f>'Ex SWC-8'!Q279</f>
        <v>29.146938847375552</v>
      </c>
      <c r="S279" s="49">
        <f t="shared" si="14"/>
        <v>40.387828946508321</v>
      </c>
    </row>
    <row r="280" spans="1:19" x14ac:dyDescent="0.2">
      <c r="A280" s="38">
        <v>271</v>
      </c>
      <c r="C280" s="43">
        <f t="shared" si="12"/>
        <v>135500</v>
      </c>
      <c r="E280" s="44">
        <f t="shared" si="13"/>
        <v>0.37638888888888888</v>
      </c>
      <c r="G280" s="45"/>
      <c r="I280" s="45"/>
      <c r="K280" s="46"/>
      <c r="M280" s="47"/>
      <c r="O280" s="48"/>
      <c r="Q280" s="48">
        <f>'Ex SWC-8'!Q280</f>
        <v>29.242901583847313</v>
      </c>
      <c r="S280" s="49">
        <f t="shared" si="14"/>
        <v>40.387828946508321</v>
      </c>
    </row>
    <row r="281" spans="1:19" x14ac:dyDescent="0.2">
      <c r="A281" s="38">
        <v>272</v>
      </c>
      <c r="C281" s="43">
        <f t="shared" si="12"/>
        <v>136000</v>
      </c>
      <c r="E281" s="44">
        <f t="shared" si="13"/>
        <v>0.37777777777777777</v>
      </c>
      <c r="G281" s="45"/>
      <c r="I281" s="45"/>
      <c r="K281" s="46"/>
      <c r="M281" s="47"/>
      <c r="O281" s="48"/>
      <c r="Q281" s="48">
        <f>'Ex SWC-8'!Q281</f>
        <v>29.338864320319075</v>
      </c>
      <c r="S281" s="49">
        <f t="shared" si="14"/>
        <v>40.387828946508321</v>
      </c>
    </row>
    <row r="282" spans="1:19" x14ac:dyDescent="0.2">
      <c r="A282" s="38">
        <v>273</v>
      </c>
      <c r="C282" s="43">
        <f t="shared" si="12"/>
        <v>136500</v>
      </c>
      <c r="E282" s="44">
        <f t="shared" si="13"/>
        <v>0.37916666666666665</v>
      </c>
      <c r="G282" s="45"/>
      <c r="I282" s="45"/>
      <c r="K282" s="46"/>
      <c r="M282" s="47"/>
      <c r="O282" s="48"/>
      <c r="Q282" s="48">
        <f>'Ex SWC-8'!Q282</f>
        <v>29.434827056790837</v>
      </c>
      <c r="S282" s="49">
        <f t="shared" si="14"/>
        <v>40.387828946508321</v>
      </c>
    </row>
    <row r="283" spans="1:19" x14ac:dyDescent="0.2">
      <c r="A283" s="38">
        <v>274</v>
      </c>
      <c r="C283" s="43">
        <f t="shared" si="12"/>
        <v>137000</v>
      </c>
      <c r="E283" s="44">
        <f t="shared" si="13"/>
        <v>0.38055555555555554</v>
      </c>
      <c r="G283" s="45"/>
      <c r="I283" s="45"/>
      <c r="K283" s="46"/>
      <c r="M283" s="47"/>
      <c r="O283" s="48"/>
      <c r="Q283" s="48">
        <f>'Ex SWC-8'!Q283</f>
        <v>29.530789793262599</v>
      </c>
      <c r="S283" s="49">
        <f t="shared" si="14"/>
        <v>40.387828946508321</v>
      </c>
    </row>
    <row r="284" spans="1:19" x14ac:dyDescent="0.2">
      <c r="A284" s="38">
        <v>275</v>
      </c>
      <c r="C284" s="43">
        <f t="shared" si="12"/>
        <v>137500</v>
      </c>
      <c r="E284" s="44">
        <f t="shared" si="13"/>
        <v>0.38194444444444442</v>
      </c>
      <c r="G284" s="45"/>
      <c r="I284" s="45"/>
      <c r="K284" s="46"/>
      <c r="M284" s="47"/>
      <c r="O284" s="48"/>
      <c r="Q284" s="48">
        <f>'Ex SWC-8'!Q284</f>
        <v>29.626752529734361</v>
      </c>
      <c r="S284" s="49">
        <f t="shared" si="14"/>
        <v>40.387828946508321</v>
      </c>
    </row>
    <row r="285" spans="1:19" x14ac:dyDescent="0.2">
      <c r="A285" s="38">
        <v>276</v>
      </c>
      <c r="C285" s="43">
        <f t="shared" si="12"/>
        <v>138000</v>
      </c>
      <c r="E285" s="44">
        <f t="shared" si="13"/>
        <v>0.38333333333333336</v>
      </c>
      <c r="G285" s="45"/>
      <c r="I285" s="45"/>
      <c r="K285" s="46"/>
      <c r="M285" s="47"/>
      <c r="O285" s="48"/>
      <c r="Q285" s="48">
        <f>'Ex SWC-8'!Q285</f>
        <v>29.722715266206123</v>
      </c>
      <c r="S285" s="49">
        <f t="shared" si="14"/>
        <v>40.387828946508321</v>
      </c>
    </row>
    <row r="286" spans="1:19" x14ac:dyDescent="0.2">
      <c r="A286" s="38">
        <v>277</v>
      </c>
      <c r="C286" s="43">
        <f t="shared" si="12"/>
        <v>138500</v>
      </c>
      <c r="E286" s="44">
        <f t="shared" si="13"/>
        <v>0.38472222222222224</v>
      </c>
      <c r="G286" s="45"/>
      <c r="I286" s="45"/>
      <c r="K286" s="46"/>
      <c r="M286" s="47"/>
      <c r="O286" s="48"/>
      <c r="Q286" s="48">
        <f>'Ex SWC-8'!Q286</f>
        <v>29.818678002677878</v>
      </c>
      <c r="S286" s="49">
        <f t="shared" si="14"/>
        <v>40.387828946508321</v>
      </c>
    </row>
    <row r="287" spans="1:19" x14ac:dyDescent="0.2">
      <c r="A287" s="38">
        <v>278</v>
      </c>
      <c r="C287" s="43">
        <f t="shared" si="12"/>
        <v>139000</v>
      </c>
      <c r="E287" s="44">
        <f t="shared" si="13"/>
        <v>0.38611111111111113</v>
      </c>
      <c r="G287" s="45"/>
      <c r="I287" s="45"/>
      <c r="K287" s="46"/>
      <c r="M287" s="47"/>
      <c r="O287" s="48"/>
      <c r="Q287" s="48">
        <f>'Ex SWC-8'!Q287</f>
        <v>29.914640739149647</v>
      </c>
      <c r="S287" s="49">
        <f t="shared" si="14"/>
        <v>40.387828946508321</v>
      </c>
    </row>
    <row r="288" spans="1:19" x14ac:dyDescent="0.2">
      <c r="A288" s="38">
        <v>279</v>
      </c>
      <c r="C288" s="43">
        <f t="shared" si="12"/>
        <v>139500</v>
      </c>
      <c r="E288" s="44">
        <f t="shared" si="13"/>
        <v>0.38750000000000001</v>
      </c>
      <c r="G288" s="45"/>
      <c r="I288" s="45"/>
      <c r="K288" s="46"/>
      <c r="M288" s="47"/>
      <c r="O288" s="48"/>
      <c r="Q288" s="48">
        <f>'Ex SWC-8'!Q288</f>
        <v>30.010603475621402</v>
      </c>
      <c r="S288" s="49">
        <f t="shared" si="14"/>
        <v>40.387828946508321</v>
      </c>
    </row>
    <row r="289" spans="1:19" x14ac:dyDescent="0.2">
      <c r="A289" s="38">
        <v>280</v>
      </c>
      <c r="C289" s="43">
        <f t="shared" si="12"/>
        <v>140000</v>
      </c>
      <c r="E289" s="44">
        <f t="shared" si="13"/>
        <v>0.3888888888888889</v>
      </c>
      <c r="G289" s="45"/>
      <c r="I289" s="45"/>
      <c r="K289" s="46"/>
      <c r="M289" s="47"/>
      <c r="O289" s="48"/>
      <c r="Q289" s="48">
        <f>'Ex SWC-8'!Q289</f>
        <v>30.106566212093163</v>
      </c>
      <c r="S289" s="49">
        <f t="shared" si="14"/>
        <v>40.387828946508321</v>
      </c>
    </row>
    <row r="290" spans="1:19" x14ac:dyDescent="0.2">
      <c r="A290" s="38">
        <v>281</v>
      </c>
      <c r="C290" s="43">
        <f t="shared" si="12"/>
        <v>140500</v>
      </c>
      <c r="E290" s="44">
        <f t="shared" si="13"/>
        <v>0.39027777777777778</v>
      </c>
      <c r="G290" s="45"/>
      <c r="I290" s="45"/>
      <c r="K290" s="46"/>
      <c r="M290" s="47"/>
      <c r="O290" s="48"/>
      <c r="Q290" s="48">
        <f>'Ex SWC-8'!Q290</f>
        <v>30.202528948564925</v>
      </c>
      <c r="S290" s="49">
        <f t="shared" si="14"/>
        <v>40.387828946508321</v>
      </c>
    </row>
    <row r="291" spans="1:19" x14ac:dyDescent="0.2">
      <c r="A291" s="38">
        <v>282</v>
      </c>
      <c r="C291" s="43">
        <f t="shared" si="12"/>
        <v>141000</v>
      </c>
      <c r="E291" s="44">
        <f t="shared" si="13"/>
        <v>0.39166666666666666</v>
      </c>
      <c r="G291" s="45"/>
      <c r="I291" s="45"/>
      <c r="K291" s="46"/>
      <c r="M291" s="47"/>
      <c r="O291" s="48"/>
      <c r="Q291" s="48">
        <f>'Ex SWC-8'!Q291</f>
        <v>30.298491685036687</v>
      </c>
      <c r="S291" s="49">
        <f t="shared" si="14"/>
        <v>40.387828946508321</v>
      </c>
    </row>
    <row r="292" spans="1:19" x14ac:dyDescent="0.2">
      <c r="A292" s="38">
        <v>283</v>
      </c>
      <c r="C292" s="43">
        <f t="shared" si="12"/>
        <v>141500</v>
      </c>
      <c r="E292" s="44">
        <f t="shared" si="13"/>
        <v>0.39305555555555555</v>
      </c>
      <c r="G292" s="45"/>
      <c r="I292" s="45"/>
      <c r="K292" s="46"/>
      <c r="M292" s="47"/>
      <c r="O292" s="48"/>
      <c r="Q292" s="48">
        <f>'Ex SWC-8'!Q292</f>
        <v>30.394454421508449</v>
      </c>
      <c r="S292" s="49">
        <f t="shared" si="14"/>
        <v>40.387828946508321</v>
      </c>
    </row>
    <row r="293" spans="1:19" x14ac:dyDescent="0.2">
      <c r="A293" s="38">
        <v>284</v>
      </c>
      <c r="C293" s="43">
        <f t="shared" si="12"/>
        <v>142000</v>
      </c>
      <c r="E293" s="44">
        <f t="shared" si="13"/>
        <v>0.39444444444444443</v>
      </c>
      <c r="G293" s="45"/>
      <c r="I293" s="45"/>
      <c r="K293" s="46"/>
      <c r="M293" s="47"/>
      <c r="O293" s="48"/>
      <c r="Q293" s="48">
        <f>'Ex SWC-8'!Q293</f>
        <v>30.490417157980211</v>
      </c>
      <c r="S293" s="49">
        <f t="shared" si="14"/>
        <v>40.387828946508321</v>
      </c>
    </row>
    <row r="294" spans="1:19" x14ac:dyDescent="0.2">
      <c r="A294" s="38">
        <v>285</v>
      </c>
      <c r="C294" s="43">
        <f t="shared" si="12"/>
        <v>142500</v>
      </c>
      <c r="E294" s="44">
        <f t="shared" si="13"/>
        <v>0.39583333333333331</v>
      </c>
      <c r="G294" s="45"/>
      <c r="I294" s="45"/>
      <c r="K294" s="46"/>
      <c r="M294" s="47"/>
      <c r="O294" s="48"/>
      <c r="Q294" s="48">
        <f>'Ex SWC-8'!Q294</f>
        <v>30.586379894451973</v>
      </c>
      <c r="S294" s="49">
        <f t="shared" si="14"/>
        <v>40.387828946508321</v>
      </c>
    </row>
    <row r="295" spans="1:19" x14ac:dyDescent="0.2">
      <c r="A295" s="38">
        <v>286</v>
      </c>
      <c r="C295" s="43">
        <f t="shared" si="12"/>
        <v>143000</v>
      </c>
      <c r="E295" s="44">
        <f t="shared" si="13"/>
        <v>0.3972222222222222</v>
      </c>
      <c r="G295" s="45"/>
      <c r="I295" s="45"/>
      <c r="K295" s="46"/>
      <c r="M295" s="47"/>
      <c r="O295" s="48"/>
      <c r="Q295" s="48">
        <f>'Ex SWC-8'!Q295</f>
        <v>30.682342630923735</v>
      </c>
      <c r="S295" s="49">
        <f t="shared" si="14"/>
        <v>40.387828946508321</v>
      </c>
    </row>
    <row r="296" spans="1:19" x14ac:dyDescent="0.2">
      <c r="A296" s="38">
        <v>287</v>
      </c>
      <c r="C296" s="43">
        <f t="shared" si="12"/>
        <v>143500</v>
      </c>
      <c r="E296" s="44">
        <f t="shared" si="13"/>
        <v>0.39861111111111114</v>
      </c>
      <c r="G296" s="45"/>
      <c r="I296" s="45"/>
      <c r="K296" s="46"/>
      <c r="M296" s="47"/>
      <c r="O296" s="48"/>
      <c r="Q296" s="48">
        <f>'Ex SWC-8'!Q296</f>
        <v>30.77830536739549</v>
      </c>
      <c r="S296" s="49">
        <f t="shared" si="14"/>
        <v>40.387828946508321</v>
      </c>
    </row>
    <row r="297" spans="1:19" x14ac:dyDescent="0.2">
      <c r="A297" s="38">
        <v>288</v>
      </c>
      <c r="C297" s="43">
        <f t="shared" si="12"/>
        <v>144000</v>
      </c>
      <c r="E297" s="44">
        <f t="shared" si="13"/>
        <v>0.4</v>
      </c>
      <c r="G297" s="45"/>
      <c r="I297" s="45"/>
      <c r="K297" s="46"/>
      <c r="M297" s="47"/>
      <c r="O297" s="48"/>
      <c r="Q297" s="48">
        <f>'Ex SWC-8'!Q297</f>
        <v>30.874268103867259</v>
      </c>
      <c r="S297" s="49">
        <f t="shared" si="14"/>
        <v>40.387828946508321</v>
      </c>
    </row>
    <row r="298" spans="1:19" x14ac:dyDescent="0.2">
      <c r="A298" s="38">
        <v>289</v>
      </c>
      <c r="C298" s="43">
        <f t="shared" si="12"/>
        <v>144500</v>
      </c>
      <c r="E298" s="44">
        <f t="shared" si="13"/>
        <v>0.40138888888888891</v>
      </c>
      <c r="G298" s="45"/>
      <c r="I298" s="45"/>
      <c r="K298" s="46"/>
      <c r="M298" s="47"/>
      <c r="O298" s="48"/>
      <c r="Q298" s="48">
        <f>'Ex SWC-8'!Q298</f>
        <v>30.970230840339013</v>
      </c>
      <c r="S298" s="49">
        <f t="shared" si="14"/>
        <v>40.387828946508321</v>
      </c>
    </row>
    <row r="299" spans="1:19" x14ac:dyDescent="0.2">
      <c r="A299" s="38">
        <v>290</v>
      </c>
      <c r="C299" s="43">
        <f t="shared" si="12"/>
        <v>145000</v>
      </c>
      <c r="E299" s="44">
        <f t="shared" si="13"/>
        <v>0.40277777777777779</v>
      </c>
      <c r="G299" s="45"/>
      <c r="I299" s="45"/>
      <c r="K299" s="46"/>
      <c r="M299" s="47"/>
      <c r="O299" s="48"/>
      <c r="Q299" s="48">
        <f>'Ex SWC-8'!Q299</f>
        <v>31.066193576810782</v>
      </c>
      <c r="S299" s="49">
        <f t="shared" si="14"/>
        <v>40.387828946508321</v>
      </c>
    </row>
    <row r="300" spans="1:19" x14ac:dyDescent="0.2">
      <c r="A300" s="38">
        <v>291</v>
      </c>
      <c r="C300" s="43">
        <f t="shared" si="12"/>
        <v>145500</v>
      </c>
      <c r="E300" s="44">
        <f t="shared" si="13"/>
        <v>0.40416666666666667</v>
      </c>
      <c r="G300" s="45"/>
      <c r="I300" s="45"/>
      <c r="K300" s="46"/>
      <c r="M300" s="47"/>
      <c r="O300" s="48"/>
      <c r="Q300" s="48">
        <f>'Ex SWC-8'!Q300</f>
        <v>31.162156313282537</v>
      </c>
      <c r="S300" s="49">
        <f t="shared" si="14"/>
        <v>40.387828946508321</v>
      </c>
    </row>
    <row r="301" spans="1:19" x14ac:dyDescent="0.2">
      <c r="A301" s="38">
        <v>292</v>
      </c>
      <c r="C301" s="43">
        <f t="shared" si="12"/>
        <v>146000</v>
      </c>
      <c r="E301" s="44">
        <f t="shared" si="13"/>
        <v>0.40555555555555556</v>
      </c>
      <c r="G301" s="45"/>
      <c r="I301" s="45"/>
      <c r="K301" s="46"/>
      <c r="M301" s="47"/>
      <c r="O301" s="48"/>
      <c r="Q301" s="48">
        <f>'Ex SWC-8'!Q301</f>
        <v>31.258119049754299</v>
      </c>
      <c r="S301" s="49">
        <f t="shared" si="14"/>
        <v>40.387828946508321</v>
      </c>
    </row>
    <row r="302" spans="1:19" x14ac:dyDescent="0.2">
      <c r="A302" s="38">
        <v>293</v>
      </c>
      <c r="C302" s="43">
        <f t="shared" si="12"/>
        <v>146500</v>
      </c>
      <c r="E302" s="44">
        <f t="shared" si="13"/>
        <v>0.40694444444444444</v>
      </c>
      <c r="G302" s="45"/>
      <c r="I302" s="45"/>
      <c r="K302" s="46"/>
      <c r="M302" s="47"/>
      <c r="O302" s="48"/>
      <c r="Q302" s="48">
        <f>'Ex SWC-8'!Q302</f>
        <v>31.354081786226061</v>
      </c>
      <c r="S302" s="49">
        <f t="shared" si="14"/>
        <v>40.387828946508321</v>
      </c>
    </row>
    <row r="303" spans="1:19" x14ac:dyDescent="0.2">
      <c r="A303" s="38">
        <v>294</v>
      </c>
      <c r="C303" s="43">
        <f t="shared" si="12"/>
        <v>147000</v>
      </c>
      <c r="E303" s="44">
        <f t="shared" si="13"/>
        <v>0.40833333333333333</v>
      </c>
      <c r="G303" s="45"/>
      <c r="I303" s="45"/>
      <c r="K303" s="46"/>
      <c r="M303" s="47"/>
      <c r="O303" s="48"/>
      <c r="Q303" s="48">
        <f>'Ex SWC-8'!Q303</f>
        <v>31.450044522697823</v>
      </c>
      <c r="S303" s="49">
        <f t="shared" si="14"/>
        <v>40.387828946508321</v>
      </c>
    </row>
    <row r="304" spans="1:19" x14ac:dyDescent="0.2">
      <c r="A304" s="38">
        <v>295</v>
      </c>
      <c r="C304" s="43">
        <f t="shared" si="12"/>
        <v>147500</v>
      </c>
      <c r="E304" s="44">
        <f t="shared" si="13"/>
        <v>0.40972222222222221</v>
      </c>
      <c r="G304" s="45"/>
      <c r="I304" s="45"/>
      <c r="K304" s="46"/>
      <c r="M304" s="47"/>
      <c r="O304" s="48"/>
      <c r="Q304" s="48">
        <f>'Ex SWC-8'!Q304</f>
        <v>31.546007259169585</v>
      </c>
      <c r="S304" s="49">
        <f t="shared" si="14"/>
        <v>40.387828946508321</v>
      </c>
    </row>
    <row r="305" spans="1:19" x14ac:dyDescent="0.2">
      <c r="A305" s="38">
        <v>296</v>
      </c>
      <c r="C305" s="43">
        <f t="shared" si="12"/>
        <v>148000</v>
      </c>
      <c r="E305" s="44">
        <f t="shared" si="13"/>
        <v>0.41111111111111109</v>
      </c>
      <c r="G305" s="45"/>
      <c r="I305" s="45"/>
      <c r="K305" s="46"/>
      <c r="M305" s="47"/>
      <c r="O305" s="48"/>
      <c r="Q305" s="48">
        <f>'Ex SWC-8'!Q305</f>
        <v>31.641969995641347</v>
      </c>
      <c r="S305" s="49">
        <f t="shared" si="14"/>
        <v>40.387828946508321</v>
      </c>
    </row>
    <row r="306" spans="1:19" x14ac:dyDescent="0.2">
      <c r="A306" s="38">
        <v>297</v>
      </c>
      <c r="C306" s="43">
        <f t="shared" si="12"/>
        <v>148500</v>
      </c>
      <c r="E306" s="44">
        <f t="shared" si="13"/>
        <v>0.41249999999999998</v>
      </c>
      <c r="G306" s="45"/>
      <c r="I306" s="45"/>
      <c r="K306" s="46"/>
      <c r="M306" s="47"/>
      <c r="O306" s="48"/>
      <c r="Q306" s="48">
        <f>'Ex SWC-8'!Q306</f>
        <v>31.737932732113109</v>
      </c>
      <c r="S306" s="49">
        <f t="shared" si="14"/>
        <v>40.387828946508321</v>
      </c>
    </row>
    <row r="307" spans="1:19" x14ac:dyDescent="0.2">
      <c r="A307" s="38">
        <v>298</v>
      </c>
      <c r="C307" s="43">
        <f t="shared" si="12"/>
        <v>149000</v>
      </c>
      <c r="E307" s="44">
        <f t="shared" si="13"/>
        <v>0.41388888888888886</v>
      </c>
      <c r="G307" s="45"/>
      <c r="I307" s="45"/>
      <c r="K307" s="46"/>
      <c r="M307" s="47"/>
      <c r="O307" s="48"/>
      <c r="Q307" s="48">
        <f>'Ex SWC-8'!Q307</f>
        <v>31.833895468584871</v>
      </c>
      <c r="S307" s="49">
        <f t="shared" si="14"/>
        <v>40.387828946508321</v>
      </c>
    </row>
    <row r="308" spans="1:19" x14ac:dyDescent="0.2">
      <c r="A308" s="38">
        <v>299</v>
      </c>
      <c r="C308" s="43">
        <f t="shared" si="12"/>
        <v>149500</v>
      </c>
      <c r="E308" s="44">
        <f t="shared" si="13"/>
        <v>0.4152777777777778</v>
      </c>
      <c r="G308" s="45"/>
      <c r="I308" s="45"/>
      <c r="K308" s="46"/>
      <c r="M308" s="47"/>
      <c r="O308" s="48"/>
      <c r="Q308" s="48">
        <f>'Ex SWC-8'!Q308</f>
        <v>31.929858205056632</v>
      </c>
      <c r="S308" s="49">
        <f t="shared" si="14"/>
        <v>40.387828946508321</v>
      </c>
    </row>
    <row r="309" spans="1:19" x14ac:dyDescent="0.2">
      <c r="A309" s="38">
        <v>300</v>
      </c>
      <c r="C309" s="43">
        <f t="shared" si="12"/>
        <v>150000</v>
      </c>
      <c r="E309" s="44">
        <f t="shared" si="13"/>
        <v>0.41666666666666669</v>
      </c>
      <c r="G309" s="45"/>
      <c r="I309" s="45"/>
      <c r="K309" s="46"/>
      <c r="M309" s="47"/>
      <c r="O309" s="48"/>
      <c r="Q309" s="48">
        <f>'Ex SWC-8'!Q309</f>
        <v>32.025820941528394</v>
      </c>
      <c r="S309" s="49">
        <f t="shared" si="14"/>
        <v>40.387828946508321</v>
      </c>
    </row>
    <row r="310" spans="1:19" x14ac:dyDescent="0.2">
      <c r="A310" s="38">
        <v>301</v>
      </c>
      <c r="C310" s="43">
        <f t="shared" si="12"/>
        <v>150500</v>
      </c>
      <c r="E310" s="44">
        <f t="shared" si="13"/>
        <v>0.41805555555555557</v>
      </c>
      <c r="G310" s="45"/>
      <c r="I310" s="45"/>
      <c r="K310" s="46"/>
      <c r="M310" s="47"/>
      <c r="O310" s="48"/>
      <c r="Q310" s="48">
        <f>'Ex SWC-8'!Q310</f>
        <v>32.049083678000159</v>
      </c>
      <c r="S310" s="49">
        <f t="shared" si="14"/>
        <v>40.387828946508321</v>
      </c>
    </row>
    <row r="311" spans="1:19" x14ac:dyDescent="0.2">
      <c r="A311" s="38">
        <v>302</v>
      </c>
      <c r="C311" s="43">
        <f t="shared" si="12"/>
        <v>151000</v>
      </c>
      <c r="E311" s="44">
        <f t="shared" si="13"/>
        <v>0.41944444444444445</v>
      </c>
      <c r="G311" s="45"/>
      <c r="I311" s="45"/>
      <c r="K311" s="46"/>
      <c r="M311" s="47"/>
      <c r="O311" s="48"/>
      <c r="Q311" s="48">
        <f>'Ex SWC-8'!Q311</f>
        <v>32.072346414471916</v>
      </c>
      <c r="S311" s="49">
        <f t="shared" si="14"/>
        <v>40.387828946508321</v>
      </c>
    </row>
    <row r="312" spans="1:19" x14ac:dyDescent="0.2">
      <c r="A312" s="38">
        <v>303</v>
      </c>
      <c r="C312" s="43">
        <f t="shared" si="12"/>
        <v>151500</v>
      </c>
      <c r="E312" s="44">
        <f t="shared" si="13"/>
        <v>0.42083333333333334</v>
      </c>
      <c r="G312" s="45"/>
      <c r="I312" s="45"/>
      <c r="K312" s="46"/>
      <c r="M312" s="47"/>
      <c r="O312" s="48"/>
      <c r="Q312" s="48">
        <f>'Ex SWC-8'!Q312</f>
        <v>32.09560915094368</v>
      </c>
      <c r="S312" s="49">
        <f t="shared" si="14"/>
        <v>40.387828946508321</v>
      </c>
    </row>
    <row r="313" spans="1:19" x14ac:dyDescent="0.2">
      <c r="A313" s="38">
        <v>304</v>
      </c>
      <c r="C313" s="43">
        <f t="shared" si="12"/>
        <v>152000</v>
      </c>
      <c r="E313" s="44">
        <f t="shared" si="13"/>
        <v>0.42222222222222222</v>
      </c>
      <c r="G313" s="45"/>
      <c r="I313" s="45"/>
      <c r="K313" s="46"/>
      <c r="M313" s="47"/>
      <c r="O313" s="48"/>
      <c r="Q313" s="48">
        <f>'Ex SWC-8'!Q313</f>
        <v>32.118871887415438</v>
      </c>
      <c r="S313" s="49">
        <f t="shared" si="14"/>
        <v>40.387828946508321</v>
      </c>
    </row>
    <row r="314" spans="1:19" x14ac:dyDescent="0.2">
      <c r="A314" s="38">
        <v>305</v>
      </c>
      <c r="C314" s="43">
        <f t="shared" si="12"/>
        <v>152500</v>
      </c>
      <c r="E314" s="44">
        <f t="shared" si="13"/>
        <v>0.4236111111111111</v>
      </c>
      <c r="G314" s="45"/>
      <c r="I314" s="45"/>
      <c r="K314" s="46"/>
      <c r="M314" s="47"/>
      <c r="O314" s="48"/>
      <c r="Q314" s="48">
        <f>'Ex SWC-8'!Q314</f>
        <v>32.142134623887202</v>
      </c>
      <c r="S314" s="49">
        <f t="shared" si="14"/>
        <v>40.387828946508321</v>
      </c>
    </row>
    <row r="315" spans="1:19" x14ac:dyDescent="0.2">
      <c r="A315" s="38">
        <v>306</v>
      </c>
      <c r="C315" s="43">
        <f t="shared" si="12"/>
        <v>153000</v>
      </c>
      <c r="E315" s="44">
        <f t="shared" si="13"/>
        <v>0.42499999999999999</v>
      </c>
      <c r="G315" s="45"/>
      <c r="I315" s="45"/>
      <c r="K315" s="46"/>
      <c r="M315" s="47"/>
      <c r="O315" s="48"/>
      <c r="Q315" s="48">
        <f>'Ex SWC-8'!Q315</f>
        <v>32.165397360358959</v>
      </c>
      <c r="S315" s="49">
        <f t="shared" si="14"/>
        <v>40.387828946508321</v>
      </c>
    </row>
    <row r="316" spans="1:19" x14ac:dyDescent="0.2">
      <c r="A316" s="38">
        <v>307</v>
      </c>
      <c r="C316" s="43">
        <f t="shared" si="12"/>
        <v>153500</v>
      </c>
      <c r="E316" s="44">
        <f t="shared" si="13"/>
        <v>0.42638888888888887</v>
      </c>
      <c r="G316" s="45"/>
      <c r="I316" s="45"/>
      <c r="K316" s="46"/>
      <c r="M316" s="47"/>
      <c r="O316" s="48"/>
      <c r="Q316" s="48">
        <f>'Ex SWC-8'!Q316</f>
        <v>32.188660096830723</v>
      </c>
      <c r="S316" s="49">
        <f t="shared" si="14"/>
        <v>40.387828946508321</v>
      </c>
    </row>
    <row r="317" spans="1:19" x14ac:dyDescent="0.2">
      <c r="A317" s="38">
        <v>308</v>
      </c>
      <c r="C317" s="43">
        <f t="shared" si="12"/>
        <v>154000</v>
      </c>
      <c r="E317" s="44">
        <f t="shared" si="13"/>
        <v>0.42777777777777776</v>
      </c>
      <c r="G317" s="45"/>
      <c r="I317" s="45"/>
      <c r="K317" s="46"/>
      <c r="M317" s="47"/>
      <c r="O317" s="48"/>
      <c r="Q317" s="48">
        <f>'Ex SWC-8'!Q317</f>
        <v>32.211922833302481</v>
      </c>
      <c r="S317" s="49">
        <f t="shared" si="14"/>
        <v>40.387828946508321</v>
      </c>
    </row>
    <row r="318" spans="1:19" x14ac:dyDescent="0.2">
      <c r="A318" s="38">
        <v>309</v>
      </c>
      <c r="C318" s="43">
        <f t="shared" si="12"/>
        <v>154500</v>
      </c>
      <c r="E318" s="44">
        <f t="shared" si="13"/>
        <v>0.42916666666666664</v>
      </c>
      <c r="G318" s="45"/>
      <c r="I318" s="45"/>
      <c r="K318" s="46"/>
      <c r="M318" s="47"/>
      <c r="O318" s="48"/>
      <c r="Q318" s="48">
        <f>'Ex SWC-8'!Q318</f>
        <v>32.235185569774245</v>
      </c>
      <c r="S318" s="49">
        <f t="shared" si="14"/>
        <v>40.387828946508321</v>
      </c>
    </row>
    <row r="319" spans="1:19" x14ac:dyDescent="0.2">
      <c r="A319" s="38">
        <v>310</v>
      </c>
      <c r="C319" s="43">
        <f t="shared" si="12"/>
        <v>155000</v>
      </c>
      <c r="E319" s="44">
        <f t="shared" si="13"/>
        <v>0.43055555555555558</v>
      </c>
      <c r="G319" s="45"/>
      <c r="I319" s="45"/>
      <c r="K319" s="46"/>
      <c r="M319" s="47"/>
      <c r="O319" s="48"/>
      <c r="Q319" s="48">
        <f>'Ex SWC-8'!Q319</f>
        <v>32.258448306246009</v>
      </c>
      <c r="S319" s="49">
        <f t="shared" si="14"/>
        <v>40.387828946508321</v>
      </c>
    </row>
    <row r="320" spans="1:19" x14ac:dyDescent="0.2">
      <c r="A320" s="38">
        <v>311</v>
      </c>
      <c r="C320" s="43">
        <f t="shared" si="12"/>
        <v>155500</v>
      </c>
      <c r="E320" s="44">
        <f t="shared" si="13"/>
        <v>0.43194444444444446</v>
      </c>
      <c r="G320" s="45"/>
      <c r="I320" s="45"/>
      <c r="K320" s="46"/>
      <c r="M320" s="47"/>
      <c r="O320" s="48"/>
      <c r="Q320" s="48">
        <f>'Ex SWC-8'!Q320</f>
        <v>32.281711042717767</v>
      </c>
      <c r="S320" s="49">
        <f t="shared" si="14"/>
        <v>40.387828946508321</v>
      </c>
    </row>
    <row r="321" spans="1:19" x14ac:dyDescent="0.2">
      <c r="A321" s="38">
        <v>312</v>
      </c>
      <c r="C321" s="43">
        <f t="shared" si="12"/>
        <v>156000</v>
      </c>
      <c r="E321" s="44">
        <f t="shared" si="13"/>
        <v>0.43333333333333335</v>
      </c>
      <c r="G321" s="45"/>
      <c r="I321" s="45"/>
      <c r="K321" s="46"/>
      <c r="M321" s="47"/>
      <c r="O321" s="48"/>
      <c r="Q321" s="48">
        <f>'Ex SWC-8'!Q321</f>
        <v>32.304973779189531</v>
      </c>
      <c r="S321" s="49">
        <f t="shared" si="14"/>
        <v>40.387828946508321</v>
      </c>
    </row>
    <row r="322" spans="1:19" x14ac:dyDescent="0.2">
      <c r="A322" s="38">
        <v>313</v>
      </c>
      <c r="C322" s="43">
        <f t="shared" si="12"/>
        <v>156500</v>
      </c>
      <c r="E322" s="44">
        <f t="shared" si="13"/>
        <v>0.43472222222222223</v>
      </c>
      <c r="G322" s="45"/>
      <c r="I322" s="45"/>
      <c r="K322" s="46"/>
      <c r="M322" s="47"/>
      <c r="O322" s="48"/>
      <c r="Q322" s="48">
        <f>'Ex SWC-8'!Q322</f>
        <v>32.328236515661288</v>
      </c>
      <c r="S322" s="49">
        <f t="shared" si="14"/>
        <v>40.387828946508321</v>
      </c>
    </row>
    <row r="323" spans="1:19" x14ac:dyDescent="0.2">
      <c r="A323" s="38">
        <v>314</v>
      </c>
      <c r="C323" s="43">
        <f t="shared" si="12"/>
        <v>157000</v>
      </c>
      <c r="E323" s="44">
        <f t="shared" si="13"/>
        <v>0.43611111111111112</v>
      </c>
      <c r="G323" s="45"/>
      <c r="I323" s="45"/>
      <c r="K323" s="46"/>
      <c r="M323" s="47"/>
      <c r="O323" s="48"/>
      <c r="Q323" s="48">
        <f>'Ex SWC-8'!Q323</f>
        <v>32.351499252133053</v>
      </c>
      <c r="S323" s="49">
        <f t="shared" si="14"/>
        <v>40.387828946508321</v>
      </c>
    </row>
    <row r="324" spans="1:19" x14ac:dyDescent="0.2">
      <c r="A324" s="38">
        <v>315</v>
      </c>
      <c r="C324" s="43">
        <f t="shared" si="12"/>
        <v>157500</v>
      </c>
      <c r="E324" s="44">
        <f t="shared" si="13"/>
        <v>0.4375</v>
      </c>
      <c r="G324" s="45"/>
      <c r="I324" s="45"/>
      <c r="K324" s="46"/>
      <c r="M324" s="47"/>
      <c r="O324" s="48"/>
      <c r="Q324" s="48">
        <f>'Ex SWC-8'!Q324</f>
        <v>32.37476198860481</v>
      </c>
      <c r="S324" s="49">
        <f t="shared" si="14"/>
        <v>40.387828946508321</v>
      </c>
    </row>
    <row r="325" spans="1:19" x14ac:dyDescent="0.2">
      <c r="A325" s="38">
        <v>316</v>
      </c>
      <c r="C325" s="43">
        <f t="shared" si="12"/>
        <v>158000</v>
      </c>
      <c r="E325" s="44">
        <f t="shared" si="13"/>
        <v>0.43888888888888888</v>
      </c>
      <c r="G325" s="45"/>
      <c r="I325" s="45"/>
      <c r="K325" s="46"/>
      <c r="M325" s="47"/>
      <c r="O325" s="48"/>
      <c r="Q325" s="48">
        <f>'Ex SWC-8'!Q325</f>
        <v>32.398024725076574</v>
      </c>
      <c r="S325" s="49">
        <f t="shared" si="14"/>
        <v>40.387828946508321</v>
      </c>
    </row>
    <row r="326" spans="1:19" x14ac:dyDescent="0.2">
      <c r="A326" s="38">
        <v>317</v>
      </c>
      <c r="C326" s="43">
        <f t="shared" si="12"/>
        <v>158500</v>
      </c>
      <c r="E326" s="44">
        <f t="shared" si="13"/>
        <v>0.44027777777777777</v>
      </c>
      <c r="G326" s="45"/>
      <c r="I326" s="45"/>
      <c r="K326" s="46"/>
      <c r="M326" s="47"/>
      <c r="O326" s="48"/>
      <c r="Q326" s="48">
        <f>'Ex SWC-8'!Q326</f>
        <v>32.421287461548332</v>
      </c>
      <c r="S326" s="49">
        <f t="shared" si="14"/>
        <v>40.387828946508321</v>
      </c>
    </row>
    <row r="327" spans="1:19" x14ac:dyDescent="0.2">
      <c r="A327" s="38">
        <v>318</v>
      </c>
      <c r="C327" s="43">
        <f t="shared" si="12"/>
        <v>159000</v>
      </c>
      <c r="E327" s="44">
        <f t="shared" si="13"/>
        <v>0.44166666666666665</v>
      </c>
      <c r="G327" s="45"/>
      <c r="I327" s="45"/>
      <c r="K327" s="46"/>
      <c r="M327" s="47"/>
      <c r="O327" s="48"/>
      <c r="Q327" s="48">
        <f>'Ex SWC-8'!Q327</f>
        <v>32.444550198020096</v>
      </c>
      <c r="S327" s="49">
        <f t="shared" si="14"/>
        <v>40.387828946508321</v>
      </c>
    </row>
    <row r="328" spans="1:19" x14ac:dyDescent="0.2">
      <c r="A328" s="38">
        <v>319</v>
      </c>
      <c r="C328" s="43">
        <f t="shared" si="12"/>
        <v>159500</v>
      </c>
      <c r="E328" s="44">
        <f t="shared" si="13"/>
        <v>0.44305555555555554</v>
      </c>
      <c r="G328" s="45"/>
      <c r="I328" s="45"/>
      <c r="K328" s="46"/>
      <c r="M328" s="47"/>
      <c r="O328" s="48"/>
      <c r="Q328" s="48">
        <f>'Ex SWC-8'!Q328</f>
        <v>32.467812934491853</v>
      </c>
      <c r="S328" s="49">
        <f t="shared" si="14"/>
        <v>40.387828946508321</v>
      </c>
    </row>
    <row r="329" spans="1:19" x14ac:dyDescent="0.2">
      <c r="A329" s="38">
        <v>320</v>
      </c>
      <c r="C329" s="43">
        <f t="shared" si="12"/>
        <v>160000</v>
      </c>
      <c r="E329" s="44">
        <f t="shared" si="13"/>
        <v>0.44444444444444442</v>
      </c>
      <c r="G329" s="45"/>
      <c r="I329" s="45"/>
      <c r="K329" s="46"/>
      <c r="M329" s="47"/>
      <c r="O329" s="48"/>
      <c r="Q329" s="48">
        <f>'Ex SWC-8'!Q329</f>
        <v>32.491075670963617</v>
      </c>
      <c r="S329" s="49">
        <f t="shared" si="14"/>
        <v>40.387828946508321</v>
      </c>
    </row>
    <row r="330" spans="1:19" x14ac:dyDescent="0.2">
      <c r="A330" s="38">
        <v>321</v>
      </c>
      <c r="C330" s="43">
        <f t="shared" si="12"/>
        <v>160500</v>
      </c>
      <c r="E330" s="44">
        <f t="shared" si="13"/>
        <v>0.44583333333333336</v>
      </c>
      <c r="G330" s="45"/>
      <c r="I330" s="45"/>
      <c r="K330" s="46"/>
      <c r="M330" s="47"/>
      <c r="O330" s="48"/>
      <c r="Q330" s="48">
        <f>'Ex SWC-8'!Q330</f>
        <v>32.514338407435382</v>
      </c>
      <c r="S330" s="49">
        <f t="shared" si="14"/>
        <v>40.387828946508321</v>
      </c>
    </row>
    <row r="331" spans="1:19" x14ac:dyDescent="0.2">
      <c r="A331" s="38">
        <v>322</v>
      </c>
      <c r="C331" s="43">
        <f t="shared" ref="C331:C394" si="15">A331*500</f>
        <v>161000</v>
      </c>
      <c r="E331" s="44">
        <f t="shared" ref="E331:E394" si="16">C331/(720*500)</f>
        <v>0.44722222222222224</v>
      </c>
      <c r="G331" s="45"/>
      <c r="I331" s="45"/>
      <c r="K331" s="46"/>
      <c r="M331" s="47"/>
      <c r="O331" s="48"/>
      <c r="Q331" s="48">
        <f>'Ex SWC-8'!Q331</f>
        <v>32.537601143907139</v>
      </c>
      <c r="S331" s="49">
        <f t="shared" ref="S331:S394" si="17">$S$8</f>
        <v>40.387828946508321</v>
      </c>
    </row>
    <row r="332" spans="1:19" x14ac:dyDescent="0.2">
      <c r="A332" s="38">
        <v>323</v>
      </c>
      <c r="C332" s="43">
        <f t="shared" si="15"/>
        <v>161500</v>
      </c>
      <c r="E332" s="44">
        <f t="shared" si="16"/>
        <v>0.44861111111111113</v>
      </c>
      <c r="G332" s="45"/>
      <c r="I332" s="45"/>
      <c r="K332" s="46"/>
      <c r="M332" s="47"/>
      <c r="O332" s="48"/>
      <c r="Q332" s="48">
        <f>'Ex SWC-8'!Q332</f>
        <v>32.560863880378903</v>
      </c>
      <c r="S332" s="49">
        <f t="shared" si="17"/>
        <v>40.387828946508321</v>
      </c>
    </row>
    <row r="333" spans="1:19" x14ac:dyDescent="0.2">
      <c r="A333" s="38">
        <v>324</v>
      </c>
      <c r="C333" s="43">
        <f t="shared" si="15"/>
        <v>162000</v>
      </c>
      <c r="E333" s="44">
        <f t="shared" si="16"/>
        <v>0.45</v>
      </c>
      <c r="G333" s="45"/>
      <c r="I333" s="45"/>
      <c r="K333" s="46"/>
      <c r="M333" s="47"/>
      <c r="O333" s="48"/>
      <c r="Q333" s="48">
        <f>'Ex SWC-8'!Q333</f>
        <v>32.584126616850661</v>
      </c>
      <c r="S333" s="49">
        <f t="shared" si="17"/>
        <v>40.387828946508321</v>
      </c>
    </row>
    <row r="334" spans="1:19" x14ac:dyDescent="0.2">
      <c r="A334" s="38">
        <v>325</v>
      </c>
      <c r="C334" s="43">
        <f t="shared" si="15"/>
        <v>162500</v>
      </c>
      <c r="E334" s="44">
        <f t="shared" si="16"/>
        <v>0.4513888888888889</v>
      </c>
      <c r="G334" s="45"/>
      <c r="I334" s="45"/>
      <c r="K334" s="46"/>
      <c r="M334" s="47"/>
      <c r="O334" s="48"/>
      <c r="Q334" s="48">
        <f>'Ex SWC-8'!Q334</f>
        <v>32.607389353322425</v>
      </c>
      <c r="S334" s="49">
        <f t="shared" si="17"/>
        <v>40.387828946508321</v>
      </c>
    </row>
    <row r="335" spans="1:19" x14ac:dyDescent="0.2">
      <c r="A335" s="38">
        <v>326</v>
      </c>
      <c r="C335" s="43">
        <f t="shared" si="15"/>
        <v>163000</v>
      </c>
      <c r="E335" s="44">
        <f t="shared" si="16"/>
        <v>0.45277777777777778</v>
      </c>
      <c r="G335" s="45"/>
      <c r="I335" s="45"/>
      <c r="K335" s="46"/>
      <c r="M335" s="47"/>
      <c r="O335" s="48"/>
      <c r="Q335" s="48">
        <f>'Ex SWC-8'!Q335</f>
        <v>32.630652089794189</v>
      </c>
      <c r="S335" s="49">
        <f t="shared" si="17"/>
        <v>40.387828946508321</v>
      </c>
    </row>
    <row r="336" spans="1:19" x14ac:dyDescent="0.2">
      <c r="A336" s="38">
        <v>327</v>
      </c>
      <c r="C336" s="43">
        <f t="shared" si="15"/>
        <v>163500</v>
      </c>
      <c r="E336" s="44">
        <f t="shared" si="16"/>
        <v>0.45416666666666666</v>
      </c>
      <c r="G336" s="45"/>
      <c r="I336" s="45"/>
      <c r="K336" s="46"/>
      <c r="M336" s="47"/>
      <c r="O336" s="48"/>
      <c r="Q336" s="48">
        <f>'Ex SWC-8'!Q336</f>
        <v>32.653914826265947</v>
      </c>
      <c r="S336" s="49">
        <f t="shared" si="17"/>
        <v>40.387828946508321</v>
      </c>
    </row>
    <row r="337" spans="1:19" x14ac:dyDescent="0.2">
      <c r="A337" s="38">
        <v>328</v>
      </c>
      <c r="C337" s="43">
        <f t="shared" si="15"/>
        <v>164000</v>
      </c>
      <c r="E337" s="44">
        <f t="shared" si="16"/>
        <v>0.45555555555555555</v>
      </c>
      <c r="G337" s="45"/>
      <c r="I337" s="45"/>
      <c r="K337" s="46"/>
      <c r="M337" s="47"/>
      <c r="O337" s="48"/>
      <c r="Q337" s="48">
        <f>'Ex SWC-8'!Q337</f>
        <v>32.677177562737711</v>
      </c>
      <c r="S337" s="49">
        <f t="shared" si="17"/>
        <v>40.387828946508321</v>
      </c>
    </row>
    <row r="338" spans="1:19" x14ac:dyDescent="0.2">
      <c r="A338" s="38">
        <v>329</v>
      </c>
      <c r="C338" s="43">
        <f t="shared" si="15"/>
        <v>164500</v>
      </c>
      <c r="E338" s="44">
        <f t="shared" si="16"/>
        <v>0.45694444444444443</v>
      </c>
      <c r="G338" s="45"/>
      <c r="I338" s="45"/>
      <c r="K338" s="46"/>
      <c r="M338" s="47"/>
      <c r="O338" s="48"/>
      <c r="Q338" s="48">
        <f>'Ex SWC-8'!Q338</f>
        <v>32.700440299209468</v>
      </c>
      <c r="S338" s="49">
        <f t="shared" si="17"/>
        <v>40.387828946508321</v>
      </c>
    </row>
    <row r="339" spans="1:19" x14ac:dyDescent="0.2">
      <c r="A339" s="38">
        <v>330</v>
      </c>
      <c r="C339" s="43">
        <f t="shared" si="15"/>
        <v>165000</v>
      </c>
      <c r="E339" s="44">
        <f t="shared" si="16"/>
        <v>0.45833333333333331</v>
      </c>
      <c r="G339" s="45"/>
      <c r="I339" s="45"/>
      <c r="K339" s="46"/>
      <c r="M339" s="47"/>
      <c r="O339" s="48"/>
      <c r="Q339" s="48">
        <f>'Ex SWC-8'!Q339</f>
        <v>32.723703035681233</v>
      </c>
      <c r="S339" s="49">
        <f t="shared" si="17"/>
        <v>40.387828946508321</v>
      </c>
    </row>
    <row r="340" spans="1:19" x14ac:dyDescent="0.2">
      <c r="A340" s="38">
        <v>331</v>
      </c>
      <c r="C340" s="43">
        <f t="shared" si="15"/>
        <v>165500</v>
      </c>
      <c r="E340" s="44">
        <f t="shared" si="16"/>
        <v>0.4597222222222222</v>
      </c>
      <c r="G340" s="45"/>
      <c r="I340" s="45"/>
      <c r="K340" s="46"/>
      <c r="M340" s="47"/>
      <c r="O340" s="48"/>
      <c r="Q340" s="48">
        <f>'Ex SWC-8'!Q340</f>
        <v>32.746965772152997</v>
      </c>
      <c r="S340" s="49">
        <f t="shared" si="17"/>
        <v>40.387828946508321</v>
      </c>
    </row>
    <row r="341" spans="1:19" x14ac:dyDescent="0.2">
      <c r="A341" s="38">
        <v>332</v>
      </c>
      <c r="C341" s="43">
        <f t="shared" si="15"/>
        <v>166000</v>
      </c>
      <c r="E341" s="44">
        <f t="shared" si="16"/>
        <v>0.46111111111111114</v>
      </c>
      <c r="G341" s="45"/>
      <c r="I341" s="45"/>
      <c r="K341" s="46"/>
      <c r="M341" s="47"/>
      <c r="O341" s="48"/>
      <c r="Q341" s="48">
        <f>'Ex SWC-8'!Q341</f>
        <v>32.770228508624754</v>
      </c>
      <c r="S341" s="49">
        <f t="shared" si="17"/>
        <v>40.387828946508321</v>
      </c>
    </row>
    <row r="342" spans="1:19" x14ac:dyDescent="0.2">
      <c r="A342" s="38">
        <v>333</v>
      </c>
      <c r="C342" s="43">
        <f t="shared" si="15"/>
        <v>166500</v>
      </c>
      <c r="E342" s="44">
        <f t="shared" si="16"/>
        <v>0.46250000000000002</v>
      </c>
      <c r="G342" s="45"/>
      <c r="I342" s="45"/>
      <c r="K342" s="46"/>
      <c r="M342" s="47"/>
      <c r="O342" s="48"/>
      <c r="Q342" s="48">
        <f>'Ex SWC-8'!Q342</f>
        <v>32.793491245096519</v>
      </c>
      <c r="S342" s="49">
        <f t="shared" si="17"/>
        <v>40.387828946508321</v>
      </c>
    </row>
    <row r="343" spans="1:19" x14ac:dyDescent="0.2">
      <c r="A343" s="38">
        <v>334</v>
      </c>
      <c r="C343" s="43">
        <f t="shared" si="15"/>
        <v>167000</v>
      </c>
      <c r="E343" s="44">
        <f t="shared" si="16"/>
        <v>0.46388888888888891</v>
      </c>
      <c r="G343" s="45"/>
      <c r="I343" s="45"/>
      <c r="K343" s="46"/>
      <c r="M343" s="47"/>
      <c r="O343" s="48"/>
      <c r="Q343" s="48">
        <f>'Ex SWC-8'!Q343</f>
        <v>32.816753981568276</v>
      </c>
      <c r="S343" s="49">
        <f t="shared" si="17"/>
        <v>40.387828946508321</v>
      </c>
    </row>
    <row r="344" spans="1:19" x14ac:dyDescent="0.2">
      <c r="A344" s="38">
        <v>335</v>
      </c>
      <c r="C344" s="43">
        <f t="shared" si="15"/>
        <v>167500</v>
      </c>
      <c r="E344" s="44">
        <f t="shared" si="16"/>
        <v>0.46527777777777779</v>
      </c>
      <c r="G344" s="45"/>
      <c r="I344" s="45"/>
      <c r="K344" s="46"/>
      <c r="M344" s="47"/>
      <c r="O344" s="48"/>
      <c r="Q344" s="48">
        <f>'Ex SWC-8'!Q344</f>
        <v>32.84001671804004</v>
      </c>
      <c r="S344" s="49">
        <f t="shared" si="17"/>
        <v>40.387828946508321</v>
      </c>
    </row>
    <row r="345" spans="1:19" x14ac:dyDescent="0.2">
      <c r="A345" s="38">
        <v>336</v>
      </c>
      <c r="C345" s="43">
        <f t="shared" si="15"/>
        <v>168000</v>
      </c>
      <c r="E345" s="44">
        <f t="shared" si="16"/>
        <v>0.46666666666666667</v>
      </c>
      <c r="G345" s="45"/>
      <c r="I345" s="45"/>
      <c r="K345" s="46"/>
      <c r="M345" s="47"/>
      <c r="O345" s="48"/>
      <c r="Q345" s="48">
        <f>'Ex SWC-8'!Q345</f>
        <v>32.863279454511805</v>
      </c>
      <c r="S345" s="49">
        <f t="shared" si="17"/>
        <v>40.387828946508321</v>
      </c>
    </row>
    <row r="346" spans="1:19" x14ac:dyDescent="0.2">
      <c r="A346" s="38">
        <v>337</v>
      </c>
      <c r="C346" s="43">
        <f t="shared" si="15"/>
        <v>168500</v>
      </c>
      <c r="E346" s="44">
        <f t="shared" si="16"/>
        <v>0.46805555555555556</v>
      </c>
      <c r="G346" s="45"/>
      <c r="I346" s="45"/>
      <c r="K346" s="46"/>
      <c r="M346" s="47"/>
      <c r="O346" s="48"/>
      <c r="Q346" s="48">
        <f>'Ex SWC-8'!Q346</f>
        <v>32.886542190983562</v>
      </c>
      <c r="S346" s="49">
        <f t="shared" si="17"/>
        <v>40.387828946508321</v>
      </c>
    </row>
    <row r="347" spans="1:19" x14ac:dyDescent="0.2">
      <c r="A347" s="38">
        <v>338</v>
      </c>
      <c r="C347" s="43">
        <f t="shared" si="15"/>
        <v>169000</v>
      </c>
      <c r="E347" s="44">
        <f t="shared" si="16"/>
        <v>0.46944444444444444</v>
      </c>
      <c r="G347" s="45"/>
      <c r="I347" s="45"/>
      <c r="K347" s="46"/>
      <c r="M347" s="47"/>
      <c r="O347" s="48"/>
      <c r="Q347" s="48">
        <f>'Ex SWC-8'!Q347</f>
        <v>32.909804927455326</v>
      </c>
      <c r="S347" s="49">
        <f t="shared" si="17"/>
        <v>40.387828946508321</v>
      </c>
    </row>
    <row r="348" spans="1:19" x14ac:dyDescent="0.2">
      <c r="A348" s="38">
        <v>339</v>
      </c>
      <c r="C348" s="43">
        <f t="shared" si="15"/>
        <v>169500</v>
      </c>
      <c r="E348" s="44">
        <f t="shared" si="16"/>
        <v>0.47083333333333333</v>
      </c>
      <c r="G348" s="45"/>
      <c r="I348" s="45"/>
      <c r="K348" s="46"/>
      <c r="M348" s="47"/>
      <c r="O348" s="48"/>
      <c r="Q348" s="48">
        <f>'Ex SWC-8'!Q348</f>
        <v>32.933067663927083</v>
      </c>
      <c r="S348" s="49">
        <f t="shared" si="17"/>
        <v>40.387828946508321</v>
      </c>
    </row>
    <row r="349" spans="1:19" x14ac:dyDescent="0.2">
      <c r="A349" s="38">
        <v>340</v>
      </c>
      <c r="C349" s="43">
        <f t="shared" si="15"/>
        <v>170000</v>
      </c>
      <c r="E349" s="44">
        <f t="shared" si="16"/>
        <v>0.47222222222222221</v>
      </c>
      <c r="G349" s="45"/>
      <c r="I349" s="45"/>
      <c r="K349" s="46"/>
      <c r="M349" s="47"/>
      <c r="O349" s="48"/>
      <c r="Q349" s="48">
        <f>'Ex SWC-8'!Q349</f>
        <v>32.956330400398848</v>
      </c>
      <c r="S349" s="49">
        <f t="shared" si="17"/>
        <v>40.387828946508321</v>
      </c>
    </row>
    <row r="350" spans="1:19" x14ac:dyDescent="0.2">
      <c r="A350" s="38">
        <v>341</v>
      </c>
      <c r="C350" s="43">
        <f t="shared" si="15"/>
        <v>170500</v>
      </c>
      <c r="E350" s="44">
        <f t="shared" si="16"/>
        <v>0.47361111111111109</v>
      </c>
      <c r="G350" s="45"/>
      <c r="I350" s="45"/>
      <c r="K350" s="46"/>
      <c r="M350" s="47"/>
      <c r="O350" s="48"/>
      <c r="Q350" s="48">
        <f>'Ex SWC-8'!Q350</f>
        <v>32.979593136870605</v>
      </c>
      <c r="S350" s="49">
        <f t="shared" si="17"/>
        <v>40.387828946508321</v>
      </c>
    </row>
    <row r="351" spans="1:19" x14ac:dyDescent="0.2">
      <c r="A351" s="38">
        <v>342</v>
      </c>
      <c r="C351" s="43">
        <f t="shared" si="15"/>
        <v>171000</v>
      </c>
      <c r="E351" s="44">
        <f t="shared" si="16"/>
        <v>0.47499999999999998</v>
      </c>
      <c r="G351" s="45"/>
      <c r="I351" s="45"/>
      <c r="K351" s="46"/>
      <c r="M351" s="47"/>
      <c r="O351" s="48"/>
      <c r="Q351" s="48">
        <f>'Ex SWC-8'!Q351</f>
        <v>33.002855873342369</v>
      </c>
      <c r="S351" s="49">
        <f t="shared" si="17"/>
        <v>40.387828946508321</v>
      </c>
    </row>
    <row r="352" spans="1:19" x14ac:dyDescent="0.2">
      <c r="A352" s="38">
        <v>343</v>
      </c>
      <c r="C352" s="43">
        <f t="shared" si="15"/>
        <v>171500</v>
      </c>
      <c r="E352" s="44">
        <f t="shared" si="16"/>
        <v>0.47638888888888886</v>
      </c>
      <c r="G352" s="45"/>
      <c r="I352" s="45"/>
      <c r="K352" s="46"/>
      <c r="M352" s="47"/>
      <c r="O352" s="48"/>
      <c r="Q352" s="48">
        <f>'Ex SWC-8'!Q352</f>
        <v>33.026118609814127</v>
      </c>
      <c r="S352" s="49">
        <f t="shared" si="17"/>
        <v>40.387828946508321</v>
      </c>
    </row>
    <row r="353" spans="1:19" x14ac:dyDescent="0.2">
      <c r="A353" s="38">
        <v>344</v>
      </c>
      <c r="C353" s="43">
        <f t="shared" si="15"/>
        <v>172000</v>
      </c>
      <c r="E353" s="44">
        <f t="shared" si="16"/>
        <v>0.4777777777777778</v>
      </c>
      <c r="G353" s="45"/>
      <c r="I353" s="45"/>
      <c r="K353" s="46"/>
      <c r="M353" s="47"/>
      <c r="O353" s="48"/>
      <c r="Q353" s="48">
        <f>'Ex SWC-8'!Q353</f>
        <v>33.049381346285891</v>
      </c>
      <c r="S353" s="49">
        <f t="shared" si="17"/>
        <v>40.387828946508321</v>
      </c>
    </row>
    <row r="354" spans="1:19" x14ac:dyDescent="0.2">
      <c r="A354" s="38">
        <v>345</v>
      </c>
      <c r="C354" s="43">
        <f t="shared" si="15"/>
        <v>172500</v>
      </c>
      <c r="E354" s="44">
        <f t="shared" si="16"/>
        <v>0.47916666666666669</v>
      </c>
      <c r="G354" s="45"/>
      <c r="I354" s="45"/>
      <c r="K354" s="46"/>
      <c r="M354" s="47"/>
      <c r="O354" s="48"/>
      <c r="Q354" s="48">
        <f>'Ex SWC-8'!Q354</f>
        <v>33.072644082757648</v>
      </c>
      <c r="S354" s="49">
        <f t="shared" si="17"/>
        <v>40.387828946508321</v>
      </c>
    </row>
    <row r="355" spans="1:19" x14ac:dyDescent="0.2">
      <c r="A355" s="38">
        <v>346</v>
      </c>
      <c r="C355" s="43">
        <f t="shared" si="15"/>
        <v>173000</v>
      </c>
      <c r="E355" s="44">
        <f t="shared" si="16"/>
        <v>0.48055555555555557</v>
      </c>
      <c r="G355" s="45"/>
      <c r="I355" s="45"/>
      <c r="K355" s="46"/>
      <c r="M355" s="47"/>
      <c r="O355" s="48"/>
      <c r="Q355" s="48">
        <f>'Ex SWC-8'!Q355</f>
        <v>33.095906819229413</v>
      </c>
      <c r="S355" s="49">
        <f t="shared" si="17"/>
        <v>40.387828946508321</v>
      </c>
    </row>
    <row r="356" spans="1:19" x14ac:dyDescent="0.2">
      <c r="A356" s="38">
        <v>347</v>
      </c>
      <c r="C356" s="43">
        <f t="shared" si="15"/>
        <v>173500</v>
      </c>
      <c r="E356" s="44">
        <f t="shared" si="16"/>
        <v>0.48194444444444445</v>
      </c>
      <c r="G356" s="45"/>
      <c r="I356" s="45"/>
      <c r="K356" s="46"/>
      <c r="M356" s="47"/>
      <c r="O356" s="48"/>
      <c r="Q356" s="48">
        <f>'Ex SWC-8'!Q356</f>
        <v>33.119169555701177</v>
      </c>
      <c r="S356" s="49">
        <f t="shared" si="17"/>
        <v>40.387828946508321</v>
      </c>
    </row>
    <row r="357" spans="1:19" x14ac:dyDescent="0.2">
      <c r="A357" s="38">
        <v>348</v>
      </c>
      <c r="C357" s="43">
        <f t="shared" si="15"/>
        <v>174000</v>
      </c>
      <c r="E357" s="44">
        <f t="shared" si="16"/>
        <v>0.48333333333333334</v>
      </c>
      <c r="G357" s="45"/>
      <c r="I357" s="45"/>
      <c r="K357" s="46"/>
      <c r="M357" s="47"/>
      <c r="O357" s="48"/>
      <c r="Q357" s="48">
        <f>'Ex SWC-8'!Q357</f>
        <v>33.142432292172934</v>
      </c>
      <c r="S357" s="49">
        <f t="shared" si="17"/>
        <v>40.387828946508321</v>
      </c>
    </row>
    <row r="358" spans="1:19" x14ac:dyDescent="0.2">
      <c r="A358" s="38">
        <v>349</v>
      </c>
      <c r="C358" s="43">
        <f t="shared" si="15"/>
        <v>174500</v>
      </c>
      <c r="E358" s="44">
        <f t="shared" si="16"/>
        <v>0.48472222222222222</v>
      </c>
      <c r="G358" s="45"/>
      <c r="I358" s="45"/>
      <c r="K358" s="46"/>
      <c r="M358" s="47"/>
      <c r="O358" s="48"/>
      <c r="Q358" s="48">
        <f>'Ex SWC-8'!Q358</f>
        <v>33.165695028644699</v>
      </c>
      <c r="S358" s="49">
        <f t="shared" si="17"/>
        <v>40.387828946508321</v>
      </c>
    </row>
    <row r="359" spans="1:19" x14ac:dyDescent="0.2">
      <c r="A359" s="38">
        <v>350</v>
      </c>
      <c r="C359" s="43">
        <f t="shared" si="15"/>
        <v>175000</v>
      </c>
      <c r="E359" s="44">
        <f t="shared" si="16"/>
        <v>0.4861111111111111</v>
      </c>
      <c r="G359" s="45"/>
      <c r="I359" s="45"/>
      <c r="K359" s="46"/>
      <c r="M359" s="47"/>
      <c r="O359" s="48"/>
      <c r="Q359" s="48">
        <f>'Ex SWC-8'!Q359</f>
        <v>33.188957765116456</v>
      </c>
      <c r="S359" s="49">
        <f t="shared" si="17"/>
        <v>40.387828946508321</v>
      </c>
    </row>
    <row r="360" spans="1:19" x14ac:dyDescent="0.2">
      <c r="A360" s="38">
        <v>351</v>
      </c>
      <c r="C360" s="43">
        <f t="shared" si="15"/>
        <v>175500</v>
      </c>
      <c r="E360" s="44">
        <f t="shared" si="16"/>
        <v>0.48749999999999999</v>
      </c>
      <c r="G360" s="45"/>
      <c r="I360" s="45"/>
      <c r="K360" s="46"/>
      <c r="M360" s="47"/>
      <c r="O360" s="48"/>
      <c r="Q360" s="48">
        <f>'Ex SWC-8'!Q360</f>
        <v>33.21222050158822</v>
      </c>
      <c r="S360" s="49">
        <f t="shared" si="17"/>
        <v>40.387828946508321</v>
      </c>
    </row>
    <row r="361" spans="1:19" x14ac:dyDescent="0.2">
      <c r="A361" s="38">
        <v>352</v>
      </c>
      <c r="C361" s="43">
        <f t="shared" si="15"/>
        <v>176000</v>
      </c>
      <c r="E361" s="44">
        <f t="shared" si="16"/>
        <v>0.48888888888888887</v>
      </c>
      <c r="G361" s="45"/>
      <c r="I361" s="45"/>
      <c r="K361" s="46"/>
      <c r="M361" s="47"/>
      <c r="O361" s="48"/>
      <c r="Q361" s="48">
        <f>'Ex SWC-8'!Q361</f>
        <v>33.235483238059977</v>
      </c>
      <c r="S361" s="49">
        <f t="shared" si="17"/>
        <v>40.387828946508321</v>
      </c>
    </row>
    <row r="362" spans="1:19" x14ac:dyDescent="0.2">
      <c r="A362" s="38">
        <v>353</v>
      </c>
      <c r="C362" s="43">
        <f t="shared" si="15"/>
        <v>176500</v>
      </c>
      <c r="E362" s="44">
        <f t="shared" si="16"/>
        <v>0.49027777777777776</v>
      </c>
      <c r="G362" s="45"/>
      <c r="I362" s="45"/>
      <c r="K362" s="46"/>
      <c r="M362" s="47"/>
      <c r="O362" s="48"/>
      <c r="Q362" s="48">
        <f>'Ex SWC-8'!Q362</f>
        <v>33.258745974531742</v>
      </c>
      <c r="S362" s="49">
        <f t="shared" si="17"/>
        <v>40.387828946508321</v>
      </c>
    </row>
    <row r="363" spans="1:19" x14ac:dyDescent="0.2">
      <c r="A363" s="38">
        <v>354</v>
      </c>
      <c r="C363" s="43">
        <f t="shared" si="15"/>
        <v>177000</v>
      </c>
      <c r="E363" s="44">
        <f t="shared" si="16"/>
        <v>0.49166666666666664</v>
      </c>
      <c r="G363" s="45"/>
      <c r="I363" s="45"/>
      <c r="K363" s="46"/>
      <c r="M363" s="47"/>
      <c r="O363" s="48"/>
      <c r="Q363" s="48">
        <f>'Ex SWC-8'!Q363</f>
        <v>33.282008711003499</v>
      </c>
      <c r="S363" s="49">
        <f t="shared" si="17"/>
        <v>40.387828946508321</v>
      </c>
    </row>
    <row r="364" spans="1:19" x14ac:dyDescent="0.2">
      <c r="A364" s="38">
        <v>355</v>
      </c>
      <c r="C364" s="43">
        <f t="shared" si="15"/>
        <v>177500</v>
      </c>
      <c r="E364" s="44">
        <f t="shared" si="16"/>
        <v>0.49305555555555558</v>
      </c>
      <c r="G364" s="45"/>
      <c r="I364" s="45"/>
      <c r="K364" s="46"/>
      <c r="M364" s="47"/>
      <c r="O364" s="48"/>
      <c r="Q364" s="48">
        <f>'Ex SWC-8'!Q364</f>
        <v>33.305271447475263</v>
      </c>
      <c r="S364" s="49">
        <f t="shared" si="17"/>
        <v>40.387828946508321</v>
      </c>
    </row>
    <row r="365" spans="1:19" x14ac:dyDescent="0.2">
      <c r="A365" s="38">
        <v>356</v>
      </c>
      <c r="C365" s="43">
        <f t="shared" si="15"/>
        <v>178000</v>
      </c>
      <c r="E365" s="44">
        <f t="shared" si="16"/>
        <v>0.49444444444444446</v>
      </c>
      <c r="G365" s="45"/>
      <c r="I365" s="45"/>
      <c r="K365" s="46"/>
      <c r="M365" s="47"/>
      <c r="O365" s="48"/>
      <c r="Q365" s="48">
        <f>'Ex SWC-8'!Q365</f>
        <v>33.328534183947028</v>
      </c>
      <c r="S365" s="49">
        <f t="shared" si="17"/>
        <v>40.387828946508321</v>
      </c>
    </row>
    <row r="366" spans="1:19" x14ac:dyDescent="0.2">
      <c r="A366" s="38">
        <v>357</v>
      </c>
      <c r="C366" s="43">
        <f t="shared" si="15"/>
        <v>178500</v>
      </c>
      <c r="E366" s="44">
        <f t="shared" si="16"/>
        <v>0.49583333333333335</v>
      </c>
      <c r="G366" s="45"/>
      <c r="I366" s="45"/>
      <c r="K366" s="46"/>
      <c r="M366" s="47"/>
      <c r="O366" s="48"/>
      <c r="Q366" s="48">
        <f>'Ex SWC-8'!Q366</f>
        <v>33.351796920418785</v>
      </c>
      <c r="S366" s="49">
        <f t="shared" si="17"/>
        <v>40.387828946508321</v>
      </c>
    </row>
    <row r="367" spans="1:19" x14ac:dyDescent="0.2">
      <c r="A367" s="38">
        <v>358</v>
      </c>
      <c r="C367" s="43">
        <f t="shared" si="15"/>
        <v>179000</v>
      </c>
      <c r="E367" s="44">
        <f t="shared" si="16"/>
        <v>0.49722222222222223</v>
      </c>
      <c r="G367" s="45"/>
      <c r="I367" s="45"/>
      <c r="K367" s="46"/>
      <c r="M367" s="47"/>
      <c r="O367" s="48"/>
      <c r="Q367" s="48">
        <f>'Ex SWC-8'!Q367</f>
        <v>33.375059656890549</v>
      </c>
      <c r="S367" s="49">
        <f t="shared" si="17"/>
        <v>40.387828946508321</v>
      </c>
    </row>
    <row r="368" spans="1:19" x14ac:dyDescent="0.2">
      <c r="A368" s="38">
        <v>359</v>
      </c>
      <c r="C368" s="43">
        <f t="shared" si="15"/>
        <v>179500</v>
      </c>
      <c r="E368" s="44">
        <f t="shared" si="16"/>
        <v>0.49861111111111112</v>
      </c>
      <c r="G368" s="45"/>
      <c r="I368" s="45"/>
      <c r="K368" s="46"/>
      <c r="M368" s="47"/>
      <c r="O368" s="48"/>
      <c r="Q368" s="48">
        <f>'Ex SWC-8'!Q368</f>
        <v>33.398322393362307</v>
      </c>
      <c r="S368" s="49">
        <f t="shared" si="17"/>
        <v>40.387828946508321</v>
      </c>
    </row>
    <row r="369" spans="1:19" x14ac:dyDescent="0.2">
      <c r="A369" s="38">
        <v>360</v>
      </c>
      <c r="C369" s="43">
        <f t="shared" si="15"/>
        <v>180000</v>
      </c>
      <c r="E369" s="44">
        <f t="shared" si="16"/>
        <v>0.5</v>
      </c>
      <c r="G369" s="45"/>
      <c r="I369" s="45"/>
      <c r="K369" s="46"/>
      <c r="M369" s="47"/>
      <c r="O369" s="48"/>
      <c r="Q369" s="48">
        <f>'Ex SWC-8'!Q369</f>
        <v>33.421585129834071</v>
      </c>
      <c r="S369" s="49">
        <f t="shared" si="17"/>
        <v>40.387828946508321</v>
      </c>
    </row>
    <row r="370" spans="1:19" x14ac:dyDescent="0.2">
      <c r="A370" s="38">
        <v>361</v>
      </c>
      <c r="C370" s="43">
        <f t="shared" si="15"/>
        <v>180500</v>
      </c>
      <c r="E370" s="44">
        <f t="shared" si="16"/>
        <v>0.50138888888888888</v>
      </c>
      <c r="G370" s="45"/>
      <c r="I370" s="45"/>
      <c r="K370" s="46"/>
      <c r="M370" s="47"/>
      <c r="O370" s="48"/>
      <c r="Q370" s="48">
        <f>'Ex SWC-8'!Q370</f>
        <v>33.444847866305835</v>
      </c>
      <c r="S370" s="49">
        <f t="shared" si="17"/>
        <v>40.387828946508321</v>
      </c>
    </row>
    <row r="371" spans="1:19" x14ac:dyDescent="0.2">
      <c r="A371" s="38">
        <v>362</v>
      </c>
      <c r="C371" s="43">
        <f t="shared" si="15"/>
        <v>181000</v>
      </c>
      <c r="E371" s="44">
        <f t="shared" si="16"/>
        <v>0.50277777777777777</v>
      </c>
      <c r="G371" s="45"/>
      <c r="I371" s="45"/>
      <c r="K371" s="46"/>
      <c r="M371" s="47"/>
      <c r="O371" s="48"/>
      <c r="Q371" s="48">
        <f>'Ex SWC-8'!Q371</f>
        <v>33.468110602777593</v>
      </c>
      <c r="S371" s="49">
        <f t="shared" si="17"/>
        <v>40.387828946508321</v>
      </c>
    </row>
    <row r="372" spans="1:19" x14ac:dyDescent="0.2">
      <c r="A372" s="38">
        <v>363</v>
      </c>
      <c r="C372" s="43">
        <f t="shared" si="15"/>
        <v>181500</v>
      </c>
      <c r="E372" s="44">
        <f t="shared" si="16"/>
        <v>0.50416666666666665</v>
      </c>
      <c r="G372" s="45"/>
      <c r="I372" s="45"/>
      <c r="K372" s="46"/>
      <c r="M372" s="47"/>
      <c r="O372" s="48"/>
      <c r="Q372" s="48">
        <f>'Ex SWC-8'!Q372</f>
        <v>33.491373339249357</v>
      </c>
      <c r="S372" s="49">
        <f t="shared" si="17"/>
        <v>40.387828946508321</v>
      </c>
    </row>
    <row r="373" spans="1:19" x14ac:dyDescent="0.2">
      <c r="A373" s="38">
        <v>364</v>
      </c>
      <c r="C373" s="43">
        <f t="shared" si="15"/>
        <v>182000</v>
      </c>
      <c r="E373" s="44">
        <f t="shared" si="16"/>
        <v>0.50555555555555554</v>
      </c>
      <c r="G373" s="45"/>
      <c r="I373" s="45"/>
      <c r="K373" s="46"/>
      <c r="M373" s="47"/>
      <c r="O373" s="48"/>
      <c r="Q373" s="48">
        <f>'Ex SWC-8'!Q373</f>
        <v>33.514636075721114</v>
      </c>
      <c r="S373" s="49">
        <f t="shared" si="17"/>
        <v>40.387828946508321</v>
      </c>
    </row>
    <row r="374" spans="1:19" x14ac:dyDescent="0.2">
      <c r="A374" s="38">
        <v>365</v>
      </c>
      <c r="C374" s="43">
        <f t="shared" si="15"/>
        <v>182500</v>
      </c>
      <c r="E374" s="44">
        <f t="shared" si="16"/>
        <v>0.50694444444444442</v>
      </c>
      <c r="G374" s="45"/>
      <c r="I374" s="45"/>
      <c r="K374" s="46"/>
      <c r="M374" s="47"/>
      <c r="O374" s="48"/>
      <c r="Q374" s="48">
        <f>'Ex SWC-8'!Q374</f>
        <v>33.537898812192878</v>
      </c>
      <c r="S374" s="49">
        <f t="shared" si="17"/>
        <v>40.387828946508321</v>
      </c>
    </row>
    <row r="375" spans="1:19" x14ac:dyDescent="0.2">
      <c r="A375" s="38">
        <v>366</v>
      </c>
      <c r="C375" s="43">
        <f t="shared" si="15"/>
        <v>183000</v>
      </c>
      <c r="E375" s="44">
        <f t="shared" si="16"/>
        <v>0.5083333333333333</v>
      </c>
      <c r="G375" s="45"/>
      <c r="I375" s="45"/>
      <c r="K375" s="46"/>
      <c r="M375" s="47"/>
      <c r="O375" s="48"/>
      <c r="Q375" s="48">
        <f>'Ex SWC-8'!Q375</f>
        <v>33.561161548664643</v>
      </c>
      <c r="S375" s="49">
        <f t="shared" si="17"/>
        <v>40.387828946508321</v>
      </c>
    </row>
    <row r="376" spans="1:19" x14ac:dyDescent="0.2">
      <c r="A376" s="38">
        <v>367</v>
      </c>
      <c r="C376" s="43">
        <f t="shared" si="15"/>
        <v>183500</v>
      </c>
      <c r="E376" s="44">
        <f t="shared" si="16"/>
        <v>0.50972222222222219</v>
      </c>
      <c r="G376" s="45"/>
      <c r="I376" s="45"/>
      <c r="K376" s="46"/>
      <c r="M376" s="47"/>
      <c r="O376" s="48"/>
      <c r="Q376" s="48">
        <f>'Ex SWC-8'!Q376</f>
        <v>33.5844242851364</v>
      </c>
      <c r="S376" s="49">
        <f t="shared" si="17"/>
        <v>40.387828946508321</v>
      </c>
    </row>
    <row r="377" spans="1:19" x14ac:dyDescent="0.2">
      <c r="A377" s="38">
        <v>368</v>
      </c>
      <c r="C377" s="43">
        <f t="shared" si="15"/>
        <v>184000</v>
      </c>
      <c r="E377" s="44">
        <f t="shared" si="16"/>
        <v>0.51111111111111107</v>
      </c>
      <c r="G377" s="45"/>
      <c r="I377" s="45"/>
      <c r="K377" s="46"/>
      <c r="M377" s="47"/>
      <c r="O377" s="48"/>
      <c r="Q377" s="48">
        <f>'Ex SWC-8'!Q377</f>
        <v>33.607687021608164</v>
      </c>
      <c r="S377" s="49">
        <f t="shared" si="17"/>
        <v>40.387828946508321</v>
      </c>
    </row>
    <row r="378" spans="1:19" x14ac:dyDescent="0.2">
      <c r="A378" s="38">
        <v>369</v>
      </c>
      <c r="C378" s="43">
        <f t="shared" si="15"/>
        <v>184500</v>
      </c>
      <c r="E378" s="44">
        <f t="shared" si="16"/>
        <v>0.51249999999999996</v>
      </c>
      <c r="G378" s="45"/>
      <c r="I378" s="45"/>
      <c r="K378" s="46"/>
      <c r="M378" s="47"/>
      <c r="O378" s="48"/>
      <c r="Q378" s="48">
        <f>'Ex SWC-8'!Q378</f>
        <v>33.630949758079922</v>
      </c>
      <c r="S378" s="49">
        <f t="shared" si="17"/>
        <v>40.387828946508321</v>
      </c>
    </row>
    <row r="379" spans="1:19" x14ac:dyDescent="0.2">
      <c r="A379" s="38">
        <v>370</v>
      </c>
      <c r="C379" s="43">
        <f t="shared" si="15"/>
        <v>185000</v>
      </c>
      <c r="E379" s="44">
        <f t="shared" si="16"/>
        <v>0.51388888888888884</v>
      </c>
      <c r="G379" s="45"/>
      <c r="I379" s="45"/>
      <c r="K379" s="46"/>
      <c r="M379" s="47"/>
      <c r="O379" s="48"/>
      <c r="Q379" s="48">
        <f>'Ex SWC-8'!Q379</f>
        <v>33.654212494551686</v>
      </c>
      <c r="S379" s="49">
        <f t="shared" si="17"/>
        <v>40.387828946508321</v>
      </c>
    </row>
    <row r="380" spans="1:19" x14ac:dyDescent="0.2">
      <c r="A380" s="38">
        <v>371</v>
      </c>
      <c r="C380" s="43">
        <f t="shared" si="15"/>
        <v>185500</v>
      </c>
      <c r="E380" s="44">
        <f t="shared" si="16"/>
        <v>0.51527777777777772</v>
      </c>
      <c r="G380" s="45"/>
      <c r="I380" s="45"/>
      <c r="K380" s="46"/>
      <c r="M380" s="47"/>
      <c r="O380" s="48"/>
      <c r="Q380" s="48">
        <f>'Ex SWC-8'!Q380</f>
        <v>33.67747523102345</v>
      </c>
      <c r="S380" s="49">
        <f t="shared" si="17"/>
        <v>40.387828946508321</v>
      </c>
    </row>
    <row r="381" spans="1:19" x14ac:dyDescent="0.2">
      <c r="A381" s="38">
        <v>372</v>
      </c>
      <c r="C381" s="43">
        <f t="shared" si="15"/>
        <v>186000</v>
      </c>
      <c r="E381" s="44">
        <f t="shared" si="16"/>
        <v>0.51666666666666672</v>
      </c>
      <c r="G381" s="45"/>
      <c r="I381" s="45"/>
      <c r="K381" s="46"/>
      <c r="M381" s="47"/>
      <c r="O381" s="48"/>
      <c r="Q381" s="48">
        <f>'Ex SWC-8'!Q381</f>
        <v>33.700737967495208</v>
      </c>
      <c r="S381" s="49">
        <f t="shared" si="17"/>
        <v>40.387828946508321</v>
      </c>
    </row>
    <row r="382" spans="1:19" x14ac:dyDescent="0.2">
      <c r="A382" s="38">
        <v>373</v>
      </c>
      <c r="C382" s="43">
        <f t="shared" si="15"/>
        <v>186500</v>
      </c>
      <c r="E382" s="44">
        <f t="shared" si="16"/>
        <v>0.5180555555555556</v>
      </c>
      <c r="G382" s="45"/>
      <c r="I382" s="45"/>
      <c r="K382" s="46"/>
      <c r="M382" s="47"/>
      <c r="O382" s="48"/>
      <c r="Q382" s="48">
        <f>'Ex SWC-8'!Q382</f>
        <v>33.724000703966972</v>
      </c>
      <c r="S382" s="49">
        <f t="shared" si="17"/>
        <v>40.387828946508321</v>
      </c>
    </row>
    <row r="383" spans="1:19" x14ac:dyDescent="0.2">
      <c r="A383" s="38">
        <v>374</v>
      </c>
      <c r="C383" s="43">
        <f t="shared" si="15"/>
        <v>187000</v>
      </c>
      <c r="E383" s="44">
        <f t="shared" si="16"/>
        <v>0.51944444444444449</v>
      </c>
      <c r="G383" s="45"/>
      <c r="I383" s="45"/>
      <c r="K383" s="46"/>
      <c r="M383" s="47"/>
      <c r="O383" s="48"/>
      <c r="Q383" s="48">
        <f>'Ex SWC-8'!Q383</f>
        <v>33.747263440438729</v>
      </c>
      <c r="S383" s="49">
        <f t="shared" si="17"/>
        <v>40.387828946508321</v>
      </c>
    </row>
    <row r="384" spans="1:19" x14ac:dyDescent="0.2">
      <c r="A384" s="38">
        <v>375</v>
      </c>
      <c r="C384" s="43">
        <f t="shared" si="15"/>
        <v>187500</v>
      </c>
      <c r="E384" s="44">
        <f t="shared" si="16"/>
        <v>0.52083333333333337</v>
      </c>
      <c r="G384" s="45"/>
      <c r="I384" s="45"/>
      <c r="K384" s="46"/>
      <c r="M384" s="47"/>
      <c r="O384" s="48"/>
      <c r="Q384" s="48">
        <f>'Ex SWC-8'!Q384</f>
        <v>33.770526176910494</v>
      </c>
      <c r="S384" s="49">
        <f t="shared" si="17"/>
        <v>40.387828946508321</v>
      </c>
    </row>
    <row r="385" spans="1:19" x14ac:dyDescent="0.2">
      <c r="A385" s="38">
        <v>376</v>
      </c>
      <c r="C385" s="43">
        <f t="shared" si="15"/>
        <v>188000</v>
      </c>
      <c r="E385" s="44">
        <f t="shared" si="16"/>
        <v>0.52222222222222225</v>
      </c>
      <c r="G385" s="45"/>
      <c r="I385" s="45"/>
      <c r="K385" s="46"/>
      <c r="M385" s="47"/>
      <c r="O385" s="48"/>
      <c r="Q385" s="48">
        <f>'Ex SWC-8'!Q385</f>
        <v>33.793788913382251</v>
      </c>
      <c r="S385" s="49">
        <f t="shared" si="17"/>
        <v>40.387828946508321</v>
      </c>
    </row>
    <row r="386" spans="1:19" x14ac:dyDescent="0.2">
      <c r="A386" s="38">
        <v>377</v>
      </c>
      <c r="C386" s="43">
        <f t="shared" si="15"/>
        <v>188500</v>
      </c>
      <c r="E386" s="44">
        <f t="shared" si="16"/>
        <v>0.52361111111111114</v>
      </c>
      <c r="G386" s="45"/>
      <c r="I386" s="45"/>
      <c r="K386" s="46"/>
      <c r="M386" s="47"/>
      <c r="O386" s="48"/>
      <c r="Q386" s="48">
        <f>'Ex SWC-8'!Q386</f>
        <v>33.817051649854015</v>
      </c>
      <c r="S386" s="49">
        <f t="shared" si="17"/>
        <v>40.387828946508321</v>
      </c>
    </row>
    <row r="387" spans="1:19" x14ac:dyDescent="0.2">
      <c r="A387" s="38">
        <v>378</v>
      </c>
      <c r="C387" s="43">
        <f t="shared" si="15"/>
        <v>189000</v>
      </c>
      <c r="E387" s="44">
        <f t="shared" si="16"/>
        <v>0.52500000000000002</v>
      </c>
      <c r="G387" s="45"/>
      <c r="I387" s="45"/>
      <c r="K387" s="46"/>
      <c r="M387" s="47"/>
      <c r="O387" s="48"/>
      <c r="Q387" s="48">
        <f>'Ex SWC-8'!Q387</f>
        <v>33.840314386325772</v>
      </c>
      <c r="S387" s="49">
        <f t="shared" si="17"/>
        <v>40.387828946508321</v>
      </c>
    </row>
    <row r="388" spans="1:19" x14ac:dyDescent="0.2">
      <c r="A388" s="38">
        <v>379</v>
      </c>
      <c r="C388" s="43">
        <f t="shared" si="15"/>
        <v>189500</v>
      </c>
      <c r="E388" s="44">
        <f t="shared" si="16"/>
        <v>0.52638888888888891</v>
      </c>
      <c r="G388" s="45"/>
      <c r="I388" s="45"/>
      <c r="K388" s="46"/>
      <c r="M388" s="47"/>
      <c r="O388" s="48"/>
      <c r="Q388" s="48">
        <f>'Ex SWC-8'!Q388</f>
        <v>33.863577122797537</v>
      </c>
      <c r="S388" s="49">
        <f t="shared" si="17"/>
        <v>40.387828946508321</v>
      </c>
    </row>
    <row r="389" spans="1:19" x14ac:dyDescent="0.2">
      <c r="A389" s="38">
        <v>380</v>
      </c>
      <c r="C389" s="43">
        <f t="shared" si="15"/>
        <v>190000</v>
      </c>
      <c r="E389" s="44">
        <f t="shared" si="16"/>
        <v>0.52777777777777779</v>
      </c>
      <c r="G389" s="45"/>
      <c r="I389" s="45"/>
      <c r="K389" s="46"/>
      <c r="M389" s="47"/>
      <c r="O389" s="48"/>
      <c r="Q389" s="48">
        <f>'Ex SWC-8'!Q389</f>
        <v>33.886839859269294</v>
      </c>
      <c r="S389" s="49">
        <f t="shared" si="17"/>
        <v>40.387828946508321</v>
      </c>
    </row>
    <row r="390" spans="1:19" x14ac:dyDescent="0.2">
      <c r="A390" s="38">
        <v>381</v>
      </c>
      <c r="C390" s="43">
        <f t="shared" si="15"/>
        <v>190500</v>
      </c>
      <c r="E390" s="44">
        <f t="shared" si="16"/>
        <v>0.52916666666666667</v>
      </c>
      <c r="G390" s="45"/>
      <c r="I390" s="45"/>
      <c r="K390" s="46"/>
      <c r="M390" s="47"/>
      <c r="O390" s="48"/>
      <c r="Q390" s="48">
        <f>'Ex SWC-8'!Q390</f>
        <v>33.910102595741058</v>
      </c>
      <c r="S390" s="49">
        <f t="shared" si="17"/>
        <v>40.387828946508321</v>
      </c>
    </row>
    <row r="391" spans="1:19" x14ac:dyDescent="0.2">
      <c r="A391" s="38">
        <v>382</v>
      </c>
      <c r="C391" s="43">
        <f t="shared" si="15"/>
        <v>191000</v>
      </c>
      <c r="E391" s="44">
        <f t="shared" si="16"/>
        <v>0.53055555555555556</v>
      </c>
      <c r="G391" s="45"/>
      <c r="I391" s="45"/>
      <c r="K391" s="46"/>
      <c r="M391" s="47"/>
      <c r="O391" s="48"/>
      <c r="Q391" s="48">
        <f>'Ex SWC-8'!Q391</f>
        <v>33.933365332212823</v>
      </c>
      <c r="S391" s="49">
        <f t="shared" si="17"/>
        <v>40.387828946508321</v>
      </c>
    </row>
    <row r="392" spans="1:19" x14ac:dyDescent="0.2">
      <c r="A392" s="38">
        <v>383</v>
      </c>
      <c r="C392" s="43">
        <f t="shared" si="15"/>
        <v>191500</v>
      </c>
      <c r="E392" s="44">
        <f t="shared" si="16"/>
        <v>0.53194444444444444</v>
      </c>
      <c r="G392" s="45"/>
      <c r="I392" s="45"/>
      <c r="K392" s="46"/>
      <c r="M392" s="47"/>
      <c r="O392" s="48"/>
      <c r="Q392" s="48">
        <f>'Ex SWC-8'!Q392</f>
        <v>33.95662806868458</v>
      </c>
      <c r="S392" s="49">
        <f t="shared" si="17"/>
        <v>40.387828946508321</v>
      </c>
    </row>
    <row r="393" spans="1:19" x14ac:dyDescent="0.2">
      <c r="A393" s="38">
        <v>384</v>
      </c>
      <c r="C393" s="43">
        <f t="shared" si="15"/>
        <v>192000</v>
      </c>
      <c r="E393" s="44">
        <f t="shared" si="16"/>
        <v>0.53333333333333333</v>
      </c>
      <c r="G393" s="45"/>
      <c r="I393" s="45"/>
      <c r="K393" s="46"/>
      <c r="M393" s="47"/>
      <c r="O393" s="48"/>
      <c r="Q393" s="48">
        <f>'Ex SWC-8'!Q393</f>
        <v>33.979890805156344</v>
      </c>
      <c r="S393" s="49">
        <f t="shared" si="17"/>
        <v>40.387828946508321</v>
      </c>
    </row>
    <row r="394" spans="1:19" x14ac:dyDescent="0.2">
      <c r="A394" s="38">
        <v>385</v>
      </c>
      <c r="C394" s="43">
        <f t="shared" si="15"/>
        <v>192500</v>
      </c>
      <c r="E394" s="44">
        <f t="shared" si="16"/>
        <v>0.53472222222222221</v>
      </c>
      <c r="G394" s="45"/>
      <c r="I394" s="45"/>
      <c r="K394" s="46"/>
      <c r="M394" s="47"/>
      <c r="O394" s="48"/>
      <c r="Q394" s="48">
        <f>'Ex SWC-8'!Q394</f>
        <v>34.003153541628102</v>
      </c>
      <c r="S394" s="49">
        <f t="shared" si="17"/>
        <v>40.387828946508321</v>
      </c>
    </row>
    <row r="395" spans="1:19" x14ac:dyDescent="0.2">
      <c r="A395" s="38">
        <v>386</v>
      </c>
      <c r="C395" s="43">
        <f t="shared" ref="C395:C458" si="18">A395*500</f>
        <v>193000</v>
      </c>
      <c r="E395" s="44">
        <f t="shared" ref="E395:E458" si="19">C395/(720*500)</f>
        <v>0.53611111111111109</v>
      </c>
      <c r="G395" s="45"/>
      <c r="I395" s="45"/>
      <c r="K395" s="46"/>
      <c r="M395" s="47"/>
      <c r="O395" s="48"/>
      <c r="Q395" s="48">
        <f>'Ex SWC-8'!Q395</f>
        <v>34.026416278099866</v>
      </c>
      <c r="S395" s="49">
        <f t="shared" ref="S395:S458" si="20">$S$8</f>
        <v>40.387828946508321</v>
      </c>
    </row>
    <row r="396" spans="1:19" x14ac:dyDescent="0.2">
      <c r="A396" s="38">
        <v>387</v>
      </c>
      <c r="C396" s="43">
        <f t="shared" si="18"/>
        <v>193500</v>
      </c>
      <c r="E396" s="44">
        <f t="shared" si="19"/>
        <v>0.53749999999999998</v>
      </c>
      <c r="G396" s="45"/>
      <c r="I396" s="45"/>
      <c r="K396" s="46"/>
      <c r="M396" s="47"/>
      <c r="O396" s="48"/>
      <c r="Q396" s="48">
        <f>'Ex SWC-8'!Q396</f>
        <v>34.049679014571623</v>
      </c>
      <c r="S396" s="49">
        <f t="shared" si="20"/>
        <v>40.387828946508321</v>
      </c>
    </row>
    <row r="397" spans="1:19" x14ac:dyDescent="0.2">
      <c r="A397" s="38">
        <v>388</v>
      </c>
      <c r="C397" s="43">
        <f t="shared" si="18"/>
        <v>194000</v>
      </c>
      <c r="E397" s="44">
        <f t="shared" si="19"/>
        <v>0.53888888888888886</v>
      </c>
      <c r="G397" s="45"/>
      <c r="I397" s="45"/>
      <c r="K397" s="46"/>
      <c r="M397" s="47"/>
      <c r="O397" s="48"/>
      <c r="Q397" s="48">
        <f>'Ex SWC-8'!Q397</f>
        <v>34.072941751043388</v>
      </c>
      <c r="S397" s="49">
        <f t="shared" si="20"/>
        <v>40.387828946508321</v>
      </c>
    </row>
    <row r="398" spans="1:19" x14ac:dyDescent="0.2">
      <c r="A398" s="38">
        <v>389</v>
      </c>
      <c r="C398" s="43">
        <f t="shared" si="18"/>
        <v>194500</v>
      </c>
      <c r="E398" s="44">
        <f t="shared" si="19"/>
        <v>0.54027777777777775</v>
      </c>
      <c r="G398" s="45"/>
      <c r="I398" s="45"/>
      <c r="K398" s="46"/>
      <c r="M398" s="47"/>
      <c r="O398" s="48"/>
      <c r="Q398" s="48">
        <f>'Ex SWC-8'!Q398</f>
        <v>34.096204487515145</v>
      </c>
      <c r="S398" s="49">
        <f t="shared" si="20"/>
        <v>40.387828946508321</v>
      </c>
    </row>
    <row r="399" spans="1:19" x14ac:dyDescent="0.2">
      <c r="A399" s="38">
        <v>390</v>
      </c>
      <c r="C399" s="43">
        <f t="shared" si="18"/>
        <v>195000</v>
      </c>
      <c r="E399" s="44">
        <f t="shared" si="19"/>
        <v>0.54166666666666663</v>
      </c>
      <c r="G399" s="45"/>
      <c r="I399" s="45"/>
      <c r="K399" s="46"/>
      <c r="M399" s="47"/>
      <c r="O399" s="48"/>
      <c r="Q399" s="48">
        <f>'Ex SWC-8'!Q399</f>
        <v>34.119467223986909</v>
      </c>
      <c r="S399" s="49">
        <f t="shared" si="20"/>
        <v>40.387828946508321</v>
      </c>
    </row>
    <row r="400" spans="1:19" x14ac:dyDescent="0.2">
      <c r="A400" s="38">
        <v>391</v>
      </c>
      <c r="C400" s="43">
        <f t="shared" si="18"/>
        <v>195500</v>
      </c>
      <c r="E400" s="44">
        <f t="shared" si="19"/>
        <v>0.54305555555555551</v>
      </c>
      <c r="G400" s="45"/>
      <c r="I400" s="45"/>
      <c r="K400" s="46"/>
      <c r="M400" s="47"/>
      <c r="O400" s="48"/>
      <c r="Q400" s="48">
        <f>'Ex SWC-8'!Q400</f>
        <v>34.142729960458674</v>
      </c>
      <c r="S400" s="49">
        <f t="shared" si="20"/>
        <v>40.387828946508321</v>
      </c>
    </row>
    <row r="401" spans="1:19" x14ac:dyDescent="0.2">
      <c r="A401" s="38">
        <v>392</v>
      </c>
      <c r="C401" s="43">
        <f t="shared" si="18"/>
        <v>196000</v>
      </c>
      <c r="E401" s="44">
        <f t="shared" si="19"/>
        <v>0.5444444444444444</v>
      </c>
      <c r="G401" s="45"/>
      <c r="I401" s="45"/>
      <c r="K401" s="46"/>
      <c r="M401" s="47"/>
      <c r="O401" s="48"/>
      <c r="Q401" s="48">
        <f>'Ex SWC-8'!Q401</f>
        <v>34.165992696930431</v>
      </c>
      <c r="S401" s="49">
        <f t="shared" si="20"/>
        <v>40.387828946508321</v>
      </c>
    </row>
    <row r="402" spans="1:19" x14ac:dyDescent="0.2">
      <c r="A402" s="38">
        <v>393</v>
      </c>
      <c r="C402" s="43">
        <f t="shared" si="18"/>
        <v>196500</v>
      </c>
      <c r="E402" s="44">
        <f t="shared" si="19"/>
        <v>0.54583333333333328</v>
      </c>
      <c r="G402" s="45"/>
      <c r="I402" s="45"/>
      <c r="K402" s="46"/>
      <c r="M402" s="47"/>
      <c r="O402" s="48"/>
      <c r="Q402" s="48">
        <f>'Ex SWC-8'!Q402</f>
        <v>34.189255433402195</v>
      </c>
      <c r="S402" s="49">
        <f t="shared" si="20"/>
        <v>40.387828946508321</v>
      </c>
    </row>
    <row r="403" spans="1:19" x14ac:dyDescent="0.2">
      <c r="A403" s="38">
        <v>394</v>
      </c>
      <c r="C403" s="43">
        <f t="shared" si="18"/>
        <v>197000</v>
      </c>
      <c r="E403" s="44">
        <f t="shared" si="19"/>
        <v>0.54722222222222228</v>
      </c>
      <c r="G403" s="45"/>
      <c r="I403" s="45"/>
      <c r="K403" s="46"/>
      <c r="M403" s="47"/>
      <c r="O403" s="48"/>
      <c r="Q403" s="48">
        <f>'Ex SWC-8'!Q403</f>
        <v>34.212518169873952</v>
      </c>
      <c r="S403" s="49">
        <f t="shared" si="20"/>
        <v>40.387828946508321</v>
      </c>
    </row>
    <row r="404" spans="1:19" x14ac:dyDescent="0.2">
      <c r="A404" s="38">
        <v>395</v>
      </c>
      <c r="C404" s="43">
        <f t="shared" si="18"/>
        <v>197500</v>
      </c>
      <c r="E404" s="44">
        <f t="shared" si="19"/>
        <v>0.54861111111111116</v>
      </c>
      <c r="G404" s="45"/>
      <c r="I404" s="45"/>
      <c r="K404" s="46"/>
      <c r="M404" s="47"/>
      <c r="O404" s="48"/>
      <c r="Q404" s="48">
        <f>'Ex SWC-8'!Q404</f>
        <v>34.235780906345717</v>
      </c>
      <c r="S404" s="49">
        <f t="shared" si="20"/>
        <v>40.387828946508321</v>
      </c>
    </row>
    <row r="405" spans="1:19" x14ac:dyDescent="0.2">
      <c r="A405" s="38">
        <v>396</v>
      </c>
      <c r="C405" s="43">
        <f t="shared" si="18"/>
        <v>198000</v>
      </c>
      <c r="E405" s="44">
        <f t="shared" si="19"/>
        <v>0.55000000000000004</v>
      </c>
      <c r="G405" s="45"/>
      <c r="I405" s="45"/>
      <c r="K405" s="46"/>
      <c r="M405" s="47"/>
      <c r="O405" s="48"/>
      <c r="Q405" s="48">
        <f>'Ex SWC-8'!Q405</f>
        <v>34.259043642817474</v>
      </c>
      <c r="S405" s="49">
        <f t="shared" si="20"/>
        <v>40.387828946508321</v>
      </c>
    </row>
    <row r="406" spans="1:19" x14ac:dyDescent="0.2">
      <c r="A406" s="38">
        <v>397</v>
      </c>
      <c r="C406" s="43">
        <f t="shared" si="18"/>
        <v>198500</v>
      </c>
      <c r="E406" s="44">
        <f t="shared" si="19"/>
        <v>0.55138888888888893</v>
      </c>
      <c r="G406" s="45"/>
      <c r="I406" s="45"/>
      <c r="K406" s="46"/>
      <c r="M406" s="47"/>
      <c r="O406" s="48"/>
      <c r="Q406" s="48">
        <f>'Ex SWC-8'!Q406</f>
        <v>34.282306379289238</v>
      </c>
      <c r="S406" s="49">
        <f t="shared" si="20"/>
        <v>40.387828946508321</v>
      </c>
    </row>
    <row r="407" spans="1:19" x14ac:dyDescent="0.2">
      <c r="A407" s="38">
        <v>398</v>
      </c>
      <c r="C407" s="43">
        <f t="shared" si="18"/>
        <v>199000</v>
      </c>
      <c r="E407" s="44">
        <f t="shared" si="19"/>
        <v>0.55277777777777781</v>
      </c>
      <c r="G407" s="45"/>
      <c r="I407" s="45"/>
      <c r="K407" s="46"/>
      <c r="M407" s="47"/>
      <c r="O407" s="48"/>
      <c r="Q407" s="48">
        <f>'Ex SWC-8'!Q407</f>
        <v>34.305569115761003</v>
      </c>
      <c r="S407" s="49">
        <f t="shared" si="20"/>
        <v>40.387828946508321</v>
      </c>
    </row>
    <row r="408" spans="1:19" x14ac:dyDescent="0.2">
      <c r="A408" s="38">
        <v>399</v>
      </c>
      <c r="C408" s="43">
        <f t="shared" si="18"/>
        <v>199500</v>
      </c>
      <c r="E408" s="44">
        <f t="shared" si="19"/>
        <v>0.5541666666666667</v>
      </c>
      <c r="G408" s="45"/>
      <c r="I408" s="45"/>
      <c r="K408" s="46"/>
      <c r="M408" s="47"/>
      <c r="O408" s="48"/>
      <c r="Q408" s="48">
        <f>'Ex SWC-8'!Q408</f>
        <v>34.32883185223276</v>
      </c>
      <c r="S408" s="49">
        <f t="shared" si="20"/>
        <v>40.387828946508321</v>
      </c>
    </row>
    <row r="409" spans="1:19" x14ac:dyDescent="0.2">
      <c r="A409" s="38">
        <v>400</v>
      </c>
      <c r="C409" s="43">
        <f t="shared" si="18"/>
        <v>200000</v>
      </c>
      <c r="E409" s="44">
        <f t="shared" si="19"/>
        <v>0.55555555555555558</v>
      </c>
      <c r="G409" s="45"/>
      <c r="I409" s="45"/>
      <c r="K409" s="46"/>
      <c r="M409" s="47"/>
      <c r="O409" s="48"/>
      <c r="Q409" s="48">
        <f>'Ex SWC-8'!Q409</f>
        <v>34.352094588704524</v>
      </c>
      <c r="S409" s="49">
        <f t="shared" si="20"/>
        <v>40.387828946508321</v>
      </c>
    </row>
    <row r="410" spans="1:19" x14ac:dyDescent="0.2">
      <c r="A410" s="38">
        <v>401</v>
      </c>
      <c r="C410" s="43">
        <f t="shared" si="18"/>
        <v>200500</v>
      </c>
      <c r="E410" s="44">
        <f t="shared" si="19"/>
        <v>0.55694444444444446</v>
      </c>
      <c r="G410" s="45"/>
      <c r="I410" s="45"/>
      <c r="K410" s="46"/>
      <c r="M410" s="47"/>
      <c r="O410" s="48"/>
      <c r="Q410" s="48">
        <f>'Ex SWC-8'!Q410</f>
        <v>34.375357325176282</v>
      </c>
      <c r="S410" s="49">
        <f t="shared" si="20"/>
        <v>40.387828946508321</v>
      </c>
    </row>
    <row r="411" spans="1:19" x14ac:dyDescent="0.2">
      <c r="A411" s="38">
        <v>402</v>
      </c>
      <c r="C411" s="43">
        <f t="shared" si="18"/>
        <v>201000</v>
      </c>
      <c r="E411" s="44">
        <f t="shared" si="19"/>
        <v>0.55833333333333335</v>
      </c>
      <c r="G411" s="45"/>
      <c r="I411" s="45"/>
      <c r="K411" s="46"/>
      <c r="M411" s="47"/>
      <c r="O411" s="48"/>
      <c r="Q411" s="48">
        <f>'Ex SWC-8'!Q411</f>
        <v>34.398620061648046</v>
      </c>
      <c r="S411" s="49">
        <f t="shared" si="20"/>
        <v>40.387828946508321</v>
      </c>
    </row>
    <row r="412" spans="1:19" x14ac:dyDescent="0.2">
      <c r="A412" s="38">
        <v>403</v>
      </c>
      <c r="C412" s="43">
        <f t="shared" si="18"/>
        <v>201500</v>
      </c>
      <c r="E412" s="44">
        <f t="shared" si="19"/>
        <v>0.55972222222222223</v>
      </c>
      <c r="G412" s="45"/>
      <c r="I412" s="45"/>
      <c r="K412" s="46"/>
      <c r="M412" s="47"/>
      <c r="O412" s="48"/>
      <c r="Q412" s="48">
        <f>'Ex SWC-8'!Q412</f>
        <v>34.42188279811981</v>
      </c>
      <c r="S412" s="49">
        <f t="shared" si="20"/>
        <v>40.387828946508321</v>
      </c>
    </row>
    <row r="413" spans="1:19" x14ac:dyDescent="0.2">
      <c r="A413" s="38">
        <v>404</v>
      </c>
      <c r="C413" s="43">
        <f t="shared" si="18"/>
        <v>202000</v>
      </c>
      <c r="E413" s="44">
        <f t="shared" si="19"/>
        <v>0.56111111111111112</v>
      </c>
      <c r="G413" s="45"/>
      <c r="I413" s="45"/>
      <c r="K413" s="46"/>
      <c r="M413" s="47"/>
      <c r="O413" s="48"/>
      <c r="Q413" s="48">
        <f>'Ex SWC-8'!Q413</f>
        <v>34.445145534591568</v>
      </c>
      <c r="S413" s="49">
        <f t="shared" si="20"/>
        <v>40.387828946508321</v>
      </c>
    </row>
    <row r="414" spans="1:19" x14ac:dyDescent="0.2">
      <c r="A414" s="38">
        <v>405</v>
      </c>
      <c r="C414" s="43">
        <f t="shared" si="18"/>
        <v>202500</v>
      </c>
      <c r="E414" s="44">
        <f t="shared" si="19"/>
        <v>0.5625</v>
      </c>
      <c r="G414" s="45"/>
      <c r="I414" s="45"/>
      <c r="K414" s="46"/>
      <c r="M414" s="47"/>
      <c r="O414" s="48"/>
      <c r="Q414" s="48">
        <f>'Ex SWC-8'!Q414</f>
        <v>34.468408271063332</v>
      </c>
      <c r="S414" s="49">
        <f t="shared" si="20"/>
        <v>40.387828946508321</v>
      </c>
    </row>
    <row r="415" spans="1:19" x14ac:dyDescent="0.2">
      <c r="A415" s="38">
        <v>406</v>
      </c>
      <c r="C415" s="43">
        <f t="shared" si="18"/>
        <v>203000</v>
      </c>
      <c r="E415" s="44">
        <f t="shared" si="19"/>
        <v>0.56388888888888888</v>
      </c>
      <c r="G415" s="45"/>
      <c r="I415" s="45"/>
      <c r="K415" s="46"/>
      <c r="M415" s="47"/>
      <c r="O415" s="48"/>
      <c r="Q415" s="48">
        <f>'Ex SWC-8'!Q415</f>
        <v>34.491671007535089</v>
      </c>
      <c r="S415" s="49">
        <f t="shared" si="20"/>
        <v>40.387828946508321</v>
      </c>
    </row>
    <row r="416" spans="1:19" x14ac:dyDescent="0.2">
      <c r="A416" s="38">
        <v>407</v>
      </c>
      <c r="C416" s="43">
        <f t="shared" si="18"/>
        <v>203500</v>
      </c>
      <c r="E416" s="44">
        <f t="shared" si="19"/>
        <v>0.56527777777777777</v>
      </c>
      <c r="G416" s="45"/>
      <c r="I416" s="45"/>
      <c r="K416" s="46"/>
      <c r="M416" s="47"/>
      <c r="O416" s="48"/>
      <c r="Q416" s="48">
        <f>'Ex SWC-8'!Q416</f>
        <v>34.514933744006854</v>
      </c>
      <c r="S416" s="49">
        <f t="shared" si="20"/>
        <v>40.387828946508321</v>
      </c>
    </row>
    <row r="417" spans="1:19" x14ac:dyDescent="0.2">
      <c r="A417" s="38">
        <v>408</v>
      </c>
      <c r="C417" s="43">
        <f t="shared" si="18"/>
        <v>204000</v>
      </c>
      <c r="E417" s="44">
        <f t="shared" si="19"/>
        <v>0.56666666666666665</v>
      </c>
      <c r="G417" s="45"/>
      <c r="I417" s="45"/>
      <c r="K417" s="46"/>
      <c r="M417" s="47"/>
      <c r="O417" s="48"/>
      <c r="Q417" s="48">
        <f>'Ex SWC-8'!Q417</f>
        <v>34.538196480478618</v>
      </c>
      <c r="S417" s="49">
        <f t="shared" si="20"/>
        <v>40.387828946508321</v>
      </c>
    </row>
    <row r="418" spans="1:19" x14ac:dyDescent="0.2">
      <c r="A418" s="38">
        <v>409</v>
      </c>
      <c r="C418" s="43">
        <f t="shared" si="18"/>
        <v>204500</v>
      </c>
      <c r="E418" s="44">
        <f t="shared" si="19"/>
        <v>0.56805555555555554</v>
      </c>
      <c r="G418" s="45"/>
      <c r="I418" s="45"/>
      <c r="K418" s="46"/>
      <c r="M418" s="47"/>
      <c r="O418" s="48"/>
      <c r="Q418" s="48">
        <f>'Ex SWC-8'!Q418</f>
        <v>34.561459216950375</v>
      </c>
      <c r="S418" s="49">
        <f t="shared" si="20"/>
        <v>40.387828946508321</v>
      </c>
    </row>
    <row r="419" spans="1:19" x14ac:dyDescent="0.2">
      <c r="A419" s="38">
        <v>410</v>
      </c>
      <c r="C419" s="43">
        <f t="shared" si="18"/>
        <v>205000</v>
      </c>
      <c r="E419" s="44">
        <f t="shared" si="19"/>
        <v>0.56944444444444442</v>
      </c>
      <c r="G419" s="45"/>
      <c r="I419" s="45"/>
      <c r="K419" s="46"/>
      <c r="M419" s="47"/>
      <c r="O419" s="48"/>
      <c r="Q419" s="48">
        <f>'Ex SWC-8'!Q419</f>
        <v>34.58472195342214</v>
      </c>
      <c r="S419" s="49">
        <f t="shared" si="20"/>
        <v>40.387828946508321</v>
      </c>
    </row>
    <row r="420" spans="1:19" x14ac:dyDescent="0.2">
      <c r="A420" s="38">
        <v>411</v>
      </c>
      <c r="C420" s="43">
        <f t="shared" si="18"/>
        <v>205500</v>
      </c>
      <c r="E420" s="44">
        <f t="shared" si="19"/>
        <v>0.5708333333333333</v>
      </c>
      <c r="G420" s="45"/>
      <c r="I420" s="45"/>
      <c r="K420" s="46"/>
      <c r="M420" s="47"/>
      <c r="O420" s="48"/>
      <c r="Q420" s="48">
        <f>'Ex SWC-8'!Q420</f>
        <v>34.607984689893897</v>
      </c>
      <c r="S420" s="49">
        <f t="shared" si="20"/>
        <v>40.387828946508321</v>
      </c>
    </row>
    <row r="421" spans="1:19" x14ac:dyDescent="0.2">
      <c r="A421" s="38">
        <v>412</v>
      </c>
      <c r="C421" s="43">
        <f t="shared" si="18"/>
        <v>206000</v>
      </c>
      <c r="E421" s="44">
        <f t="shared" si="19"/>
        <v>0.57222222222222219</v>
      </c>
      <c r="G421" s="45"/>
      <c r="I421" s="45"/>
      <c r="K421" s="46"/>
      <c r="M421" s="47"/>
      <c r="O421" s="48"/>
      <c r="Q421" s="48">
        <f>'Ex SWC-8'!Q421</f>
        <v>34.631247426365661</v>
      </c>
      <c r="S421" s="49">
        <f t="shared" si="20"/>
        <v>40.387828946508321</v>
      </c>
    </row>
    <row r="422" spans="1:19" x14ac:dyDescent="0.2">
      <c r="A422" s="38">
        <v>413</v>
      </c>
      <c r="C422" s="43">
        <f t="shared" si="18"/>
        <v>206500</v>
      </c>
      <c r="E422" s="44">
        <f t="shared" si="19"/>
        <v>0.57361111111111107</v>
      </c>
      <c r="G422" s="45"/>
      <c r="I422" s="45"/>
      <c r="K422" s="46"/>
      <c r="M422" s="47"/>
      <c r="O422" s="48"/>
      <c r="Q422" s="48">
        <f>'Ex SWC-8'!Q422</f>
        <v>34.654510162837418</v>
      </c>
      <c r="S422" s="49">
        <f t="shared" si="20"/>
        <v>40.387828946508321</v>
      </c>
    </row>
    <row r="423" spans="1:19" x14ac:dyDescent="0.2">
      <c r="A423" s="38">
        <v>414</v>
      </c>
      <c r="C423" s="43">
        <f t="shared" si="18"/>
        <v>207000</v>
      </c>
      <c r="E423" s="44">
        <f t="shared" si="19"/>
        <v>0.57499999999999996</v>
      </c>
      <c r="G423" s="45"/>
      <c r="I423" s="45"/>
      <c r="K423" s="46"/>
      <c r="M423" s="47"/>
      <c r="O423" s="48"/>
      <c r="Q423" s="48">
        <f>'Ex SWC-8'!Q423</f>
        <v>34.677772899309183</v>
      </c>
      <c r="S423" s="49">
        <f t="shared" si="20"/>
        <v>40.387828946508321</v>
      </c>
    </row>
    <row r="424" spans="1:19" x14ac:dyDescent="0.2">
      <c r="A424" s="38">
        <v>415</v>
      </c>
      <c r="C424" s="43">
        <f t="shared" si="18"/>
        <v>207500</v>
      </c>
      <c r="E424" s="44">
        <f t="shared" si="19"/>
        <v>0.57638888888888884</v>
      </c>
      <c r="G424" s="45"/>
      <c r="I424" s="45"/>
      <c r="K424" s="46"/>
      <c r="M424" s="47"/>
      <c r="O424" s="48"/>
      <c r="Q424" s="48">
        <f>'Ex SWC-8'!Q424</f>
        <v>34.70103563578094</v>
      </c>
      <c r="S424" s="49">
        <f t="shared" si="20"/>
        <v>40.387828946508321</v>
      </c>
    </row>
    <row r="425" spans="1:19" x14ac:dyDescent="0.2">
      <c r="A425" s="38">
        <v>416</v>
      </c>
      <c r="C425" s="43">
        <f t="shared" si="18"/>
        <v>208000</v>
      </c>
      <c r="E425" s="44">
        <f t="shared" si="19"/>
        <v>0.57777777777777772</v>
      </c>
      <c r="G425" s="45"/>
      <c r="I425" s="45"/>
      <c r="K425" s="46"/>
      <c r="M425" s="47"/>
      <c r="O425" s="48"/>
      <c r="Q425" s="48">
        <f>'Ex SWC-8'!Q425</f>
        <v>34.724298372252704</v>
      </c>
      <c r="S425" s="49">
        <f t="shared" si="20"/>
        <v>40.387828946508321</v>
      </c>
    </row>
    <row r="426" spans="1:19" x14ac:dyDescent="0.2">
      <c r="A426" s="38">
        <v>417</v>
      </c>
      <c r="C426" s="43">
        <f t="shared" si="18"/>
        <v>208500</v>
      </c>
      <c r="E426" s="44">
        <f t="shared" si="19"/>
        <v>0.57916666666666672</v>
      </c>
      <c r="G426" s="45"/>
      <c r="I426" s="45"/>
      <c r="K426" s="46"/>
      <c r="M426" s="47"/>
      <c r="O426" s="48"/>
      <c r="Q426" s="48">
        <f>'Ex SWC-8'!Q426</f>
        <v>34.747561108724469</v>
      </c>
      <c r="S426" s="49">
        <f t="shared" si="20"/>
        <v>40.387828946508321</v>
      </c>
    </row>
    <row r="427" spans="1:19" x14ac:dyDescent="0.2">
      <c r="A427" s="38">
        <v>418</v>
      </c>
      <c r="C427" s="43">
        <f t="shared" si="18"/>
        <v>209000</v>
      </c>
      <c r="E427" s="44">
        <f t="shared" si="19"/>
        <v>0.5805555555555556</v>
      </c>
      <c r="G427" s="45"/>
      <c r="I427" s="45"/>
      <c r="K427" s="46"/>
      <c r="M427" s="47"/>
      <c r="O427" s="48"/>
      <c r="Q427" s="48">
        <f>'Ex SWC-8'!Q427</f>
        <v>34.770823845196226</v>
      </c>
      <c r="S427" s="49">
        <f t="shared" si="20"/>
        <v>40.387828946508321</v>
      </c>
    </row>
    <row r="428" spans="1:19" x14ac:dyDescent="0.2">
      <c r="A428" s="38">
        <v>419</v>
      </c>
      <c r="C428" s="43">
        <f t="shared" si="18"/>
        <v>209500</v>
      </c>
      <c r="E428" s="44">
        <f t="shared" si="19"/>
        <v>0.58194444444444449</v>
      </c>
      <c r="G428" s="45"/>
      <c r="I428" s="45"/>
      <c r="K428" s="46"/>
      <c r="M428" s="47"/>
      <c r="O428" s="48"/>
      <c r="Q428" s="48">
        <f>'Ex SWC-8'!Q428</f>
        <v>34.79408658166799</v>
      </c>
      <c r="S428" s="49">
        <f t="shared" si="20"/>
        <v>40.387828946508321</v>
      </c>
    </row>
    <row r="429" spans="1:19" x14ac:dyDescent="0.2">
      <c r="A429" s="38">
        <v>420</v>
      </c>
      <c r="C429" s="43">
        <f t="shared" si="18"/>
        <v>210000</v>
      </c>
      <c r="E429" s="44">
        <f t="shared" si="19"/>
        <v>0.58333333333333337</v>
      </c>
      <c r="G429" s="45"/>
      <c r="I429" s="45"/>
      <c r="K429" s="46"/>
      <c r="M429" s="47"/>
      <c r="O429" s="48"/>
      <c r="Q429" s="48">
        <f>'Ex SWC-8'!Q429</f>
        <v>34.817349318139748</v>
      </c>
      <c r="S429" s="49">
        <f t="shared" si="20"/>
        <v>40.387828946508321</v>
      </c>
    </row>
    <row r="430" spans="1:19" x14ac:dyDescent="0.2">
      <c r="A430" s="38">
        <v>421</v>
      </c>
      <c r="C430" s="43">
        <f t="shared" si="18"/>
        <v>210500</v>
      </c>
      <c r="E430" s="44">
        <f t="shared" si="19"/>
        <v>0.58472222222222225</v>
      </c>
      <c r="G430" s="45"/>
      <c r="I430" s="45"/>
      <c r="K430" s="46"/>
      <c r="M430" s="47"/>
      <c r="O430" s="48"/>
      <c r="Q430" s="48">
        <f>'Ex SWC-8'!Q430</f>
        <v>34.840612054611512</v>
      </c>
      <c r="S430" s="49">
        <f t="shared" si="20"/>
        <v>40.387828946508321</v>
      </c>
    </row>
    <row r="431" spans="1:19" x14ac:dyDescent="0.2">
      <c r="A431" s="38">
        <v>422</v>
      </c>
      <c r="C431" s="43">
        <f t="shared" si="18"/>
        <v>211000</v>
      </c>
      <c r="E431" s="44">
        <f t="shared" si="19"/>
        <v>0.58611111111111114</v>
      </c>
      <c r="G431" s="45"/>
      <c r="I431" s="45"/>
      <c r="K431" s="46"/>
      <c r="M431" s="47"/>
      <c r="O431" s="48"/>
      <c r="Q431" s="48">
        <f>'Ex SWC-8'!Q431</f>
        <v>34.863874791083269</v>
      </c>
      <c r="S431" s="49">
        <f t="shared" si="20"/>
        <v>40.387828946508321</v>
      </c>
    </row>
    <row r="432" spans="1:19" x14ac:dyDescent="0.2">
      <c r="A432" s="38">
        <v>423</v>
      </c>
      <c r="C432" s="43">
        <f t="shared" si="18"/>
        <v>211500</v>
      </c>
      <c r="E432" s="44">
        <f t="shared" si="19"/>
        <v>0.58750000000000002</v>
      </c>
      <c r="G432" s="45"/>
      <c r="I432" s="45"/>
      <c r="K432" s="46"/>
      <c r="M432" s="47"/>
      <c r="O432" s="48"/>
      <c r="Q432" s="48">
        <f>'Ex SWC-8'!Q432</f>
        <v>34.887137527555034</v>
      </c>
      <c r="S432" s="49">
        <f t="shared" si="20"/>
        <v>40.387828946508321</v>
      </c>
    </row>
    <row r="433" spans="1:19" x14ac:dyDescent="0.2">
      <c r="A433" s="38">
        <v>424</v>
      </c>
      <c r="C433" s="43">
        <f t="shared" si="18"/>
        <v>212000</v>
      </c>
      <c r="E433" s="44">
        <f t="shared" si="19"/>
        <v>0.58888888888888891</v>
      </c>
      <c r="G433" s="45"/>
      <c r="I433" s="45"/>
      <c r="K433" s="46"/>
      <c r="M433" s="47"/>
      <c r="O433" s="48"/>
      <c r="Q433" s="48">
        <f>'Ex SWC-8'!Q433</f>
        <v>34.910400264026791</v>
      </c>
      <c r="S433" s="49">
        <f t="shared" si="20"/>
        <v>40.387828946508321</v>
      </c>
    </row>
    <row r="434" spans="1:19" x14ac:dyDescent="0.2">
      <c r="A434" s="38">
        <v>425</v>
      </c>
      <c r="C434" s="43">
        <f t="shared" si="18"/>
        <v>212500</v>
      </c>
      <c r="E434" s="44">
        <f t="shared" si="19"/>
        <v>0.59027777777777779</v>
      </c>
      <c r="G434" s="45"/>
      <c r="I434" s="45"/>
      <c r="K434" s="46"/>
      <c r="M434" s="47"/>
      <c r="O434" s="48"/>
      <c r="Q434" s="48">
        <f>'Ex SWC-8'!Q434</f>
        <v>34.933663000498555</v>
      </c>
      <c r="S434" s="49">
        <f t="shared" si="20"/>
        <v>40.387828946508321</v>
      </c>
    </row>
    <row r="435" spans="1:19" x14ac:dyDescent="0.2">
      <c r="A435" s="38">
        <v>426</v>
      </c>
      <c r="C435" s="43">
        <f t="shared" si="18"/>
        <v>213000</v>
      </c>
      <c r="E435" s="44">
        <f t="shared" si="19"/>
        <v>0.59166666666666667</v>
      </c>
      <c r="G435" s="45"/>
      <c r="I435" s="45"/>
      <c r="K435" s="46"/>
      <c r="M435" s="47"/>
      <c r="O435" s="48"/>
      <c r="Q435" s="48">
        <f>'Ex SWC-8'!Q435</f>
        <v>34.956925736970312</v>
      </c>
      <c r="S435" s="49">
        <f t="shared" si="20"/>
        <v>40.387828946508321</v>
      </c>
    </row>
    <row r="436" spans="1:19" x14ac:dyDescent="0.2">
      <c r="A436" s="38">
        <v>427</v>
      </c>
      <c r="C436" s="43">
        <f t="shared" si="18"/>
        <v>213500</v>
      </c>
      <c r="E436" s="44">
        <f t="shared" si="19"/>
        <v>0.59305555555555556</v>
      </c>
      <c r="G436" s="45"/>
      <c r="I436" s="45"/>
      <c r="K436" s="46"/>
      <c r="M436" s="47"/>
      <c r="O436" s="48"/>
      <c r="Q436" s="48">
        <f>'Ex SWC-8'!Q436</f>
        <v>34.980188473442077</v>
      </c>
      <c r="S436" s="49">
        <f t="shared" si="20"/>
        <v>40.387828946508321</v>
      </c>
    </row>
    <row r="437" spans="1:19" x14ac:dyDescent="0.2">
      <c r="A437" s="38">
        <v>428</v>
      </c>
      <c r="C437" s="43">
        <f t="shared" si="18"/>
        <v>214000</v>
      </c>
      <c r="E437" s="44">
        <f t="shared" si="19"/>
        <v>0.59444444444444444</v>
      </c>
      <c r="G437" s="45"/>
      <c r="I437" s="45"/>
      <c r="K437" s="46"/>
      <c r="M437" s="47"/>
      <c r="O437" s="48"/>
      <c r="Q437" s="48">
        <f>'Ex SWC-8'!Q437</f>
        <v>35.003451209913841</v>
      </c>
      <c r="S437" s="49">
        <f t="shared" si="20"/>
        <v>40.387828946508321</v>
      </c>
    </row>
    <row r="438" spans="1:19" x14ac:dyDescent="0.2">
      <c r="A438" s="38">
        <v>429</v>
      </c>
      <c r="C438" s="43">
        <f t="shared" si="18"/>
        <v>214500</v>
      </c>
      <c r="E438" s="44">
        <f t="shared" si="19"/>
        <v>0.59583333333333333</v>
      </c>
      <c r="G438" s="45"/>
      <c r="I438" s="45"/>
      <c r="K438" s="46"/>
      <c r="M438" s="47"/>
      <c r="O438" s="48"/>
      <c r="Q438" s="48">
        <f>'Ex SWC-8'!Q438</f>
        <v>35.026713946385598</v>
      </c>
      <c r="S438" s="49">
        <f t="shared" si="20"/>
        <v>40.387828946508321</v>
      </c>
    </row>
    <row r="439" spans="1:19" x14ac:dyDescent="0.2">
      <c r="A439" s="38">
        <v>430</v>
      </c>
      <c r="C439" s="43">
        <f t="shared" si="18"/>
        <v>215000</v>
      </c>
      <c r="E439" s="44">
        <f t="shared" si="19"/>
        <v>0.59722222222222221</v>
      </c>
      <c r="G439" s="45"/>
      <c r="I439" s="45"/>
      <c r="K439" s="46"/>
      <c r="M439" s="47"/>
      <c r="O439" s="48"/>
      <c r="Q439" s="48">
        <f>'Ex SWC-8'!Q439</f>
        <v>35.049976682857363</v>
      </c>
      <c r="S439" s="49">
        <f t="shared" si="20"/>
        <v>40.387828946508321</v>
      </c>
    </row>
    <row r="440" spans="1:19" x14ac:dyDescent="0.2">
      <c r="A440" s="38">
        <v>431</v>
      </c>
      <c r="C440" s="43">
        <f t="shared" si="18"/>
        <v>215500</v>
      </c>
      <c r="E440" s="44">
        <f t="shared" si="19"/>
        <v>0.59861111111111109</v>
      </c>
      <c r="G440" s="45"/>
      <c r="I440" s="45"/>
      <c r="K440" s="46"/>
      <c r="M440" s="47"/>
      <c r="O440" s="48"/>
      <c r="Q440" s="48">
        <f>'Ex SWC-8'!Q440</f>
        <v>35.07323941932912</v>
      </c>
      <c r="S440" s="49">
        <f t="shared" si="20"/>
        <v>40.387828946508321</v>
      </c>
    </row>
    <row r="441" spans="1:19" x14ac:dyDescent="0.2">
      <c r="A441" s="38">
        <v>432</v>
      </c>
      <c r="C441" s="43">
        <f t="shared" si="18"/>
        <v>216000</v>
      </c>
      <c r="E441" s="44">
        <f t="shared" si="19"/>
        <v>0.6</v>
      </c>
      <c r="G441" s="45"/>
      <c r="I441" s="45"/>
      <c r="K441" s="46"/>
      <c r="M441" s="47"/>
      <c r="O441" s="48"/>
      <c r="Q441" s="48">
        <f>'Ex SWC-8'!Q441</f>
        <v>35.096502155800884</v>
      </c>
      <c r="S441" s="49">
        <f t="shared" si="20"/>
        <v>40.387828946508321</v>
      </c>
    </row>
    <row r="442" spans="1:19" x14ac:dyDescent="0.2">
      <c r="A442" s="38">
        <v>433</v>
      </c>
      <c r="C442" s="43">
        <f t="shared" si="18"/>
        <v>216500</v>
      </c>
      <c r="E442" s="44">
        <f t="shared" si="19"/>
        <v>0.60138888888888886</v>
      </c>
      <c r="G442" s="45"/>
      <c r="I442" s="45"/>
      <c r="K442" s="46"/>
      <c r="M442" s="47"/>
      <c r="O442" s="48"/>
      <c r="Q442" s="48">
        <f>'Ex SWC-8'!Q442</f>
        <v>35.119764892272649</v>
      </c>
      <c r="S442" s="49">
        <f t="shared" si="20"/>
        <v>40.387828946508321</v>
      </c>
    </row>
    <row r="443" spans="1:19" x14ac:dyDescent="0.2">
      <c r="A443" s="38">
        <v>434</v>
      </c>
      <c r="C443" s="43">
        <f t="shared" si="18"/>
        <v>217000</v>
      </c>
      <c r="E443" s="44">
        <f t="shared" si="19"/>
        <v>0.60277777777777775</v>
      </c>
      <c r="G443" s="45"/>
      <c r="I443" s="45"/>
      <c r="K443" s="46"/>
      <c r="M443" s="47"/>
      <c r="O443" s="48"/>
      <c r="Q443" s="48">
        <f>'Ex SWC-8'!Q443</f>
        <v>35.143027628744406</v>
      </c>
      <c r="S443" s="49">
        <f t="shared" si="20"/>
        <v>40.387828946508321</v>
      </c>
    </row>
    <row r="444" spans="1:19" x14ac:dyDescent="0.2">
      <c r="A444" s="38">
        <v>435</v>
      </c>
      <c r="C444" s="43">
        <f t="shared" si="18"/>
        <v>217500</v>
      </c>
      <c r="E444" s="44">
        <f t="shared" si="19"/>
        <v>0.60416666666666663</v>
      </c>
      <c r="G444" s="45"/>
      <c r="I444" s="45"/>
      <c r="K444" s="46"/>
      <c r="M444" s="47"/>
      <c r="O444" s="48"/>
      <c r="Q444" s="48">
        <f>'Ex SWC-8'!Q444</f>
        <v>35.16629036521617</v>
      </c>
      <c r="S444" s="49">
        <f t="shared" si="20"/>
        <v>40.387828946508321</v>
      </c>
    </row>
    <row r="445" spans="1:19" x14ac:dyDescent="0.2">
      <c r="A445" s="38">
        <v>436</v>
      </c>
      <c r="C445" s="43">
        <f t="shared" si="18"/>
        <v>218000</v>
      </c>
      <c r="E445" s="44">
        <f t="shared" si="19"/>
        <v>0.60555555555555551</v>
      </c>
      <c r="G445" s="45"/>
      <c r="I445" s="45"/>
      <c r="K445" s="46"/>
      <c r="M445" s="47"/>
      <c r="O445" s="48"/>
      <c r="Q445" s="48">
        <f>'Ex SWC-8'!Q445</f>
        <v>35.189553101687927</v>
      </c>
      <c r="S445" s="49">
        <f t="shared" si="20"/>
        <v>40.387828946508321</v>
      </c>
    </row>
    <row r="446" spans="1:19" x14ac:dyDescent="0.2">
      <c r="A446" s="38">
        <v>437</v>
      </c>
      <c r="C446" s="43">
        <f t="shared" si="18"/>
        <v>218500</v>
      </c>
      <c r="E446" s="44">
        <f t="shared" si="19"/>
        <v>0.6069444444444444</v>
      </c>
      <c r="G446" s="45"/>
      <c r="I446" s="45"/>
      <c r="K446" s="46"/>
      <c r="M446" s="47"/>
      <c r="O446" s="48"/>
      <c r="Q446" s="48">
        <f>'Ex SWC-8'!Q446</f>
        <v>35.212815838159692</v>
      </c>
      <c r="S446" s="49">
        <f t="shared" si="20"/>
        <v>40.387828946508321</v>
      </c>
    </row>
    <row r="447" spans="1:19" x14ac:dyDescent="0.2">
      <c r="A447" s="38">
        <v>438</v>
      </c>
      <c r="C447" s="43">
        <f t="shared" si="18"/>
        <v>219000</v>
      </c>
      <c r="E447" s="44">
        <f t="shared" si="19"/>
        <v>0.60833333333333328</v>
      </c>
      <c r="G447" s="45"/>
      <c r="I447" s="45"/>
      <c r="K447" s="46"/>
      <c r="M447" s="47"/>
      <c r="O447" s="48"/>
      <c r="Q447" s="48">
        <f>'Ex SWC-8'!Q447</f>
        <v>35.236078574631449</v>
      </c>
      <c r="S447" s="49">
        <f t="shared" si="20"/>
        <v>40.387828946508321</v>
      </c>
    </row>
    <row r="448" spans="1:19" x14ac:dyDescent="0.2">
      <c r="A448" s="38">
        <v>439</v>
      </c>
      <c r="C448" s="43">
        <f t="shared" si="18"/>
        <v>219500</v>
      </c>
      <c r="E448" s="44">
        <f t="shared" si="19"/>
        <v>0.60972222222222228</v>
      </c>
      <c r="G448" s="45"/>
      <c r="I448" s="45"/>
      <c r="K448" s="46"/>
      <c r="M448" s="47"/>
      <c r="O448" s="48"/>
      <c r="Q448" s="48">
        <f>'Ex SWC-8'!Q448</f>
        <v>35.259341311103213</v>
      </c>
      <c r="S448" s="49">
        <f t="shared" si="20"/>
        <v>40.387828946508321</v>
      </c>
    </row>
    <row r="449" spans="1:19" x14ac:dyDescent="0.2">
      <c r="A449" s="38">
        <v>440</v>
      </c>
      <c r="C449" s="43">
        <f t="shared" si="18"/>
        <v>220000</v>
      </c>
      <c r="E449" s="44">
        <f t="shared" si="19"/>
        <v>0.61111111111111116</v>
      </c>
      <c r="G449" s="45"/>
      <c r="I449" s="45"/>
      <c r="K449" s="46"/>
      <c r="M449" s="47"/>
      <c r="O449" s="48"/>
      <c r="Q449" s="48">
        <f>'Ex SWC-8'!Q449</f>
        <v>35.282604047574978</v>
      </c>
      <c r="S449" s="49">
        <f t="shared" si="20"/>
        <v>40.387828946508321</v>
      </c>
    </row>
    <row r="450" spans="1:19" x14ac:dyDescent="0.2">
      <c r="A450" s="38">
        <v>441</v>
      </c>
      <c r="C450" s="43">
        <f t="shared" si="18"/>
        <v>220500</v>
      </c>
      <c r="E450" s="44">
        <f t="shared" si="19"/>
        <v>0.61250000000000004</v>
      </c>
      <c r="G450" s="45"/>
      <c r="I450" s="45"/>
      <c r="K450" s="46"/>
      <c r="M450" s="47"/>
      <c r="O450" s="48"/>
      <c r="Q450" s="48">
        <f>'Ex SWC-8'!Q450</f>
        <v>35.305866784046735</v>
      </c>
      <c r="S450" s="49">
        <f t="shared" si="20"/>
        <v>40.387828946508321</v>
      </c>
    </row>
    <row r="451" spans="1:19" x14ac:dyDescent="0.2">
      <c r="A451" s="38">
        <v>442</v>
      </c>
      <c r="C451" s="43">
        <f t="shared" si="18"/>
        <v>221000</v>
      </c>
      <c r="E451" s="44">
        <f t="shared" si="19"/>
        <v>0.61388888888888893</v>
      </c>
      <c r="G451" s="45"/>
      <c r="I451" s="45"/>
      <c r="K451" s="46"/>
      <c r="M451" s="47"/>
      <c r="O451" s="48"/>
      <c r="Q451" s="48">
        <f>'Ex SWC-8'!Q451</f>
        <v>35.329129520518499</v>
      </c>
      <c r="S451" s="49">
        <f t="shared" si="20"/>
        <v>40.387828946508321</v>
      </c>
    </row>
    <row r="452" spans="1:19" x14ac:dyDescent="0.2">
      <c r="A452" s="38">
        <v>443</v>
      </c>
      <c r="C452" s="43">
        <f t="shared" si="18"/>
        <v>221500</v>
      </c>
      <c r="E452" s="44">
        <f t="shared" si="19"/>
        <v>0.61527777777777781</v>
      </c>
      <c r="G452" s="45"/>
      <c r="I452" s="45"/>
      <c r="K452" s="46"/>
      <c r="M452" s="47"/>
      <c r="O452" s="48"/>
      <c r="Q452" s="48">
        <f>'Ex SWC-8'!Q452</f>
        <v>35.352392256990257</v>
      </c>
      <c r="S452" s="49">
        <f t="shared" si="20"/>
        <v>40.387828946508321</v>
      </c>
    </row>
    <row r="453" spans="1:19" x14ac:dyDescent="0.2">
      <c r="A453" s="38">
        <v>444</v>
      </c>
      <c r="C453" s="43">
        <f t="shared" si="18"/>
        <v>222000</v>
      </c>
      <c r="E453" s="44">
        <f t="shared" si="19"/>
        <v>0.6166666666666667</v>
      </c>
      <c r="G453" s="45"/>
      <c r="I453" s="45"/>
      <c r="K453" s="46"/>
      <c r="M453" s="47"/>
      <c r="O453" s="48"/>
      <c r="Q453" s="48">
        <f>'Ex SWC-8'!Q453</f>
        <v>35.375654993462021</v>
      </c>
      <c r="S453" s="49">
        <f t="shared" si="20"/>
        <v>40.387828946508321</v>
      </c>
    </row>
    <row r="454" spans="1:19" x14ac:dyDescent="0.2">
      <c r="A454" s="38">
        <v>445</v>
      </c>
      <c r="C454" s="43">
        <f t="shared" si="18"/>
        <v>222500</v>
      </c>
      <c r="E454" s="44">
        <f t="shared" si="19"/>
        <v>0.61805555555555558</v>
      </c>
      <c r="G454" s="45"/>
      <c r="I454" s="45"/>
      <c r="K454" s="46"/>
      <c r="M454" s="47"/>
      <c r="O454" s="48"/>
      <c r="Q454" s="48">
        <f>'Ex SWC-8'!Q454</f>
        <v>35.398917729933785</v>
      </c>
      <c r="S454" s="49">
        <f t="shared" si="20"/>
        <v>40.387828946508321</v>
      </c>
    </row>
    <row r="455" spans="1:19" x14ac:dyDescent="0.2">
      <c r="A455" s="38">
        <v>446</v>
      </c>
      <c r="C455" s="43">
        <f t="shared" si="18"/>
        <v>223000</v>
      </c>
      <c r="E455" s="44">
        <f t="shared" si="19"/>
        <v>0.61944444444444446</v>
      </c>
      <c r="G455" s="45"/>
      <c r="I455" s="45"/>
      <c r="K455" s="46"/>
      <c r="M455" s="47"/>
      <c r="O455" s="48"/>
      <c r="Q455" s="48">
        <f>'Ex SWC-8'!Q455</f>
        <v>35.422180466405543</v>
      </c>
      <c r="S455" s="49">
        <f t="shared" si="20"/>
        <v>40.387828946508321</v>
      </c>
    </row>
    <row r="456" spans="1:19" x14ac:dyDescent="0.2">
      <c r="A456" s="38">
        <v>447</v>
      </c>
      <c r="C456" s="43">
        <f t="shared" si="18"/>
        <v>223500</v>
      </c>
      <c r="E456" s="44">
        <f t="shared" si="19"/>
        <v>0.62083333333333335</v>
      </c>
      <c r="G456" s="45"/>
      <c r="I456" s="45"/>
      <c r="K456" s="46"/>
      <c r="M456" s="47"/>
      <c r="O456" s="48"/>
      <c r="Q456" s="48">
        <f>'Ex SWC-8'!Q456</f>
        <v>35.445443202877307</v>
      </c>
      <c r="S456" s="49">
        <f t="shared" si="20"/>
        <v>40.387828946508321</v>
      </c>
    </row>
    <row r="457" spans="1:19" x14ac:dyDescent="0.2">
      <c r="A457" s="38">
        <v>448</v>
      </c>
      <c r="C457" s="43">
        <f t="shared" si="18"/>
        <v>224000</v>
      </c>
      <c r="E457" s="44">
        <f t="shared" si="19"/>
        <v>0.62222222222222223</v>
      </c>
      <c r="G457" s="45"/>
      <c r="I457" s="45"/>
      <c r="K457" s="46"/>
      <c r="M457" s="47"/>
      <c r="O457" s="48"/>
      <c r="Q457" s="48">
        <f>'Ex SWC-8'!Q457</f>
        <v>35.468705939349064</v>
      </c>
      <c r="S457" s="49">
        <f t="shared" si="20"/>
        <v>40.387828946508321</v>
      </c>
    </row>
    <row r="458" spans="1:19" x14ac:dyDescent="0.2">
      <c r="A458" s="38">
        <v>449</v>
      </c>
      <c r="C458" s="43">
        <f t="shared" si="18"/>
        <v>224500</v>
      </c>
      <c r="E458" s="44">
        <f t="shared" si="19"/>
        <v>0.62361111111111112</v>
      </c>
      <c r="G458" s="45"/>
      <c r="I458" s="45"/>
      <c r="K458" s="46"/>
      <c r="M458" s="47"/>
      <c r="O458" s="48"/>
      <c r="Q458" s="48">
        <f>'Ex SWC-8'!Q458</f>
        <v>35.491968675820829</v>
      </c>
      <c r="S458" s="49">
        <f t="shared" si="20"/>
        <v>40.387828946508321</v>
      </c>
    </row>
    <row r="459" spans="1:19" x14ac:dyDescent="0.2">
      <c r="A459" s="38">
        <v>450</v>
      </c>
      <c r="C459" s="43">
        <f t="shared" ref="C459:C522" si="21">A459*500</f>
        <v>225000</v>
      </c>
      <c r="E459" s="44">
        <f t="shared" ref="E459:E522" si="22">C459/(720*500)</f>
        <v>0.625</v>
      </c>
      <c r="G459" s="45"/>
      <c r="I459" s="45"/>
      <c r="K459" s="46"/>
      <c r="M459" s="47"/>
      <c r="O459" s="48"/>
      <c r="Q459" s="48">
        <f>'Ex SWC-8'!Q459</f>
        <v>35.515231412292593</v>
      </c>
      <c r="S459" s="49">
        <f t="shared" ref="S459:S522" si="23">$S$8</f>
        <v>40.387828946508321</v>
      </c>
    </row>
    <row r="460" spans="1:19" x14ac:dyDescent="0.2">
      <c r="A460" s="38">
        <v>451</v>
      </c>
      <c r="C460" s="43">
        <f t="shared" si="21"/>
        <v>225500</v>
      </c>
      <c r="E460" s="44">
        <f t="shared" si="22"/>
        <v>0.62638888888888888</v>
      </c>
      <c r="G460" s="45"/>
      <c r="I460" s="45"/>
      <c r="K460" s="46"/>
      <c r="M460" s="47"/>
      <c r="O460" s="48"/>
      <c r="Q460" s="48">
        <f>'Ex SWC-8'!Q460</f>
        <v>35.53849414876435</v>
      </c>
      <c r="S460" s="49">
        <f t="shared" si="23"/>
        <v>40.387828946508321</v>
      </c>
    </row>
    <row r="461" spans="1:19" x14ac:dyDescent="0.2">
      <c r="A461" s="38">
        <v>452</v>
      </c>
      <c r="C461" s="43">
        <f t="shared" si="21"/>
        <v>226000</v>
      </c>
      <c r="E461" s="44">
        <f t="shared" si="22"/>
        <v>0.62777777777777777</v>
      </c>
      <c r="G461" s="45"/>
      <c r="I461" s="45"/>
      <c r="K461" s="46"/>
      <c r="M461" s="47"/>
      <c r="O461" s="48"/>
      <c r="Q461" s="48">
        <f>'Ex SWC-8'!Q461</f>
        <v>35.561756885236115</v>
      </c>
      <c r="S461" s="49">
        <f t="shared" si="23"/>
        <v>40.387828946508321</v>
      </c>
    </row>
    <row r="462" spans="1:19" x14ac:dyDescent="0.2">
      <c r="A462" s="38">
        <v>453</v>
      </c>
      <c r="C462" s="43">
        <f t="shared" si="21"/>
        <v>226500</v>
      </c>
      <c r="E462" s="44">
        <f t="shared" si="22"/>
        <v>0.62916666666666665</v>
      </c>
      <c r="G462" s="45"/>
      <c r="I462" s="45"/>
      <c r="K462" s="46"/>
      <c r="M462" s="47"/>
      <c r="O462" s="48"/>
      <c r="Q462" s="48">
        <f>'Ex SWC-8'!Q462</f>
        <v>35.585019621707872</v>
      </c>
      <c r="S462" s="49">
        <f t="shared" si="23"/>
        <v>40.387828946508321</v>
      </c>
    </row>
    <row r="463" spans="1:19" x14ac:dyDescent="0.2">
      <c r="A463" s="38">
        <v>454</v>
      </c>
      <c r="C463" s="43">
        <f t="shared" si="21"/>
        <v>227000</v>
      </c>
      <c r="E463" s="44">
        <f t="shared" si="22"/>
        <v>0.63055555555555554</v>
      </c>
      <c r="G463" s="45"/>
      <c r="I463" s="45"/>
      <c r="K463" s="46"/>
      <c r="M463" s="47"/>
      <c r="O463" s="48"/>
      <c r="Q463" s="48">
        <f>'Ex SWC-8'!Q463</f>
        <v>35.608282358179636</v>
      </c>
      <c r="S463" s="49">
        <f t="shared" si="23"/>
        <v>40.387828946508321</v>
      </c>
    </row>
    <row r="464" spans="1:19" x14ac:dyDescent="0.2">
      <c r="A464" s="38">
        <v>455</v>
      </c>
      <c r="C464" s="43">
        <f t="shared" si="21"/>
        <v>227500</v>
      </c>
      <c r="E464" s="44">
        <f t="shared" si="22"/>
        <v>0.63194444444444442</v>
      </c>
      <c r="G464" s="45"/>
      <c r="I464" s="45"/>
      <c r="K464" s="46"/>
      <c r="M464" s="47"/>
      <c r="O464" s="48"/>
      <c r="Q464" s="48">
        <f>'Ex SWC-8'!Q464</f>
        <v>35.631545094651401</v>
      </c>
      <c r="S464" s="49">
        <f t="shared" si="23"/>
        <v>40.387828946508321</v>
      </c>
    </row>
    <row r="465" spans="1:19" x14ac:dyDescent="0.2">
      <c r="A465" s="38">
        <v>456</v>
      </c>
      <c r="C465" s="43">
        <f t="shared" si="21"/>
        <v>228000</v>
      </c>
      <c r="E465" s="44">
        <f t="shared" si="22"/>
        <v>0.6333333333333333</v>
      </c>
      <c r="G465" s="45"/>
      <c r="I465" s="45"/>
      <c r="K465" s="46"/>
      <c r="M465" s="47"/>
      <c r="O465" s="48"/>
      <c r="Q465" s="48">
        <f>'Ex SWC-8'!Q465</f>
        <v>35.654807831123158</v>
      </c>
      <c r="S465" s="49">
        <f t="shared" si="23"/>
        <v>40.387828946508321</v>
      </c>
    </row>
    <row r="466" spans="1:19" x14ac:dyDescent="0.2">
      <c r="A466" s="38">
        <v>457</v>
      </c>
      <c r="C466" s="43">
        <f t="shared" si="21"/>
        <v>228500</v>
      </c>
      <c r="E466" s="44">
        <f t="shared" si="22"/>
        <v>0.63472222222222219</v>
      </c>
      <c r="G466" s="45"/>
      <c r="I466" s="45"/>
      <c r="K466" s="46"/>
      <c r="M466" s="47"/>
      <c r="O466" s="48"/>
      <c r="Q466" s="48">
        <f>'Ex SWC-8'!Q466</f>
        <v>35.678070567594922</v>
      </c>
      <c r="S466" s="49">
        <f t="shared" si="23"/>
        <v>40.387828946508321</v>
      </c>
    </row>
    <row r="467" spans="1:19" x14ac:dyDescent="0.2">
      <c r="A467" s="38">
        <v>458</v>
      </c>
      <c r="C467" s="43">
        <f t="shared" si="21"/>
        <v>229000</v>
      </c>
      <c r="E467" s="44">
        <f t="shared" si="22"/>
        <v>0.63611111111111107</v>
      </c>
      <c r="G467" s="45"/>
      <c r="I467" s="45"/>
      <c r="K467" s="46"/>
      <c r="M467" s="47"/>
      <c r="O467" s="48"/>
      <c r="Q467" s="48">
        <f>'Ex SWC-8'!Q467</f>
        <v>35.701333304066679</v>
      </c>
      <c r="S467" s="49">
        <f t="shared" si="23"/>
        <v>40.387828946508321</v>
      </c>
    </row>
    <row r="468" spans="1:19" x14ac:dyDescent="0.2">
      <c r="A468" s="38">
        <v>459</v>
      </c>
      <c r="C468" s="43">
        <f t="shared" si="21"/>
        <v>229500</v>
      </c>
      <c r="E468" s="44">
        <f t="shared" si="22"/>
        <v>0.63749999999999996</v>
      </c>
      <c r="G468" s="45"/>
      <c r="I468" s="45"/>
      <c r="K468" s="46"/>
      <c r="M468" s="47"/>
      <c r="O468" s="48"/>
      <c r="Q468" s="48">
        <f>'Ex SWC-8'!Q468</f>
        <v>35.724596040538444</v>
      </c>
      <c r="S468" s="49">
        <f t="shared" si="23"/>
        <v>40.387828946508321</v>
      </c>
    </row>
    <row r="469" spans="1:19" x14ac:dyDescent="0.2">
      <c r="A469" s="38">
        <v>460</v>
      </c>
      <c r="C469" s="43">
        <f t="shared" si="21"/>
        <v>230000</v>
      </c>
      <c r="E469" s="44">
        <f t="shared" si="22"/>
        <v>0.63888888888888884</v>
      </c>
      <c r="G469" s="45"/>
      <c r="I469" s="45"/>
      <c r="K469" s="46"/>
      <c r="M469" s="47"/>
      <c r="O469" s="48"/>
      <c r="Q469" s="48">
        <f>'Ex SWC-8'!Q469</f>
        <v>35.747858777010201</v>
      </c>
      <c r="S469" s="49">
        <f t="shared" si="23"/>
        <v>40.387828946508321</v>
      </c>
    </row>
    <row r="470" spans="1:19" x14ac:dyDescent="0.2">
      <c r="A470" s="38">
        <v>461</v>
      </c>
      <c r="C470" s="43">
        <f t="shared" si="21"/>
        <v>230500</v>
      </c>
      <c r="E470" s="44">
        <f t="shared" si="22"/>
        <v>0.64027777777777772</v>
      </c>
      <c r="G470" s="45"/>
      <c r="I470" s="45"/>
      <c r="K470" s="46"/>
      <c r="M470" s="47"/>
      <c r="O470" s="48"/>
      <c r="Q470" s="48">
        <f>'Ex SWC-8'!Q470</f>
        <v>35.771121513481965</v>
      </c>
      <c r="S470" s="49">
        <f t="shared" si="23"/>
        <v>40.387828946508321</v>
      </c>
    </row>
    <row r="471" spans="1:19" x14ac:dyDescent="0.2">
      <c r="A471" s="38">
        <v>462</v>
      </c>
      <c r="C471" s="43">
        <f t="shared" si="21"/>
        <v>231000</v>
      </c>
      <c r="E471" s="44">
        <f t="shared" si="22"/>
        <v>0.64166666666666672</v>
      </c>
      <c r="G471" s="45"/>
      <c r="I471" s="45"/>
      <c r="K471" s="46"/>
      <c r="M471" s="47"/>
      <c r="O471" s="48"/>
      <c r="Q471" s="48">
        <f>'Ex SWC-8'!Q471</f>
        <v>35.794384249953723</v>
      </c>
      <c r="S471" s="49">
        <f t="shared" si="23"/>
        <v>40.387828946508321</v>
      </c>
    </row>
    <row r="472" spans="1:19" x14ac:dyDescent="0.2">
      <c r="A472" s="38">
        <v>463</v>
      </c>
      <c r="C472" s="43">
        <f t="shared" si="21"/>
        <v>231500</v>
      </c>
      <c r="E472" s="44">
        <f t="shared" si="22"/>
        <v>0.6430555555555556</v>
      </c>
      <c r="G472" s="45"/>
      <c r="I472" s="45"/>
      <c r="K472" s="46"/>
      <c r="M472" s="47"/>
      <c r="O472" s="48"/>
      <c r="Q472" s="48">
        <f>'Ex SWC-8'!Q472</f>
        <v>35.817646986425487</v>
      </c>
      <c r="S472" s="49">
        <f t="shared" si="23"/>
        <v>40.387828946508321</v>
      </c>
    </row>
    <row r="473" spans="1:19" x14ac:dyDescent="0.2">
      <c r="A473" s="38">
        <v>464</v>
      </c>
      <c r="C473" s="43">
        <f t="shared" si="21"/>
        <v>232000</v>
      </c>
      <c r="E473" s="44">
        <f t="shared" si="22"/>
        <v>0.64444444444444449</v>
      </c>
      <c r="G473" s="45"/>
      <c r="I473" s="45"/>
      <c r="K473" s="46"/>
      <c r="M473" s="47"/>
      <c r="O473" s="48"/>
      <c r="Q473" s="48">
        <f>'Ex SWC-8'!Q473</f>
        <v>35.840909722897251</v>
      </c>
      <c r="S473" s="49">
        <f t="shared" si="23"/>
        <v>40.387828946508321</v>
      </c>
    </row>
    <row r="474" spans="1:19" x14ac:dyDescent="0.2">
      <c r="A474" s="38">
        <v>465</v>
      </c>
      <c r="C474" s="43">
        <f t="shared" si="21"/>
        <v>232500</v>
      </c>
      <c r="E474" s="44">
        <f t="shared" si="22"/>
        <v>0.64583333333333337</v>
      </c>
      <c r="G474" s="45"/>
      <c r="I474" s="45"/>
      <c r="K474" s="46"/>
      <c r="M474" s="47"/>
      <c r="O474" s="48"/>
      <c r="Q474" s="48">
        <f>'Ex SWC-8'!Q474</f>
        <v>35.864172459369009</v>
      </c>
      <c r="S474" s="49">
        <f t="shared" si="23"/>
        <v>40.387828946508321</v>
      </c>
    </row>
    <row r="475" spans="1:19" x14ac:dyDescent="0.2">
      <c r="A475" s="38">
        <v>466</v>
      </c>
      <c r="C475" s="43">
        <f t="shared" si="21"/>
        <v>233000</v>
      </c>
      <c r="E475" s="44">
        <f t="shared" si="22"/>
        <v>0.64722222222222225</v>
      </c>
      <c r="G475" s="45"/>
      <c r="I475" s="45"/>
      <c r="K475" s="46"/>
      <c r="M475" s="47"/>
      <c r="O475" s="48"/>
      <c r="Q475" s="48">
        <f>'Ex SWC-8'!Q475</f>
        <v>35.887435195840773</v>
      </c>
      <c r="S475" s="49">
        <f t="shared" si="23"/>
        <v>40.387828946508321</v>
      </c>
    </row>
    <row r="476" spans="1:19" x14ac:dyDescent="0.2">
      <c r="A476" s="38">
        <v>467</v>
      </c>
      <c r="C476" s="43">
        <f t="shared" si="21"/>
        <v>233500</v>
      </c>
      <c r="E476" s="44">
        <f t="shared" si="22"/>
        <v>0.64861111111111114</v>
      </c>
      <c r="G476" s="45"/>
      <c r="I476" s="45"/>
      <c r="K476" s="46"/>
      <c r="M476" s="47"/>
      <c r="O476" s="48"/>
      <c r="Q476" s="48">
        <f>'Ex SWC-8'!Q476</f>
        <v>35.91069793231253</v>
      </c>
      <c r="S476" s="49">
        <f t="shared" si="23"/>
        <v>40.387828946508321</v>
      </c>
    </row>
    <row r="477" spans="1:19" x14ac:dyDescent="0.2">
      <c r="A477" s="38">
        <v>468</v>
      </c>
      <c r="C477" s="43">
        <f t="shared" si="21"/>
        <v>234000</v>
      </c>
      <c r="E477" s="44">
        <f t="shared" si="22"/>
        <v>0.65</v>
      </c>
      <c r="G477" s="45"/>
      <c r="I477" s="45"/>
      <c r="K477" s="46"/>
      <c r="M477" s="47"/>
      <c r="O477" s="48"/>
      <c r="Q477" s="48">
        <f>'Ex SWC-8'!Q477</f>
        <v>35.933960668784295</v>
      </c>
      <c r="S477" s="49">
        <f t="shared" si="23"/>
        <v>40.387828946508321</v>
      </c>
    </row>
    <row r="478" spans="1:19" x14ac:dyDescent="0.2">
      <c r="A478" s="38">
        <v>469</v>
      </c>
      <c r="C478" s="43">
        <f t="shared" si="21"/>
        <v>234500</v>
      </c>
      <c r="E478" s="44">
        <f t="shared" si="22"/>
        <v>0.65138888888888891</v>
      </c>
      <c r="G478" s="45"/>
      <c r="I478" s="45"/>
      <c r="K478" s="46"/>
      <c r="M478" s="47"/>
      <c r="O478" s="48"/>
      <c r="Q478" s="48">
        <f>'Ex SWC-8'!Q478</f>
        <v>35.957223405256052</v>
      </c>
      <c r="S478" s="49">
        <f t="shared" si="23"/>
        <v>40.387828946508321</v>
      </c>
    </row>
    <row r="479" spans="1:19" x14ac:dyDescent="0.2">
      <c r="A479" s="38">
        <v>470</v>
      </c>
      <c r="C479" s="43">
        <f t="shared" si="21"/>
        <v>235000</v>
      </c>
      <c r="E479" s="44">
        <f t="shared" si="22"/>
        <v>0.65277777777777779</v>
      </c>
      <c r="G479" s="45"/>
      <c r="I479" s="45"/>
      <c r="K479" s="46"/>
      <c r="M479" s="47"/>
      <c r="O479" s="48"/>
      <c r="Q479" s="48">
        <f>'Ex SWC-8'!Q479</f>
        <v>35.980486141727816</v>
      </c>
      <c r="S479" s="49">
        <f t="shared" si="23"/>
        <v>40.387828946508321</v>
      </c>
    </row>
    <row r="480" spans="1:19" x14ac:dyDescent="0.2">
      <c r="A480" s="38">
        <v>471</v>
      </c>
      <c r="C480" s="43">
        <f t="shared" si="21"/>
        <v>235500</v>
      </c>
      <c r="E480" s="44">
        <f t="shared" si="22"/>
        <v>0.65416666666666667</v>
      </c>
      <c r="G480" s="45"/>
      <c r="I480" s="45"/>
      <c r="K480" s="46"/>
      <c r="M480" s="47"/>
      <c r="O480" s="48"/>
      <c r="Q480" s="48">
        <f>'Ex SWC-8'!Q480</f>
        <v>36.003748878199573</v>
      </c>
      <c r="S480" s="49">
        <f t="shared" si="23"/>
        <v>40.387828946508321</v>
      </c>
    </row>
    <row r="481" spans="1:19" x14ac:dyDescent="0.2">
      <c r="A481" s="38">
        <v>472</v>
      </c>
      <c r="C481" s="43">
        <f t="shared" si="21"/>
        <v>236000</v>
      </c>
      <c r="E481" s="44">
        <f t="shared" si="22"/>
        <v>0.65555555555555556</v>
      </c>
      <c r="G481" s="45"/>
      <c r="I481" s="45"/>
      <c r="K481" s="46"/>
      <c r="M481" s="47"/>
      <c r="O481" s="48"/>
      <c r="Q481" s="48">
        <f>'Ex SWC-8'!Q481</f>
        <v>36.027011614671338</v>
      </c>
      <c r="S481" s="49">
        <f t="shared" si="23"/>
        <v>40.387828946508321</v>
      </c>
    </row>
    <row r="482" spans="1:19" x14ac:dyDescent="0.2">
      <c r="A482" s="38">
        <v>473</v>
      </c>
      <c r="C482" s="43">
        <f t="shared" si="21"/>
        <v>236500</v>
      </c>
      <c r="E482" s="44">
        <f t="shared" si="22"/>
        <v>0.65694444444444444</v>
      </c>
      <c r="G482" s="45"/>
      <c r="I482" s="45"/>
      <c r="K482" s="46"/>
      <c r="M482" s="47"/>
      <c r="O482" s="48"/>
      <c r="Q482" s="48">
        <f>'Ex SWC-8'!Q482</f>
        <v>36.050274351143095</v>
      </c>
      <c r="S482" s="49">
        <f t="shared" si="23"/>
        <v>40.387828946508321</v>
      </c>
    </row>
    <row r="483" spans="1:19" x14ac:dyDescent="0.2">
      <c r="A483" s="38">
        <v>474</v>
      </c>
      <c r="C483" s="43">
        <f t="shared" si="21"/>
        <v>237000</v>
      </c>
      <c r="E483" s="44">
        <f t="shared" si="22"/>
        <v>0.65833333333333333</v>
      </c>
      <c r="G483" s="45"/>
      <c r="I483" s="45"/>
      <c r="K483" s="46"/>
      <c r="M483" s="47"/>
      <c r="O483" s="48"/>
      <c r="Q483" s="48">
        <f>'Ex SWC-8'!Q483</f>
        <v>36.073537087614859</v>
      </c>
      <c r="S483" s="49">
        <f t="shared" si="23"/>
        <v>40.387828946508321</v>
      </c>
    </row>
    <row r="484" spans="1:19" x14ac:dyDescent="0.2">
      <c r="A484" s="38">
        <v>475</v>
      </c>
      <c r="C484" s="43">
        <f t="shared" si="21"/>
        <v>237500</v>
      </c>
      <c r="E484" s="44">
        <f t="shared" si="22"/>
        <v>0.65972222222222221</v>
      </c>
      <c r="G484" s="45"/>
      <c r="I484" s="45"/>
      <c r="K484" s="46"/>
      <c r="M484" s="47"/>
      <c r="O484" s="48"/>
      <c r="Q484" s="48">
        <f>'Ex SWC-8'!Q484</f>
        <v>36.096799824086624</v>
      </c>
      <c r="S484" s="49">
        <f t="shared" si="23"/>
        <v>40.387828946508321</v>
      </c>
    </row>
    <row r="485" spans="1:19" x14ac:dyDescent="0.2">
      <c r="A485" s="38">
        <v>476</v>
      </c>
      <c r="C485" s="43">
        <f t="shared" si="21"/>
        <v>238000</v>
      </c>
      <c r="E485" s="44">
        <f t="shared" si="22"/>
        <v>0.66111111111111109</v>
      </c>
      <c r="G485" s="45"/>
      <c r="I485" s="45"/>
      <c r="K485" s="46"/>
      <c r="M485" s="47"/>
      <c r="O485" s="48"/>
      <c r="Q485" s="48">
        <f>'Ex SWC-8'!Q485</f>
        <v>36.120062560558388</v>
      </c>
      <c r="S485" s="49">
        <f t="shared" si="23"/>
        <v>40.387828946508321</v>
      </c>
    </row>
    <row r="486" spans="1:19" x14ac:dyDescent="0.2">
      <c r="A486" s="38">
        <v>477</v>
      </c>
      <c r="C486" s="43">
        <f t="shared" si="21"/>
        <v>238500</v>
      </c>
      <c r="E486" s="44">
        <f t="shared" si="22"/>
        <v>0.66249999999999998</v>
      </c>
      <c r="G486" s="45"/>
      <c r="I486" s="45"/>
      <c r="K486" s="46"/>
      <c r="M486" s="47"/>
      <c r="O486" s="48"/>
      <c r="Q486" s="48">
        <f>'Ex SWC-8'!Q486</f>
        <v>36.143325297030145</v>
      </c>
      <c r="S486" s="49">
        <f t="shared" si="23"/>
        <v>40.387828946508321</v>
      </c>
    </row>
    <row r="487" spans="1:19" x14ac:dyDescent="0.2">
      <c r="A487" s="38">
        <v>478</v>
      </c>
      <c r="C487" s="43">
        <f t="shared" si="21"/>
        <v>239000</v>
      </c>
      <c r="E487" s="44">
        <f t="shared" si="22"/>
        <v>0.66388888888888886</v>
      </c>
      <c r="G487" s="45"/>
      <c r="I487" s="45"/>
      <c r="K487" s="46"/>
      <c r="M487" s="47"/>
      <c r="O487" s="48"/>
      <c r="Q487" s="48">
        <f>'Ex SWC-8'!Q487</f>
        <v>36.166588033501903</v>
      </c>
      <c r="S487" s="49">
        <f t="shared" si="23"/>
        <v>40.387828946508321</v>
      </c>
    </row>
    <row r="488" spans="1:19" x14ac:dyDescent="0.2">
      <c r="A488" s="38">
        <v>479</v>
      </c>
      <c r="C488" s="43">
        <f t="shared" si="21"/>
        <v>239500</v>
      </c>
      <c r="E488" s="44">
        <f t="shared" si="22"/>
        <v>0.66527777777777775</v>
      </c>
      <c r="G488" s="45"/>
      <c r="I488" s="45"/>
      <c r="K488" s="46"/>
      <c r="M488" s="47"/>
      <c r="O488" s="48"/>
      <c r="Q488" s="48">
        <f>'Ex SWC-8'!Q488</f>
        <v>36.189850769973667</v>
      </c>
      <c r="S488" s="49">
        <f t="shared" si="23"/>
        <v>40.387828946508321</v>
      </c>
    </row>
    <row r="489" spans="1:19" x14ac:dyDescent="0.2">
      <c r="A489" s="38">
        <v>480</v>
      </c>
      <c r="C489" s="43">
        <f t="shared" si="21"/>
        <v>240000</v>
      </c>
      <c r="E489" s="44">
        <f t="shared" si="22"/>
        <v>0.66666666666666663</v>
      </c>
      <c r="G489" s="45"/>
      <c r="I489" s="45"/>
      <c r="K489" s="46"/>
      <c r="M489" s="47"/>
      <c r="O489" s="48"/>
      <c r="Q489" s="48">
        <f>'Ex SWC-8'!Q489</f>
        <v>36.213113506445431</v>
      </c>
      <c r="S489" s="49">
        <f t="shared" si="23"/>
        <v>40.387828946508321</v>
      </c>
    </row>
    <row r="490" spans="1:19" x14ac:dyDescent="0.2">
      <c r="A490" s="38">
        <v>481</v>
      </c>
      <c r="C490" s="43">
        <f t="shared" si="21"/>
        <v>240500</v>
      </c>
      <c r="E490" s="44">
        <f t="shared" si="22"/>
        <v>0.66805555555555551</v>
      </c>
      <c r="G490" s="45"/>
      <c r="I490" s="45"/>
      <c r="K490" s="46"/>
      <c r="M490" s="47"/>
      <c r="O490" s="48"/>
      <c r="Q490" s="48">
        <f>'Ex SWC-8'!Q490</f>
        <v>36.236376242917196</v>
      </c>
      <c r="S490" s="49">
        <f t="shared" si="23"/>
        <v>40.387828946508321</v>
      </c>
    </row>
    <row r="491" spans="1:19" x14ac:dyDescent="0.2">
      <c r="A491" s="38">
        <v>482</v>
      </c>
      <c r="C491" s="43">
        <f t="shared" si="21"/>
        <v>241000</v>
      </c>
      <c r="E491" s="44">
        <f t="shared" si="22"/>
        <v>0.6694444444444444</v>
      </c>
      <c r="G491" s="45"/>
      <c r="I491" s="45"/>
      <c r="K491" s="46"/>
      <c r="M491" s="47"/>
      <c r="O491" s="48"/>
      <c r="Q491" s="48">
        <f>'Ex SWC-8'!Q491</f>
        <v>36.259638979388953</v>
      </c>
      <c r="S491" s="49">
        <f t="shared" si="23"/>
        <v>40.387828946508321</v>
      </c>
    </row>
    <row r="492" spans="1:19" x14ac:dyDescent="0.2">
      <c r="A492" s="38">
        <v>483</v>
      </c>
      <c r="C492" s="43">
        <f t="shared" si="21"/>
        <v>241500</v>
      </c>
      <c r="E492" s="44">
        <f t="shared" si="22"/>
        <v>0.67083333333333328</v>
      </c>
      <c r="G492" s="45"/>
      <c r="I492" s="45"/>
      <c r="K492" s="46"/>
      <c r="M492" s="47"/>
      <c r="O492" s="48"/>
      <c r="Q492" s="48">
        <f>'Ex SWC-8'!Q492</f>
        <v>36.28290171586071</v>
      </c>
      <c r="S492" s="49">
        <f t="shared" si="23"/>
        <v>40.387828946508321</v>
      </c>
    </row>
    <row r="493" spans="1:19" x14ac:dyDescent="0.2">
      <c r="A493" s="38">
        <v>484</v>
      </c>
      <c r="C493" s="43">
        <f t="shared" si="21"/>
        <v>242000</v>
      </c>
      <c r="E493" s="44">
        <f t="shared" si="22"/>
        <v>0.67222222222222228</v>
      </c>
      <c r="G493" s="45"/>
      <c r="I493" s="45"/>
      <c r="K493" s="46"/>
      <c r="M493" s="47"/>
      <c r="O493" s="48"/>
      <c r="Q493" s="48">
        <f>'Ex SWC-8'!Q493</f>
        <v>36.306164452332474</v>
      </c>
      <c r="S493" s="49">
        <f t="shared" si="23"/>
        <v>40.387828946508321</v>
      </c>
    </row>
    <row r="494" spans="1:19" x14ac:dyDescent="0.2">
      <c r="A494" s="38">
        <v>485</v>
      </c>
      <c r="C494" s="43">
        <f t="shared" si="21"/>
        <v>242500</v>
      </c>
      <c r="E494" s="44">
        <f t="shared" si="22"/>
        <v>0.67361111111111116</v>
      </c>
      <c r="G494" s="45"/>
      <c r="I494" s="45"/>
      <c r="K494" s="46"/>
      <c r="M494" s="47"/>
      <c r="O494" s="48"/>
      <c r="Q494" s="48">
        <f>'Ex SWC-8'!Q494</f>
        <v>36.329427188804239</v>
      </c>
      <c r="S494" s="49">
        <f t="shared" si="23"/>
        <v>40.387828946508321</v>
      </c>
    </row>
    <row r="495" spans="1:19" x14ac:dyDescent="0.2">
      <c r="A495" s="38">
        <v>486</v>
      </c>
      <c r="C495" s="43">
        <f t="shared" si="21"/>
        <v>243000</v>
      </c>
      <c r="E495" s="44">
        <f t="shared" si="22"/>
        <v>0.67500000000000004</v>
      </c>
      <c r="G495" s="45"/>
      <c r="I495" s="45"/>
      <c r="K495" s="46"/>
      <c r="M495" s="47"/>
      <c r="O495" s="48"/>
      <c r="Q495" s="48">
        <f>'Ex SWC-8'!Q495</f>
        <v>36.352689925275996</v>
      </c>
      <c r="S495" s="49">
        <f t="shared" si="23"/>
        <v>40.387828946508321</v>
      </c>
    </row>
    <row r="496" spans="1:19" x14ac:dyDescent="0.2">
      <c r="A496" s="38">
        <v>487</v>
      </c>
      <c r="C496" s="43">
        <f t="shared" si="21"/>
        <v>243500</v>
      </c>
      <c r="E496" s="44">
        <f t="shared" si="22"/>
        <v>0.67638888888888893</v>
      </c>
      <c r="G496" s="45"/>
      <c r="I496" s="45"/>
      <c r="K496" s="46"/>
      <c r="M496" s="47"/>
      <c r="O496" s="48"/>
      <c r="Q496" s="48">
        <f>'Ex SWC-8'!Q496</f>
        <v>36.375952661747753</v>
      </c>
      <c r="S496" s="49">
        <f t="shared" si="23"/>
        <v>40.387828946508321</v>
      </c>
    </row>
    <row r="497" spans="1:19" x14ac:dyDescent="0.2">
      <c r="A497" s="38">
        <v>488</v>
      </c>
      <c r="C497" s="43">
        <f t="shared" si="21"/>
        <v>244000</v>
      </c>
      <c r="E497" s="44">
        <f t="shared" si="22"/>
        <v>0.67777777777777781</v>
      </c>
      <c r="G497" s="45"/>
      <c r="I497" s="45"/>
      <c r="K497" s="46"/>
      <c r="M497" s="47"/>
      <c r="O497" s="48"/>
      <c r="Q497" s="48">
        <f>'Ex SWC-8'!Q497</f>
        <v>36.399215398219518</v>
      </c>
      <c r="S497" s="49">
        <f t="shared" si="23"/>
        <v>40.387828946508321</v>
      </c>
    </row>
    <row r="498" spans="1:19" x14ac:dyDescent="0.2">
      <c r="A498" s="38">
        <v>489</v>
      </c>
      <c r="C498" s="43">
        <f t="shared" si="21"/>
        <v>244500</v>
      </c>
      <c r="E498" s="44">
        <f t="shared" si="22"/>
        <v>0.6791666666666667</v>
      </c>
      <c r="G498" s="45"/>
      <c r="I498" s="45"/>
      <c r="K498" s="46"/>
      <c r="M498" s="47"/>
      <c r="O498" s="48"/>
      <c r="Q498" s="48">
        <f>'Ex SWC-8'!Q498</f>
        <v>36.422478134691282</v>
      </c>
      <c r="S498" s="49">
        <f t="shared" si="23"/>
        <v>40.387828946508321</v>
      </c>
    </row>
    <row r="499" spans="1:19" x14ac:dyDescent="0.2">
      <c r="A499" s="38">
        <v>490</v>
      </c>
      <c r="C499" s="43">
        <f t="shared" si="21"/>
        <v>245000</v>
      </c>
      <c r="E499" s="44">
        <f t="shared" si="22"/>
        <v>0.68055555555555558</v>
      </c>
      <c r="G499" s="45"/>
      <c r="I499" s="45"/>
      <c r="K499" s="46"/>
      <c r="M499" s="47"/>
      <c r="O499" s="48"/>
      <c r="Q499" s="48">
        <f>'Ex SWC-8'!Q499</f>
        <v>36.445740871163046</v>
      </c>
      <c r="S499" s="49">
        <f t="shared" si="23"/>
        <v>40.387828946508321</v>
      </c>
    </row>
    <row r="500" spans="1:19" x14ac:dyDescent="0.2">
      <c r="A500" s="38">
        <v>491</v>
      </c>
      <c r="C500" s="43">
        <f t="shared" si="21"/>
        <v>245500</v>
      </c>
      <c r="E500" s="44">
        <f t="shared" si="22"/>
        <v>0.68194444444444446</v>
      </c>
      <c r="G500" s="45"/>
      <c r="I500" s="45"/>
      <c r="K500" s="46"/>
      <c r="M500" s="47"/>
      <c r="O500" s="48"/>
      <c r="Q500" s="48">
        <f>'Ex SWC-8'!Q500</f>
        <v>36.469003607634804</v>
      </c>
      <c r="S500" s="49">
        <f t="shared" si="23"/>
        <v>40.387828946508321</v>
      </c>
    </row>
    <row r="501" spans="1:19" x14ac:dyDescent="0.2">
      <c r="A501" s="38">
        <v>492</v>
      </c>
      <c r="C501" s="43">
        <f t="shared" si="21"/>
        <v>246000</v>
      </c>
      <c r="E501" s="44">
        <f t="shared" si="22"/>
        <v>0.68333333333333335</v>
      </c>
      <c r="G501" s="45"/>
      <c r="I501" s="45"/>
      <c r="K501" s="46"/>
      <c r="M501" s="47"/>
      <c r="O501" s="48"/>
      <c r="Q501" s="48">
        <f>'Ex SWC-8'!Q501</f>
        <v>36.492266344106561</v>
      </c>
      <c r="S501" s="49">
        <f t="shared" si="23"/>
        <v>40.387828946508321</v>
      </c>
    </row>
    <row r="502" spans="1:19" x14ac:dyDescent="0.2">
      <c r="A502" s="38">
        <v>493</v>
      </c>
      <c r="C502" s="43">
        <f t="shared" si="21"/>
        <v>246500</v>
      </c>
      <c r="E502" s="44">
        <f t="shared" si="22"/>
        <v>0.68472222222222223</v>
      </c>
      <c r="G502" s="45"/>
      <c r="I502" s="45"/>
      <c r="K502" s="46"/>
      <c r="M502" s="47"/>
      <c r="O502" s="48"/>
      <c r="Q502" s="48">
        <f>'Ex SWC-8'!Q502</f>
        <v>36.515529080578325</v>
      </c>
      <c r="S502" s="49">
        <f t="shared" si="23"/>
        <v>40.387828946508321</v>
      </c>
    </row>
    <row r="503" spans="1:19" x14ac:dyDescent="0.2">
      <c r="A503" s="38">
        <v>494</v>
      </c>
      <c r="C503" s="43">
        <f t="shared" si="21"/>
        <v>247000</v>
      </c>
      <c r="E503" s="44">
        <f t="shared" si="22"/>
        <v>0.68611111111111112</v>
      </c>
      <c r="G503" s="45"/>
      <c r="I503" s="45"/>
      <c r="K503" s="46"/>
      <c r="M503" s="47"/>
      <c r="O503" s="48"/>
      <c r="Q503" s="48">
        <f>'Ex SWC-8'!Q503</f>
        <v>36.53879181705009</v>
      </c>
      <c r="S503" s="49">
        <f t="shared" si="23"/>
        <v>40.387828946508321</v>
      </c>
    </row>
    <row r="504" spans="1:19" x14ac:dyDescent="0.2">
      <c r="A504" s="38">
        <v>495</v>
      </c>
      <c r="C504" s="43">
        <f t="shared" si="21"/>
        <v>247500</v>
      </c>
      <c r="E504" s="44">
        <f t="shared" si="22"/>
        <v>0.6875</v>
      </c>
      <c r="G504" s="45"/>
      <c r="I504" s="45"/>
      <c r="K504" s="46"/>
      <c r="M504" s="47"/>
      <c r="O504" s="48"/>
      <c r="Q504" s="48">
        <f>'Ex SWC-8'!Q504</f>
        <v>36.562054553521847</v>
      </c>
      <c r="S504" s="49">
        <f t="shared" si="23"/>
        <v>40.387828946508321</v>
      </c>
    </row>
    <row r="505" spans="1:19" x14ac:dyDescent="0.2">
      <c r="A505" s="38">
        <v>496</v>
      </c>
      <c r="C505" s="43">
        <f t="shared" si="21"/>
        <v>248000</v>
      </c>
      <c r="E505" s="44">
        <f t="shared" si="22"/>
        <v>0.68888888888888888</v>
      </c>
      <c r="G505" s="45"/>
      <c r="I505" s="45"/>
      <c r="K505" s="46"/>
      <c r="M505" s="47"/>
      <c r="O505" s="48"/>
      <c r="Q505" s="48">
        <f>'Ex SWC-8'!Q505</f>
        <v>36.585317289993611</v>
      </c>
      <c r="S505" s="49">
        <f t="shared" si="23"/>
        <v>40.387828946508321</v>
      </c>
    </row>
    <row r="506" spans="1:19" x14ac:dyDescent="0.2">
      <c r="A506" s="38">
        <v>497</v>
      </c>
      <c r="C506" s="43">
        <f t="shared" si="21"/>
        <v>248500</v>
      </c>
      <c r="E506" s="44">
        <f t="shared" si="22"/>
        <v>0.69027777777777777</v>
      </c>
      <c r="G506" s="45"/>
      <c r="I506" s="45"/>
      <c r="K506" s="46"/>
      <c r="M506" s="47"/>
      <c r="O506" s="48"/>
      <c r="Q506" s="48">
        <f>'Ex SWC-8'!Q506</f>
        <v>36.608580026465368</v>
      </c>
      <c r="S506" s="49">
        <f t="shared" si="23"/>
        <v>40.387828946508321</v>
      </c>
    </row>
    <row r="507" spans="1:19" x14ac:dyDescent="0.2">
      <c r="A507" s="38">
        <v>498</v>
      </c>
      <c r="C507" s="43">
        <f t="shared" si="21"/>
        <v>249000</v>
      </c>
      <c r="E507" s="44">
        <f t="shared" si="22"/>
        <v>0.69166666666666665</v>
      </c>
      <c r="G507" s="45"/>
      <c r="I507" s="45"/>
      <c r="K507" s="46"/>
      <c r="M507" s="47"/>
      <c r="O507" s="48"/>
      <c r="Q507" s="48">
        <f>'Ex SWC-8'!Q507</f>
        <v>36.631842762937133</v>
      </c>
      <c r="S507" s="49">
        <f t="shared" si="23"/>
        <v>40.387828946508321</v>
      </c>
    </row>
    <row r="508" spans="1:19" x14ac:dyDescent="0.2">
      <c r="A508" s="38">
        <v>499</v>
      </c>
      <c r="C508" s="43">
        <f t="shared" si="21"/>
        <v>249500</v>
      </c>
      <c r="E508" s="44">
        <f t="shared" si="22"/>
        <v>0.69305555555555554</v>
      </c>
      <c r="G508" s="45"/>
      <c r="I508" s="45"/>
      <c r="K508" s="46"/>
      <c r="M508" s="47"/>
      <c r="O508" s="48"/>
      <c r="Q508" s="48">
        <f>'Ex SWC-8'!Q508</f>
        <v>36.655105499408897</v>
      </c>
      <c r="S508" s="49">
        <f t="shared" si="23"/>
        <v>40.387828946508321</v>
      </c>
    </row>
    <row r="509" spans="1:19" x14ac:dyDescent="0.2">
      <c r="A509" s="38">
        <v>500</v>
      </c>
      <c r="C509" s="43">
        <f t="shared" si="21"/>
        <v>250000</v>
      </c>
      <c r="E509" s="44">
        <f t="shared" si="22"/>
        <v>0.69444444444444442</v>
      </c>
      <c r="G509" s="45"/>
      <c r="I509" s="45"/>
      <c r="K509" s="46"/>
      <c r="M509" s="47"/>
      <c r="O509" s="48"/>
      <c r="Q509" s="48">
        <f>'Ex SWC-8'!Q509</f>
        <v>36.678368235880654</v>
      </c>
      <c r="S509" s="49">
        <f t="shared" si="23"/>
        <v>40.387828946508321</v>
      </c>
    </row>
    <row r="510" spans="1:19" x14ac:dyDescent="0.2">
      <c r="A510" s="38">
        <v>501</v>
      </c>
      <c r="C510" s="43">
        <f t="shared" si="21"/>
        <v>250500</v>
      </c>
      <c r="E510" s="44">
        <f t="shared" si="22"/>
        <v>0.6958333333333333</v>
      </c>
      <c r="G510" s="45"/>
      <c r="I510" s="45"/>
      <c r="K510" s="46"/>
      <c r="M510" s="47"/>
      <c r="O510" s="48"/>
      <c r="Q510" s="48">
        <f>'Ex SWC-8'!Q510</f>
        <v>36.701630972352419</v>
      </c>
      <c r="S510" s="49">
        <f t="shared" si="23"/>
        <v>40.387828946508321</v>
      </c>
    </row>
    <row r="511" spans="1:19" x14ac:dyDescent="0.2">
      <c r="A511" s="38">
        <v>502</v>
      </c>
      <c r="C511" s="43">
        <f t="shared" si="21"/>
        <v>251000</v>
      </c>
      <c r="E511" s="44">
        <f t="shared" si="22"/>
        <v>0.69722222222222219</v>
      </c>
      <c r="G511" s="45"/>
      <c r="I511" s="45"/>
      <c r="K511" s="46"/>
      <c r="M511" s="47"/>
      <c r="O511" s="48"/>
      <c r="Q511" s="48">
        <f>'Ex SWC-8'!Q511</f>
        <v>36.724893708824176</v>
      </c>
      <c r="S511" s="49">
        <f t="shared" si="23"/>
        <v>40.387828946508321</v>
      </c>
    </row>
    <row r="512" spans="1:19" x14ac:dyDescent="0.2">
      <c r="A512" s="38">
        <v>503</v>
      </c>
      <c r="C512" s="43">
        <f t="shared" si="21"/>
        <v>251500</v>
      </c>
      <c r="E512" s="44">
        <f t="shared" si="22"/>
        <v>0.69861111111111107</v>
      </c>
      <c r="G512" s="45"/>
      <c r="I512" s="45"/>
      <c r="K512" s="46"/>
      <c r="M512" s="47"/>
      <c r="O512" s="48"/>
      <c r="Q512" s="48">
        <f>'Ex SWC-8'!Q512</f>
        <v>36.74815644529594</v>
      </c>
      <c r="S512" s="49">
        <f t="shared" si="23"/>
        <v>40.387828946508321</v>
      </c>
    </row>
    <row r="513" spans="1:19" x14ac:dyDescent="0.2">
      <c r="A513" s="38">
        <v>504</v>
      </c>
      <c r="C513" s="43">
        <f t="shared" si="21"/>
        <v>252000</v>
      </c>
      <c r="E513" s="44">
        <f t="shared" si="22"/>
        <v>0.7</v>
      </c>
      <c r="G513" s="45"/>
      <c r="I513" s="45"/>
      <c r="K513" s="46"/>
      <c r="M513" s="47"/>
      <c r="O513" s="48"/>
      <c r="Q513" s="48">
        <f>'Ex SWC-8'!Q513</f>
        <v>36.771419181767698</v>
      </c>
      <c r="S513" s="49">
        <f t="shared" si="23"/>
        <v>40.387828946508321</v>
      </c>
    </row>
    <row r="514" spans="1:19" x14ac:dyDescent="0.2">
      <c r="A514" s="38">
        <v>505</v>
      </c>
      <c r="C514" s="43">
        <f t="shared" si="21"/>
        <v>252500</v>
      </c>
      <c r="E514" s="44">
        <f t="shared" si="22"/>
        <v>0.70138888888888884</v>
      </c>
      <c r="G514" s="45"/>
      <c r="I514" s="45"/>
      <c r="K514" s="46"/>
      <c r="M514" s="47"/>
      <c r="O514" s="48"/>
      <c r="Q514" s="48">
        <f>'Ex SWC-8'!Q514</f>
        <v>36.794681918239462</v>
      </c>
      <c r="S514" s="49">
        <f t="shared" si="23"/>
        <v>40.387828946508321</v>
      </c>
    </row>
    <row r="515" spans="1:19" x14ac:dyDescent="0.2">
      <c r="A515" s="38">
        <v>506</v>
      </c>
      <c r="C515" s="43">
        <f t="shared" si="21"/>
        <v>253000</v>
      </c>
      <c r="E515" s="44">
        <f t="shared" si="22"/>
        <v>0.70277777777777772</v>
      </c>
      <c r="G515" s="45"/>
      <c r="I515" s="45"/>
      <c r="K515" s="46"/>
      <c r="M515" s="47"/>
      <c r="O515" s="48"/>
      <c r="Q515" s="48">
        <f>'Ex SWC-8'!Q515</f>
        <v>36.817944654711226</v>
      </c>
      <c r="S515" s="49">
        <f t="shared" si="23"/>
        <v>40.387828946508321</v>
      </c>
    </row>
    <row r="516" spans="1:19" x14ac:dyDescent="0.2">
      <c r="A516" s="38">
        <v>507</v>
      </c>
      <c r="C516" s="43">
        <f t="shared" si="21"/>
        <v>253500</v>
      </c>
      <c r="E516" s="44">
        <f t="shared" si="22"/>
        <v>0.70416666666666672</v>
      </c>
      <c r="G516" s="45"/>
      <c r="I516" s="45"/>
      <c r="K516" s="46"/>
      <c r="M516" s="47"/>
      <c r="O516" s="48"/>
      <c r="Q516" s="48">
        <f>'Ex SWC-8'!Q516</f>
        <v>36.841207391182984</v>
      </c>
      <c r="S516" s="49">
        <f t="shared" si="23"/>
        <v>40.387828946508321</v>
      </c>
    </row>
    <row r="517" spans="1:19" x14ac:dyDescent="0.2">
      <c r="A517" s="38">
        <v>508</v>
      </c>
      <c r="C517" s="43">
        <f t="shared" si="21"/>
        <v>254000</v>
      </c>
      <c r="E517" s="44">
        <f t="shared" si="22"/>
        <v>0.7055555555555556</v>
      </c>
      <c r="G517" s="45"/>
      <c r="I517" s="45"/>
      <c r="K517" s="46"/>
      <c r="M517" s="47"/>
      <c r="O517" s="48"/>
      <c r="Q517" s="48">
        <f>'Ex SWC-8'!Q517</f>
        <v>36.864470127654741</v>
      </c>
      <c r="S517" s="49">
        <f t="shared" si="23"/>
        <v>40.387828946508321</v>
      </c>
    </row>
    <row r="518" spans="1:19" x14ac:dyDescent="0.2">
      <c r="A518" s="38">
        <v>509</v>
      </c>
      <c r="C518" s="43">
        <f t="shared" si="21"/>
        <v>254500</v>
      </c>
      <c r="E518" s="44">
        <f t="shared" si="22"/>
        <v>0.70694444444444449</v>
      </c>
      <c r="G518" s="45"/>
      <c r="I518" s="45"/>
      <c r="K518" s="46"/>
      <c r="M518" s="47"/>
      <c r="O518" s="48"/>
      <c r="Q518" s="48">
        <f>'Ex SWC-8'!Q518</f>
        <v>36.887732864126505</v>
      </c>
      <c r="S518" s="49">
        <f t="shared" si="23"/>
        <v>40.387828946508321</v>
      </c>
    </row>
    <row r="519" spans="1:19" x14ac:dyDescent="0.2">
      <c r="A519" s="38">
        <v>510</v>
      </c>
      <c r="C519" s="43">
        <f t="shared" si="21"/>
        <v>255000</v>
      </c>
      <c r="E519" s="44">
        <f t="shared" si="22"/>
        <v>0.70833333333333337</v>
      </c>
      <c r="G519" s="45"/>
      <c r="I519" s="45"/>
      <c r="K519" s="46"/>
      <c r="M519" s="47"/>
      <c r="O519" s="48"/>
      <c r="Q519" s="48">
        <f>'Ex SWC-8'!Q519</f>
        <v>36.91099560059827</v>
      </c>
      <c r="S519" s="49">
        <f t="shared" si="23"/>
        <v>40.387828946508321</v>
      </c>
    </row>
    <row r="520" spans="1:19" x14ac:dyDescent="0.2">
      <c r="A520" s="38">
        <v>511</v>
      </c>
      <c r="C520" s="43">
        <f t="shared" si="21"/>
        <v>255500</v>
      </c>
      <c r="E520" s="44">
        <f t="shared" si="22"/>
        <v>0.70972222222222225</v>
      </c>
      <c r="G520" s="45"/>
      <c r="I520" s="45"/>
      <c r="K520" s="46"/>
      <c r="M520" s="47"/>
      <c r="O520" s="48"/>
      <c r="Q520" s="48">
        <f>'Ex SWC-8'!Q520</f>
        <v>36.934258337070034</v>
      </c>
      <c r="S520" s="49">
        <f t="shared" si="23"/>
        <v>40.387828946508321</v>
      </c>
    </row>
    <row r="521" spans="1:19" x14ac:dyDescent="0.2">
      <c r="A521" s="38">
        <v>512</v>
      </c>
      <c r="C521" s="43">
        <f t="shared" si="21"/>
        <v>256000</v>
      </c>
      <c r="E521" s="44">
        <f t="shared" si="22"/>
        <v>0.71111111111111114</v>
      </c>
      <c r="G521" s="45"/>
      <c r="I521" s="45"/>
      <c r="K521" s="46"/>
      <c r="M521" s="47"/>
      <c r="O521" s="48"/>
      <c r="Q521" s="48">
        <f>'Ex SWC-8'!Q521</f>
        <v>36.957521073541791</v>
      </c>
      <c r="S521" s="49">
        <f t="shared" si="23"/>
        <v>40.387828946508321</v>
      </c>
    </row>
    <row r="522" spans="1:19" x14ac:dyDescent="0.2">
      <c r="A522" s="38">
        <v>513</v>
      </c>
      <c r="C522" s="43">
        <f t="shared" si="21"/>
        <v>256500</v>
      </c>
      <c r="E522" s="44">
        <f t="shared" si="22"/>
        <v>0.71250000000000002</v>
      </c>
      <c r="G522" s="45"/>
      <c r="I522" s="45"/>
      <c r="K522" s="46"/>
      <c r="M522" s="47"/>
      <c r="O522" s="48"/>
      <c r="Q522" s="48">
        <f>'Ex SWC-8'!Q522</f>
        <v>36.980783810013548</v>
      </c>
      <c r="S522" s="49">
        <f t="shared" si="23"/>
        <v>40.387828946508321</v>
      </c>
    </row>
    <row r="523" spans="1:19" x14ac:dyDescent="0.2">
      <c r="A523" s="38">
        <v>514</v>
      </c>
      <c r="C523" s="43">
        <f t="shared" ref="C523:C586" si="24">A523*500</f>
        <v>257000</v>
      </c>
      <c r="E523" s="44">
        <f t="shared" ref="E523:E586" si="25">C523/(720*500)</f>
        <v>0.71388888888888891</v>
      </c>
      <c r="G523" s="45"/>
      <c r="I523" s="45"/>
      <c r="K523" s="46"/>
      <c r="M523" s="47"/>
      <c r="O523" s="48"/>
      <c r="Q523" s="48">
        <f>'Ex SWC-8'!Q523</f>
        <v>37.004046546485313</v>
      </c>
      <c r="S523" s="49">
        <f t="shared" ref="S523:S586" si="26">$S$8</f>
        <v>40.387828946508321</v>
      </c>
    </row>
    <row r="524" spans="1:19" x14ac:dyDescent="0.2">
      <c r="A524" s="38">
        <v>515</v>
      </c>
      <c r="C524" s="43">
        <f t="shared" si="24"/>
        <v>257500</v>
      </c>
      <c r="E524" s="44">
        <f t="shared" si="25"/>
        <v>0.71527777777777779</v>
      </c>
      <c r="G524" s="45"/>
      <c r="I524" s="45"/>
      <c r="K524" s="46"/>
      <c r="M524" s="47"/>
      <c r="O524" s="48"/>
      <c r="Q524" s="48">
        <f>'Ex SWC-8'!Q524</f>
        <v>37.027309282957077</v>
      </c>
      <c r="S524" s="49">
        <f t="shared" si="26"/>
        <v>40.387828946508321</v>
      </c>
    </row>
    <row r="525" spans="1:19" x14ac:dyDescent="0.2">
      <c r="A525" s="38">
        <v>516</v>
      </c>
      <c r="C525" s="43">
        <f t="shared" si="24"/>
        <v>258000</v>
      </c>
      <c r="E525" s="44">
        <f t="shared" si="25"/>
        <v>0.71666666666666667</v>
      </c>
      <c r="G525" s="45"/>
      <c r="I525" s="45"/>
      <c r="K525" s="46"/>
      <c r="M525" s="47"/>
      <c r="O525" s="48"/>
      <c r="Q525" s="48">
        <f>'Ex SWC-8'!Q525</f>
        <v>37.050572019428841</v>
      </c>
      <c r="S525" s="49">
        <f t="shared" si="26"/>
        <v>40.387828946508321</v>
      </c>
    </row>
    <row r="526" spans="1:19" x14ac:dyDescent="0.2">
      <c r="A526" s="38">
        <v>517</v>
      </c>
      <c r="C526" s="43">
        <f t="shared" si="24"/>
        <v>258500</v>
      </c>
      <c r="E526" s="44">
        <f t="shared" si="25"/>
        <v>0.71805555555555556</v>
      </c>
      <c r="G526" s="45"/>
      <c r="I526" s="45"/>
      <c r="K526" s="46"/>
      <c r="M526" s="47"/>
      <c r="O526" s="48"/>
      <c r="Q526" s="48">
        <f>'Ex SWC-8'!Q526</f>
        <v>37.073834755900592</v>
      </c>
      <c r="S526" s="49">
        <f t="shared" si="26"/>
        <v>40.387828946508321</v>
      </c>
    </row>
    <row r="527" spans="1:19" x14ac:dyDescent="0.2">
      <c r="A527" s="38">
        <v>518</v>
      </c>
      <c r="C527" s="43">
        <f t="shared" si="24"/>
        <v>259000</v>
      </c>
      <c r="E527" s="44">
        <f t="shared" si="25"/>
        <v>0.71944444444444444</v>
      </c>
      <c r="G527" s="45"/>
      <c r="I527" s="45"/>
      <c r="K527" s="46"/>
      <c r="M527" s="47"/>
      <c r="O527" s="48"/>
      <c r="Q527" s="48">
        <f>'Ex SWC-8'!Q527</f>
        <v>37.097097492372356</v>
      </c>
      <c r="S527" s="49">
        <f t="shared" si="26"/>
        <v>40.387828946508321</v>
      </c>
    </row>
    <row r="528" spans="1:19" x14ac:dyDescent="0.2">
      <c r="A528" s="38">
        <v>519</v>
      </c>
      <c r="C528" s="43">
        <f t="shared" si="24"/>
        <v>259500</v>
      </c>
      <c r="E528" s="44">
        <f t="shared" si="25"/>
        <v>0.72083333333333333</v>
      </c>
      <c r="G528" s="45"/>
      <c r="I528" s="45"/>
      <c r="K528" s="46"/>
      <c r="M528" s="47"/>
      <c r="O528" s="48"/>
      <c r="Q528" s="48">
        <f>'Ex SWC-8'!Q528</f>
        <v>37.12036022884412</v>
      </c>
      <c r="S528" s="49">
        <f t="shared" si="26"/>
        <v>40.387828946508321</v>
      </c>
    </row>
    <row r="529" spans="1:19" x14ac:dyDescent="0.2">
      <c r="A529" s="38">
        <v>520</v>
      </c>
      <c r="C529" s="43">
        <f t="shared" si="24"/>
        <v>260000</v>
      </c>
      <c r="E529" s="44">
        <f t="shared" si="25"/>
        <v>0.72222222222222221</v>
      </c>
      <c r="G529" s="45"/>
      <c r="I529" s="45"/>
      <c r="K529" s="46"/>
      <c r="M529" s="47"/>
      <c r="O529" s="48"/>
      <c r="Q529" s="48">
        <f>'Ex SWC-8'!Q529</f>
        <v>37.143622965315885</v>
      </c>
      <c r="S529" s="49">
        <f t="shared" si="26"/>
        <v>40.387828946508321</v>
      </c>
    </row>
    <row r="530" spans="1:19" x14ac:dyDescent="0.2">
      <c r="A530" s="38">
        <v>521</v>
      </c>
      <c r="C530" s="43">
        <f t="shared" si="24"/>
        <v>260500</v>
      </c>
      <c r="E530" s="44">
        <f t="shared" si="25"/>
        <v>0.72361111111111109</v>
      </c>
      <c r="G530" s="45"/>
      <c r="I530" s="45"/>
      <c r="K530" s="46"/>
      <c r="M530" s="47"/>
      <c r="O530" s="48"/>
      <c r="Q530" s="48">
        <f>'Ex SWC-8'!Q530</f>
        <v>37.166885701787642</v>
      </c>
      <c r="S530" s="49">
        <f t="shared" si="26"/>
        <v>40.387828946508321</v>
      </c>
    </row>
    <row r="531" spans="1:19" x14ac:dyDescent="0.2">
      <c r="A531" s="38">
        <v>522</v>
      </c>
      <c r="C531" s="43">
        <f t="shared" si="24"/>
        <v>261000</v>
      </c>
      <c r="E531" s="44">
        <f t="shared" si="25"/>
        <v>0.72499999999999998</v>
      </c>
      <c r="G531" s="45"/>
      <c r="I531" s="45"/>
      <c r="K531" s="46"/>
      <c r="M531" s="47"/>
      <c r="O531" s="48"/>
      <c r="Q531" s="48">
        <f>'Ex SWC-8'!Q531</f>
        <v>37.190148438259399</v>
      </c>
      <c r="S531" s="49">
        <f t="shared" si="26"/>
        <v>40.387828946508321</v>
      </c>
    </row>
    <row r="532" spans="1:19" x14ac:dyDescent="0.2">
      <c r="A532" s="38">
        <v>523</v>
      </c>
      <c r="C532" s="43">
        <f t="shared" si="24"/>
        <v>261500</v>
      </c>
      <c r="E532" s="44">
        <f t="shared" si="25"/>
        <v>0.72638888888888886</v>
      </c>
      <c r="G532" s="45"/>
      <c r="I532" s="45"/>
      <c r="K532" s="46"/>
      <c r="M532" s="47"/>
      <c r="O532" s="48"/>
      <c r="Q532" s="48">
        <f>'Ex SWC-8'!Q532</f>
        <v>37.213411174731164</v>
      </c>
      <c r="S532" s="49">
        <f t="shared" si="26"/>
        <v>40.387828946508321</v>
      </c>
    </row>
    <row r="533" spans="1:19" x14ac:dyDescent="0.2">
      <c r="A533" s="38">
        <v>524</v>
      </c>
      <c r="C533" s="43">
        <f t="shared" si="24"/>
        <v>262000</v>
      </c>
      <c r="E533" s="44">
        <f t="shared" si="25"/>
        <v>0.72777777777777775</v>
      </c>
      <c r="G533" s="45"/>
      <c r="I533" s="45"/>
      <c r="K533" s="46"/>
      <c r="M533" s="47"/>
      <c r="O533" s="48"/>
      <c r="Q533" s="48">
        <f>'Ex SWC-8'!Q533</f>
        <v>37.236673911202928</v>
      </c>
      <c r="S533" s="49">
        <f t="shared" si="26"/>
        <v>40.387828946508321</v>
      </c>
    </row>
    <row r="534" spans="1:19" x14ac:dyDescent="0.2">
      <c r="A534" s="38">
        <v>525</v>
      </c>
      <c r="C534" s="43">
        <f t="shared" si="24"/>
        <v>262500</v>
      </c>
      <c r="E534" s="44">
        <f t="shared" si="25"/>
        <v>0.72916666666666663</v>
      </c>
      <c r="G534" s="45"/>
      <c r="I534" s="45"/>
      <c r="K534" s="46"/>
      <c r="M534" s="47"/>
      <c r="O534" s="48"/>
      <c r="Q534" s="48">
        <f>'Ex SWC-8'!Q534</f>
        <v>37.259936647674692</v>
      </c>
      <c r="S534" s="49">
        <f t="shared" si="26"/>
        <v>40.387828946508321</v>
      </c>
    </row>
    <row r="535" spans="1:19" x14ac:dyDescent="0.2">
      <c r="A535" s="38">
        <v>526</v>
      </c>
      <c r="C535" s="43">
        <f t="shared" si="24"/>
        <v>263000</v>
      </c>
      <c r="E535" s="44">
        <f t="shared" si="25"/>
        <v>0.73055555555555551</v>
      </c>
      <c r="G535" s="45"/>
      <c r="I535" s="45"/>
      <c r="K535" s="46"/>
      <c r="M535" s="47"/>
      <c r="O535" s="48"/>
      <c r="Q535" s="48">
        <f>'Ex SWC-8'!Q535</f>
        <v>37.28319938414645</v>
      </c>
      <c r="S535" s="49">
        <f t="shared" si="26"/>
        <v>40.387828946508321</v>
      </c>
    </row>
    <row r="536" spans="1:19" x14ac:dyDescent="0.2">
      <c r="A536" s="38">
        <v>527</v>
      </c>
      <c r="C536" s="43">
        <f t="shared" si="24"/>
        <v>263500</v>
      </c>
      <c r="E536" s="44">
        <f t="shared" si="25"/>
        <v>0.7319444444444444</v>
      </c>
      <c r="G536" s="45"/>
      <c r="I536" s="45"/>
      <c r="K536" s="46"/>
      <c r="M536" s="47"/>
      <c r="O536" s="48"/>
      <c r="Q536" s="48">
        <f>'Ex SWC-8'!Q536</f>
        <v>37.306462120618207</v>
      </c>
      <c r="S536" s="49">
        <f t="shared" si="26"/>
        <v>40.387828946508321</v>
      </c>
    </row>
    <row r="537" spans="1:19" x14ac:dyDescent="0.2">
      <c r="A537" s="38">
        <v>528</v>
      </c>
      <c r="C537" s="43">
        <f t="shared" si="24"/>
        <v>264000</v>
      </c>
      <c r="E537" s="44">
        <f t="shared" si="25"/>
        <v>0.73333333333333328</v>
      </c>
      <c r="G537" s="45"/>
      <c r="I537" s="45"/>
      <c r="K537" s="46"/>
      <c r="M537" s="47"/>
      <c r="O537" s="48"/>
      <c r="Q537" s="48">
        <f>'Ex SWC-8'!Q537</f>
        <v>37.329724857089971</v>
      </c>
      <c r="S537" s="49">
        <f t="shared" si="26"/>
        <v>40.387828946508321</v>
      </c>
    </row>
    <row r="538" spans="1:19" x14ac:dyDescent="0.2">
      <c r="A538" s="38">
        <v>529</v>
      </c>
      <c r="C538" s="43">
        <f t="shared" si="24"/>
        <v>264500</v>
      </c>
      <c r="E538" s="44">
        <f t="shared" si="25"/>
        <v>0.73472222222222228</v>
      </c>
      <c r="G538" s="45"/>
      <c r="I538" s="45"/>
      <c r="K538" s="46"/>
      <c r="M538" s="47"/>
      <c r="O538" s="48"/>
      <c r="Q538" s="48">
        <f>'Ex SWC-8'!Q538</f>
        <v>37.352987593561735</v>
      </c>
      <c r="S538" s="49">
        <f t="shared" si="26"/>
        <v>40.387828946508321</v>
      </c>
    </row>
    <row r="539" spans="1:19" x14ac:dyDescent="0.2">
      <c r="A539" s="38">
        <v>530</v>
      </c>
      <c r="C539" s="43">
        <f t="shared" si="24"/>
        <v>265000</v>
      </c>
      <c r="E539" s="44">
        <f t="shared" si="25"/>
        <v>0.73611111111111116</v>
      </c>
      <c r="G539" s="45"/>
      <c r="I539" s="45"/>
      <c r="K539" s="46"/>
      <c r="M539" s="47"/>
      <c r="O539" s="48"/>
      <c r="Q539" s="48">
        <f>'Ex SWC-8'!Q539</f>
        <v>37.376250330033493</v>
      </c>
      <c r="S539" s="49">
        <f t="shared" si="26"/>
        <v>40.387828946508321</v>
      </c>
    </row>
    <row r="540" spans="1:19" x14ac:dyDescent="0.2">
      <c r="A540" s="38">
        <v>531</v>
      </c>
      <c r="C540" s="43">
        <f t="shared" si="24"/>
        <v>265500</v>
      </c>
      <c r="E540" s="44">
        <f t="shared" si="25"/>
        <v>0.73750000000000004</v>
      </c>
      <c r="G540" s="45"/>
      <c r="I540" s="45"/>
      <c r="K540" s="46"/>
      <c r="M540" s="47"/>
      <c r="O540" s="48"/>
      <c r="Q540" s="48">
        <f>'Ex SWC-8'!Q540</f>
        <v>37.399513066505257</v>
      </c>
      <c r="S540" s="49">
        <f t="shared" si="26"/>
        <v>40.387828946508321</v>
      </c>
    </row>
    <row r="541" spans="1:19" x14ac:dyDescent="0.2">
      <c r="A541" s="38">
        <v>532</v>
      </c>
      <c r="C541" s="43">
        <f t="shared" si="24"/>
        <v>266000</v>
      </c>
      <c r="E541" s="44">
        <f t="shared" si="25"/>
        <v>0.73888888888888893</v>
      </c>
      <c r="G541" s="45"/>
      <c r="I541" s="45"/>
      <c r="K541" s="46"/>
      <c r="M541" s="47"/>
      <c r="O541" s="48"/>
      <c r="Q541" s="48">
        <f>'Ex SWC-8'!Q541</f>
        <v>37.422775802977014</v>
      </c>
      <c r="S541" s="49">
        <f t="shared" si="26"/>
        <v>40.387828946508321</v>
      </c>
    </row>
    <row r="542" spans="1:19" x14ac:dyDescent="0.2">
      <c r="A542" s="38">
        <v>533</v>
      </c>
      <c r="C542" s="43">
        <f t="shared" si="24"/>
        <v>266500</v>
      </c>
      <c r="E542" s="44">
        <f t="shared" si="25"/>
        <v>0.74027777777777781</v>
      </c>
      <c r="G542" s="45"/>
      <c r="I542" s="45"/>
      <c r="K542" s="46"/>
      <c r="M542" s="47"/>
      <c r="O542" s="48"/>
      <c r="Q542" s="48">
        <f>'Ex SWC-8'!Q542</f>
        <v>37.446038539448779</v>
      </c>
      <c r="S542" s="49">
        <f t="shared" si="26"/>
        <v>40.387828946508321</v>
      </c>
    </row>
    <row r="543" spans="1:19" x14ac:dyDescent="0.2">
      <c r="A543" s="38">
        <v>534</v>
      </c>
      <c r="C543" s="43">
        <f t="shared" si="24"/>
        <v>267000</v>
      </c>
      <c r="E543" s="44">
        <f t="shared" si="25"/>
        <v>0.7416666666666667</v>
      </c>
      <c r="G543" s="45"/>
      <c r="I543" s="45"/>
      <c r="K543" s="46"/>
      <c r="M543" s="47"/>
      <c r="O543" s="48"/>
      <c r="Q543" s="48">
        <f>'Ex SWC-8'!Q543</f>
        <v>37.469301275920536</v>
      </c>
      <c r="S543" s="49">
        <f t="shared" si="26"/>
        <v>40.387828946508321</v>
      </c>
    </row>
    <row r="544" spans="1:19" x14ac:dyDescent="0.2">
      <c r="A544" s="38">
        <v>535</v>
      </c>
      <c r="C544" s="43">
        <f t="shared" si="24"/>
        <v>267500</v>
      </c>
      <c r="E544" s="44">
        <f t="shared" si="25"/>
        <v>0.74305555555555558</v>
      </c>
      <c r="G544" s="45"/>
      <c r="I544" s="45"/>
      <c r="K544" s="46"/>
      <c r="M544" s="47"/>
      <c r="O544" s="48"/>
      <c r="Q544" s="48">
        <f>'Ex SWC-8'!Q544</f>
        <v>37.4925640123923</v>
      </c>
      <c r="S544" s="49">
        <f t="shared" si="26"/>
        <v>40.387828946508321</v>
      </c>
    </row>
    <row r="545" spans="1:19" x14ac:dyDescent="0.2">
      <c r="A545" s="38">
        <v>536</v>
      </c>
      <c r="C545" s="43">
        <f t="shared" si="24"/>
        <v>268000</v>
      </c>
      <c r="E545" s="44">
        <f t="shared" si="25"/>
        <v>0.74444444444444446</v>
      </c>
      <c r="G545" s="45"/>
      <c r="I545" s="45"/>
      <c r="K545" s="46"/>
      <c r="M545" s="47"/>
      <c r="O545" s="48"/>
      <c r="Q545" s="48">
        <f>'Ex SWC-8'!Q545</f>
        <v>37.515826748864065</v>
      </c>
      <c r="S545" s="49">
        <f t="shared" si="26"/>
        <v>40.387828946508321</v>
      </c>
    </row>
    <row r="546" spans="1:19" x14ac:dyDescent="0.2">
      <c r="A546" s="38">
        <v>537</v>
      </c>
      <c r="C546" s="43">
        <f t="shared" si="24"/>
        <v>268500</v>
      </c>
      <c r="E546" s="44">
        <f t="shared" si="25"/>
        <v>0.74583333333333335</v>
      </c>
      <c r="G546" s="45"/>
      <c r="I546" s="45"/>
      <c r="K546" s="46"/>
      <c r="M546" s="47"/>
      <c r="O546" s="48"/>
      <c r="Q546" s="48">
        <f>'Ex SWC-8'!Q546</f>
        <v>37.539089485335822</v>
      </c>
      <c r="S546" s="49">
        <f t="shared" si="26"/>
        <v>40.387828946508321</v>
      </c>
    </row>
    <row r="547" spans="1:19" x14ac:dyDescent="0.2">
      <c r="A547" s="38">
        <v>538</v>
      </c>
      <c r="C547" s="43">
        <f t="shared" si="24"/>
        <v>269000</v>
      </c>
      <c r="E547" s="44">
        <f t="shared" si="25"/>
        <v>0.74722222222222223</v>
      </c>
      <c r="G547" s="45"/>
      <c r="I547" s="45"/>
      <c r="K547" s="46"/>
      <c r="M547" s="47"/>
      <c r="O547" s="48"/>
      <c r="Q547" s="48">
        <f>'Ex SWC-8'!Q547</f>
        <v>37.562352221807586</v>
      </c>
      <c r="S547" s="49">
        <f t="shared" si="26"/>
        <v>40.387828946508321</v>
      </c>
    </row>
    <row r="548" spans="1:19" x14ac:dyDescent="0.2">
      <c r="A548" s="38">
        <v>539</v>
      </c>
      <c r="C548" s="43">
        <f t="shared" si="24"/>
        <v>269500</v>
      </c>
      <c r="E548" s="44">
        <f t="shared" si="25"/>
        <v>0.74861111111111112</v>
      </c>
      <c r="G548" s="45"/>
      <c r="I548" s="45"/>
      <c r="K548" s="46"/>
      <c r="M548" s="47"/>
      <c r="O548" s="48"/>
      <c r="Q548" s="48">
        <f>'Ex SWC-8'!Q548</f>
        <v>37.585614958279344</v>
      </c>
      <c r="S548" s="49">
        <f t="shared" si="26"/>
        <v>40.387828946508321</v>
      </c>
    </row>
    <row r="549" spans="1:19" x14ac:dyDescent="0.2">
      <c r="A549" s="38">
        <v>540</v>
      </c>
      <c r="C549" s="43">
        <f t="shared" si="24"/>
        <v>270000</v>
      </c>
      <c r="E549" s="44">
        <f t="shared" si="25"/>
        <v>0.75</v>
      </c>
      <c r="G549" s="45"/>
      <c r="I549" s="45"/>
      <c r="K549" s="46"/>
      <c r="M549" s="47"/>
      <c r="O549" s="48"/>
      <c r="Q549" s="48">
        <f>'Ex SWC-8'!Q549</f>
        <v>37.608877694751108</v>
      </c>
      <c r="S549" s="49">
        <f t="shared" si="26"/>
        <v>40.387828946508321</v>
      </c>
    </row>
    <row r="550" spans="1:19" x14ac:dyDescent="0.2">
      <c r="A550" s="38">
        <v>541</v>
      </c>
      <c r="C550" s="43">
        <f t="shared" si="24"/>
        <v>270500</v>
      </c>
      <c r="E550" s="44">
        <f t="shared" si="25"/>
        <v>0.75138888888888888</v>
      </c>
      <c r="G550" s="45"/>
      <c r="I550" s="45"/>
      <c r="K550" s="46"/>
      <c r="M550" s="47"/>
      <c r="O550" s="48"/>
      <c r="Q550" s="48">
        <f>'Ex SWC-8'!Q550</f>
        <v>37.632140431222872</v>
      </c>
      <c r="S550" s="49">
        <f t="shared" si="26"/>
        <v>40.387828946508321</v>
      </c>
    </row>
    <row r="551" spans="1:19" x14ac:dyDescent="0.2">
      <c r="A551" s="38">
        <v>542</v>
      </c>
      <c r="C551" s="43">
        <f t="shared" si="24"/>
        <v>271000</v>
      </c>
      <c r="E551" s="44">
        <f t="shared" si="25"/>
        <v>0.75277777777777777</v>
      </c>
      <c r="G551" s="45"/>
      <c r="I551" s="45"/>
      <c r="K551" s="46"/>
      <c r="M551" s="47"/>
      <c r="O551" s="48"/>
      <c r="Q551" s="48">
        <f>'Ex SWC-8'!Q551</f>
        <v>37.655403167694629</v>
      </c>
      <c r="S551" s="49">
        <f t="shared" si="26"/>
        <v>40.387828946508321</v>
      </c>
    </row>
    <row r="552" spans="1:19" x14ac:dyDescent="0.2">
      <c r="A552" s="38">
        <v>543</v>
      </c>
      <c r="C552" s="43">
        <f t="shared" si="24"/>
        <v>271500</v>
      </c>
      <c r="E552" s="44">
        <f t="shared" si="25"/>
        <v>0.75416666666666665</v>
      </c>
      <c r="G552" s="45"/>
      <c r="I552" s="45"/>
      <c r="K552" s="46"/>
      <c r="M552" s="47"/>
      <c r="O552" s="48"/>
      <c r="Q552" s="48">
        <f>'Ex SWC-8'!Q552</f>
        <v>37.678665904166387</v>
      </c>
      <c r="S552" s="49">
        <f t="shared" si="26"/>
        <v>40.387828946508321</v>
      </c>
    </row>
    <row r="553" spans="1:19" x14ac:dyDescent="0.2">
      <c r="A553" s="38">
        <v>544</v>
      </c>
      <c r="C553" s="43">
        <f t="shared" si="24"/>
        <v>272000</v>
      </c>
      <c r="E553" s="44">
        <f t="shared" si="25"/>
        <v>0.75555555555555554</v>
      </c>
      <c r="G553" s="45"/>
      <c r="I553" s="45"/>
      <c r="K553" s="46"/>
      <c r="M553" s="47"/>
      <c r="O553" s="48"/>
      <c r="Q553" s="48">
        <f>'Ex SWC-8'!Q553</f>
        <v>37.701928640638151</v>
      </c>
      <c r="S553" s="49">
        <f t="shared" si="26"/>
        <v>40.387828946508321</v>
      </c>
    </row>
    <row r="554" spans="1:19" x14ac:dyDescent="0.2">
      <c r="A554" s="38">
        <v>545</v>
      </c>
      <c r="C554" s="43">
        <f t="shared" si="24"/>
        <v>272500</v>
      </c>
      <c r="E554" s="44">
        <f t="shared" si="25"/>
        <v>0.75694444444444442</v>
      </c>
      <c r="G554" s="45"/>
      <c r="I554" s="45"/>
      <c r="K554" s="46"/>
      <c r="M554" s="47"/>
      <c r="O554" s="48"/>
      <c r="Q554" s="48">
        <f>'Ex SWC-8'!Q554</f>
        <v>37.725191377109915</v>
      </c>
      <c r="S554" s="49">
        <f t="shared" si="26"/>
        <v>40.387828946508321</v>
      </c>
    </row>
    <row r="555" spans="1:19" x14ac:dyDescent="0.2">
      <c r="A555" s="38">
        <v>546</v>
      </c>
      <c r="C555" s="43">
        <f t="shared" si="24"/>
        <v>273000</v>
      </c>
      <c r="E555" s="44">
        <f t="shared" si="25"/>
        <v>0.7583333333333333</v>
      </c>
      <c r="G555" s="45"/>
      <c r="I555" s="45"/>
      <c r="K555" s="46"/>
      <c r="M555" s="47"/>
      <c r="O555" s="48"/>
      <c r="Q555" s="48">
        <f>'Ex SWC-8'!Q555</f>
        <v>37.74845411358168</v>
      </c>
      <c r="S555" s="49">
        <f t="shared" si="26"/>
        <v>40.387828946508321</v>
      </c>
    </row>
    <row r="556" spans="1:19" x14ac:dyDescent="0.2">
      <c r="A556" s="38">
        <v>547</v>
      </c>
      <c r="C556" s="43">
        <f t="shared" si="24"/>
        <v>273500</v>
      </c>
      <c r="E556" s="44">
        <f t="shared" si="25"/>
        <v>0.75972222222222219</v>
      </c>
      <c r="G556" s="45"/>
      <c r="I556" s="45"/>
      <c r="K556" s="46"/>
      <c r="M556" s="47"/>
      <c r="O556" s="48"/>
      <c r="Q556" s="48">
        <f>'Ex SWC-8'!Q556</f>
        <v>37.771716850053437</v>
      </c>
      <c r="S556" s="49">
        <f t="shared" si="26"/>
        <v>40.387828946508321</v>
      </c>
    </row>
    <row r="557" spans="1:19" x14ac:dyDescent="0.2">
      <c r="A557" s="38">
        <v>548</v>
      </c>
      <c r="C557" s="43">
        <f t="shared" si="24"/>
        <v>274000</v>
      </c>
      <c r="E557" s="44">
        <f t="shared" si="25"/>
        <v>0.76111111111111107</v>
      </c>
      <c r="G557" s="45"/>
      <c r="I557" s="45"/>
      <c r="K557" s="46"/>
      <c r="M557" s="47"/>
      <c r="O557" s="48"/>
      <c r="Q557" s="48">
        <f>'Ex SWC-8'!Q557</f>
        <v>37.794979586525194</v>
      </c>
      <c r="S557" s="49">
        <f t="shared" si="26"/>
        <v>40.387828946508321</v>
      </c>
    </row>
    <row r="558" spans="1:19" x14ac:dyDescent="0.2">
      <c r="A558" s="38">
        <v>549</v>
      </c>
      <c r="C558" s="43">
        <f t="shared" si="24"/>
        <v>274500</v>
      </c>
      <c r="E558" s="44">
        <f t="shared" si="25"/>
        <v>0.76249999999999996</v>
      </c>
      <c r="G558" s="45"/>
      <c r="I558" s="45"/>
      <c r="K558" s="46"/>
      <c r="M558" s="47"/>
      <c r="O558" s="48"/>
      <c r="Q558" s="48">
        <f>'Ex SWC-8'!Q558</f>
        <v>37.818242322996959</v>
      </c>
      <c r="S558" s="49">
        <f t="shared" si="26"/>
        <v>40.387828946508321</v>
      </c>
    </row>
    <row r="559" spans="1:19" x14ac:dyDescent="0.2">
      <c r="A559" s="38">
        <v>550</v>
      </c>
      <c r="C559" s="43">
        <f t="shared" si="24"/>
        <v>275000</v>
      </c>
      <c r="E559" s="44">
        <f t="shared" si="25"/>
        <v>0.76388888888888884</v>
      </c>
      <c r="G559" s="45"/>
      <c r="I559" s="45"/>
      <c r="K559" s="46"/>
      <c r="M559" s="47"/>
      <c r="O559" s="48"/>
      <c r="Q559" s="48">
        <f>'Ex SWC-8'!Q559</f>
        <v>37.841505059468723</v>
      </c>
      <c r="S559" s="49">
        <f t="shared" si="26"/>
        <v>40.387828946508321</v>
      </c>
    </row>
    <row r="560" spans="1:19" x14ac:dyDescent="0.2">
      <c r="A560" s="38">
        <v>551</v>
      </c>
      <c r="C560" s="43">
        <f t="shared" si="24"/>
        <v>275500</v>
      </c>
      <c r="E560" s="44">
        <f t="shared" si="25"/>
        <v>0.76527777777777772</v>
      </c>
      <c r="G560" s="45"/>
      <c r="I560" s="45"/>
      <c r="K560" s="46"/>
      <c r="M560" s="47"/>
      <c r="O560" s="48"/>
      <c r="Q560" s="48">
        <f>'Ex SWC-8'!Q560</f>
        <v>37.864767795940487</v>
      </c>
      <c r="S560" s="49">
        <f t="shared" si="26"/>
        <v>40.387828946508321</v>
      </c>
    </row>
    <row r="561" spans="1:19" x14ac:dyDescent="0.2">
      <c r="A561" s="38">
        <v>552</v>
      </c>
      <c r="C561" s="43">
        <f t="shared" si="24"/>
        <v>276000</v>
      </c>
      <c r="E561" s="44">
        <f t="shared" si="25"/>
        <v>0.76666666666666672</v>
      </c>
      <c r="G561" s="45"/>
      <c r="I561" s="45"/>
      <c r="K561" s="46"/>
      <c r="M561" s="47"/>
      <c r="O561" s="48"/>
      <c r="Q561" s="48">
        <f>'Ex SWC-8'!Q561</f>
        <v>37.888030532412238</v>
      </c>
      <c r="S561" s="49">
        <f t="shared" si="26"/>
        <v>40.387828946508321</v>
      </c>
    </row>
    <row r="562" spans="1:19" x14ac:dyDescent="0.2">
      <c r="A562" s="38">
        <v>553</v>
      </c>
      <c r="C562" s="43">
        <f t="shared" si="24"/>
        <v>276500</v>
      </c>
      <c r="E562" s="44">
        <f t="shared" si="25"/>
        <v>0.7680555555555556</v>
      </c>
      <c r="G562" s="45"/>
      <c r="I562" s="45"/>
      <c r="K562" s="46"/>
      <c r="M562" s="47"/>
      <c r="O562" s="48"/>
      <c r="Q562" s="48">
        <f>'Ex SWC-8'!Q562</f>
        <v>37.911293268884002</v>
      </c>
      <c r="S562" s="49">
        <f t="shared" si="26"/>
        <v>40.387828946508321</v>
      </c>
    </row>
    <row r="563" spans="1:19" x14ac:dyDescent="0.2">
      <c r="A563" s="38">
        <v>554</v>
      </c>
      <c r="C563" s="43">
        <f t="shared" si="24"/>
        <v>277000</v>
      </c>
      <c r="E563" s="44">
        <f t="shared" si="25"/>
        <v>0.76944444444444449</v>
      </c>
      <c r="G563" s="45"/>
      <c r="I563" s="45"/>
      <c r="K563" s="46"/>
      <c r="M563" s="47"/>
      <c r="O563" s="48"/>
      <c r="Q563" s="48">
        <f>'Ex SWC-8'!Q563</f>
        <v>37.934556005355766</v>
      </c>
      <c r="S563" s="49">
        <f t="shared" si="26"/>
        <v>40.387828946508321</v>
      </c>
    </row>
    <row r="564" spans="1:19" x14ac:dyDescent="0.2">
      <c r="A564" s="38">
        <v>555</v>
      </c>
      <c r="C564" s="43">
        <f t="shared" si="24"/>
        <v>277500</v>
      </c>
      <c r="E564" s="44">
        <f t="shared" si="25"/>
        <v>0.77083333333333337</v>
      </c>
      <c r="G564" s="45"/>
      <c r="I564" s="45"/>
      <c r="K564" s="46"/>
      <c r="M564" s="47"/>
      <c r="O564" s="48"/>
      <c r="Q564" s="48">
        <f>'Ex SWC-8'!Q564</f>
        <v>37.957818741827531</v>
      </c>
      <c r="S564" s="49">
        <f t="shared" si="26"/>
        <v>40.387828946508321</v>
      </c>
    </row>
    <row r="565" spans="1:19" x14ac:dyDescent="0.2">
      <c r="A565" s="38">
        <v>556</v>
      </c>
      <c r="C565" s="43">
        <f t="shared" si="24"/>
        <v>278000</v>
      </c>
      <c r="E565" s="44">
        <f t="shared" si="25"/>
        <v>0.77222222222222225</v>
      </c>
      <c r="G565" s="45"/>
      <c r="I565" s="45"/>
      <c r="K565" s="46"/>
      <c r="M565" s="47"/>
      <c r="O565" s="48"/>
      <c r="Q565" s="48">
        <f>'Ex SWC-8'!Q565</f>
        <v>37.981081478299288</v>
      </c>
      <c r="S565" s="49">
        <f t="shared" si="26"/>
        <v>40.387828946508321</v>
      </c>
    </row>
    <row r="566" spans="1:19" x14ac:dyDescent="0.2">
      <c r="A566" s="38">
        <v>557</v>
      </c>
      <c r="C566" s="43">
        <f t="shared" si="24"/>
        <v>278500</v>
      </c>
      <c r="E566" s="44">
        <f t="shared" si="25"/>
        <v>0.77361111111111114</v>
      </c>
      <c r="G566" s="45"/>
      <c r="I566" s="45"/>
      <c r="K566" s="46"/>
      <c r="M566" s="47"/>
      <c r="O566" s="48"/>
      <c r="Q566" s="48">
        <f>'Ex SWC-8'!Q566</f>
        <v>38.004344214771045</v>
      </c>
      <c r="S566" s="49">
        <f t="shared" si="26"/>
        <v>40.387828946508321</v>
      </c>
    </row>
    <row r="567" spans="1:19" x14ac:dyDescent="0.2">
      <c r="A567" s="38">
        <v>558</v>
      </c>
      <c r="C567" s="43">
        <f t="shared" si="24"/>
        <v>279000</v>
      </c>
      <c r="E567" s="44">
        <f t="shared" si="25"/>
        <v>0.77500000000000002</v>
      </c>
      <c r="G567" s="45"/>
      <c r="I567" s="45"/>
      <c r="K567" s="46"/>
      <c r="M567" s="47"/>
      <c r="O567" s="48"/>
      <c r="Q567" s="48">
        <f>'Ex SWC-8'!Q567</f>
        <v>38.027606951242809</v>
      </c>
      <c r="S567" s="49">
        <f t="shared" si="26"/>
        <v>40.387828946508321</v>
      </c>
    </row>
    <row r="568" spans="1:19" x14ac:dyDescent="0.2">
      <c r="A568" s="38">
        <v>559</v>
      </c>
      <c r="C568" s="43">
        <f t="shared" si="24"/>
        <v>279500</v>
      </c>
      <c r="E568" s="44">
        <f t="shared" si="25"/>
        <v>0.77638888888888891</v>
      </c>
      <c r="G568" s="45"/>
      <c r="I568" s="45"/>
      <c r="K568" s="46"/>
      <c r="M568" s="47"/>
      <c r="O568" s="48"/>
      <c r="Q568" s="48">
        <f>'Ex SWC-8'!Q568</f>
        <v>38.050869687714574</v>
      </c>
      <c r="S568" s="49">
        <f t="shared" si="26"/>
        <v>40.387828946508321</v>
      </c>
    </row>
    <row r="569" spans="1:19" x14ac:dyDescent="0.2">
      <c r="A569" s="38">
        <v>560</v>
      </c>
      <c r="C569" s="43">
        <f t="shared" si="24"/>
        <v>280000</v>
      </c>
      <c r="E569" s="44">
        <f t="shared" si="25"/>
        <v>0.77777777777777779</v>
      </c>
      <c r="G569" s="45"/>
      <c r="I569" s="45"/>
      <c r="K569" s="46"/>
      <c r="M569" s="47"/>
      <c r="O569" s="48"/>
      <c r="Q569" s="48">
        <f>'Ex SWC-8'!Q569</f>
        <v>38.074132424186338</v>
      </c>
      <c r="S569" s="49">
        <f t="shared" si="26"/>
        <v>40.387828946508321</v>
      </c>
    </row>
    <row r="570" spans="1:19" x14ac:dyDescent="0.2">
      <c r="A570" s="38">
        <v>561</v>
      </c>
      <c r="C570" s="43">
        <f t="shared" si="24"/>
        <v>280500</v>
      </c>
      <c r="E570" s="44">
        <f t="shared" si="25"/>
        <v>0.77916666666666667</v>
      </c>
      <c r="G570" s="45"/>
      <c r="I570" s="45"/>
      <c r="K570" s="46"/>
      <c r="M570" s="47"/>
      <c r="O570" s="48"/>
      <c r="Q570" s="48">
        <f>'Ex SWC-8'!Q570</f>
        <v>38.097395160658095</v>
      </c>
      <c r="S570" s="49">
        <f t="shared" si="26"/>
        <v>40.387828946508321</v>
      </c>
    </row>
    <row r="571" spans="1:19" x14ac:dyDescent="0.2">
      <c r="A571" s="38">
        <v>562</v>
      </c>
      <c r="C571" s="43">
        <f t="shared" si="24"/>
        <v>281000</v>
      </c>
      <c r="E571" s="44">
        <f t="shared" si="25"/>
        <v>0.78055555555555556</v>
      </c>
      <c r="G571" s="45"/>
      <c r="I571" s="45"/>
      <c r="K571" s="46"/>
      <c r="M571" s="47"/>
      <c r="O571" s="48"/>
      <c r="Q571" s="48">
        <f>'Ex SWC-8'!Q571</f>
        <v>38.120657897129853</v>
      </c>
      <c r="S571" s="49">
        <f t="shared" si="26"/>
        <v>40.387828946508321</v>
      </c>
    </row>
    <row r="572" spans="1:19" x14ac:dyDescent="0.2">
      <c r="A572" s="38">
        <v>563</v>
      </c>
      <c r="C572" s="43">
        <f t="shared" si="24"/>
        <v>281500</v>
      </c>
      <c r="E572" s="44">
        <f t="shared" si="25"/>
        <v>0.78194444444444444</v>
      </c>
      <c r="G572" s="45"/>
      <c r="I572" s="45"/>
      <c r="K572" s="46"/>
      <c r="M572" s="47"/>
      <c r="O572" s="48"/>
      <c r="Q572" s="48">
        <f>'Ex SWC-8'!Q572</f>
        <v>38.143920633601617</v>
      </c>
      <c r="S572" s="49">
        <f t="shared" si="26"/>
        <v>40.387828946508321</v>
      </c>
    </row>
    <row r="573" spans="1:19" x14ac:dyDescent="0.2">
      <c r="A573" s="38">
        <v>564</v>
      </c>
      <c r="C573" s="43">
        <f t="shared" si="24"/>
        <v>282000</v>
      </c>
      <c r="E573" s="44">
        <f t="shared" si="25"/>
        <v>0.78333333333333333</v>
      </c>
      <c r="G573" s="45"/>
      <c r="I573" s="45"/>
      <c r="K573" s="46"/>
      <c r="M573" s="47"/>
      <c r="O573" s="48"/>
      <c r="Q573" s="48">
        <f>'Ex SWC-8'!Q573</f>
        <v>38.167183370073381</v>
      </c>
      <c r="S573" s="49">
        <f t="shared" si="26"/>
        <v>40.387828946508321</v>
      </c>
    </row>
    <row r="574" spans="1:19" x14ac:dyDescent="0.2">
      <c r="A574" s="38">
        <v>565</v>
      </c>
      <c r="C574" s="43">
        <f t="shared" si="24"/>
        <v>282500</v>
      </c>
      <c r="E574" s="44">
        <f t="shared" si="25"/>
        <v>0.78472222222222221</v>
      </c>
      <c r="G574" s="45"/>
      <c r="I574" s="45"/>
      <c r="K574" s="46"/>
      <c r="M574" s="47"/>
      <c r="O574" s="48"/>
      <c r="Q574" s="48">
        <f>'Ex SWC-8'!Q574</f>
        <v>38.190446106545139</v>
      </c>
      <c r="S574" s="49">
        <f t="shared" si="26"/>
        <v>40.387828946508321</v>
      </c>
    </row>
    <row r="575" spans="1:19" x14ac:dyDescent="0.2">
      <c r="A575" s="38">
        <v>566</v>
      </c>
      <c r="C575" s="43">
        <f t="shared" si="24"/>
        <v>283000</v>
      </c>
      <c r="E575" s="44">
        <f t="shared" si="25"/>
        <v>0.78611111111111109</v>
      </c>
      <c r="G575" s="45"/>
      <c r="I575" s="45"/>
      <c r="K575" s="46"/>
      <c r="M575" s="47"/>
      <c r="O575" s="48"/>
      <c r="Q575" s="48">
        <f>'Ex SWC-8'!Q575</f>
        <v>38.213708843016903</v>
      </c>
      <c r="S575" s="49">
        <f t="shared" si="26"/>
        <v>40.387828946508321</v>
      </c>
    </row>
    <row r="576" spans="1:19" x14ac:dyDescent="0.2">
      <c r="A576" s="38">
        <v>567</v>
      </c>
      <c r="C576" s="43">
        <f t="shared" si="24"/>
        <v>283500</v>
      </c>
      <c r="E576" s="44">
        <f t="shared" si="25"/>
        <v>0.78749999999999998</v>
      </c>
      <c r="G576" s="45"/>
      <c r="I576" s="45"/>
      <c r="K576" s="46"/>
      <c r="M576" s="47"/>
      <c r="O576" s="48"/>
      <c r="Q576" s="48">
        <f>'Ex SWC-8'!Q576</f>
        <v>38.23697157948866</v>
      </c>
      <c r="S576" s="49">
        <f t="shared" si="26"/>
        <v>40.387828946508321</v>
      </c>
    </row>
    <row r="577" spans="1:19" x14ac:dyDescent="0.2">
      <c r="A577" s="38">
        <v>568</v>
      </c>
      <c r="C577" s="43">
        <f t="shared" si="24"/>
        <v>284000</v>
      </c>
      <c r="E577" s="44">
        <f t="shared" si="25"/>
        <v>0.78888888888888886</v>
      </c>
      <c r="G577" s="45"/>
      <c r="I577" s="45"/>
      <c r="K577" s="46"/>
      <c r="M577" s="47"/>
      <c r="O577" s="48"/>
      <c r="Q577" s="48">
        <f>'Ex SWC-8'!Q577</f>
        <v>38.260234315960425</v>
      </c>
      <c r="S577" s="49">
        <f t="shared" si="26"/>
        <v>40.387828946508321</v>
      </c>
    </row>
    <row r="578" spans="1:19" x14ac:dyDescent="0.2">
      <c r="A578" s="38">
        <v>569</v>
      </c>
      <c r="C578" s="43">
        <f t="shared" si="24"/>
        <v>284500</v>
      </c>
      <c r="E578" s="44">
        <f t="shared" si="25"/>
        <v>0.79027777777777775</v>
      </c>
      <c r="G578" s="45"/>
      <c r="I578" s="45"/>
      <c r="K578" s="46"/>
      <c r="M578" s="47"/>
      <c r="O578" s="48"/>
      <c r="Q578" s="48">
        <f>'Ex SWC-8'!Q578</f>
        <v>38.283497052432182</v>
      </c>
      <c r="S578" s="49">
        <f t="shared" si="26"/>
        <v>40.387828946508321</v>
      </c>
    </row>
    <row r="579" spans="1:19" x14ac:dyDescent="0.2">
      <c r="A579" s="38">
        <v>570</v>
      </c>
      <c r="C579" s="43">
        <f t="shared" si="24"/>
        <v>285000</v>
      </c>
      <c r="E579" s="44">
        <f t="shared" si="25"/>
        <v>0.79166666666666663</v>
      </c>
      <c r="G579" s="45"/>
      <c r="I579" s="45"/>
      <c r="K579" s="46"/>
      <c r="M579" s="47"/>
      <c r="O579" s="48"/>
      <c r="Q579" s="48">
        <f>'Ex SWC-8'!Q579</f>
        <v>38.306759788903946</v>
      </c>
      <c r="S579" s="49">
        <f t="shared" si="26"/>
        <v>40.387828946508321</v>
      </c>
    </row>
    <row r="580" spans="1:19" x14ac:dyDescent="0.2">
      <c r="A580" s="38">
        <v>571</v>
      </c>
      <c r="C580" s="43">
        <f t="shared" si="24"/>
        <v>285500</v>
      </c>
      <c r="E580" s="44">
        <f t="shared" si="25"/>
        <v>0.79305555555555551</v>
      </c>
      <c r="G580" s="45"/>
      <c r="I580" s="45"/>
      <c r="K580" s="46"/>
      <c r="M580" s="47"/>
      <c r="O580" s="48"/>
      <c r="Q580" s="48">
        <f>'Ex SWC-8'!Q580</f>
        <v>38.330022525375711</v>
      </c>
      <c r="S580" s="49">
        <f t="shared" si="26"/>
        <v>40.387828946508321</v>
      </c>
    </row>
    <row r="581" spans="1:19" x14ac:dyDescent="0.2">
      <c r="A581" s="38">
        <v>572</v>
      </c>
      <c r="C581" s="43">
        <f t="shared" si="24"/>
        <v>286000</v>
      </c>
      <c r="E581" s="44">
        <f t="shared" si="25"/>
        <v>0.7944444444444444</v>
      </c>
      <c r="G581" s="45"/>
      <c r="I581" s="45"/>
      <c r="K581" s="46"/>
      <c r="M581" s="47"/>
      <c r="O581" s="48"/>
      <c r="Q581" s="48">
        <f>'Ex SWC-8'!Q581</f>
        <v>38.353285261847468</v>
      </c>
      <c r="S581" s="49">
        <f t="shared" si="26"/>
        <v>40.387828946508321</v>
      </c>
    </row>
    <row r="582" spans="1:19" x14ac:dyDescent="0.2">
      <c r="A582" s="38">
        <v>573</v>
      </c>
      <c r="C582" s="43">
        <f t="shared" si="24"/>
        <v>286500</v>
      </c>
      <c r="E582" s="44">
        <f t="shared" si="25"/>
        <v>0.79583333333333328</v>
      </c>
      <c r="G582" s="45"/>
      <c r="I582" s="45"/>
      <c r="K582" s="46"/>
      <c r="M582" s="47"/>
      <c r="O582" s="48"/>
      <c r="Q582" s="48">
        <f>'Ex SWC-8'!Q582</f>
        <v>38.376547998319232</v>
      </c>
      <c r="S582" s="49">
        <f t="shared" si="26"/>
        <v>40.387828946508321</v>
      </c>
    </row>
    <row r="583" spans="1:19" x14ac:dyDescent="0.2">
      <c r="A583" s="38">
        <v>574</v>
      </c>
      <c r="C583" s="43">
        <f t="shared" si="24"/>
        <v>287000</v>
      </c>
      <c r="E583" s="44">
        <f t="shared" si="25"/>
        <v>0.79722222222222228</v>
      </c>
      <c r="G583" s="45"/>
      <c r="I583" s="45"/>
      <c r="K583" s="46"/>
      <c r="M583" s="47"/>
      <c r="O583" s="48"/>
      <c r="Q583" s="48">
        <f>'Ex SWC-8'!Q583</f>
        <v>38.399810734790989</v>
      </c>
      <c r="S583" s="49">
        <f t="shared" si="26"/>
        <v>40.387828946508321</v>
      </c>
    </row>
    <row r="584" spans="1:19" x14ac:dyDescent="0.2">
      <c r="A584" s="38">
        <v>575</v>
      </c>
      <c r="C584" s="43">
        <f t="shared" si="24"/>
        <v>287500</v>
      </c>
      <c r="E584" s="44">
        <f t="shared" si="25"/>
        <v>0.79861111111111116</v>
      </c>
      <c r="G584" s="45"/>
      <c r="I584" s="45"/>
      <c r="K584" s="46"/>
      <c r="M584" s="47"/>
      <c r="O584" s="48"/>
      <c r="Q584" s="48">
        <f>'Ex SWC-8'!Q584</f>
        <v>38.423073471262754</v>
      </c>
      <c r="S584" s="49">
        <f t="shared" si="26"/>
        <v>40.387828946508321</v>
      </c>
    </row>
    <row r="585" spans="1:19" x14ac:dyDescent="0.2">
      <c r="A585" s="38">
        <v>576</v>
      </c>
      <c r="C585" s="43">
        <f t="shared" si="24"/>
        <v>288000</v>
      </c>
      <c r="E585" s="44">
        <f t="shared" si="25"/>
        <v>0.8</v>
      </c>
      <c r="G585" s="45"/>
      <c r="I585" s="45"/>
      <c r="K585" s="46"/>
      <c r="M585" s="47"/>
      <c r="O585" s="48"/>
      <c r="Q585" s="48">
        <f>'Ex SWC-8'!Q585</f>
        <v>38.446336207734511</v>
      </c>
      <c r="S585" s="49">
        <f t="shared" si="26"/>
        <v>40.387828946508321</v>
      </c>
    </row>
    <row r="586" spans="1:19" x14ac:dyDescent="0.2">
      <c r="A586" s="38">
        <v>577</v>
      </c>
      <c r="C586" s="43">
        <f t="shared" si="24"/>
        <v>288500</v>
      </c>
      <c r="E586" s="44">
        <f t="shared" si="25"/>
        <v>0.80138888888888893</v>
      </c>
      <c r="G586" s="45"/>
      <c r="I586" s="45"/>
      <c r="K586" s="46"/>
      <c r="M586" s="47"/>
      <c r="O586" s="48"/>
      <c r="Q586" s="48">
        <f>'Ex SWC-8'!Q586</f>
        <v>38.469598944206275</v>
      </c>
      <c r="S586" s="49">
        <f t="shared" si="26"/>
        <v>40.387828946508321</v>
      </c>
    </row>
    <row r="587" spans="1:19" x14ac:dyDescent="0.2">
      <c r="A587" s="38">
        <v>578</v>
      </c>
      <c r="C587" s="43">
        <f t="shared" ref="C587:C650" si="27">A587*500</f>
        <v>289000</v>
      </c>
      <c r="E587" s="44">
        <f t="shared" ref="E587:E650" si="28">C587/(720*500)</f>
        <v>0.80277777777777781</v>
      </c>
      <c r="G587" s="45"/>
      <c r="I587" s="45"/>
      <c r="K587" s="46"/>
      <c r="M587" s="47"/>
      <c r="O587" s="48"/>
      <c r="Q587" s="48">
        <f>'Ex SWC-8'!Q587</f>
        <v>38.492861680678033</v>
      </c>
      <c r="S587" s="49">
        <f t="shared" ref="S587:S650" si="29">$S$8</f>
        <v>40.387828946508321</v>
      </c>
    </row>
    <row r="588" spans="1:19" x14ac:dyDescent="0.2">
      <c r="A588" s="38">
        <v>579</v>
      </c>
      <c r="C588" s="43">
        <f t="shared" si="27"/>
        <v>289500</v>
      </c>
      <c r="E588" s="44">
        <f t="shared" si="28"/>
        <v>0.8041666666666667</v>
      </c>
      <c r="G588" s="45"/>
      <c r="I588" s="45"/>
      <c r="K588" s="46"/>
      <c r="M588" s="47"/>
      <c r="O588" s="48"/>
      <c r="Q588" s="48">
        <f>'Ex SWC-8'!Q588</f>
        <v>38.516124417149797</v>
      </c>
      <c r="S588" s="49">
        <f t="shared" si="29"/>
        <v>40.387828946508321</v>
      </c>
    </row>
    <row r="589" spans="1:19" x14ac:dyDescent="0.2">
      <c r="A589" s="38">
        <v>580</v>
      </c>
      <c r="C589" s="43">
        <f t="shared" si="27"/>
        <v>290000</v>
      </c>
      <c r="E589" s="44">
        <f t="shared" si="28"/>
        <v>0.80555555555555558</v>
      </c>
      <c r="G589" s="45"/>
      <c r="I589" s="45"/>
      <c r="K589" s="46"/>
      <c r="M589" s="47"/>
      <c r="O589" s="48"/>
      <c r="Q589" s="48">
        <f>'Ex SWC-8'!Q589</f>
        <v>38.539387153621561</v>
      </c>
      <c r="S589" s="49">
        <f t="shared" si="29"/>
        <v>40.387828946508321</v>
      </c>
    </row>
    <row r="590" spans="1:19" x14ac:dyDescent="0.2">
      <c r="A590" s="38">
        <v>581</v>
      </c>
      <c r="C590" s="43">
        <f t="shared" si="27"/>
        <v>290500</v>
      </c>
      <c r="E590" s="44">
        <f t="shared" si="28"/>
        <v>0.80694444444444446</v>
      </c>
      <c r="G590" s="45"/>
      <c r="I590" s="45"/>
      <c r="K590" s="46"/>
      <c r="M590" s="47"/>
      <c r="O590" s="48"/>
      <c r="Q590" s="48">
        <f>'Ex SWC-8'!Q590</f>
        <v>38.562649890093326</v>
      </c>
      <c r="S590" s="49">
        <f t="shared" si="29"/>
        <v>40.387828946508321</v>
      </c>
    </row>
    <row r="591" spans="1:19" x14ac:dyDescent="0.2">
      <c r="A591" s="38">
        <v>582</v>
      </c>
      <c r="C591" s="43">
        <f t="shared" si="27"/>
        <v>291000</v>
      </c>
      <c r="E591" s="44">
        <f t="shared" si="28"/>
        <v>0.80833333333333335</v>
      </c>
      <c r="G591" s="45"/>
      <c r="I591" s="45"/>
      <c r="K591" s="46"/>
      <c r="M591" s="47"/>
      <c r="O591" s="48"/>
      <c r="Q591" s="48">
        <f>'Ex SWC-8'!Q591</f>
        <v>38.585912626565083</v>
      </c>
      <c r="S591" s="49">
        <f t="shared" si="29"/>
        <v>40.387828946508321</v>
      </c>
    </row>
    <row r="592" spans="1:19" x14ac:dyDescent="0.2">
      <c r="A592" s="38">
        <v>583</v>
      </c>
      <c r="C592" s="43">
        <f t="shared" si="27"/>
        <v>291500</v>
      </c>
      <c r="E592" s="44">
        <f t="shared" si="28"/>
        <v>0.80972222222222223</v>
      </c>
      <c r="G592" s="45"/>
      <c r="I592" s="45"/>
      <c r="K592" s="46"/>
      <c r="M592" s="47"/>
      <c r="O592" s="48"/>
      <c r="Q592" s="48">
        <f>'Ex SWC-8'!Q592</f>
        <v>38.60917536303684</v>
      </c>
      <c r="S592" s="49">
        <f t="shared" si="29"/>
        <v>40.387828946508321</v>
      </c>
    </row>
    <row r="593" spans="1:19" x14ac:dyDescent="0.2">
      <c r="A593" s="38">
        <v>584</v>
      </c>
      <c r="C593" s="43">
        <f t="shared" si="27"/>
        <v>292000</v>
      </c>
      <c r="E593" s="44">
        <f t="shared" si="28"/>
        <v>0.81111111111111112</v>
      </c>
      <c r="G593" s="45"/>
      <c r="I593" s="45"/>
      <c r="K593" s="46"/>
      <c r="M593" s="47"/>
      <c r="O593" s="48"/>
      <c r="Q593" s="48">
        <f>'Ex SWC-8'!Q593</f>
        <v>38.632438099508605</v>
      </c>
      <c r="S593" s="49">
        <f t="shared" si="29"/>
        <v>40.387828946508321</v>
      </c>
    </row>
    <row r="594" spans="1:19" x14ac:dyDescent="0.2">
      <c r="A594" s="38">
        <v>585</v>
      </c>
      <c r="C594" s="43">
        <f t="shared" si="27"/>
        <v>292500</v>
      </c>
      <c r="E594" s="44">
        <f t="shared" si="28"/>
        <v>0.8125</v>
      </c>
      <c r="G594" s="45"/>
      <c r="I594" s="45"/>
      <c r="K594" s="46"/>
      <c r="M594" s="47"/>
      <c r="O594" s="48"/>
      <c r="Q594" s="48">
        <f>'Ex SWC-8'!Q594</f>
        <v>38.655700835980369</v>
      </c>
      <c r="S594" s="49">
        <f t="shared" si="29"/>
        <v>40.387828946508321</v>
      </c>
    </row>
    <row r="595" spans="1:19" x14ac:dyDescent="0.2">
      <c r="A595" s="38">
        <v>586</v>
      </c>
      <c r="C595" s="43">
        <f t="shared" si="27"/>
        <v>293000</v>
      </c>
      <c r="E595" s="44">
        <f t="shared" si="28"/>
        <v>0.81388888888888888</v>
      </c>
      <c r="G595" s="45"/>
      <c r="I595" s="45"/>
      <c r="K595" s="46"/>
      <c r="M595" s="47"/>
      <c r="O595" s="48"/>
      <c r="Q595" s="48">
        <f>'Ex SWC-8'!Q595</f>
        <v>38.678963572452126</v>
      </c>
      <c r="S595" s="49">
        <f t="shared" si="29"/>
        <v>40.387828946508321</v>
      </c>
    </row>
    <row r="596" spans="1:19" x14ac:dyDescent="0.2">
      <c r="A596" s="38">
        <v>587</v>
      </c>
      <c r="C596" s="43">
        <f t="shared" si="27"/>
        <v>293500</v>
      </c>
      <c r="E596" s="44">
        <f t="shared" si="28"/>
        <v>0.81527777777777777</v>
      </c>
      <c r="G596" s="45"/>
      <c r="I596" s="45"/>
      <c r="K596" s="46"/>
      <c r="M596" s="47"/>
      <c r="O596" s="48"/>
      <c r="Q596" s="48">
        <f>'Ex SWC-8'!Q596</f>
        <v>38.702226308923883</v>
      </c>
      <c r="S596" s="49">
        <f t="shared" si="29"/>
        <v>40.387828946508321</v>
      </c>
    </row>
    <row r="597" spans="1:19" x14ac:dyDescent="0.2">
      <c r="A597" s="38">
        <v>588</v>
      </c>
      <c r="C597" s="43">
        <f t="shared" si="27"/>
        <v>294000</v>
      </c>
      <c r="E597" s="44">
        <f t="shared" si="28"/>
        <v>0.81666666666666665</v>
      </c>
      <c r="G597" s="45"/>
      <c r="I597" s="45"/>
      <c r="K597" s="46"/>
      <c r="M597" s="47"/>
      <c r="O597" s="48"/>
      <c r="Q597" s="48">
        <f>'Ex SWC-8'!Q597</f>
        <v>38.725489045395648</v>
      </c>
      <c r="S597" s="49">
        <f t="shared" si="29"/>
        <v>40.387828946508321</v>
      </c>
    </row>
    <row r="598" spans="1:19" x14ac:dyDescent="0.2">
      <c r="A598" s="38">
        <v>589</v>
      </c>
      <c r="C598" s="43">
        <f t="shared" si="27"/>
        <v>294500</v>
      </c>
      <c r="E598" s="44">
        <f t="shared" si="28"/>
        <v>0.81805555555555554</v>
      </c>
      <c r="G598" s="45"/>
      <c r="I598" s="45"/>
      <c r="K598" s="46"/>
      <c r="M598" s="47"/>
      <c r="O598" s="48"/>
      <c r="Q598" s="48">
        <f>'Ex SWC-8'!Q598</f>
        <v>38.748751781867412</v>
      </c>
      <c r="S598" s="49">
        <f t="shared" si="29"/>
        <v>40.387828946508321</v>
      </c>
    </row>
    <row r="599" spans="1:19" x14ac:dyDescent="0.2">
      <c r="A599" s="38">
        <v>590</v>
      </c>
      <c r="C599" s="43">
        <f t="shared" si="27"/>
        <v>295000</v>
      </c>
      <c r="E599" s="44">
        <f t="shared" si="28"/>
        <v>0.81944444444444442</v>
      </c>
      <c r="G599" s="45"/>
      <c r="I599" s="45"/>
      <c r="K599" s="46"/>
      <c r="M599" s="47"/>
      <c r="O599" s="48"/>
      <c r="Q599" s="48">
        <f>'Ex SWC-8'!Q599</f>
        <v>38.772014518339176</v>
      </c>
      <c r="S599" s="49">
        <f t="shared" si="29"/>
        <v>40.387828946508321</v>
      </c>
    </row>
    <row r="600" spans="1:19" x14ac:dyDescent="0.2">
      <c r="A600" s="38">
        <v>591</v>
      </c>
      <c r="C600" s="43">
        <f t="shared" si="27"/>
        <v>295500</v>
      </c>
      <c r="E600" s="44">
        <f t="shared" si="28"/>
        <v>0.8208333333333333</v>
      </c>
      <c r="G600" s="45"/>
      <c r="I600" s="45"/>
      <c r="K600" s="46"/>
      <c r="M600" s="47"/>
      <c r="O600" s="48"/>
      <c r="Q600" s="48">
        <f>'Ex SWC-8'!Q600</f>
        <v>38.795277254810934</v>
      </c>
      <c r="S600" s="49">
        <f t="shared" si="29"/>
        <v>40.387828946508321</v>
      </c>
    </row>
    <row r="601" spans="1:19" x14ac:dyDescent="0.2">
      <c r="A601" s="38">
        <v>592</v>
      </c>
      <c r="C601" s="43">
        <f t="shared" si="27"/>
        <v>296000</v>
      </c>
      <c r="E601" s="44">
        <f t="shared" si="28"/>
        <v>0.82222222222222219</v>
      </c>
      <c r="G601" s="45"/>
      <c r="I601" s="45"/>
      <c r="K601" s="46"/>
      <c r="M601" s="47"/>
      <c r="O601" s="48"/>
      <c r="Q601" s="48">
        <f>'Ex SWC-8'!Q601</f>
        <v>38.818539991282691</v>
      </c>
      <c r="S601" s="49">
        <f t="shared" si="29"/>
        <v>40.387828946508321</v>
      </c>
    </row>
    <row r="602" spans="1:19" x14ac:dyDescent="0.2">
      <c r="A602" s="38">
        <v>593</v>
      </c>
      <c r="C602" s="43">
        <f t="shared" si="27"/>
        <v>296500</v>
      </c>
      <c r="E602" s="44">
        <f t="shared" si="28"/>
        <v>0.82361111111111107</v>
      </c>
      <c r="G602" s="45"/>
      <c r="I602" s="45"/>
      <c r="K602" s="46"/>
      <c r="M602" s="47"/>
      <c r="O602" s="48"/>
      <c r="Q602" s="48">
        <f>'Ex SWC-8'!Q602</f>
        <v>38.841802727754455</v>
      </c>
      <c r="S602" s="49">
        <f t="shared" si="29"/>
        <v>40.387828946508321</v>
      </c>
    </row>
    <row r="603" spans="1:19" x14ac:dyDescent="0.2">
      <c r="A603" s="38">
        <v>594</v>
      </c>
      <c r="C603" s="43">
        <f t="shared" si="27"/>
        <v>297000</v>
      </c>
      <c r="E603" s="44">
        <f t="shared" si="28"/>
        <v>0.82499999999999996</v>
      </c>
      <c r="G603" s="45"/>
      <c r="I603" s="45"/>
      <c r="K603" s="46"/>
      <c r="M603" s="47"/>
      <c r="O603" s="48"/>
      <c r="Q603" s="48">
        <f>'Ex SWC-8'!Q603</f>
        <v>38.86506546422622</v>
      </c>
      <c r="S603" s="49">
        <f t="shared" si="29"/>
        <v>40.387828946508321</v>
      </c>
    </row>
    <row r="604" spans="1:19" x14ac:dyDescent="0.2">
      <c r="A604" s="38">
        <v>595</v>
      </c>
      <c r="C604" s="43">
        <f t="shared" si="27"/>
        <v>297500</v>
      </c>
      <c r="E604" s="44">
        <f t="shared" si="28"/>
        <v>0.82638888888888884</v>
      </c>
      <c r="G604" s="45"/>
      <c r="I604" s="45"/>
      <c r="K604" s="46"/>
      <c r="M604" s="47"/>
      <c r="O604" s="48"/>
      <c r="Q604" s="48">
        <f>'Ex SWC-8'!Q604</f>
        <v>38.888328200697984</v>
      </c>
      <c r="S604" s="49">
        <f t="shared" si="29"/>
        <v>40.387828946508321</v>
      </c>
    </row>
    <row r="605" spans="1:19" x14ac:dyDescent="0.2">
      <c r="A605" s="38">
        <v>596</v>
      </c>
      <c r="C605" s="43">
        <f t="shared" si="27"/>
        <v>298000</v>
      </c>
      <c r="E605" s="44">
        <f t="shared" si="28"/>
        <v>0.82777777777777772</v>
      </c>
      <c r="G605" s="45"/>
      <c r="I605" s="45"/>
      <c r="K605" s="46"/>
      <c r="M605" s="47"/>
      <c r="O605" s="48"/>
      <c r="Q605" s="48">
        <f>'Ex SWC-8'!Q605</f>
        <v>38.911590937169734</v>
      </c>
      <c r="S605" s="49">
        <f t="shared" si="29"/>
        <v>40.387828946508321</v>
      </c>
    </row>
    <row r="606" spans="1:19" x14ac:dyDescent="0.2">
      <c r="A606" s="38">
        <v>597</v>
      </c>
      <c r="C606" s="43">
        <f t="shared" si="27"/>
        <v>298500</v>
      </c>
      <c r="E606" s="44">
        <f t="shared" si="28"/>
        <v>0.82916666666666672</v>
      </c>
      <c r="G606" s="45"/>
      <c r="I606" s="45"/>
      <c r="K606" s="46"/>
      <c r="M606" s="47"/>
      <c r="O606" s="48"/>
      <c r="Q606" s="48">
        <f>'Ex SWC-8'!Q606</f>
        <v>38.934853673641499</v>
      </c>
      <c r="S606" s="49">
        <f t="shared" si="29"/>
        <v>40.387828946508321</v>
      </c>
    </row>
    <row r="607" spans="1:19" x14ac:dyDescent="0.2">
      <c r="A607" s="38">
        <v>598</v>
      </c>
      <c r="C607" s="43">
        <f t="shared" si="27"/>
        <v>299000</v>
      </c>
      <c r="E607" s="44">
        <f t="shared" si="28"/>
        <v>0.8305555555555556</v>
      </c>
      <c r="G607" s="45"/>
      <c r="I607" s="45"/>
      <c r="K607" s="46"/>
      <c r="M607" s="47"/>
      <c r="O607" s="48"/>
      <c r="Q607" s="48">
        <f>'Ex SWC-8'!Q607</f>
        <v>38.958116410113263</v>
      </c>
      <c r="S607" s="49">
        <f t="shared" si="29"/>
        <v>40.387828946508321</v>
      </c>
    </row>
    <row r="608" spans="1:19" x14ac:dyDescent="0.2">
      <c r="A608" s="38">
        <v>599</v>
      </c>
      <c r="C608" s="43">
        <f t="shared" si="27"/>
        <v>299500</v>
      </c>
      <c r="E608" s="44">
        <f t="shared" si="28"/>
        <v>0.83194444444444449</v>
      </c>
      <c r="G608" s="45"/>
      <c r="I608" s="45"/>
      <c r="K608" s="46"/>
      <c r="M608" s="47"/>
      <c r="O608" s="48"/>
      <c r="Q608" s="48">
        <f>'Ex SWC-8'!Q608</f>
        <v>38.981379146585027</v>
      </c>
      <c r="S608" s="49">
        <f t="shared" si="29"/>
        <v>40.387828946508321</v>
      </c>
    </row>
    <row r="609" spans="1:19" x14ac:dyDescent="0.2">
      <c r="A609" s="38">
        <v>600</v>
      </c>
      <c r="C609" s="43">
        <f t="shared" si="27"/>
        <v>300000</v>
      </c>
      <c r="E609" s="44">
        <f t="shared" si="28"/>
        <v>0.83333333333333337</v>
      </c>
      <c r="G609" s="45"/>
      <c r="I609" s="45"/>
      <c r="K609" s="46"/>
      <c r="M609" s="47"/>
      <c r="O609" s="48"/>
      <c r="Q609" s="48">
        <f>'Ex SWC-8'!Q609</f>
        <v>39.004641883056784</v>
      </c>
      <c r="S609" s="49">
        <f t="shared" si="29"/>
        <v>40.387828946508321</v>
      </c>
    </row>
    <row r="610" spans="1:19" x14ac:dyDescent="0.2">
      <c r="A610" s="38">
        <v>601</v>
      </c>
      <c r="C610" s="43">
        <f t="shared" si="27"/>
        <v>300500</v>
      </c>
      <c r="E610" s="44">
        <f t="shared" si="28"/>
        <v>0.83472222222222225</v>
      </c>
      <c r="G610" s="45"/>
      <c r="I610" s="45"/>
      <c r="K610" s="46"/>
      <c r="M610" s="47"/>
      <c r="O610" s="48"/>
      <c r="Q610" s="48">
        <f>'Ex SWC-8'!Q610</f>
        <v>39.027904619528549</v>
      </c>
      <c r="S610" s="49">
        <f t="shared" si="29"/>
        <v>40.387828946508321</v>
      </c>
    </row>
    <row r="611" spans="1:19" x14ac:dyDescent="0.2">
      <c r="A611" s="38">
        <v>602</v>
      </c>
      <c r="C611" s="43">
        <f t="shared" si="27"/>
        <v>301000</v>
      </c>
      <c r="E611" s="44">
        <f t="shared" si="28"/>
        <v>0.83611111111111114</v>
      </c>
      <c r="G611" s="45"/>
      <c r="I611" s="45"/>
      <c r="K611" s="46"/>
      <c r="M611" s="47"/>
      <c r="O611" s="48"/>
      <c r="Q611" s="48">
        <f>'Ex SWC-8'!Q611</f>
        <v>39.051167356000306</v>
      </c>
      <c r="S611" s="49">
        <f t="shared" si="29"/>
        <v>40.387828946508321</v>
      </c>
    </row>
    <row r="612" spans="1:19" x14ac:dyDescent="0.2">
      <c r="A612" s="38">
        <v>603</v>
      </c>
      <c r="C612" s="43">
        <f t="shared" si="27"/>
        <v>301500</v>
      </c>
      <c r="E612" s="44">
        <f t="shared" si="28"/>
        <v>0.83750000000000002</v>
      </c>
      <c r="G612" s="45"/>
      <c r="I612" s="45"/>
      <c r="K612" s="46"/>
      <c r="M612" s="47"/>
      <c r="O612" s="48"/>
      <c r="Q612" s="48">
        <f>'Ex SWC-8'!Q612</f>
        <v>39.07443009247207</v>
      </c>
      <c r="S612" s="49">
        <f t="shared" si="29"/>
        <v>40.387828946508321</v>
      </c>
    </row>
    <row r="613" spans="1:19" x14ac:dyDescent="0.2">
      <c r="A613" s="38">
        <v>604</v>
      </c>
      <c r="C613" s="43">
        <f t="shared" si="27"/>
        <v>302000</v>
      </c>
      <c r="E613" s="44">
        <f t="shared" si="28"/>
        <v>0.83888888888888891</v>
      </c>
      <c r="G613" s="45"/>
      <c r="I613" s="45"/>
      <c r="K613" s="46"/>
      <c r="M613" s="47"/>
      <c r="O613" s="48"/>
      <c r="Q613" s="48">
        <f>'Ex SWC-8'!Q613</f>
        <v>39.097692828943828</v>
      </c>
      <c r="S613" s="49">
        <f t="shared" si="29"/>
        <v>40.387828946508321</v>
      </c>
    </row>
    <row r="614" spans="1:19" x14ac:dyDescent="0.2">
      <c r="A614" s="38">
        <v>605</v>
      </c>
      <c r="C614" s="43">
        <f t="shared" si="27"/>
        <v>302500</v>
      </c>
      <c r="E614" s="44">
        <f t="shared" si="28"/>
        <v>0.84027777777777779</v>
      </c>
      <c r="G614" s="45"/>
      <c r="I614" s="45"/>
      <c r="K614" s="46"/>
      <c r="M614" s="47"/>
      <c r="O614" s="48"/>
      <c r="Q614" s="48">
        <f>'Ex SWC-8'!Q614</f>
        <v>39.120955565415592</v>
      </c>
      <c r="S614" s="49">
        <f t="shared" si="29"/>
        <v>40.387828946508321</v>
      </c>
    </row>
    <row r="615" spans="1:19" x14ac:dyDescent="0.2">
      <c r="A615" s="38">
        <v>606</v>
      </c>
      <c r="C615" s="43">
        <f t="shared" si="27"/>
        <v>303000</v>
      </c>
      <c r="E615" s="44">
        <f t="shared" si="28"/>
        <v>0.84166666666666667</v>
      </c>
      <c r="G615" s="45"/>
      <c r="I615" s="45"/>
      <c r="K615" s="46"/>
      <c r="M615" s="47"/>
      <c r="O615" s="48"/>
      <c r="Q615" s="48">
        <f>'Ex SWC-8'!Q615</f>
        <v>39.144218301887349</v>
      </c>
      <c r="S615" s="49">
        <f t="shared" si="29"/>
        <v>40.387828946508321</v>
      </c>
    </row>
    <row r="616" spans="1:19" x14ac:dyDescent="0.2">
      <c r="A616" s="38">
        <v>607</v>
      </c>
      <c r="C616" s="43">
        <f t="shared" si="27"/>
        <v>303500</v>
      </c>
      <c r="E616" s="44">
        <f t="shared" si="28"/>
        <v>0.84305555555555556</v>
      </c>
      <c r="G616" s="45"/>
      <c r="I616" s="45"/>
      <c r="K616" s="46"/>
      <c r="M616" s="47"/>
      <c r="O616" s="48"/>
      <c r="Q616" s="48">
        <f>'Ex SWC-8'!Q616</f>
        <v>39.167481038359114</v>
      </c>
      <c r="S616" s="49">
        <f t="shared" si="29"/>
        <v>40.387828946508321</v>
      </c>
    </row>
    <row r="617" spans="1:19" x14ac:dyDescent="0.2">
      <c r="A617" s="38">
        <v>608</v>
      </c>
      <c r="C617" s="43">
        <f t="shared" si="27"/>
        <v>304000</v>
      </c>
      <c r="E617" s="44">
        <f t="shared" si="28"/>
        <v>0.84444444444444444</v>
      </c>
      <c r="G617" s="45"/>
      <c r="I617" s="45"/>
      <c r="K617" s="46"/>
      <c r="M617" s="47"/>
      <c r="O617" s="48"/>
      <c r="Q617" s="48">
        <f>'Ex SWC-8'!Q617</f>
        <v>39.190743774830878</v>
      </c>
      <c r="S617" s="49">
        <f t="shared" si="29"/>
        <v>40.387828946508321</v>
      </c>
    </row>
    <row r="618" spans="1:19" x14ac:dyDescent="0.2">
      <c r="A618" s="38">
        <v>609</v>
      </c>
      <c r="C618" s="43">
        <f t="shared" si="27"/>
        <v>304500</v>
      </c>
      <c r="E618" s="44">
        <f t="shared" si="28"/>
        <v>0.84583333333333333</v>
      </c>
      <c r="G618" s="45"/>
      <c r="I618" s="45"/>
      <c r="K618" s="46"/>
      <c r="M618" s="47"/>
      <c r="O618" s="48"/>
      <c r="Q618" s="48">
        <f>'Ex SWC-8'!Q618</f>
        <v>39.214006511302635</v>
      </c>
      <c r="S618" s="49">
        <f t="shared" si="29"/>
        <v>40.387828946508321</v>
      </c>
    </row>
    <row r="619" spans="1:19" x14ac:dyDescent="0.2">
      <c r="A619" s="38">
        <v>610</v>
      </c>
      <c r="C619" s="43">
        <f t="shared" si="27"/>
        <v>305000</v>
      </c>
      <c r="E619" s="44">
        <f t="shared" si="28"/>
        <v>0.84722222222222221</v>
      </c>
      <c r="G619" s="45"/>
      <c r="I619" s="45"/>
      <c r="K619" s="46"/>
      <c r="M619" s="47"/>
      <c r="O619" s="48"/>
      <c r="Q619" s="48">
        <f>'Ex SWC-8'!Q619</f>
        <v>39.2372692477744</v>
      </c>
      <c r="S619" s="49">
        <f t="shared" si="29"/>
        <v>40.387828946508321</v>
      </c>
    </row>
    <row r="620" spans="1:19" x14ac:dyDescent="0.2">
      <c r="A620" s="38">
        <v>611</v>
      </c>
      <c r="C620" s="43">
        <f t="shared" si="27"/>
        <v>305500</v>
      </c>
      <c r="E620" s="44">
        <f t="shared" si="28"/>
        <v>0.84861111111111109</v>
      </c>
      <c r="G620" s="45"/>
      <c r="I620" s="45"/>
      <c r="K620" s="46"/>
      <c r="M620" s="47"/>
      <c r="O620" s="48"/>
      <c r="Q620" s="48">
        <f>'Ex SWC-8'!Q620</f>
        <v>39.260531984246164</v>
      </c>
      <c r="S620" s="49">
        <f t="shared" si="29"/>
        <v>40.387828946508321</v>
      </c>
    </row>
    <row r="621" spans="1:19" x14ac:dyDescent="0.2">
      <c r="A621" s="38">
        <v>612</v>
      </c>
      <c r="C621" s="43">
        <f t="shared" si="27"/>
        <v>306000</v>
      </c>
      <c r="E621" s="44">
        <f t="shared" si="28"/>
        <v>0.85</v>
      </c>
      <c r="G621" s="45"/>
      <c r="I621" s="45"/>
      <c r="K621" s="46"/>
      <c r="M621" s="47"/>
      <c r="O621" s="48"/>
      <c r="Q621" s="48">
        <f>'Ex SWC-8'!Q621</f>
        <v>39.283794720717921</v>
      </c>
      <c r="S621" s="49">
        <f t="shared" si="29"/>
        <v>40.387828946508321</v>
      </c>
    </row>
    <row r="622" spans="1:19" x14ac:dyDescent="0.2">
      <c r="A622" s="38">
        <v>613</v>
      </c>
      <c r="C622" s="43">
        <f t="shared" si="27"/>
        <v>306500</v>
      </c>
      <c r="E622" s="44">
        <f t="shared" si="28"/>
        <v>0.85138888888888886</v>
      </c>
      <c r="G622" s="45"/>
      <c r="I622" s="45"/>
      <c r="K622" s="46"/>
      <c r="M622" s="47"/>
      <c r="O622" s="48"/>
      <c r="Q622" s="48">
        <f>'Ex SWC-8'!Q622</f>
        <v>39.307057457189678</v>
      </c>
      <c r="S622" s="49">
        <f t="shared" si="29"/>
        <v>40.387828946508321</v>
      </c>
    </row>
    <row r="623" spans="1:19" x14ac:dyDescent="0.2">
      <c r="A623" s="38">
        <v>614</v>
      </c>
      <c r="C623" s="43">
        <f t="shared" si="27"/>
        <v>307000</v>
      </c>
      <c r="E623" s="44">
        <f t="shared" si="28"/>
        <v>0.85277777777777775</v>
      </c>
      <c r="G623" s="45"/>
      <c r="I623" s="45"/>
      <c r="K623" s="46"/>
      <c r="M623" s="47"/>
      <c r="O623" s="48"/>
      <c r="Q623" s="48">
        <f>'Ex SWC-8'!Q623</f>
        <v>39.330320193661443</v>
      </c>
      <c r="S623" s="49">
        <f t="shared" si="29"/>
        <v>40.387828946508321</v>
      </c>
    </row>
    <row r="624" spans="1:19" x14ac:dyDescent="0.2">
      <c r="A624" s="38">
        <v>615</v>
      </c>
      <c r="C624" s="43">
        <f t="shared" si="27"/>
        <v>307500</v>
      </c>
      <c r="E624" s="44">
        <f t="shared" si="28"/>
        <v>0.85416666666666663</v>
      </c>
      <c r="G624" s="45"/>
      <c r="I624" s="45"/>
      <c r="K624" s="46"/>
      <c r="M624" s="47"/>
      <c r="O624" s="48"/>
      <c r="Q624" s="48">
        <f>'Ex SWC-8'!Q624</f>
        <v>39.353582930133207</v>
      </c>
      <c r="S624" s="49">
        <f t="shared" si="29"/>
        <v>40.387828946508321</v>
      </c>
    </row>
    <row r="625" spans="1:19" x14ac:dyDescent="0.2">
      <c r="A625" s="38">
        <v>616</v>
      </c>
      <c r="C625" s="43">
        <f t="shared" si="27"/>
        <v>308000</v>
      </c>
      <c r="E625" s="44">
        <f t="shared" si="28"/>
        <v>0.85555555555555551</v>
      </c>
      <c r="G625" s="45"/>
      <c r="I625" s="45"/>
      <c r="K625" s="46"/>
      <c r="M625" s="47"/>
      <c r="O625" s="48"/>
      <c r="Q625" s="48">
        <f>'Ex SWC-8'!Q625</f>
        <v>39.376845666604964</v>
      </c>
      <c r="S625" s="49">
        <f t="shared" si="29"/>
        <v>40.387828946508321</v>
      </c>
    </row>
    <row r="626" spans="1:19" x14ac:dyDescent="0.2">
      <c r="A626" s="38">
        <v>617</v>
      </c>
      <c r="C626" s="43">
        <f t="shared" si="27"/>
        <v>308500</v>
      </c>
      <c r="E626" s="44">
        <f t="shared" si="28"/>
        <v>0.8569444444444444</v>
      </c>
      <c r="G626" s="45"/>
      <c r="I626" s="45"/>
      <c r="K626" s="46"/>
      <c r="M626" s="47"/>
      <c r="O626" s="48"/>
      <c r="Q626" s="48">
        <f>'Ex SWC-8'!Q626</f>
        <v>39.400108403076722</v>
      </c>
      <c r="S626" s="49">
        <f t="shared" si="29"/>
        <v>40.387828946508321</v>
      </c>
    </row>
    <row r="627" spans="1:19" x14ac:dyDescent="0.2">
      <c r="A627" s="38">
        <v>618</v>
      </c>
      <c r="C627" s="43">
        <f t="shared" si="27"/>
        <v>309000</v>
      </c>
      <c r="E627" s="44">
        <f t="shared" si="28"/>
        <v>0.85833333333333328</v>
      </c>
      <c r="G627" s="45"/>
      <c r="I627" s="45"/>
      <c r="K627" s="46"/>
      <c r="M627" s="47"/>
      <c r="O627" s="48"/>
      <c r="Q627" s="48">
        <f>'Ex SWC-8'!Q627</f>
        <v>39.423371139548486</v>
      </c>
      <c r="S627" s="49">
        <f t="shared" si="29"/>
        <v>40.387828946508321</v>
      </c>
    </row>
    <row r="628" spans="1:19" x14ac:dyDescent="0.2">
      <c r="A628" s="38">
        <v>619</v>
      </c>
      <c r="C628" s="43">
        <f t="shared" si="27"/>
        <v>309500</v>
      </c>
      <c r="E628" s="44">
        <f t="shared" si="28"/>
        <v>0.85972222222222228</v>
      </c>
      <c r="G628" s="45"/>
      <c r="I628" s="45"/>
      <c r="K628" s="46"/>
      <c r="M628" s="47"/>
      <c r="O628" s="48"/>
      <c r="Q628" s="48">
        <f>'Ex SWC-8'!Q628</f>
        <v>39.44663387602025</v>
      </c>
      <c r="S628" s="49">
        <f t="shared" si="29"/>
        <v>40.387828946508321</v>
      </c>
    </row>
    <row r="629" spans="1:19" x14ac:dyDescent="0.2">
      <c r="A629" s="38">
        <v>620</v>
      </c>
      <c r="C629" s="43">
        <f t="shared" si="27"/>
        <v>310000</v>
      </c>
      <c r="E629" s="44">
        <f t="shared" si="28"/>
        <v>0.86111111111111116</v>
      </c>
      <c r="G629" s="45"/>
      <c r="I629" s="45"/>
      <c r="K629" s="46"/>
      <c r="M629" s="47"/>
      <c r="O629" s="48"/>
      <c r="Q629" s="48">
        <f>'Ex SWC-8'!Q629</f>
        <v>39.469896612492015</v>
      </c>
      <c r="S629" s="49">
        <f t="shared" si="29"/>
        <v>40.387828946508321</v>
      </c>
    </row>
    <row r="630" spans="1:19" x14ac:dyDescent="0.2">
      <c r="A630" s="38">
        <v>621</v>
      </c>
      <c r="C630" s="43">
        <f t="shared" si="27"/>
        <v>310500</v>
      </c>
      <c r="E630" s="44">
        <f t="shared" si="28"/>
        <v>0.86250000000000004</v>
      </c>
      <c r="G630" s="45"/>
      <c r="I630" s="45"/>
      <c r="K630" s="46"/>
      <c r="M630" s="47"/>
      <c r="O630" s="48"/>
      <c r="Q630" s="48">
        <f>'Ex SWC-8'!Q630</f>
        <v>39.493159348963779</v>
      </c>
      <c r="S630" s="49">
        <f t="shared" si="29"/>
        <v>40.387828946508321</v>
      </c>
    </row>
    <row r="631" spans="1:19" x14ac:dyDescent="0.2">
      <c r="A631" s="38">
        <v>622</v>
      </c>
      <c r="C631" s="43">
        <f t="shared" si="27"/>
        <v>311000</v>
      </c>
      <c r="E631" s="44">
        <f t="shared" si="28"/>
        <v>0.86388888888888893</v>
      </c>
      <c r="G631" s="45"/>
      <c r="I631" s="45"/>
      <c r="K631" s="46"/>
      <c r="M631" s="47"/>
      <c r="O631" s="48"/>
      <c r="Q631" s="48">
        <f>'Ex SWC-8'!Q631</f>
        <v>39.516422085435529</v>
      </c>
      <c r="S631" s="49">
        <f t="shared" si="29"/>
        <v>40.387828946508321</v>
      </c>
    </row>
    <row r="632" spans="1:19" x14ac:dyDescent="0.2">
      <c r="A632" s="38">
        <v>623</v>
      </c>
      <c r="C632" s="43">
        <f t="shared" si="27"/>
        <v>311500</v>
      </c>
      <c r="E632" s="44">
        <f t="shared" si="28"/>
        <v>0.86527777777777781</v>
      </c>
      <c r="G632" s="45"/>
      <c r="I632" s="45"/>
      <c r="K632" s="46"/>
      <c r="M632" s="47"/>
      <c r="O632" s="48"/>
      <c r="Q632" s="48">
        <f>'Ex SWC-8'!Q632</f>
        <v>39.539684821907294</v>
      </c>
      <c r="S632" s="49">
        <f t="shared" si="29"/>
        <v>40.387828946508321</v>
      </c>
    </row>
    <row r="633" spans="1:19" x14ac:dyDescent="0.2">
      <c r="A633" s="38">
        <v>624</v>
      </c>
      <c r="C633" s="43">
        <f t="shared" si="27"/>
        <v>312000</v>
      </c>
      <c r="E633" s="44">
        <f t="shared" si="28"/>
        <v>0.8666666666666667</v>
      </c>
      <c r="G633" s="45"/>
      <c r="I633" s="45"/>
      <c r="K633" s="46"/>
      <c r="M633" s="47"/>
      <c r="O633" s="48"/>
      <c r="Q633" s="48">
        <f>'Ex SWC-8'!Q633</f>
        <v>39.562947558379058</v>
      </c>
      <c r="S633" s="49">
        <f t="shared" si="29"/>
        <v>40.387828946508321</v>
      </c>
    </row>
    <row r="634" spans="1:19" x14ac:dyDescent="0.2">
      <c r="A634" s="38">
        <v>625</v>
      </c>
      <c r="C634" s="43">
        <f t="shared" si="27"/>
        <v>312500</v>
      </c>
      <c r="E634" s="44">
        <f t="shared" si="28"/>
        <v>0.86805555555555558</v>
      </c>
      <c r="G634" s="45"/>
      <c r="I634" s="45"/>
      <c r="K634" s="46"/>
      <c r="M634" s="47"/>
      <c r="O634" s="48"/>
      <c r="Q634" s="48">
        <f>'Ex SWC-8'!Q634</f>
        <v>39.586210294850822</v>
      </c>
      <c r="S634" s="49">
        <f t="shared" si="29"/>
        <v>40.387828946508321</v>
      </c>
    </row>
    <row r="635" spans="1:19" x14ac:dyDescent="0.2">
      <c r="A635" s="38">
        <v>626</v>
      </c>
      <c r="C635" s="43">
        <f t="shared" si="27"/>
        <v>313000</v>
      </c>
      <c r="E635" s="44">
        <f t="shared" si="28"/>
        <v>0.86944444444444446</v>
      </c>
      <c r="G635" s="45"/>
      <c r="I635" s="45"/>
      <c r="K635" s="46"/>
      <c r="M635" s="47"/>
      <c r="O635" s="48"/>
      <c r="Q635" s="48">
        <f>'Ex SWC-8'!Q635</f>
        <v>39.609473031322572</v>
      </c>
      <c r="S635" s="49">
        <f t="shared" si="29"/>
        <v>40.387828946508321</v>
      </c>
    </row>
    <row r="636" spans="1:19" x14ac:dyDescent="0.2">
      <c r="A636" s="38">
        <v>627</v>
      </c>
      <c r="C636" s="43">
        <f t="shared" si="27"/>
        <v>313500</v>
      </c>
      <c r="E636" s="44">
        <f t="shared" si="28"/>
        <v>0.87083333333333335</v>
      </c>
      <c r="G636" s="45"/>
      <c r="I636" s="45"/>
      <c r="K636" s="46"/>
      <c r="M636" s="47"/>
      <c r="O636" s="48"/>
      <c r="Q636" s="48">
        <f>'Ex SWC-8'!Q636</f>
        <v>39.632735767794337</v>
      </c>
      <c r="S636" s="49">
        <f t="shared" si="29"/>
        <v>40.387828946508321</v>
      </c>
    </row>
    <row r="637" spans="1:19" x14ac:dyDescent="0.2">
      <c r="A637" s="38">
        <v>628</v>
      </c>
      <c r="C637" s="43">
        <f t="shared" si="27"/>
        <v>314000</v>
      </c>
      <c r="E637" s="44">
        <f t="shared" si="28"/>
        <v>0.87222222222222223</v>
      </c>
      <c r="G637" s="45"/>
      <c r="I637" s="45"/>
      <c r="K637" s="46"/>
      <c r="M637" s="47"/>
      <c r="O637" s="48"/>
      <c r="Q637" s="48">
        <f>'Ex SWC-8'!Q637</f>
        <v>39.655998504266101</v>
      </c>
      <c r="S637" s="49">
        <f t="shared" si="29"/>
        <v>40.387828946508321</v>
      </c>
    </row>
    <row r="638" spans="1:19" x14ac:dyDescent="0.2">
      <c r="A638" s="38">
        <v>629</v>
      </c>
      <c r="C638" s="43">
        <f t="shared" si="27"/>
        <v>314500</v>
      </c>
      <c r="E638" s="44">
        <f t="shared" si="28"/>
        <v>0.87361111111111112</v>
      </c>
      <c r="G638" s="45"/>
      <c r="I638" s="45"/>
      <c r="K638" s="46"/>
      <c r="M638" s="47"/>
      <c r="O638" s="48"/>
      <c r="Q638" s="48">
        <f>'Ex SWC-8'!Q638</f>
        <v>39.679261240737866</v>
      </c>
      <c r="S638" s="49">
        <f t="shared" si="29"/>
        <v>40.387828946508321</v>
      </c>
    </row>
    <row r="639" spans="1:19" x14ac:dyDescent="0.2">
      <c r="A639" s="38">
        <v>630</v>
      </c>
      <c r="C639" s="43">
        <f t="shared" si="27"/>
        <v>315000</v>
      </c>
      <c r="E639" s="44">
        <f t="shared" si="28"/>
        <v>0.875</v>
      </c>
      <c r="G639" s="45"/>
      <c r="I639" s="45"/>
      <c r="K639" s="46"/>
      <c r="M639" s="47"/>
      <c r="O639" s="48"/>
      <c r="Q639" s="48">
        <f>'Ex SWC-8'!Q639</f>
        <v>39.70252397720963</v>
      </c>
      <c r="S639" s="49">
        <f t="shared" si="29"/>
        <v>40.387828946508321</v>
      </c>
    </row>
    <row r="640" spans="1:19" x14ac:dyDescent="0.2">
      <c r="A640" s="38">
        <v>631</v>
      </c>
      <c r="C640" s="43">
        <f t="shared" si="27"/>
        <v>315500</v>
      </c>
      <c r="E640" s="44">
        <f t="shared" si="28"/>
        <v>0.87638888888888888</v>
      </c>
      <c r="G640" s="45"/>
      <c r="I640" s="45"/>
      <c r="K640" s="46"/>
      <c r="M640" s="47"/>
      <c r="O640" s="48"/>
      <c r="Q640" s="48">
        <f>'Ex SWC-8'!Q640</f>
        <v>39.725786713681387</v>
      </c>
      <c r="S640" s="49">
        <f t="shared" si="29"/>
        <v>40.387828946508321</v>
      </c>
    </row>
    <row r="641" spans="1:19" x14ac:dyDescent="0.2">
      <c r="A641" s="38">
        <v>632</v>
      </c>
      <c r="C641" s="43">
        <f t="shared" si="27"/>
        <v>316000</v>
      </c>
      <c r="E641" s="44">
        <f t="shared" si="28"/>
        <v>0.87777777777777777</v>
      </c>
      <c r="G641" s="45"/>
      <c r="I641" s="45"/>
      <c r="K641" s="46"/>
      <c r="M641" s="47"/>
      <c r="O641" s="48"/>
      <c r="Q641" s="48">
        <f>'Ex SWC-8'!Q641</f>
        <v>39.749049450153144</v>
      </c>
      <c r="S641" s="49">
        <f t="shared" si="29"/>
        <v>40.387828946508321</v>
      </c>
    </row>
    <row r="642" spans="1:19" x14ac:dyDescent="0.2">
      <c r="A642" s="38">
        <v>633</v>
      </c>
      <c r="C642" s="43">
        <f t="shared" si="27"/>
        <v>316500</v>
      </c>
      <c r="E642" s="44">
        <f t="shared" si="28"/>
        <v>0.87916666666666665</v>
      </c>
      <c r="G642" s="45"/>
      <c r="I642" s="45"/>
      <c r="K642" s="46"/>
      <c r="M642" s="47"/>
      <c r="O642" s="48"/>
      <c r="Q642" s="48">
        <f>'Ex SWC-8'!Q642</f>
        <v>39.772312186624909</v>
      </c>
      <c r="S642" s="49">
        <f t="shared" si="29"/>
        <v>40.387828946508321</v>
      </c>
    </row>
    <row r="643" spans="1:19" x14ac:dyDescent="0.2">
      <c r="A643" s="38">
        <v>634</v>
      </c>
      <c r="C643" s="43">
        <f t="shared" si="27"/>
        <v>317000</v>
      </c>
      <c r="E643" s="44">
        <f t="shared" si="28"/>
        <v>0.88055555555555554</v>
      </c>
      <c r="G643" s="45"/>
      <c r="I643" s="45"/>
      <c r="K643" s="46"/>
      <c r="M643" s="47"/>
      <c r="O643" s="48"/>
      <c r="Q643" s="48">
        <f>'Ex SWC-8'!Q643</f>
        <v>39.795574923096673</v>
      </c>
      <c r="S643" s="49">
        <f t="shared" si="29"/>
        <v>40.387828946508321</v>
      </c>
    </row>
    <row r="644" spans="1:19" x14ac:dyDescent="0.2">
      <c r="A644" s="38">
        <v>635</v>
      </c>
      <c r="C644" s="43">
        <f t="shared" si="27"/>
        <v>317500</v>
      </c>
      <c r="E644" s="44">
        <f t="shared" si="28"/>
        <v>0.88194444444444442</v>
      </c>
      <c r="G644" s="45"/>
      <c r="I644" s="45"/>
      <c r="K644" s="46"/>
      <c r="M644" s="47"/>
      <c r="O644" s="48"/>
      <c r="Q644" s="48">
        <f>'Ex SWC-8'!Q644</f>
        <v>39.81883765956843</v>
      </c>
      <c r="S644" s="49">
        <f t="shared" si="29"/>
        <v>40.387828946508321</v>
      </c>
    </row>
    <row r="645" spans="1:19" x14ac:dyDescent="0.2">
      <c r="A645" s="38">
        <v>636</v>
      </c>
      <c r="C645" s="43">
        <f t="shared" si="27"/>
        <v>318000</v>
      </c>
      <c r="E645" s="44">
        <f t="shared" si="28"/>
        <v>0.8833333333333333</v>
      </c>
      <c r="G645" s="45"/>
      <c r="I645" s="45"/>
      <c r="K645" s="46"/>
      <c r="M645" s="47"/>
      <c r="O645" s="48"/>
      <c r="Q645" s="48">
        <f>'Ex SWC-8'!Q645</f>
        <v>39.842100396040188</v>
      </c>
      <c r="S645" s="49">
        <f t="shared" si="29"/>
        <v>40.387828946508321</v>
      </c>
    </row>
    <row r="646" spans="1:19" x14ac:dyDescent="0.2">
      <c r="A646" s="38">
        <v>637</v>
      </c>
      <c r="C646" s="43">
        <f t="shared" si="27"/>
        <v>318500</v>
      </c>
      <c r="E646" s="44">
        <f t="shared" si="28"/>
        <v>0.88472222222222219</v>
      </c>
      <c r="G646" s="45"/>
      <c r="I646" s="45"/>
      <c r="K646" s="46"/>
      <c r="M646" s="47"/>
      <c r="O646" s="48"/>
      <c r="Q646" s="48">
        <f>'Ex SWC-8'!Q646</f>
        <v>39.865363132511952</v>
      </c>
      <c r="S646" s="49">
        <f t="shared" si="29"/>
        <v>40.387828946508321</v>
      </c>
    </row>
    <row r="647" spans="1:19" x14ac:dyDescent="0.2">
      <c r="A647" s="38">
        <v>638</v>
      </c>
      <c r="C647" s="43">
        <f t="shared" si="27"/>
        <v>319000</v>
      </c>
      <c r="E647" s="44">
        <f t="shared" si="28"/>
        <v>0.88611111111111107</v>
      </c>
      <c r="G647" s="45"/>
      <c r="I647" s="45"/>
      <c r="K647" s="46"/>
      <c r="M647" s="47"/>
      <c r="O647" s="48"/>
      <c r="Q647" s="48">
        <f>'Ex SWC-8'!Q647</f>
        <v>39.888625868983716</v>
      </c>
      <c r="S647" s="49">
        <f t="shared" si="29"/>
        <v>40.387828946508321</v>
      </c>
    </row>
    <row r="648" spans="1:19" x14ac:dyDescent="0.2">
      <c r="A648" s="38">
        <v>639</v>
      </c>
      <c r="C648" s="43">
        <f t="shared" si="27"/>
        <v>319500</v>
      </c>
      <c r="E648" s="44">
        <f t="shared" si="28"/>
        <v>0.88749999999999996</v>
      </c>
      <c r="G648" s="45"/>
      <c r="I648" s="45"/>
      <c r="K648" s="46"/>
      <c r="M648" s="47"/>
      <c r="O648" s="48"/>
      <c r="Q648" s="48">
        <f>'Ex SWC-8'!Q648</f>
        <v>39.911888605455474</v>
      </c>
      <c r="S648" s="49">
        <f t="shared" si="29"/>
        <v>40.387828946508321</v>
      </c>
    </row>
    <row r="649" spans="1:19" x14ac:dyDescent="0.2">
      <c r="A649" s="38">
        <v>640</v>
      </c>
      <c r="C649" s="43">
        <f t="shared" si="27"/>
        <v>320000</v>
      </c>
      <c r="E649" s="44">
        <f t="shared" si="28"/>
        <v>0.88888888888888884</v>
      </c>
      <c r="G649" s="45"/>
      <c r="I649" s="45"/>
      <c r="K649" s="46"/>
      <c r="M649" s="47"/>
      <c r="O649" s="48"/>
      <c r="Q649" s="48">
        <f>'Ex SWC-8'!Q649</f>
        <v>39.935151341927238</v>
      </c>
      <c r="S649" s="49">
        <f t="shared" si="29"/>
        <v>40.387828946508321</v>
      </c>
    </row>
    <row r="650" spans="1:19" x14ac:dyDescent="0.2">
      <c r="A650" s="38">
        <v>641</v>
      </c>
      <c r="C650" s="43">
        <f t="shared" si="27"/>
        <v>320500</v>
      </c>
      <c r="E650" s="44">
        <f t="shared" si="28"/>
        <v>0.89027777777777772</v>
      </c>
      <c r="G650" s="45"/>
      <c r="I650" s="45"/>
      <c r="K650" s="46"/>
      <c r="M650" s="47"/>
      <c r="O650" s="48"/>
      <c r="Q650" s="48">
        <f>'Ex SWC-8'!Q650</f>
        <v>39.958414078399002</v>
      </c>
      <c r="S650" s="49">
        <f t="shared" si="29"/>
        <v>40.387828946508321</v>
      </c>
    </row>
    <row r="651" spans="1:19" x14ac:dyDescent="0.2">
      <c r="A651" s="38">
        <v>642</v>
      </c>
      <c r="C651" s="43">
        <f t="shared" ref="C651:C714" si="30">A651*500</f>
        <v>321000</v>
      </c>
      <c r="E651" s="44">
        <f t="shared" ref="E651:E714" si="31">C651/(720*500)</f>
        <v>0.89166666666666672</v>
      </c>
      <c r="G651" s="45"/>
      <c r="I651" s="45"/>
      <c r="K651" s="46"/>
      <c r="M651" s="47"/>
      <c r="O651" s="48"/>
      <c r="Q651" s="48">
        <f>'Ex SWC-8'!Q651</f>
        <v>39.98167681487076</v>
      </c>
      <c r="S651" s="49">
        <f t="shared" ref="S651:S714" si="32">$S$8</f>
        <v>40.387828946508321</v>
      </c>
    </row>
    <row r="652" spans="1:19" x14ac:dyDescent="0.2">
      <c r="A652" s="38">
        <v>643</v>
      </c>
      <c r="C652" s="43">
        <f t="shared" si="30"/>
        <v>321500</v>
      </c>
      <c r="E652" s="44">
        <f t="shared" si="31"/>
        <v>0.8930555555555556</v>
      </c>
      <c r="G652" s="45"/>
      <c r="I652" s="45"/>
      <c r="K652" s="46"/>
      <c r="M652" s="47"/>
      <c r="O652" s="48"/>
      <c r="Q652" s="48">
        <f>'Ex SWC-8'!Q652</f>
        <v>40.004939551342524</v>
      </c>
      <c r="S652" s="49">
        <f t="shared" si="32"/>
        <v>40.387828946508321</v>
      </c>
    </row>
    <row r="653" spans="1:19" x14ac:dyDescent="0.2">
      <c r="A653" s="38">
        <v>644</v>
      </c>
      <c r="C653" s="43">
        <f t="shared" si="30"/>
        <v>322000</v>
      </c>
      <c r="E653" s="44">
        <f t="shared" si="31"/>
        <v>0.89444444444444449</v>
      </c>
      <c r="G653" s="45"/>
      <c r="I653" s="45"/>
      <c r="K653" s="46"/>
      <c r="M653" s="47"/>
      <c r="O653" s="48"/>
      <c r="Q653" s="48">
        <f>'Ex SWC-8'!Q653</f>
        <v>40.028202287814281</v>
      </c>
      <c r="S653" s="49">
        <f t="shared" si="32"/>
        <v>40.387828946508321</v>
      </c>
    </row>
    <row r="654" spans="1:19" x14ac:dyDescent="0.2">
      <c r="A654" s="38">
        <v>645</v>
      </c>
      <c r="C654" s="43">
        <f t="shared" si="30"/>
        <v>322500</v>
      </c>
      <c r="E654" s="44">
        <f t="shared" si="31"/>
        <v>0.89583333333333337</v>
      </c>
      <c r="G654" s="45"/>
      <c r="I654" s="45"/>
      <c r="K654" s="46"/>
      <c r="M654" s="47"/>
      <c r="O654" s="48"/>
      <c r="Q654" s="48">
        <f>'Ex SWC-8'!Q654</f>
        <v>40.051465024286045</v>
      </c>
      <c r="S654" s="49">
        <f t="shared" si="32"/>
        <v>40.387828946508321</v>
      </c>
    </row>
    <row r="655" spans="1:19" x14ac:dyDescent="0.2">
      <c r="A655" s="38">
        <v>646</v>
      </c>
      <c r="C655" s="43">
        <f t="shared" si="30"/>
        <v>323000</v>
      </c>
      <c r="E655" s="44">
        <f t="shared" si="31"/>
        <v>0.89722222222222225</v>
      </c>
      <c r="G655" s="45"/>
      <c r="I655" s="45"/>
      <c r="K655" s="46"/>
      <c r="M655" s="47"/>
      <c r="O655" s="48"/>
      <c r="Q655" s="48">
        <f>'Ex SWC-8'!Q655</f>
        <v>40.074727760757803</v>
      </c>
      <c r="S655" s="49">
        <f t="shared" si="32"/>
        <v>40.387828946508321</v>
      </c>
    </row>
    <row r="656" spans="1:19" x14ac:dyDescent="0.2">
      <c r="A656" s="38">
        <v>647</v>
      </c>
      <c r="C656" s="43">
        <f t="shared" si="30"/>
        <v>323500</v>
      </c>
      <c r="E656" s="44">
        <f t="shared" si="31"/>
        <v>0.89861111111111114</v>
      </c>
      <c r="G656" s="45"/>
      <c r="I656" s="45"/>
      <c r="K656" s="46"/>
      <c r="M656" s="47"/>
      <c r="O656" s="48"/>
      <c r="Q656" s="48">
        <f>'Ex SWC-8'!Q656</f>
        <v>40.097990497229567</v>
      </c>
      <c r="S656" s="49">
        <f t="shared" si="32"/>
        <v>40.387828946508321</v>
      </c>
    </row>
    <row r="657" spans="1:19" x14ac:dyDescent="0.2">
      <c r="A657" s="38">
        <v>648</v>
      </c>
      <c r="C657" s="43">
        <f t="shared" si="30"/>
        <v>324000</v>
      </c>
      <c r="E657" s="44">
        <f t="shared" si="31"/>
        <v>0.9</v>
      </c>
      <c r="G657" s="45"/>
      <c r="I657" s="45"/>
      <c r="K657" s="46"/>
      <c r="M657" s="47"/>
      <c r="O657" s="48"/>
      <c r="Q657" s="48">
        <f>'Ex SWC-8'!Q657</f>
        <v>40.121253233701324</v>
      </c>
      <c r="S657" s="49">
        <f t="shared" si="32"/>
        <v>40.387828946508321</v>
      </c>
    </row>
    <row r="658" spans="1:19" x14ac:dyDescent="0.2">
      <c r="A658" s="38">
        <v>649</v>
      </c>
      <c r="C658" s="43">
        <f t="shared" si="30"/>
        <v>324500</v>
      </c>
      <c r="E658" s="44">
        <f t="shared" si="31"/>
        <v>0.90138888888888891</v>
      </c>
      <c r="G658" s="45"/>
      <c r="I658" s="45"/>
      <c r="K658" s="46"/>
      <c r="M658" s="47"/>
      <c r="O658" s="48"/>
      <c r="Q658" s="48">
        <f>'Ex SWC-8'!Q658</f>
        <v>40.144515970173089</v>
      </c>
      <c r="S658" s="49">
        <f t="shared" si="32"/>
        <v>40.387828946508321</v>
      </c>
    </row>
    <row r="659" spans="1:19" x14ac:dyDescent="0.2">
      <c r="A659" s="38">
        <v>650</v>
      </c>
      <c r="C659" s="43">
        <f t="shared" si="30"/>
        <v>325000</v>
      </c>
      <c r="E659" s="44">
        <f t="shared" si="31"/>
        <v>0.90277777777777779</v>
      </c>
      <c r="G659" s="45"/>
      <c r="I659" s="45"/>
      <c r="K659" s="46"/>
      <c r="M659" s="47"/>
      <c r="O659" s="48"/>
      <c r="Q659" s="48">
        <f>'Ex SWC-8'!Q659</f>
        <v>40.167778706644853</v>
      </c>
      <c r="S659" s="49">
        <f t="shared" si="32"/>
        <v>40.387828946508321</v>
      </c>
    </row>
    <row r="660" spans="1:19" x14ac:dyDescent="0.2">
      <c r="A660" s="38">
        <v>651</v>
      </c>
      <c r="C660" s="43">
        <f t="shared" si="30"/>
        <v>325500</v>
      </c>
      <c r="E660" s="44">
        <f t="shared" si="31"/>
        <v>0.90416666666666667</v>
      </c>
      <c r="G660" s="45"/>
      <c r="I660" s="45"/>
      <c r="K660" s="46"/>
      <c r="M660" s="47"/>
      <c r="O660" s="48"/>
      <c r="Q660" s="48">
        <f>'Ex SWC-8'!Q660</f>
        <v>40.191041443116617</v>
      </c>
      <c r="S660" s="49">
        <f t="shared" si="32"/>
        <v>40.387828946508321</v>
      </c>
    </row>
    <row r="661" spans="1:19" x14ac:dyDescent="0.2">
      <c r="A661" s="38">
        <v>652</v>
      </c>
      <c r="C661" s="43">
        <f t="shared" si="30"/>
        <v>326000</v>
      </c>
      <c r="E661" s="44">
        <f t="shared" si="31"/>
        <v>0.90555555555555556</v>
      </c>
      <c r="G661" s="45"/>
      <c r="I661" s="45"/>
      <c r="K661" s="46"/>
      <c r="M661" s="47"/>
      <c r="O661" s="48"/>
      <c r="Q661" s="48">
        <f>'Ex SWC-8'!Q661</f>
        <v>40.214304179588368</v>
      </c>
      <c r="S661" s="49">
        <f t="shared" si="32"/>
        <v>40.387828946508321</v>
      </c>
    </row>
    <row r="662" spans="1:19" x14ac:dyDescent="0.2">
      <c r="A662" s="38">
        <v>653</v>
      </c>
      <c r="C662" s="43">
        <f t="shared" si="30"/>
        <v>326500</v>
      </c>
      <c r="E662" s="44">
        <f t="shared" si="31"/>
        <v>0.90694444444444444</v>
      </c>
      <c r="G662" s="45"/>
      <c r="I662" s="45"/>
      <c r="K662" s="46"/>
      <c r="M662" s="47"/>
      <c r="O662" s="48"/>
      <c r="Q662" s="48">
        <f>'Ex SWC-8'!Q662</f>
        <v>40.237566916060132</v>
      </c>
      <c r="S662" s="49">
        <f t="shared" si="32"/>
        <v>40.387828946508321</v>
      </c>
    </row>
    <row r="663" spans="1:19" x14ac:dyDescent="0.2">
      <c r="A663" s="38">
        <v>654</v>
      </c>
      <c r="C663" s="43">
        <f t="shared" si="30"/>
        <v>327000</v>
      </c>
      <c r="E663" s="44">
        <f t="shared" si="31"/>
        <v>0.90833333333333333</v>
      </c>
      <c r="G663" s="45"/>
      <c r="I663" s="45"/>
      <c r="K663" s="46"/>
      <c r="M663" s="47"/>
      <c r="O663" s="48"/>
      <c r="Q663" s="48">
        <f>'Ex SWC-8'!Q663</f>
        <v>40.260829652531896</v>
      </c>
      <c r="S663" s="49">
        <f t="shared" si="32"/>
        <v>40.387828946508321</v>
      </c>
    </row>
    <row r="664" spans="1:19" x14ac:dyDescent="0.2">
      <c r="A664" s="38">
        <v>655</v>
      </c>
      <c r="C664" s="43">
        <f t="shared" si="30"/>
        <v>327500</v>
      </c>
      <c r="E664" s="44">
        <f t="shared" si="31"/>
        <v>0.90972222222222221</v>
      </c>
      <c r="G664" s="45"/>
      <c r="I664" s="45"/>
      <c r="K664" s="46"/>
      <c r="M664" s="47"/>
      <c r="O664" s="48"/>
      <c r="Q664" s="48">
        <f>'Ex SWC-8'!Q664</f>
        <v>40.284092389003661</v>
      </c>
      <c r="S664" s="49">
        <f t="shared" si="32"/>
        <v>40.387828946508321</v>
      </c>
    </row>
    <row r="665" spans="1:19" x14ac:dyDescent="0.2">
      <c r="A665" s="38">
        <v>656</v>
      </c>
      <c r="C665" s="43">
        <f t="shared" si="30"/>
        <v>328000</v>
      </c>
      <c r="E665" s="44">
        <f t="shared" si="31"/>
        <v>0.91111111111111109</v>
      </c>
      <c r="G665" s="45"/>
      <c r="I665" s="45"/>
      <c r="K665" s="46"/>
      <c r="M665" s="47"/>
      <c r="O665" s="48"/>
      <c r="Q665" s="48">
        <f>'Ex SWC-8'!Q665</f>
        <v>40.307355125475418</v>
      </c>
      <c r="S665" s="49">
        <f t="shared" si="32"/>
        <v>40.387828946508321</v>
      </c>
    </row>
    <row r="666" spans="1:19" x14ac:dyDescent="0.2">
      <c r="A666" s="38">
        <v>657</v>
      </c>
      <c r="C666" s="43">
        <f t="shared" si="30"/>
        <v>328500</v>
      </c>
      <c r="E666" s="44">
        <f t="shared" si="31"/>
        <v>0.91249999999999998</v>
      </c>
      <c r="G666" s="45"/>
      <c r="I666" s="45"/>
      <c r="K666" s="46"/>
      <c r="M666" s="47"/>
      <c r="O666" s="48"/>
      <c r="Q666" s="48">
        <f>'Ex SWC-8'!Q666</f>
        <v>40.330617861947175</v>
      </c>
      <c r="S666" s="49">
        <f t="shared" si="32"/>
        <v>40.387828946508321</v>
      </c>
    </row>
    <row r="667" spans="1:19" x14ac:dyDescent="0.2">
      <c r="A667" s="38">
        <v>658</v>
      </c>
      <c r="C667" s="43">
        <f t="shared" si="30"/>
        <v>329000</v>
      </c>
      <c r="E667" s="44">
        <f t="shared" si="31"/>
        <v>0.91388888888888886</v>
      </c>
      <c r="G667" s="45"/>
      <c r="I667" s="45"/>
      <c r="K667" s="46"/>
      <c r="M667" s="47"/>
      <c r="O667" s="48"/>
      <c r="Q667" s="48">
        <f>'Ex SWC-8'!Q667</f>
        <v>40.353880598418939</v>
      </c>
      <c r="S667" s="49">
        <f t="shared" si="32"/>
        <v>40.387828946508321</v>
      </c>
    </row>
    <row r="668" spans="1:19" x14ac:dyDescent="0.2">
      <c r="A668" s="38">
        <v>659</v>
      </c>
      <c r="C668" s="43">
        <f t="shared" si="30"/>
        <v>329500</v>
      </c>
      <c r="E668" s="44">
        <f t="shared" si="31"/>
        <v>0.91527777777777775</v>
      </c>
      <c r="G668" s="45"/>
      <c r="I668" s="45"/>
      <c r="K668" s="46"/>
      <c r="M668" s="47"/>
      <c r="O668" s="48"/>
      <c r="Q668" s="48">
        <f>'Ex SWC-8'!Q668</f>
        <v>40.377143334890704</v>
      </c>
      <c r="S668" s="49">
        <f t="shared" si="32"/>
        <v>40.387828946508321</v>
      </c>
    </row>
    <row r="669" spans="1:19" x14ac:dyDescent="0.2">
      <c r="A669" s="38">
        <v>660</v>
      </c>
      <c r="C669" s="43">
        <f t="shared" si="30"/>
        <v>330000</v>
      </c>
      <c r="E669" s="44">
        <f t="shared" si="31"/>
        <v>0.91666666666666663</v>
      </c>
      <c r="G669" s="45"/>
      <c r="I669" s="45"/>
      <c r="K669" s="46"/>
      <c r="M669" s="47"/>
      <c r="O669" s="48"/>
      <c r="Q669" s="48">
        <f>'Ex SWC-8'!Q669</f>
        <v>40.400406071362468</v>
      </c>
      <c r="S669" s="49">
        <f t="shared" si="32"/>
        <v>40.387828946508321</v>
      </c>
    </row>
    <row r="670" spans="1:19" x14ac:dyDescent="0.2">
      <c r="A670" s="38">
        <v>661</v>
      </c>
      <c r="C670" s="43">
        <f t="shared" si="30"/>
        <v>330500</v>
      </c>
      <c r="E670" s="44">
        <f t="shared" si="31"/>
        <v>0.91805555555555551</v>
      </c>
      <c r="G670" s="45"/>
      <c r="I670" s="45"/>
      <c r="K670" s="46"/>
      <c r="M670" s="47"/>
      <c r="O670" s="48"/>
      <c r="Q670" s="48">
        <f>'Ex SWC-8'!Q670</f>
        <v>40.423668807834225</v>
      </c>
      <c r="S670" s="49">
        <f t="shared" si="32"/>
        <v>40.387828946508321</v>
      </c>
    </row>
    <row r="671" spans="1:19" x14ac:dyDescent="0.2">
      <c r="A671" s="38">
        <v>662</v>
      </c>
      <c r="C671" s="43">
        <f t="shared" si="30"/>
        <v>331000</v>
      </c>
      <c r="E671" s="44">
        <f t="shared" si="31"/>
        <v>0.9194444444444444</v>
      </c>
      <c r="G671" s="45"/>
      <c r="I671" s="45"/>
      <c r="K671" s="46"/>
      <c r="M671" s="47"/>
      <c r="O671" s="48"/>
      <c r="Q671" s="48">
        <f>'Ex SWC-8'!Q671</f>
        <v>40.446931544305983</v>
      </c>
      <c r="S671" s="49">
        <f t="shared" si="32"/>
        <v>40.387828946508321</v>
      </c>
    </row>
    <row r="672" spans="1:19" x14ac:dyDescent="0.2">
      <c r="A672" s="38">
        <v>663</v>
      </c>
      <c r="C672" s="43">
        <f t="shared" si="30"/>
        <v>331500</v>
      </c>
      <c r="E672" s="44">
        <f t="shared" si="31"/>
        <v>0.92083333333333328</v>
      </c>
      <c r="G672" s="45"/>
      <c r="I672" s="45"/>
      <c r="K672" s="46"/>
      <c r="M672" s="47"/>
      <c r="O672" s="48"/>
      <c r="Q672" s="48">
        <f>'Ex SWC-8'!Q672</f>
        <v>40.470194280777747</v>
      </c>
      <c r="S672" s="49">
        <f t="shared" si="32"/>
        <v>40.387828946508321</v>
      </c>
    </row>
    <row r="673" spans="1:19" x14ac:dyDescent="0.2">
      <c r="A673" s="38">
        <v>664</v>
      </c>
      <c r="C673" s="43">
        <f t="shared" si="30"/>
        <v>332000</v>
      </c>
      <c r="E673" s="44">
        <f t="shared" si="31"/>
        <v>0.92222222222222228</v>
      </c>
      <c r="G673" s="45"/>
      <c r="I673" s="45"/>
      <c r="K673" s="46"/>
      <c r="M673" s="47"/>
      <c r="O673" s="48"/>
      <c r="Q673" s="48">
        <f>'Ex SWC-8'!Q673</f>
        <v>40.493457017249511</v>
      </c>
      <c r="S673" s="49">
        <f t="shared" si="32"/>
        <v>40.387828946508321</v>
      </c>
    </row>
    <row r="674" spans="1:19" x14ac:dyDescent="0.2">
      <c r="A674" s="38">
        <v>665</v>
      </c>
      <c r="C674" s="43">
        <f t="shared" si="30"/>
        <v>332500</v>
      </c>
      <c r="E674" s="44">
        <f t="shared" si="31"/>
        <v>0.92361111111111116</v>
      </c>
      <c r="G674" s="45"/>
      <c r="I674" s="45"/>
      <c r="K674" s="46"/>
      <c r="M674" s="47"/>
      <c r="O674" s="48"/>
      <c r="Q674" s="48">
        <f>'Ex SWC-8'!Q674</f>
        <v>40.516719753721276</v>
      </c>
      <c r="S674" s="49">
        <f t="shared" si="32"/>
        <v>40.387828946508321</v>
      </c>
    </row>
    <row r="675" spans="1:19" x14ac:dyDescent="0.2">
      <c r="A675" s="38">
        <v>666</v>
      </c>
      <c r="C675" s="43">
        <f t="shared" si="30"/>
        <v>333000</v>
      </c>
      <c r="E675" s="44">
        <f t="shared" si="31"/>
        <v>0.92500000000000004</v>
      </c>
      <c r="G675" s="45"/>
      <c r="I675" s="45"/>
      <c r="K675" s="46"/>
      <c r="M675" s="47"/>
      <c r="O675" s="48"/>
      <c r="Q675" s="48">
        <f>'Ex SWC-8'!Q675</f>
        <v>40.539982490193026</v>
      </c>
      <c r="S675" s="49">
        <f t="shared" si="32"/>
        <v>40.387828946508321</v>
      </c>
    </row>
    <row r="676" spans="1:19" x14ac:dyDescent="0.2">
      <c r="A676" s="38">
        <v>667</v>
      </c>
      <c r="C676" s="43">
        <f t="shared" si="30"/>
        <v>333500</v>
      </c>
      <c r="E676" s="44">
        <f t="shared" si="31"/>
        <v>0.92638888888888893</v>
      </c>
      <c r="G676" s="45"/>
      <c r="I676" s="45"/>
      <c r="K676" s="46"/>
      <c r="M676" s="47"/>
      <c r="O676" s="48"/>
      <c r="Q676" s="48">
        <f>'Ex SWC-8'!Q676</f>
        <v>40.56324522666479</v>
      </c>
      <c r="S676" s="49">
        <f t="shared" si="32"/>
        <v>40.387828946508321</v>
      </c>
    </row>
    <row r="677" spans="1:19" x14ac:dyDescent="0.2">
      <c r="A677" s="38">
        <v>668</v>
      </c>
      <c r="C677" s="43">
        <f t="shared" si="30"/>
        <v>334000</v>
      </c>
      <c r="E677" s="44">
        <f t="shared" si="31"/>
        <v>0.92777777777777781</v>
      </c>
      <c r="G677" s="45"/>
      <c r="I677" s="45"/>
      <c r="K677" s="46"/>
      <c r="M677" s="47"/>
      <c r="O677" s="48"/>
      <c r="Q677" s="48">
        <f>'Ex SWC-8'!Q677</f>
        <v>40.586507963136555</v>
      </c>
      <c r="S677" s="49">
        <f t="shared" si="32"/>
        <v>40.387828946508321</v>
      </c>
    </row>
    <row r="678" spans="1:19" x14ac:dyDescent="0.2">
      <c r="A678" s="38">
        <v>669</v>
      </c>
      <c r="C678" s="43">
        <f t="shared" si="30"/>
        <v>334500</v>
      </c>
      <c r="E678" s="44">
        <f t="shared" si="31"/>
        <v>0.9291666666666667</v>
      </c>
      <c r="G678" s="45"/>
      <c r="I678" s="45"/>
      <c r="K678" s="46"/>
      <c r="M678" s="47"/>
      <c r="O678" s="48"/>
      <c r="Q678" s="48">
        <f>'Ex SWC-8'!Q678</f>
        <v>40.609770699608319</v>
      </c>
      <c r="S678" s="49">
        <f t="shared" si="32"/>
        <v>40.387828946508321</v>
      </c>
    </row>
    <row r="679" spans="1:19" x14ac:dyDescent="0.2">
      <c r="A679" s="38">
        <v>670</v>
      </c>
      <c r="C679" s="43">
        <f t="shared" si="30"/>
        <v>335000</v>
      </c>
      <c r="E679" s="44">
        <f t="shared" si="31"/>
        <v>0.93055555555555558</v>
      </c>
      <c r="G679" s="45"/>
      <c r="I679" s="45"/>
      <c r="K679" s="46"/>
      <c r="M679" s="47"/>
      <c r="O679" s="48"/>
      <c r="Q679" s="48">
        <f>'Ex SWC-8'!Q679</f>
        <v>40.633033436080076</v>
      </c>
      <c r="S679" s="49">
        <f t="shared" si="32"/>
        <v>40.387828946508321</v>
      </c>
    </row>
    <row r="680" spans="1:19" x14ac:dyDescent="0.2">
      <c r="A680" s="38">
        <v>671</v>
      </c>
      <c r="C680" s="43">
        <f t="shared" si="30"/>
        <v>335500</v>
      </c>
      <c r="E680" s="44">
        <f t="shared" si="31"/>
        <v>0.93194444444444446</v>
      </c>
      <c r="G680" s="45"/>
      <c r="I680" s="45"/>
      <c r="K680" s="46"/>
      <c r="M680" s="47"/>
      <c r="O680" s="48"/>
      <c r="Q680" s="48">
        <f>'Ex SWC-8'!Q680</f>
        <v>40.656296172551841</v>
      </c>
      <c r="S680" s="49">
        <f t="shared" si="32"/>
        <v>40.387828946508321</v>
      </c>
    </row>
    <row r="681" spans="1:19" x14ac:dyDescent="0.2">
      <c r="A681" s="38">
        <v>672</v>
      </c>
      <c r="C681" s="43">
        <f t="shared" si="30"/>
        <v>336000</v>
      </c>
      <c r="E681" s="44">
        <f t="shared" si="31"/>
        <v>0.93333333333333335</v>
      </c>
      <c r="G681" s="45"/>
      <c r="I681" s="45"/>
      <c r="K681" s="46"/>
      <c r="M681" s="47"/>
      <c r="O681" s="48"/>
      <c r="Q681" s="48">
        <f>'Ex SWC-8'!Q681</f>
        <v>40.679558909023598</v>
      </c>
      <c r="S681" s="49">
        <f t="shared" si="32"/>
        <v>40.387828946508321</v>
      </c>
    </row>
    <row r="682" spans="1:19" x14ac:dyDescent="0.2">
      <c r="A682" s="38">
        <v>673</v>
      </c>
      <c r="C682" s="43">
        <f t="shared" si="30"/>
        <v>336500</v>
      </c>
      <c r="E682" s="44">
        <f t="shared" si="31"/>
        <v>0.93472222222222223</v>
      </c>
      <c r="G682" s="45"/>
      <c r="I682" s="45"/>
      <c r="K682" s="46"/>
      <c r="M682" s="47"/>
      <c r="O682" s="48"/>
      <c r="Q682" s="48">
        <f>'Ex SWC-8'!Q682</f>
        <v>40.702821645495362</v>
      </c>
      <c r="S682" s="49">
        <f t="shared" si="32"/>
        <v>40.387828946508321</v>
      </c>
    </row>
    <row r="683" spans="1:19" x14ac:dyDescent="0.2">
      <c r="A683" s="38">
        <v>674</v>
      </c>
      <c r="C683" s="43">
        <f t="shared" si="30"/>
        <v>337000</v>
      </c>
      <c r="E683" s="44">
        <f t="shared" si="31"/>
        <v>0.93611111111111112</v>
      </c>
      <c r="G683" s="45"/>
      <c r="I683" s="45"/>
      <c r="K683" s="46"/>
      <c r="M683" s="47"/>
      <c r="O683" s="48"/>
      <c r="Q683" s="48">
        <f>'Ex SWC-8'!Q683</f>
        <v>40.726084381967119</v>
      </c>
      <c r="S683" s="49">
        <f t="shared" si="32"/>
        <v>40.387828946508321</v>
      </c>
    </row>
    <row r="684" spans="1:19" x14ac:dyDescent="0.2">
      <c r="A684" s="38">
        <v>675</v>
      </c>
      <c r="C684" s="43">
        <f t="shared" si="30"/>
        <v>337500</v>
      </c>
      <c r="E684" s="44">
        <f t="shared" si="31"/>
        <v>0.9375</v>
      </c>
      <c r="G684" s="45"/>
      <c r="I684" s="45"/>
      <c r="K684" s="46"/>
      <c r="M684" s="47"/>
      <c r="O684" s="48"/>
      <c r="Q684" s="48">
        <f>'Ex SWC-8'!Q684</f>
        <v>40.749347118438884</v>
      </c>
      <c r="S684" s="49">
        <f t="shared" si="32"/>
        <v>40.387828946508321</v>
      </c>
    </row>
    <row r="685" spans="1:19" x14ac:dyDescent="0.2">
      <c r="A685" s="38">
        <v>676</v>
      </c>
      <c r="C685" s="43">
        <f t="shared" si="30"/>
        <v>338000</v>
      </c>
      <c r="E685" s="44">
        <f t="shared" si="31"/>
        <v>0.93888888888888888</v>
      </c>
      <c r="G685" s="45"/>
      <c r="I685" s="45"/>
      <c r="K685" s="46"/>
      <c r="M685" s="47"/>
      <c r="O685" s="48"/>
      <c r="Q685" s="48">
        <f>'Ex SWC-8'!Q685</f>
        <v>40.772609854910641</v>
      </c>
      <c r="S685" s="49">
        <f t="shared" si="32"/>
        <v>40.387828946508321</v>
      </c>
    </row>
    <row r="686" spans="1:19" x14ac:dyDescent="0.2">
      <c r="A686" s="38">
        <v>677</v>
      </c>
      <c r="C686" s="43">
        <f t="shared" si="30"/>
        <v>338500</v>
      </c>
      <c r="E686" s="44">
        <f t="shared" si="31"/>
        <v>0.94027777777777777</v>
      </c>
      <c r="G686" s="45"/>
      <c r="I686" s="45"/>
      <c r="K686" s="46"/>
      <c r="M686" s="47"/>
      <c r="O686" s="48"/>
      <c r="Q686" s="48">
        <f>'Ex SWC-8'!Q686</f>
        <v>40.795872591382405</v>
      </c>
      <c r="S686" s="49">
        <f t="shared" si="32"/>
        <v>40.387828946508321</v>
      </c>
    </row>
    <row r="687" spans="1:19" x14ac:dyDescent="0.2">
      <c r="A687" s="38">
        <v>678</v>
      </c>
      <c r="C687" s="43">
        <f t="shared" si="30"/>
        <v>339000</v>
      </c>
      <c r="E687" s="44">
        <f t="shared" si="31"/>
        <v>0.94166666666666665</v>
      </c>
      <c r="G687" s="45"/>
      <c r="I687" s="45"/>
      <c r="K687" s="46"/>
      <c r="M687" s="47"/>
      <c r="O687" s="48"/>
      <c r="Q687" s="48">
        <f>'Ex SWC-8'!Q687</f>
        <v>40.81913532785417</v>
      </c>
      <c r="S687" s="49">
        <f t="shared" si="32"/>
        <v>40.387828946508321</v>
      </c>
    </row>
    <row r="688" spans="1:19" x14ac:dyDescent="0.2">
      <c r="A688" s="38">
        <v>679</v>
      </c>
      <c r="C688" s="43">
        <f t="shared" si="30"/>
        <v>339500</v>
      </c>
      <c r="E688" s="44">
        <f t="shared" si="31"/>
        <v>0.94305555555555554</v>
      </c>
      <c r="G688" s="45"/>
      <c r="I688" s="45"/>
      <c r="K688" s="46"/>
      <c r="M688" s="47"/>
      <c r="O688" s="48"/>
      <c r="Q688" s="48">
        <f>'Ex SWC-8'!Q688</f>
        <v>40.842398064325927</v>
      </c>
      <c r="S688" s="49">
        <f t="shared" si="32"/>
        <v>40.387828946508321</v>
      </c>
    </row>
    <row r="689" spans="1:19" x14ac:dyDescent="0.2">
      <c r="A689" s="38">
        <v>680</v>
      </c>
      <c r="C689" s="43">
        <f t="shared" si="30"/>
        <v>340000</v>
      </c>
      <c r="E689" s="44">
        <f t="shared" si="31"/>
        <v>0.94444444444444442</v>
      </c>
      <c r="G689" s="45"/>
      <c r="I689" s="45"/>
      <c r="K689" s="46"/>
      <c r="M689" s="47"/>
      <c r="O689" s="48"/>
      <c r="Q689" s="48">
        <f>'Ex SWC-8'!Q689</f>
        <v>40.865660800797691</v>
      </c>
      <c r="S689" s="49">
        <f t="shared" si="32"/>
        <v>40.387828946508321</v>
      </c>
    </row>
    <row r="690" spans="1:19" x14ac:dyDescent="0.2">
      <c r="A690" s="38">
        <v>681</v>
      </c>
      <c r="C690" s="43">
        <f t="shared" si="30"/>
        <v>340500</v>
      </c>
      <c r="E690" s="44">
        <f t="shared" si="31"/>
        <v>0.9458333333333333</v>
      </c>
      <c r="G690" s="45"/>
      <c r="I690" s="45"/>
      <c r="K690" s="46"/>
      <c r="M690" s="47"/>
      <c r="O690" s="48"/>
      <c r="Q690" s="48">
        <f>'Ex SWC-8'!Q690</f>
        <v>40.888923537269456</v>
      </c>
      <c r="S690" s="49">
        <f t="shared" si="32"/>
        <v>40.387828946508321</v>
      </c>
    </row>
    <row r="691" spans="1:19" x14ac:dyDescent="0.2">
      <c r="A691" s="38">
        <v>682</v>
      </c>
      <c r="C691" s="43">
        <f t="shared" si="30"/>
        <v>341000</v>
      </c>
      <c r="E691" s="44">
        <f t="shared" si="31"/>
        <v>0.94722222222222219</v>
      </c>
      <c r="G691" s="45"/>
      <c r="I691" s="45"/>
      <c r="K691" s="46"/>
      <c r="M691" s="47"/>
      <c r="O691" s="48"/>
      <c r="Q691" s="48">
        <f>'Ex SWC-8'!Q691</f>
        <v>40.912186273741213</v>
      </c>
      <c r="S691" s="49">
        <f t="shared" si="32"/>
        <v>40.387828946508321</v>
      </c>
    </row>
    <row r="692" spans="1:19" x14ac:dyDescent="0.2">
      <c r="A692" s="38">
        <v>683</v>
      </c>
      <c r="C692" s="43">
        <f t="shared" si="30"/>
        <v>341500</v>
      </c>
      <c r="E692" s="44">
        <f t="shared" si="31"/>
        <v>0.94861111111111107</v>
      </c>
      <c r="G692" s="45"/>
      <c r="I692" s="45"/>
      <c r="K692" s="46"/>
      <c r="M692" s="47"/>
      <c r="O692" s="48"/>
      <c r="Q692" s="48">
        <f>'Ex SWC-8'!Q692</f>
        <v>40.93544901021297</v>
      </c>
      <c r="S692" s="49">
        <f t="shared" si="32"/>
        <v>40.387828946508321</v>
      </c>
    </row>
    <row r="693" spans="1:19" x14ac:dyDescent="0.2">
      <c r="A693" s="38">
        <v>684</v>
      </c>
      <c r="C693" s="43">
        <f t="shared" si="30"/>
        <v>342000</v>
      </c>
      <c r="E693" s="44">
        <f t="shared" si="31"/>
        <v>0.95</v>
      </c>
      <c r="G693" s="45"/>
      <c r="I693" s="45"/>
      <c r="K693" s="46"/>
      <c r="M693" s="47"/>
      <c r="O693" s="48"/>
      <c r="Q693" s="48">
        <f>'Ex SWC-8'!Q693</f>
        <v>40.958711746684735</v>
      </c>
      <c r="S693" s="49">
        <f t="shared" si="32"/>
        <v>40.387828946508321</v>
      </c>
    </row>
    <row r="694" spans="1:19" x14ac:dyDescent="0.2">
      <c r="A694" s="38">
        <v>685</v>
      </c>
      <c r="C694" s="43">
        <f t="shared" si="30"/>
        <v>342500</v>
      </c>
      <c r="E694" s="44">
        <f t="shared" si="31"/>
        <v>0.95138888888888884</v>
      </c>
      <c r="G694" s="45"/>
      <c r="I694" s="45"/>
      <c r="K694" s="46"/>
      <c r="M694" s="47"/>
      <c r="O694" s="48"/>
      <c r="Q694" s="48">
        <f>'Ex SWC-8'!Q694</f>
        <v>40.981974483156499</v>
      </c>
      <c r="S694" s="49">
        <f t="shared" si="32"/>
        <v>40.387828946508321</v>
      </c>
    </row>
    <row r="695" spans="1:19" x14ac:dyDescent="0.2">
      <c r="A695" s="38">
        <v>686</v>
      </c>
      <c r="C695" s="43">
        <f t="shared" si="30"/>
        <v>343000</v>
      </c>
      <c r="E695" s="44">
        <f t="shared" si="31"/>
        <v>0.95277777777777772</v>
      </c>
      <c r="G695" s="45"/>
      <c r="I695" s="45"/>
      <c r="K695" s="46"/>
      <c r="M695" s="47"/>
      <c r="O695" s="48"/>
      <c r="Q695" s="48">
        <f>'Ex SWC-8'!Q695</f>
        <v>41.005237219628256</v>
      </c>
      <c r="S695" s="49">
        <f t="shared" si="32"/>
        <v>40.387828946508321</v>
      </c>
    </row>
    <row r="696" spans="1:19" x14ac:dyDescent="0.2">
      <c r="A696" s="38">
        <v>687</v>
      </c>
      <c r="C696" s="43">
        <f t="shared" si="30"/>
        <v>343500</v>
      </c>
      <c r="E696" s="44">
        <f t="shared" si="31"/>
        <v>0.95416666666666672</v>
      </c>
      <c r="G696" s="45"/>
      <c r="I696" s="45"/>
      <c r="K696" s="46"/>
      <c r="M696" s="47"/>
      <c r="O696" s="48"/>
      <c r="Q696" s="48">
        <f>'Ex SWC-8'!Q696</f>
        <v>41.028499956100013</v>
      </c>
      <c r="S696" s="49">
        <f t="shared" si="32"/>
        <v>40.387828946508321</v>
      </c>
    </row>
    <row r="697" spans="1:19" x14ac:dyDescent="0.2">
      <c r="A697" s="38">
        <v>688</v>
      </c>
      <c r="C697" s="43">
        <f t="shared" si="30"/>
        <v>344000</v>
      </c>
      <c r="E697" s="44">
        <f t="shared" si="31"/>
        <v>0.9555555555555556</v>
      </c>
      <c r="G697" s="45"/>
      <c r="I697" s="45"/>
      <c r="K697" s="46"/>
      <c r="M697" s="47"/>
      <c r="O697" s="48"/>
      <c r="Q697" s="48">
        <f>'Ex SWC-8'!Q697</f>
        <v>41.051762692571778</v>
      </c>
      <c r="S697" s="49">
        <f t="shared" si="32"/>
        <v>40.387828946508321</v>
      </c>
    </row>
    <row r="698" spans="1:19" x14ac:dyDescent="0.2">
      <c r="A698" s="38">
        <v>689</v>
      </c>
      <c r="C698" s="43">
        <f t="shared" si="30"/>
        <v>344500</v>
      </c>
      <c r="E698" s="44">
        <f t="shared" si="31"/>
        <v>0.95694444444444449</v>
      </c>
      <c r="G698" s="45"/>
      <c r="I698" s="45"/>
      <c r="K698" s="46"/>
      <c r="M698" s="47"/>
      <c r="O698" s="48"/>
      <c r="Q698" s="48">
        <f>'Ex SWC-8'!Q698</f>
        <v>41.075025429043542</v>
      </c>
      <c r="S698" s="49">
        <f t="shared" si="32"/>
        <v>40.387828946508321</v>
      </c>
    </row>
    <row r="699" spans="1:19" x14ac:dyDescent="0.2">
      <c r="A699" s="38">
        <v>690</v>
      </c>
      <c r="C699" s="43">
        <f t="shared" si="30"/>
        <v>345000</v>
      </c>
      <c r="E699" s="44">
        <f t="shared" si="31"/>
        <v>0.95833333333333337</v>
      </c>
      <c r="G699" s="45"/>
      <c r="I699" s="45"/>
      <c r="K699" s="46"/>
      <c r="M699" s="47"/>
      <c r="O699" s="48"/>
      <c r="Q699" s="48">
        <f>'Ex SWC-8'!Q699</f>
        <v>41.098288165515307</v>
      </c>
      <c r="S699" s="49">
        <f t="shared" si="32"/>
        <v>40.387828946508321</v>
      </c>
    </row>
    <row r="700" spans="1:19" x14ac:dyDescent="0.2">
      <c r="A700" s="38">
        <v>691</v>
      </c>
      <c r="C700" s="43">
        <f t="shared" si="30"/>
        <v>345500</v>
      </c>
      <c r="E700" s="44">
        <f t="shared" si="31"/>
        <v>0.95972222222222225</v>
      </c>
      <c r="G700" s="45"/>
      <c r="I700" s="45"/>
      <c r="K700" s="46"/>
      <c r="M700" s="47"/>
      <c r="O700" s="48"/>
      <c r="Q700" s="48">
        <f>'Ex SWC-8'!Q700</f>
        <v>41.121550901987071</v>
      </c>
      <c r="S700" s="49">
        <f t="shared" si="32"/>
        <v>40.387828946508321</v>
      </c>
    </row>
    <row r="701" spans="1:19" x14ac:dyDescent="0.2">
      <c r="A701" s="38">
        <v>692</v>
      </c>
      <c r="C701" s="43">
        <f t="shared" si="30"/>
        <v>346000</v>
      </c>
      <c r="E701" s="44">
        <f t="shared" si="31"/>
        <v>0.96111111111111114</v>
      </c>
      <c r="G701" s="45"/>
      <c r="I701" s="45"/>
      <c r="K701" s="46"/>
      <c r="M701" s="47"/>
      <c r="O701" s="48"/>
      <c r="Q701" s="48">
        <f>'Ex SWC-8'!Q701</f>
        <v>41.144813638458821</v>
      </c>
      <c r="S701" s="49">
        <f t="shared" si="32"/>
        <v>40.387828946508321</v>
      </c>
    </row>
    <row r="702" spans="1:19" x14ac:dyDescent="0.2">
      <c r="A702" s="38">
        <v>693</v>
      </c>
      <c r="C702" s="43">
        <f t="shared" si="30"/>
        <v>346500</v>
      </c>
      <c r="E702" s="44">
        <f t="shared" si="31"/>
        <v>0.96250000000000002</v>
      </c>
      <c r="G702" s="45"/>
      <c r="I702" s="45"/>
      <c r="K702" s="46"/>
      <c r="M702" s="47"/>
      <c r="O702" s="48"/>
      <c r="Q702" s="48">
        <f>'Ex SWC-8'!Q702</f>
        <v>41.168076374930585</v>
      </c>
      <c r="S702" s="49">
        <f t="shared" si="32"/>
        <v>40.387828946508321</v>
      </c>
    </row>
    <row r="703" spans="1:19" x14ac:dyDescent="0.2">
      <c r="A703" s="38">
        <v>694</v>
      </c>
      <c r="C703" s="43">
        <f t="shared" si="30"/>
        <v>347000</v>
      </c>
      <c r="E703" s="44">
        <f t="shared" si="31"/>
        <v>0.96388888888888891</v>
      </c>
      <c r="G703" s="45"/>
      <c r="I703" s="45"/>
      <c r="K703" s="46"/>
      <c r="M703" s="47"/>
      <c r="O703" s="48"/>
      <c r="Q703" s="48">
        <f>'Ex SWC-8'!Q703</f>
        <v>41.19133911140235</v>
      </c>
      <c r="S703" s="49">
        <f t="shared" si="32"/>
        <v>40.387828946508321</v>
      </c>
    </row>
    <row r="704" spans="1:19" x14ac:dyDescent="0.2">
      <c r="A704" s="38">
        <v>695</v>
      </c>
      <c r="C704" s="43">
        <f t="shared" si="30"/>
        <v>347500</v>
      </c>
      <c r="E704" s="44">
        <f t="shared" si="31"/>
        <v>0.96527777777777779</v>
      </c>
      <c r="G704" s="45"/>
      <c r="I704" s="45"/>
      <c r="K704" s="46"/>
      <c r="M704" s="47"/>
      <c r="O704" s="48"/>
      <c r="Q704" s="48">
        <f>'Ex SWC-8'!Q704</f>
        <v>41.214601847874114</v>
      </c>
      <c r="S704" s="49">
        <f t="shared" si="32"/>
        <v>40.387828946508321</v>
      </c>
    </row>
    <row r="705" spans="1:19" x14ac:dyDescent="0.2">
      <c r="A705" s="38">
        <v>696</v>
      </c>
      <c r="C705" s="43">
        <f t="shared" si="30"/>
        <v>348000</v>
      </c>
      <c r="E705" s="44">
        <f t="shared" si="31"/>
        <v>0.96666666666666667</v>
      </c>
      <c r="G705" s="45"/>
      <c r="I705" s="45"/>
      <c r="K705" s="46"/>
      <c r="M705" s="47"/>
      <c r="O705" s="48"/>
      <c r="Q705" s="48">
        <f>'Ex SWC-8'!Q705</f>
        <v>41.237864584345864</v>
      </c>
      <c r="S705" s="49">
        <f t="shared" si="32"/>
        <v>40.387828946508321</v>
      </c>
    </row>
    <row r="706" spans="1:19" x14ac:dyDescent="0.2">
      <c r="A706" s="38">
        <v>697</v>
      </c>
      <c r="C706" s="43">
        <f t="shared" si="30"/>
        <v>348500</v>
      </c>
      <c r="E706" s="44">
        <f t="shared" si="31"/>
        <v>0.96805555555555556</v>
      </c>
      <c r="G706" s="45"/>
      <c r="I706" s="45"/>
      <c r="K706" s="46"/>
      <c r="M706" s="47"/>
      <c r="O706" s="48"/>
      <c r="Q706" s="48">
        <f>'Ex SWC-8'!Q706</f>
        <v>41.261127320817629</v>
      </c>
      <c r="S706" s="49">
        <f t="shared" si="32"/>
        <v>40.387828946508321</v>
      </c>
    </row>
    <row r="707" spans="1:19" x14ac:dyDescent="0.2">
      <c r="A707" s="38">
        <v>698</v>
      </c>
      <c r="C707" s="43">
        <f t="shared" si="30"/>
        <v>349000</v>
      </c>
      <c r="E707" s="44">
        <f t="shared" si="31"/>
        <v>0.96944444444444444</v>
      </c>
      <c r="G707" s="45"/>
      <c r="I707" s="45"/>
      <c r="K707" s="46"/>
      <c r="M707" s="47"/>
      <c r="O707" s="48"/>
      <c r="Q707" s="48">
        <f>'Ex SWC-8'!Q707</f>
        <v>41.284390057289393</v>
      </c>
      <c r="S707" s="49">
        <f t="shared" si="32"/>
        <v>40.387828946508321</v>
      </c>
    </row>
    <row r="708" spans="1:19" x14ac:dyDescent="0.2">
      <c r="A708" s="38">
        <v>699</v>
      </c>
      <c r="C708" s="43">
        <f t="shared" si="30"/>
        <v>349500</v>
      </c>
      <c r="E708" s="44">
        <f t="shared" si="31"/>
        <v>0.97083333333333333</v>
      </c>
      <c r="G708" s="45"/>
      <c r="I708" s="45"/>
      <c r="K708" s="46"/>
      <c r="M708" s="47"/>
      <c r="O708" s="48"/>
      <c r="Q708" s="48">
        <f>'Ex SWC-8'!Q708</f>
        <v>41.307652793761157</v>
      </c>
      <c r="S708" s="49">
        <f t="shared" si="32"/>
        <v>40.387828946508321</v>
      </c>
    </row>
    <row r="709" spans="1:19" x14ac:dyDescent="0.2">
      <c r="A709" s="38">
        <v>700</v>
      </c>
      <c r="C709" s="43">
        <f t="shared" si="30"/>
        <v>350000</v>
      </c>
      <c r="E709" s="44">
        <f t="shared" si="31"/>
        <v>0.97222222222222221</v>
      </c>
      <c r="G709" s="45"/>
      <c r="I709" s="45"/>
      <c r="K709" s="46"/>
      <c r="M709" s="47"/>
      <c r="O709" s="48"/>
      <c r="Q709" s="48">
        <f>'Ex SWC-8'!Q709</f>
        <v>41.330915530232922</v>
      </c>
      <c r="S709" s="49">
        <f t="shared" si="32"/>
        <v>40.387828946508321</v>
      </c>
    </row>
    <row r="710" spans="1:19" x14ac:dyDescent="0.2">
      <c r="A710" s="38">
        <v>701</v>
      </c>
      <c r="C710" s="43">
        <f t="shared" si="30"/>
        <v>350500</v>
      </c>
      <c r="E710" s="44">
        <f t="shared" si="31"/>
        <v>0.97361111111111109</v>
      </c>
      <c r="G710" s="45"/>
      <c r="I710" s="45"/>
      <c r="K710" s="46"/>
      <c r="M710" s="47"/>
      <c r="O710" s="48"/>
      <c r="Q710" s="48">
        <f>'Ex SWC-8'!Q710</f>
        <v>41.354178266704679</v>
      </c>
      <c r="S710" s="49">
        <f t="shared" si="32"/>
        <v>40.387828946508321</v>
      </c>
    </row>
    <row r="711" spans="1:19" x14ac:dyDescent="0.2">
      <c r="A711" s="38">
        <v>702</v>
      </c>
      <c r="C711" s="43">
        <f t="shared" si="30"/>
        <v>351000</v>
      </c>
      <c r="E711" s="44">
        <f t="shared" si="31"/>
        <v>0.97499999999999998</v>
      </c>
      <c r="G711" s="45"/>
      <c r="I711" s="45"/>
      <c r="K711" s="46"/>
      <c r="M711" s="47"/>
      <c r="O711" s="48"/>
      <c r="Q711" s="48">
        <f>'Ex SWC-8'!Q711</f>
        <v>41.377441003176436</v>
      </c>
      <c r="S711" s="49">
        <f t="shared" si="32"/>
        <v>40.387828946508321</v>
      </c>
    </row>
    <row r="712" spans="1:19" x14ac:dyDescent="0.2">
      <c r="A712" s="38">
        <v>703</v>
      </c>
      <c r="C712" s="43">
        <f t="shared" si="30"/>
        <v>351500</v>
      </c>
      <c r="E712" s="44">
        <f t="shared" si="31"/>
        <v>0.97638888888888886</v>
      </c>
      <c r="G712" s="45"/>
      <c r="I712" s="45"/>
      <c r="K712" s="46"/>
      <c r="M712" s="47"/>
      <c r="O712" s="48"/>
      <c r="Q712" s="48">
        <f>'Ex SWC-8'!Q712</f>
        <v>41.4007037396482</v>
      </c>
      <c r="S712" s="49">
        <f t="shared" si="32"/>
        <v>40.387828946508321</v>
      </c>
    </row>
    <row r="713" spans="1:19" x14ac:dyDescent="0.2">
      <c r="A713" s="38">
        <v>704</v>
      </c>
      <c r="C713" s="43">
        <f t="shared" si="30"/>
        <v>352000</v>
      </c>
      <c r="E713" s="44">
        <f t="shared" si="31"/>
        <v>0.97777777777777775</v>
      </c>
      <c r="G713" s="45"/>
      <c r="I713" s="45"/>
      <c r="K713" s="46"/>
      <c r="M713" s="47"/>
      <c r="O713" s="48"/>
      <c r="Q713" s="48">
        <f>'Ex SWC-8'!Q713</f>
        <v>41.423966476119965</v>
      </c>
      <c r="S713" s="49">
        <f t="shared" si="32"/>
        <v>40.387828946508321</v>
      </c>
    </row>
    <row r="714" spans="1:19" x14ac:dyDescent="0.2">
      <c r="A714" s="38">
        <v>705</v>
      </c>
      <c r="C714" s="43">
        <f t="shared" si="30"/>
        <v>352500</v>
      </c>
      <c r="E714" s="44">
        <f t="shared" si="31"/>
        <v>0.97916666666666663</v>
      </c>
      <c r="G714" s="45"/>
      <c r="I714" s="45"/>
      <c r="K714" s="46"/>
      <c r="M714" s="47"/>
      <c r="O714" s="48"/>
      <c r="Q714" s="48">
        <f>'Ex SWC-8'!Q714</f>
        <v>41.447229212591722</v>
      </c>
      <c r="S714" s="49">
        <f t="shared" si="32"/>
        <v>40.387828946508321</v>
      </c>
    </row>
    <row r="715" spans="1:19" x14ac:dyDescent="0.2">
      <c r="A715" s="38">
        <v>706</v>
      </c>
      <c r="C715" s="43">
        <f t="shared" ref="C715:C729" si="33">A715*500</f>
        <v>353000</v>
      </c>
      <c r="E715" s="44">
        <f t="shared" ref="E715:E729" si="34">C715/(720*500)</f>
        <v>0.98055555555555551</v>
      </c>
      <c r="G715" s="45"/>
      <c r="I715" s="45"/>
      <c r="K715" s="46"/>
      <c r="M715" s="47"/>
      <c r="O715" s="48"/>
      <c r="Q715" s="48">
        <f>'Ex SWC-8'!Q715</f>
        <v>41.470491949063479</v>
      </c>
      <c r="S715" s="49">
        <f t="shared" ref="S715:S729" si="35">$S$8</f>
        <v>40.387828946508321</v>
      </c>
    </row>
    <row r="716" spans="1:19" x14ac:dyDescent="0.2">
      <c r="A716" s="38">
        <v>707</v>
      </c>
      <c r="C716" s="43">
        <f t="shared" si="33"/>
        <v>353500</v>
      </c>
      <c r="E716" s="44">
        <f t="shared" si="34"/>
        <v>0.9819444444444444</v>
      </c>
      <c r="G716" s="45"/>
      <c r="I716" s="45"/>
      <c r="K716" s="46"/>
      <c r="M716" s="47"/>
      <c r="O716" s="48"/>
      <c r="Q716" s="48">
        <f>'Ex SWC-8'!Q716</f>
        <v>41.493754685535244</v>
      </c>
      <c r="S716" s="49">
        <f t="shared" si="35"/>
        <v>40.387828946508321</v>
      </c>
    </row>
    <row r="717" spans="1:19" x14ac:dyDescent="0.2">
      <c r="A717" s="38">
        <v>708</v>
      </c>
      <c r="C717" s="43">
        <f t="shared" si="33"/>
        <v>354000</v>
      </c>
      <c r="E717" s="44">
        <f t="shared" si="34"/>
        <v>0.98333333333333328</v>
      </c>
      <c r="G717" s="45"/>
      <c r="I717" s="45"/>
      <c r="K717" s="46"/>
      <c r="M717" s="47"/>
      <c r="O717" s="48"/>
      <c r="Q717" s="48">
        <f>'Ex SWC-8'!Q717</f>
        <v>41.517017422007008</v>
      </c>
      <c r="S717" s="49">
        <f t="shared" si="35"/>
        <v>40.387828946508321</v>
      </c>
    </row>
    <row r="718" spans="1:19" x14ac:dyDescent="0.2">
      <c r="A718" s="38">
        <v>709</v>
      </c>
      <c r="C718" s="43">
        <f t="shared" si="33"/>
        <v>354500</v>
      </c>
      <c r="E718" s="44">
        <f t="shared" si="34"/>
        <v>0.98472222222222228</v>
      </c>
      <c r="G718" s="45"/>
      <c r="I718" s="45"/>
      <c r="K718" s="46"/>
      <c r="M718" s="47"/>
      <c r="O718" s="48"/>
      <c r="Q718" s="48">
        <f>'Ex SWC-8'!Q718</f>
        <v>41.540280158478765</v>
      </c>
      <c r="S718" s="49">
        <f t="shared" si="35"/>
        <v>40.387828946508321</v>
      </c>
    </row>
    <row r="719" spans="1:19" x14ac:dyDescent="0.2">
      <c r="A719" s="38">
        <v>710</v>
      </c>
      <c r="C719" s="43">
        <f t="shared" si="33"/>
        <v>355000</v>
      </c>
      <c r="E719" s="44">
        <f t="shared" si="34"/>
        <v>0.98611111111111116</v>
      </c>
      <c r="G719" s="45"/>
      <c r="I719" s="45"/>
      <c r="K719" s="46"/>
      <c r="M719" s="47"/>
      <c r="O719" s="48"/>
      <c r="Q719" s="48">
        <f>'Ex SWC-8'!Q719</f>
        <v>41.56354289495053</v>
      </c>
      <c r="S719" s="49">
        <f t="shared" si="35"/>
        <v>40.387828946508321</v>
      </c>
    </row>
    <row r="720" spans="1:19" x14ac:dyDescent="0.2">
      <c r="A720" s="38">
        <v>711</v>
      </c>
      <c r="C720" s="43">
        <f t="shared" si="33"/>
        <v>355500</v>
      </c>
      <c r="E720" s="44">
        <f t="shared" si="34"/>
        <v>0.98750000000000004</v>
      </c>
      <c r="G720" s="45"/>
      <c r="I720" s="45"/>
      <c r="K720" s="46"/>
      <c r="M720" s="47"/>
      <c r="O720" s="48"/>
      <c r="Q720" s="48">
        <f>'Ex SWC-8'!Q720</f>
        <v>41.586805631422294</v>
      </c>
      <c r="S720" s="49">
        <f t="shared" si="35"/>
        <v>40.387828946508321</v>
      </c>
    </row>
    <row r="721" spans="1:19" x14ac:dyDescent="0.2">
      <c r="A721" s="38">
        <v>712</v>
      </c>
      <c r="C721" s="43">
        <f t="shared" si="33"/>
        <v>356000</v>
      </c>
      <c r="E721" s="44">
        <f t="shared" si="34"/>
        <v>0.98888888888888893</v>
      </c>
      <c r="G721" s="45"/>
      <c r="I721" s="45"/>
      <c r="K721" s="46"/>
      <c r="M721" s="47"/>
      <c r="O721" s="48"/>
      <c r="Q721" s="48">
        <f>'Ex SWC-8'!Q721</f>
        <v>41.610068367894051</v>
      </c>
      <c r="S721" s="49">
        <f t="shared" si="35"/>
        <v>40.387828946508321</v>
      </c>
    </row>
    <row r="722" spans="1:19" x14ac:dyDescent="0.2">
      <c r="A722" s="38">
        <v>713</v>
      </c>
      <c r="C722" s="43">
        <f t="shared" si="33"/>
        <v>356500</v>
      </c>
      <c r="E722" s="44">
        <f t="shared" si="34"/>
        <v>0.99027777777777781</v>
      </c>
      <c r="G722" s="45"/>
      <c r="I722" s="45"/>
      <c r="K722" s="46"/>
      <c r="M722" s="47"/>
      <c r="O722" s="48"/>
      <c r="Q722" s="48">
        <f>'Ex SWC-8'!Q722</f>
        <v>41.633331104365816</v>
      </c>
      <c r="S722" s="49">
        <f t="shared" si="35"/>
        <v>40.387828946508321</v>
      </c>
    </row>
    <row r="723" spans="1:19" x14ac:dyDescent="0.2">
      <c r="A723" s="38">
        <v>714</v>
      </c>
      <c r="C723" s="43">
        <f t="shared" si="33"/>
        <v>357000</v>
      </c>
      <c r="E723" s="44">
        <f t="shared" si="34"/>
        <v>0.9916666666666667</v>
      </c>
      <c r="G723" s="45"/>
      <c r="I723" s="45"/>
      <c r="K723" s="46"/>
      <c r="M723" s="47"/>
      <c r="O723" s="48"/>
      <c r="Q723" s="48">
        <f>'Ex SWC-8'!Q723</f>
        <v>41.656593840837573</v>
      </c>
      <c r="S723" s="49">
        <f t="shared" si="35"/>
        <v>40.387828946508321</v>
      </c>
    </row>
    <row r="724" spans="1:19" x14ac:dyDescent="0.2">
      <c r="A724" s="38">
        <v>715</v>
      </c>
      <c r="C724" s="43">
        <f t="shared" si="33"/>
        <v>357500</v>
      </c>
      <c r="E724" s="44">
        <f t="shared" si="34"/>
        <v>0.99305555555555558</v>
      </c>
      <c r="G724" s="45"/>
      <c r="I724" s="45"/>
      <c r="K724" s="46"/>
      <c r="M724" s="47"/>
      <c r="O724" s="48"/>
      <c r="Q724" s="48">
        <f>'Ex SWC-8'!Q724</f>
        <v>41.679856577309337</v>
      </c>
      <c r="S724" s="49">
        <f t="shared" si="35"/>
        <v>40.387828946508321</v>
      </c>
    </row>
    <row r="725" spans="1:19" x14ac:dyDescent="0.2">
      <c r="A725" s="38">
        <v>716</v>
      </c>
      <c r="C725" s="43">
        <f t="shared" si="33"/>
        <v>358000</v>
      </c>
      <c r="E725" s="44">
        <f t="shared" si="34"/>
        <v>0.99444444444444446</v>
      </c>
      <c r="G725" s="45"/>
      <c r="I725" s="45"/>
      <c r="K725" s="46"/>
      <c r="M725" s="47"/>
      <c r="O725" s="48"/>
      <c r="Q725" s="48">
        <f>'Ex SWC-8'!Q725</f>
        <v>41.703119313781094</v>
      </c>
      <c r="S725" s="49">
        <f t="shared" si="35"/>
        <v>40.387828946508321</v>
      </c>
    </row>
    <row r="726" spans="1:19" x14ac:dyDescent="0.2">
      <c r="A726" s="38">
        <v>717</v>
      </c>
      <c r="C726" s="43">
        <f t="shared" si="33"/>
        <v>358500</v>
      </c>
      <c r="E726" s="44">
        <f t="shared" si="34"/>
        <v>0.99583333333333335</v>
      </c>
      <c r="G726" s="45"/>
      <c r="I726" s="45"/>
      <c r="K726" s="46"/>
      <c r="M726" s="47"/>
      <c r="O726" s="48"/>
      <c r="Q726" s="48">
        <f>'Ex SWC-8'!Q726</f>
        <v>41.726382050252859</v>
      </c>
      <c r="S726" s="49">
        <f t="shared" si="35"/>
        <v>40.387828946508321</v>
      </c>
    </row>
    <row r="727" spans="1:19" x14ac:dyDescent="0.2">
      <c r="A727" s="38">
        <v>718</v>
      </c>
      <c r="C727" s="43">
        <f t="shared" si="33"/>
        <v>359000</v>
      </c>
      <c r="E727" s="44">
        <f t="shared" si="34"/>
        <v>0.99722222222222223</v>
      </c>
      <c r="G727" s="45"/>
      <c r="I727" s="45"/>
      <c r="K727" s="46"/>
      <c r="M727" s="47"/>
      <c r="O727" s="48"/>
      <c r="Q727" s="48">
        <f>'Ex SWC-8'!Q727</f>
        <v>41.749644786724616</v>
      </c>
      <c r="S727" s="49">
        <f t="shared" si="35"/>
        <v>40.387828946508321</v>
      </c>
    </row>
    <row r="728" spans="1:19" x14ac:dyDescent="0.2">
      <c r="A728" s="38">
        <v>719</v>
      </c>
      <c r="C728" s="43">
        <f t="shared" si="33"/>
        <v>359500</v>
      </c>
      <c r="E728" s="44">
        <f t="shared" si="34"/>
        <v>0.99861111111111112</v>
      </c>
      <c r="G728" s="45"/>
      <c r="I728" s="45"/>
      <c r="K728" s="46"/>
      <c r="M728" s="47"/>
      <c r="O728" s="48"/>
      <c r="Q728" s="48">
        <f>'Ex SWC-8'!Q728</f>
        <v>41.77290752319638</v>
      </c>
      <c r="S728" s="49">
        <f t="shared" si="35"/>
        <v>40.387828946508321</v>
      </c>
    </row>
    <row r="729" spans="1:19" x14ac:dyDescent="0.2">
      <c r="A729" s="38">
        <v>720</v>
      </c>
      <c r="C729" s="43">
        <f t="shared" si="33"/>
        <v>360000</v>
      </c>
      <c r="E729" s="44">
        <f t="shared" si="34"/>
        <v>1</v>
      </c>
      <c r="G729" s="45"/>
      <c r="I729" s="45"/>
      <c r="K729" s="46"/>
      <c r="M729" s="47"/>
      <c r="O729" s="48"/>
      <c r="Q729" s="48">
        <f>'Ex SWC-8'!Q729</f>
        <v>41.796170259668145</v>
      </c>
      <c r="S729" s="49">
        <f t="shared" si="35"/>
        <v>40.387828946508321</v>
      </c>
    </row>
  </sheetData>
  <mergeCells count="1">
    <mergeCell ref="A3:S3"/>
  </mergeCells>
  <pageMargins left="0.7" right="0.7" top="0.75" bottom="0.75" header="0.3" footer="0.3"/>
  <pageSetup scale="88" fitToHeight="0" orientation="portrait" r:id="rId1"/>
  <headerFooter scaleWithDoc="0">
    <oddHeader>&amp;R&amp;"-,Bold"&amp;10Walmart Inc.
Exhibit SWC-5
Kansas Docket No. 18-KCPE-480-RTS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R38"/>
  <sheetViews>
    <sheetView zoomScaleNormal="100" workbookViewId="0">
      <selection activeCell="D19" sqref="D19"/>
    </sheetView>
  </sheetViews>
  <sheetFormatPr defaultColWidth="9.140625" defaultRowHeight="15" x14ac:dyDescent="0.25"/>
  <cols>
    <col min="1" max="2" width="9.140625" style="3"/>
    <col min="3" max="3" width="30.5703125" style="1" bestFit="1" customWidth="1"/>
    <col min="4" max="4" width="18" style="1" bestFit="1" customWidth="1"/>
    <col min="5" max="5" width="7.5703125" style="1" bestFit="1" customWidth="1"/>
    <col min="6" max="6" width="10.7109375" style="1" customWidth="1"/>
    <col min="7" max="7" width="16.42578125" style="1" bestFit="1" customWidth="1"/>
    <col min="8" max="8" width="9.140625" style="1"/>
    <col min="9" max="9" width="15.5703125" style="1" bestFit="1" customWidth="1"/>
    <col min="10" max="16" width="9.140625" style="1"/>
    <col min="17" max="18" width="10" style="1" bestFit="1" customWidth="1"/>
    <col min="19" max="16384" width="9.140625" style="13"/>
  </cols>
  <sheetData>
    <row r="4" spans="1:7" ht="18.75" x14ac:dyDescent="0.3">
      <c r="A4" s="179" t="s">
        <v>0</v>
      </c>
      <c r="B4" s="179"/>
      <c r="C4" s="179"/>
      <c r="D4" s="179"/>
      <c r="E4" s="179"/>
      <c r="F4" s="179"/>
      <c r="G4" s="179"/>
    </row>
    <row r="8" spans="1:7" s="1" customFormat="1" ht="12.75" x14ac:dyDescent="0.2">
      <c r="A8" s="5" t="s">
        <v>1</v>
      </c>
      <c r="B8" s="5"/>
      <c r="C8" s="6"/>
      <c r="D8" s="176" t="s">
        <v>2</v>
      </c>
      <c r="E8" s="176" t="s">
        <v>3</v>
      </c>
      <c r="F8" s="176" t="s">
        <v>4</v>
      </c>
      <c r="G8" s="176" t="s">
        <v>5</v>
      </c>
    </row>
    <row r="10" spans="1:7" x14ac:dyDescent="0.25">
      <c r="A10" s="3" t="s">
        <v>6</v>
      </c>
      <c r="C10" s="1" t="s">
        <v>7</v>
      </c>
      <c r="D10" s="9">
        <v>2926531185</v>
      </c>
      <c r="E10" s="2">
        <v>0.40860000000000002</v>
      </c>
      <c r="F10" s="2">
        <v>4.4400000000000002E-2</v>
      </c>
      <c r="G10" s="2">
        <f>F10*E10</f>
        <v>1.8141840000000003E-2</v>
      </c>
    </row>
    <row r="11" spans="1:7" x14ac:dyDescent="0.25">
      <c r="A11" s="3" t="s">
        <v>8</v>
      </c>
      <c r="C11" s="1" t="s">
        <v>9</v>
      </c>
      <c r="D11" s="9">
        <v>2574496077</v>
      </c>
      <c r="E11" s="2">
        <v>0.42420000000000002</v>
      </c>
      <c r="F11" s="2">
        <v>9.7000000000000003E-2</v>
      </c>
      <c r="G11" s="2">
        <f t="shared" ref="G11:G14" si="0">F11*E11</f>
        <v>4.1147400000000001E-2</v>
      </c>
    </row>
    <row r="12" spans="1:7" x14ac:dyDescent="0.25">
      <c r="A12" s="3" t="s">
        <v>10</v>
      </c>
      <c r="C12" s="1" t="s">
        <v>11</v>
      </c>
      <c r="D12" s="9">
        <v>37972608</v>
      </c>
      <c r="E12" s="2">
        <v>6.0000000000000001E-3</v>
      </c>
      <c r="F12" s="2">
        <v>0.02</v>
      </c>
      <c r="G12" s="2">
        <f t="shared" si="0"/>
        <v>1.2E-4</v>
      </c>
    </row>
    <row r="13" spans="1:7" x14ac:dyDescent="0.25">
      <c r="A13" s="3" t="s">
        <v>12</v>
      </c>
      <c r="C13" s="1" t="s">
        <v>13</v>
      </c>
      <c r="D13" s="9">
        <v>1297621545</v>
      </c>
      <c r="E13" s="2">
        <v>0.15909999999999999</v>
      </c>
      <c r="F13" s="2">
        <v>0</v>
      </c>
      <c r="G13" s="2">
        <f t="shared" si="0"/>
        <v>0</v>
      </c>
    </row>
    <row r="14" spans="1:7" x14ac:dyDescent="0.25">
      <c r="A14" s="3" t="s">
        <v>14</v>
      </c>
      <c r="C14" s="1" t="s">
        <v>15</v>
      </c>
      <c r="D14" s="9">
        <v>18960268</v>
      </c>
      <c r="E14" s="2">
        <v>2E-3</v>
      </c>
      <c r="F14" s="2">
        <v>7.1900000000000006E-2</v>
      </c>
      <c r="G14" s="2">
        <f t="shared" si="0"/>
        <v>1.4380000000000003E-4</v>
      </c>
    </row>
    <row r="15" spans="1:7" x14ac:dyDescent="0.25">
      <c r="A15" s="3" t="s">
        <v>16</v>
      </c>
      <c r="C15" s="4" t="s">
        <v>17</v>
      </c>
      <c r="D15" s="16">
        <f>SUM(D10:D14)</f>
        <v>6855581683</v>
      </c>
      <c r="E15" s="7">
        <f>SUM(E10:E14)</f>
        <v>0.99990000000000001</v>
      </c>
      <c r="F15" s="8"/>
      <c r="G15" s="17">
        <f>SUM(G10:G14)</f>
        <v>5.9553040000000008E-2</v>
      </c>
    </row>
    <row r="17" spans="1:9" x14ac:dyDescent="0.25">
      <c r="A17" s="3" t="s">
        <v>18</v>
      </c>
      <c r="C17" s="1" t="s">
        <v>19</v>
      </c>
      <c r="G17" s="9">
        <v>5235969265</v>
      </c>
    </row>
    <row r="18" spans="1:9" x14ac:dyDescent="0.25">
      <c r="A18" s="3" t="s">
        <v>20</v>
      </c>
      <c r="B18" s="3" t="s">
        <v>21</v>
      </c>
      <c r="C18" s="1" t="s">
        <v>22</v>
      </c>
      <c r="G18" s="10">
        <f>G17*G15</f>
        <v>311817887.07731563</v>
      </c>
    </row>
    <row r="20" spans="1:9" x14ac:dyDescent="0.25">
      <c r="A20" s="3" t="s">
        <v>23</v>
      </c>
      <c r="C20" s="1" t="s">
        <v>7</v>
      </c>
      <c r="D20" s="9">
        <v>2926531185</v>
      </c>
      <c r="E20" s="2">
        <v>0.40860000000000002</v>
      </c>
      <c r="F20" s="2">
        <v>4.4400000000000002E-2</v>
      </c>
      <c r="G20" s="2">
        <f>F20*E20</f>
        <v>1.8141840000000003E-2</v>
      </c>
    </row>
    <row r="21" spans="1:9" x14ac:dyDescent="0.25">
      <c r="A21" s="3" t="s">
        <v>24</v>
      </c>
      <c r="C21" s="1" t="s">
        <v>9</v>
      </c>
      <c r="D21" s="9">
        <v>2574496077</v>
      </c>
      <c r="E21" s="2">
        <v>0.42420000000000002</v>
      </c>
      <c r="F21" s="2">
        <v>0.1</v>
      </c>
      <c r="G21" s="2">
        <f t="shared" ref="G21:G24" si="1">F21*E21</f>
        <v>4.2420000000000006E-2</v>
      </c>
    </row>
    <row r="22" spans="1:9" x14ac:dyDescent="0.25">
      <c r="A22" s="3" t="s">
        <v>25</v>
      </c>
      <c r="C22" s="1" t="s">
        <v>11</v>
      </c>
      <c r="D22" s="9">
        <v>37972608</v>
      </c>
      <c r="E22" s="2">
        <v>6.0000000000000001E-3</v>
      </c>
      <c r="F22" s="2">
        <v>0.02</v>
      </c>
      <c r="G22" s="2">
        <f t="shared" si="1"/>
        <v>1.2E-4</v>
      </c>
    </row>
    <row r="23" spans="1:9" x14ac:dyDescent="0.25">
      <c r="A23" s="3" t="s">
        <v>26</v>
      </c>
      <c r="C23" s="1" t="s">
        <v>13</v>
      </c>
      <c r="D23" s="9">
        <v>1297621545</v>
      </c>
      <c r="E23" s="2">
        <v>0.15909999999999999</v>
      </c>
      <c r="F23" s="2">
        <v>0</v>
      </c>
      <c r="G23" s="2">
        <f t="shared" si="1"/>
        <v>0</v>
      </c>
    </row>
    <row r="24" spans="1:9" x14ac:dyDescent="0.25">
      <c r="A24" s="3" t="s">
        <v>27</v>
      </c>
      <c r="C24" s="1" t="s">
        <v>15</v>
      </c>
      <c r="D24" s="9">
        <v>18960268</v>
      </c>
      <c r="E24" s="2">
        <v>2E-3</v>
      </c>
      <c r="F24" s="2">
        <v>7.1900000000000006E-2</v>
      </c>
      <c r="G24" s="2">
        <f t="shared" si="1"/>
        <v>1.4380000000000003E-4</v>
      </c>
    </row>
    <row r="25" spans="1:9" s="1" customFormat="1" ht="12.75" x14ac:dyDescent="0.2">
      <c r="A25" s="3" t="s">
        <v>28</v>
      </c>
      <c r="B25" s="3"/>
      <c r="C25" s="4" t="s">
        <v>29</v>
      </c>
      <c r="D25" s="16">
        <f>SUM(D20:D24)</f>
        <v>6855581683</v>
      </c>
      <c r="E25" s="7">
        <f>SUM(E20:E24)</f>
        <v>0.99990000000000001</v>
      </c>
      <c r="F25" s="8"/>
      <c r="G25" s="17">
        <f>SUM(G20:G24)</f>
        <v>6.0825640000000007E-2</v>
      </c>
      <c r="I25" s="10"/>
    </row>
    <row r="26" spans="1:9" s="1" customFormat="1" ht="12.75" x14ac:dyDescent="0.2">
      <c r="A26" s="3"/>
      <c r="B26" s="3"/>
      <c r="E26" s="2"/>
      <c r="F26" s="2"/>
      <c r="G26" s="2"/>
    </row>
    <row r="27" spans="1:9" x14ac:dyDescent="0.25">
      <c r="A27" s="3" t="s">
        <v>30</v>
      </c>
      <c r="C27" s="1" t="s">
        <v>19</v>
      </c>
      <c r="G27" s="9">
        <v>5235969265</v>
      </c>
    </row>
    <row r="28" spans="1:9" x14ac:dyDescent="0.25">
      <c r="A28" s="3" t="s">
        <v>31</v>
      </c>
      <c r="B28" s="3" t="s">
        <v>32</v>
      </c>
      <c r="C28" s="1" t="s">
        <v>33</v>
      </c>
      <c r="G28" s="10">
        <f>G27*G25</f>
        <v>318481181.56395465</v>
      </c>
    </row>
    <row r="30" spans="1:9" x14ac:dyDescent="0.25">
      <c r="A30" s="3" t="s">
        <v>34</v>
      </c>
      <c r="B30" s="3" t="s">
        <v>35</v>
      </c>
      <c r="C30" s="4" t="s">
        <v>36</v>
      </c>
      <c r="D30" s="4"/>
      <c r="E30" s="4"/>
      <c r="F30" s="4"/>
      <c r="G30" s="11">
        <f>G28-G18</f>
        <v>6663294.4866390228</v>
      </c>
    </row>
    <row r="31" spans="1:9" x14ac:dyDescent="0.25">
      <c r="A31" s="3" t="s">
        <v>37</v>
      </c>
      <c r="C31" s="4" t="s">
        <v>38</v>
      </c>
      <c r="D31" s="4"/>
      <c r="E31" s="4"/>
      <c r="F31" s="4"/>
      <c r="G31" s="18">
        <v>1.3580000000000001</v>
      </c>
    </row>
    <row r="32" spans="1:9" x14ac:dyDescent="0.25">
      <c r="A32" s="3" t="s">
        <v>39</v>
      </c>
      <c r="B32" s="3" t="s">
        <v>40</v>
      </c>
      <c r="C32" s="4" t="s">
        <v>41</v>
      </c>
      <c r="D32" s="4"/>
      <c r="E32" s="4"/>
      <c r="F32" s="4"/>
      <c r="G32" s="16">
        <f>G31*G30</f>
        <v>9048753.9128557928</v>
      </c>
    </row>
    <row r="33" spans="1:7" x14ac:dyDescent="0.25">
      <c r="A33" s="3" t="s">
        <v>42</v>
      </c>
      <c r="C33" s="4" t="s">
        <v>43</v>
      </c>
      <c r="G33" s="11">
        <v>104388656</v>
      </c>
    </row>
    <row r="34" spans="1:7" x14ac:dyDescent="0.25">
      <c r="A34" s="3" t="s">
        <v>44</v>
      </c>
      <c r="B34" s="3" t="s">
        <v>45</v>
      </c>
      <c r="C34" s="4" t="s">
        <v>46</v>
      </c>
      <c r="G34" s="12">
        <f>G32/G33</f>
        <v>8.6683306975959079E-2</v>
      </c>
    </row>
    <row r="35" spans="1:7" x14ac:dyDescent="0.25">
      <c r="G35" s="10"/>
    </row>
    <row r="36" spans="1:7" x14ac:dyDescent="0.25">
      <c r="C36" s="1" t="s">
        <v>47</v>
      </c>
    </row>
    <row r="37" spans="1:7" x14ac:dyDescent="0.25">
      <c r="C37" s="1" t="s">
        <v>48</v>
      </c>
    </row>
    <row r="38" spans="1:7" x14ac:dyDescent="0.25">
      <c r="C38" s="1" t="s">
        <v>49</v>
      </c>
    </row>
  </sheetData>
  <mergeCells count="1">
    <mergeCell ref="A4:G4"/>
  </mergeCells>
  <pageMargins left="0.7" right="0.7" top="0.75" bottom="0.75" header="0.3" footer="0.3"/>
  <pageSetup scale="88" fitToHeight="0" orientation="portrait" r:id="rId1"/>
  <headerFooter scaleWithDoc="0">
    <oddHeader>&amp;R&amp;"-,Bold"&amp;10Walmart Inc.
Exhibit SWC-2
Indiana Cause No. 45576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E541"/>
  <sheetViews>
    <sheetView zoomScaleNormal="100" workbookViewId="0">
      <selection activeCell="A3" sqref="A3:AA3"/>
    </sheetView>
  </sheetViews>
  <sheetFormatPr defaultRowHeight="15" x14ac:dyDescent="0.25"/>
  <cols>
    <col min="1" max="1" width="15.85546875" bestFit="1" customWidth="1"/>
    <col min="2" max="2" width="0.42578125" customWidth="1"/>
    <col min="3" max="3" width="27.5703125" customWidth="1"/>
    <col min="4" max="4" width="0.42578125" customWidth="1"/>
    <col min="5" max="5" width="18.5703125" bestFit="1" customWidth="1"/>
    <col min="6" max="6" width="0.42578125" customWidth="1"/>
    <col min="7" max="7" width="14.42578125" bestFit="1" customWidth="1"/>
    <col min="8" max="8" width="0.42578125" customWidth="1"/>
    <col min="9" max="9" width="9.42578125" customWidth="1"/>
    <col min="10" max="10" width="2" style="73" bestFit="1" customWidth="1"/>
    <col min="11" max="11" width="9.85546875" bestFit="1" customWidth="1"/>
    <col min="12" max="12" width="0.42578125" customWidth="1"/>
    <col min="13" max="13" width="10.140625" customWidth="1"/>
    <col min="14" max="14" width="0.42578125" customWidth="1"/>
    <col min="16" max="16" width="1.5703125" style="73" bestFit="1" customWidth="1"/>
    <col min="18" max="18" width="0.42578125" customWidth="1"/>
    <col min="20" max="20" width="0.42578125" customWidth="1"/>
    <col min="21" max="21" width="11.42578125" bestFit="1" customWidth="1"/>
    <col min="22" max="22" width="0.42578125" customWidth="1"/>
    <col min="24" max="24" width="0.42578125" customWidth="1"/>
    <col min="26" max="26" width="0.42578125" customWidth="1"/>
    <col min="27" max="27" width="11" customWidth="1"/>
    <col min="28" max="28" width="0.42578125" customWidth="1"/>
    <col min="30" max="30" width="0.42578125" customWidth="1"/>
    <col min="31" max="31" width="20" bestFit="1" customWidth="1"/>
  </cols>
  <sheetData>
    <row r="3" spans="1:27" ht="15.75" x14ac:dyDescent="0.25">
      <c r="A3" s="180" t="s">
        <v>50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5" spans="1:27" s="14" customFormat="1" ht="63.75" x14ac:dyDescent="0.2">
      <c r="A5" s="177" t="s">
        <v>51</v>
      </c>
      <c r="C5" s="177" t="s">
        <v>52</v>
      </c>
      <c r="E5" s="177" t="s">
        <v>53</v>
      </c>
      <c r="G5" s="177" t="s">
        <v>54</v>
      </c>
      <c r="I5" s="177" t="s">
        <v>55</v>
      </c>
      <c r="J5" s="50"/>
      <c r="K5" s="177" t="s">
        <v>56</v>
      </c>
      <c r="M5" s="177" t="s">
        <v>57</v>
      </c>
      <c r="O5" s="177" t="s">
        <v>58</v>
      </c>
      <c r="P5" s="50"/>
      <c r="Q5" s="177" t="s">
        <v>59</v>
      </c>
      <c r="S5" s="177" t="s">
        <v>60</v>
      </c>
      <c r="U5" s="177" t="s">
        <v>61</v>
      </c>
      <c r="W5" s="177" t="s">
        <v>62</v>
      </c>
      <c r="Y5" s="177" t="s">
        <v>63</v>
      </c>
      <c r="AA5" s="177" t="s">
        <v>64</v>
      </c>
    </row>
    <row r="6" spans="1:27" s="3" customFormat="1" ht="12" x14ac:dyDescent="0.2">
      <c r="A6" s="3" t="s">
        <v>65</v>
      </c>
      <c r="C6" s="3" t="s">
        <v>66</v>
      </c>
      <c r="E6" s="3" t="s">
        <v>67</v>
      </c>
      <c r="G6" s="3" t="s">
        <v>68</v>
      </c>
      <c r="I6" s="3" t="s">
        <v>69</v>
      </c>
      <c r="J6" s="51"/>
      <c r="K6" s="3" t="s">
        <v>70</v>
      </c>
      <c r="M6" s="3" t="s">
        <v>71</v>
      </c>
      <c r="O6" s="3" t="s">
        <v>72</v>
      </c>
      <c r="P6" s="51"/>
      <c r="Q6" s="3" t="s">
        <v>73</v>
      </c>
      <c r="S6" s="3" t="s">
        <v>74</v>
      </c>
      <c r="U6" s="3" t="s">
        <v>75</v>
      </c>
      <c r="W6" s="3" t="s">
        <v>76</v>
      </c>
      <c r="Y6" s="3" t="s">
        <v>77</v>
      </c>
      <c r="AA6" s="3" t="s">
        <v>78</v>
      </c>
    </row>
    <row r="7" spans="1:27" s="3" customFormat="1" ht="12" x14ac:dyDescent="0.2">
      <c r="J7" s="51"/>
      <c r="P7" s="51"/>
      <c r="Q7" s="3" t="s">
        <v>79</v>
      </c>
      <c r="AA7" s="3" t="s">
        <v>80</v>
      </c>
    </row>
    <row r="9" spans="1:27" x14ac:dyDescent="0.25">
      <c r="A9" s="52" t="s">
        <v>81</v>
      </c>
      <c r="C9" s="52" t="s">
        <v>82</v>
      </c>
      <c r="D9" s="52"/>
      <c r="E9" s="52" t="s">
        <v>83</v>
      </c>
      <c r="F9" s="52"/>
      <c r="G9" s="53" t="s">
        <v>84</v>
      </c>
      <c r="I9" s="54">
        <v>0.1031</v>
      </c>
      <c r="J9" s="52"/>
      <c r="K9" s="55">
        <v>43118</v>
      </c>
      <c r="L9" s="52"/>
      <c r="M9" s="56" t="s">
        <v>85</v>
      </c>
      <c r="O9" s="57">
        <v>9.7000000000000003E-2</v>
      </c>
      <c r="P9" s="58"/>
      <c r="Q9" s="59">
        <f t="shared" ref="Q9:Q62" si="0">(O9-I9)*10000</f>
        <v>-60.999999999999943</v>
      </c>
      <c r="S9" s="60"/>
      <c r="U9" s="15" t="s">
        <v>86</v>
      </c>
      <c r="W9" s="54">
        <v>6.4399999999999999E-2</v>
      </c>
      <c r="X9" s="54"/>
      <c r="Y9" s="54">
        <v>0.4168</v>
      </c>
      <c r="AA9" s="54">
        <f t="shared" ref="AA9:AA46" si="1">Y9*O9</f>
        <v>4.0429600000000003E-2</v>
      </c>
    </row>
    <row r="10" spans="1:27" x14ac:dyDescent="0.25">
      <c r="A10" s="52" t="s">
        <v>87</v>
      </c>
      <c r="C10" s="52" t="s">
        <v>88</v>
      </c>
      <c r="D10" s="52"/>
      <c r="E10" s="52" t="s">
        <v>83</v>
      </c>
      <c r="F10" s="52"/>
      <c r="G10" s="53" t="s">
        <v>89</v>
      </c>
      <c r="I10" s="54">
        <v>0.1</v>
      </c>
      <c r="J10" s="52"/>
      <c r="K10" s="55">
        <v>43131</v>
      </c>
      <c r="L10" s="52"/>
      <c r="M10" s="56" t="s">
        <v>85</v>
      </c>
      <c r="O10" s="57">
        <v>9.2999999999999999E-2</v>
      </c>
      <c r="P10" s="58"/>
      <c r="Q10" s="61">
        <f t="shared" si="0"/>
        <v>-70.000000000000057</v>
      </c>
      <c r="S10" s="60"/>
      <c r="U10" s="15" t="s">
        <v>90</v>
      </c>
      <c r="W10" s="54">
        <v>6.88E-2</v>
      </c>
      <c r="X10" s="54"/>
      <c r="Y10" s="54">
        <v>0.48509999999999998</v>
      </c>
      <c r="AA10" s="54">
        <f t="shared" si="1"/>
        <v>4.5114299999999996E-2</v>
      </c>
    </row>
    <row r="11" spans="1:27" x14ac:dyDescent="0.25">
      <c r="A11" s="52" t="s">
        <v>91</v>
      </c>
      <c r="C11" s="52" t="s">
        <v>92</v>
      </c>
      <c r="D11" s="52"/>
      <c r="E11" s="52" t="s">
        <v>93</v>
      </c>
      <c r="F11" s="52"/>
      <c r="G11" s="53" t="s">
        <v>94</v>
      </c>
      <c r="I11" s="54">
        <v>0.1057</v>
      </c>
      <c r="J11" s="52"/>
      <c r="K11" s="55">
        <v>43133</v>
      </c>
      <c r="L11" s="52"/>
      <c r="M11" s="56" t="s">
        <v>85</v>
      </c>
      <c r="O11" s="57">
        <v>9.98E-2</v>
      </c>
      <c r="P11" s="58"/>
      <c r="Q11" s="61">
        <f t="shared" si="0"/>
        <v>-59.000000000000021</v>
      </c>
      <c r="S11" s="60" t="s">
        <v>95</v>
      </c>
      <c r="U11" s="15" t="s">
        <v>86</v>
      </c>
      <c r="W11" s="54">
        <v>7.4899999999999994E-2</v>
      </c>
      <c r="X11" s="54"/>
      <c r="Y11" s="54">
        <v>0.49020000000000002</v>
      </c>
      <c r="AA11" s="54">
        <f t="shared" si="1"/>
        <v>4.892196E-2</v>
      </c>
    </row>
    <row r="12" spans="1:27" x14ac:dyDescent="0.25">
      <c r="A12" s="52" t="s">
        <v>96</v>
      </c>
      <c r="C12" s="52" t="s">
        <v>97</v>
      </c>
      <c r="D12" s="52"/>
      <c r="E12" s="52" t="s">
        <v>98</v>
      </c>
      <c r="F12" s="52"/>
      <c r="G12" s="53" t="s">
        <v>99</v>
      </c>
      <c r="I12" s="54">
        <v>0.1075</v>
      </c>
      <c r="J12" s="52"/>
      <c r="K12" s="55">
        <v>43154</v>
      </c>
      <c r="L12" s="52"/>
      <c r="M12" s="56" t="s">
        <v>85</v>
      </c>
      <c r="O12" s="57">
        <v>9.9000000000000005E-2</v>
      </c>
      <c r="P12" s="58"/>
      <c r="Q12" s="61">
        <f t="shared" si="0"/>
        <v>-84.999999999999943</v>
      </c>
      <c r="S12" s="60"/>
      <c r="U12" s="15" t="s">
        <v>86</v>
      </c>
      <c r="W12" s="54">
        <v>7.0900000000000005E-2</v>
      </c>
      <c r="X12" s="54"/>
      <c r="Y12" s="54">
        <v>0.52</v>
      </c>
      <c r="AA12" s="54">
        <f t="shared" si="1"/>
        <v>5.1480000000000005E-2</v>
      </c>
    </row>
    <row r="13" spans="1:27" x14ac:dyDescent="0.25">
      <c r="A13" s="52" t="s">
        <v>100</v>
      </c>
      <c r="C13" s="52" t="s">
        <v>101</v>
      </c>
      <c r="D13" s="52"/>
      <c r="E13" s="52" t="s">
        <v>102</v>
      </c>
      <c r="F13" s="52"/>
      <c r="G13" s="53" t="s">
        <v>103</v>
      </c>
      <c r="I13" s="54">
        <v>0.10150000000000001</v>
      </c>
      <c r="J13" s="52"/>
      <c r="K13" s="55">
        <v>43171</v>
      </c>
      <c r="L13" s="52"/>
      <c r="M13" s="56" t="s">
        <v>85</v>
      </c>
      <c r="O13" s="57">
        <v>9.2499999999999999E-2</v>
      </c>
      <c r="P13" s="58"/>
      <c r="Q13" s="61">
        <f t="shared" si="0"/>
        <v>-90.000000000000085</v>
      </c>
      <c r="S13" s="60" t="s">
        <v>95</v>
      </c>
      <c r="U13" s="15" t="s">
        <v>90</v>
      </c>
      <c r="W13" s="54">
        <v>7.0599999999999996E-2</v>
      </c>
      <c r="X13" s="54"/>
      <c r="Y13" s="54">
        <v>0.53810000000000002</v>
      </c>
      <c r="AA13" s="54">
        <f t="shared" si="1"/>
        <v>4.9774249999999999E-2</v>
      </c>
    </row>
    <row r="14" spans="1:27" x14ac:dyDescent="0.25">
      <c r="A14" s="52" t="s">
        <v>104</v>
      </c>
      <c r="C14" s="52" t="s">
        <v>105</v>
      </c>
      <c r="D14" s="52"/>
      <c r="E14" s="52" t="s">
        <v>106</v>
      </c>
      <c r="F14" s="52"/>
      <c r="G14" s="53" t="s">
        <v>107</v>
      </c>
      <c r="I14" s="54">
        <v>9.7900000000000001E-2</v>
      </c>
      <c r="J14" s="52"/>
      <c r="K14" s="55">
        <v>43174</v>
      </c>
      <c r="L14" s="52"/>
      <c r="M14" s="56" t="s">
        <v>108</v>
      </c>
      <c r="O14" s="57">
        <v>0.09</v>
      </c>
      <c r="P14" s="58"/>
      <c r="Q14" s="61">
        <f t="shared" si="0"/>
        <v>-79.000000000000043</v>
      </c>
      <c r="S14" s="60"/>
      <c r="U14" s="15" t="s">
        <v>86</v>
      </c>
      <c r="W14" s="54">
        <v>6.5299999999999997E-2</v>
      </c>
      <c r="X14" s="54"/>
      <c r="Y14" s="54">
        <v>0.48</v>
      </c>
      <c r="AA14" s="54">
        <f t="shared" si="1"/>
        <v>4.3199999999999995E-2</v>
      </c>
    </row>
    <row r="15" spans="1:27" x14ac:dyDescent="0.25">
      <c r="A15" s="52" t="s">
        <v>109</v>
      </c>
      <c r="C15" s="52" t="s">
        <v>110</v>
      </c>
      <c r="D15" s="52"/>
      <c r="E15" s="52" t="s">
        <v>111</v>
      </c>
      <c r="F15" s="52"/>
      <c r="G15" s="53" t="s">
        <v>112</v>
      </c>
      <c r="I15" s="54">
        <v>0.105</v>
      </c>
      <c r="J15" s="52"/>
      <c r="K15" s="55">
        <v>43188</v>
      </c>
      <c r="L15" s="52"/>
      <c r="M15" s="56" t="s">
        <v>85</v>
      </c>
      <c r="O15" s="57">
        <v>0.1</v>
      </c>
      <c r="P15" s="58"/>
      <c r="Q15" s="61">
        <f t="shared" si="0"/>
        <v>-49.999999999999908</v>
      </c>
      <c r="S15" s="60"/>
      <c r="U15" s="15" t="s">
        <v>90</v>
      </c>
      <c r="W15" s="54">
        <v>5.8900000000000001E-2</v>
      </c>
      <c r="X15" s="54"/>
      <c r="Y15" s="54">
        <v>0.40889999999999999</v>
      </c>
      <c r="AA15" s="54">
        <f t="shared" si="1"/>
        <v>4.0890000000000003E-2</v>
      </c>
    </row>
    <row r="16" spans="1:27" x14ac:dyDescent="0.25">
      <c r="A16" s="52" t="s">
        <v>109</v>
      </c>
      <c r="C16" s="52" t="s">
        <v>113</v>
      </c>
      <c r="D16" s="52"/>
      <c r="E16" s="52" t="s">
        <v>83</v>
      </c>
      <c r="F16" s="52"/>
      <c r="G16" s="53" t="s">
        <v>114</v>
      </c>
      <c r="I16" s="54">
        <v>0.106</v>
      </c>
      <c r="J16" s="52"/>
      <c r="K16" s="55">
        <v>43202</v>
      </c>
      <c r="L16" s="52"/>
      <c r="M16" s="56" t="s">
        <v>85</v>
      </c>
      <c r="O16" s="57">
        <v>9.9000000000000005E-2</v>
      </c>
      <c r="P16" s="58"/>
      <c r="Q16" s="61">
        <f t="shared" si="0"/>
        <v>-69.999999999999929</v>
      </c>
      <c r="S16" s="60"/>
      <c r="U16" s="15" t="s">
        <v>90</v>
      </c>
      <c r="W16" s="54">
        <v>5.7599999999999998E-2</v>
      </c>
      <c r="X16" s="54"/>
      <c r="Y16" s="54">
        <v>0.36380000000000001</v>
      </c>
      <c r="AA16" s="54">
        <f t="shared" si="1"/>
        <v>3.6016200000000005E-2</v>
      </c>
    </row>
    <row r="17" spans="1:27" x14ac:dyDescent="0.25">
      <c r="A17" s="52" t="s">
        <v>81</v>
      </c>
      <c r="C17" s="52" t="s">
        <v>115</v>
      </c>
      <c r="D17" s="52"/>
      <c r="E17" s="52" t="s">
        <v>98</v>
      </c>
      <c r="F17" s="52"/>
      <c r="G17" s="53" t="s">
        <v>116</v>
      </c>
      <c r="I17" s="54">
        <v>0.10299999999999999</v>
      </c>
      <c r="J17" s="52"/>
      <c r="K17" s="55">
        <v>43203</v>
      </c>
      <c r="L17" s="52"/>
      <c r="M17" s="56" t="s">
        <v>85</v>
      </c>
      <c r="O17" s="57">
        <v>9.7299999999999998E-2</v>
      </c>
      <c r="P17" s="58"/>
      <c r="Q17" s="61">
        <f t="shared" si="0"/>
        <v>-56.999999999999964</v>
      </c>
      <c r="S17" s="60"/>
      <c r="U17" s="15" t="s">
        <v>90</v>
      </c>
      <c r="W17" s="54">
        <v>6.83E-2</v>
      </c>
      <c r="X17" s="54"/>
      <c r="Y17" s="54">
        <v>0.49249999999999999</v>
      </c>
      <c r="AA17" s="54">
        <f t="shared" si="1"/>
        <v>4.7920249999999998E-2</v>
      </c>
    </row>
    <row r="18" spans="1:27" x14ac:dyDescent="0.25">
      <c r="A18" s="52" t="s">
        <v>117</v>
      </c>
      <c r="C18" s="52" t="s">
        <v>118</v>
      </c>
      <c r="D18" s="52"/>
      <c r="E18" s="52" t="s">
        <v>119</v>
      </c>
      <c r="F18" s="52"/>
      <c r="G18" s="53" t="s">
        <v>120</v>
      </c>
      <c r="I18" s="54">
        <v>0.105</v>
      </c>
      <c r="J18" s="52"/>
      <c r="K18" s="55">
        <v>43208</v>
      </c>
      <c r="L18" s="52"/>
      <c r="M18" s="56" t="s">
        <v>108</v>
      </c>
      <c r="O18" s="57">
        <v>9.2499999999999999E-2</v>
      </c>
      <c r="P18" s="58"/>
      <c r="Q18" s="61">
        <f t="shared" si="0"/>
        <v>-124.99999999999997</v>
      </c>
      <c r="S18" s="60"/>
      <c r="U18" s="15" t="s">
        <v>86</v>
      </c>
      <c r="W18" s="54">
        <v>7.0900000000000005E-2</v>
      </c>
      <c r="X18" s="54"/>
      <c r="Y18" s="54">
        <v>0.53</v>
      </c>
      <c r="AA18" s="54">
        <f t="shared" si="1"/>
        <v>4.9024999999999999E-2</v>
      </c>
    </row>
    <row r="19" spans="1:27" x14ac:dyDescent="0.25">
      <c r="A19" s="52" t="s">
        <v>109</v>
      </c>
      <c r="C19" s="52" t="s">
        <v>121</v>
      </c>
      <c r="D19" s="52"/>
      <c r="E19" s="52" t="s">
        <v>122</v>
      </c>
      <c r="F19" s="52"/>
      <c r="G19" s="53" t="s">
        <v>123</v>
      </c>
      <c r="I19" s="54">
        <v>0.105</v>
      </c>
      <c r="J19" s="52"/>
      <c r="K19" s="55">
        <v>43208</v>
      </c>
      <c r="L19" s="52"/>
      <c r="M19" s="56" t="s">
        <v>85</v>
      </c>
      <c r="O19" s="57">
        <v>0.1</v>
      </c>
      <c r="P19" s="58"/>
      <c r="Q19" s="61">
        <f t="shared" si="0"/>
        <v>-49.999999999999908</v>
      </c>
      <c r="S19" s="60"/>
      <c r="U19" s="15" t="s">
        <v>90</v>
      </c>
      <c r="W19" s="54">
        <v>5.3400000000000003E-2</v>
      </c>
      <c r="X19" s="54"/>
      <c r="Y19" s="54">
        <v>0.36840000000000001</v>
      </c>
      <c r="AA19" s="54">
        <f t="shared" si="1"/>
        <v>3.6840000000000005E-2</v>
      </c>
    </row>
    <row r="20" spans="1:27" x14ac:dyDescent="0.25">
      <c r="A20" s="52" t="s">
        <v>124</v>
      </c>
      <c r="C20" s="52" t="s">
        <v>125</v>
      </c>
      <c r="D20" s="52"/>
      <c r="E20" s="52" t="s">
        <v>126</v>
      </c>
      <c r="F20" s="52"/>
      <c r="G20" s="53" t="s">
        <v>127</v>
      </c>
      <c r="I20" s="54">
        <v>9.9000000000000005E-2</v>
      </c>
      <c r="J20" s="52"/>
      <c r="K20" s="55">
        <v>43216</v>
      </c>
      <c r="L20" s="52"/>
      <c r="M20" s="56" t="s">
        <v>85</v>
      </c>
      <c r="O20" s="57">
        <v>9.5000000000000001E-2</v>
      </c>
      <c r="P20" s="58"/>
      <c r="Q20" s="61">
        <f t="shared" si="0"/>
        <v>-40.000000000000036</v>
      </c>
      <c r="S20" s="60"/>
      <c r="U20" s="15" t="s">
        <v>90</v>
      </c>
      <c r="W20" s="54">
        <v>7.4999999999999997E-2</v>
      </c>
      <c r="X20" s="54"/>
      <c r="Y20" s="54">
        <v>0.48499999999999999</v>
      </c>
      <c r="AA20" s="54">
        <f t="shared" si="1"/>
        <v>4.6074999999999998E-2</v>
      </c>
    </row>
    <row r="21" spans="1:27" x14ac:dyDescent="0.25">
      <c r="A21" s="62" t="s">
        <v>128</v>
      </c>
      <c r="B21" s="63"/>
      <c r="C21" s="62" t="s">
        <v>113</v>
      </c>
      <c r="D21" s="62"/>
      <c r="E21" s="62" t="s">
        <v>83</v>
      </c>
      <c r="F21" s="62"/>
      <c r="G21" s="64">
        <v>44967</v>
      </c>
      <c r="H21" s="63"/>
      <c r="I21" s="65">
        <v>0.106</v>
      </c>
      <c r="J21" s="62"/>
      <c r="K21" s="66">
        <v>43250</v>
      </c>
      <c r="L21" s="62"/>
      <c r="M21" s="67" t="s">
        <v>85</v>
      </c>
      <c r="N21" s="63"/>
      <c r="O21" s="68">
        <v>9.9500000000000005E-2</v>
      </c>
      <c r="P21" s="69"/>
      <c r="Q21" s="70">
        <f t="shared" si="0"/>
        <v>-64.999999999999915</v>
      </c>
      <c r="R21" s="63"/>
      <c r="S21" s="71"/>
      <c r="T21" s="63"/>
      <c r="U21" s="72" t="s">
        <v>86</v>
      </c>
      <c r="V21" s="63"/>
      <c r="W21" s="65">
        <v>5.5100000000000003E-2</v>
      </c>
      <c r="X21" s="65"/>
      <c r="Y21" s="65">
        <v>0.35730000000000001</v>
      </c>
      <c r="Z21" s="63"/>
      <c r="AA21" s="65">
        <f t="shared" si="1"/>
        <v>3.5551350000000002E-2</v>
      </c>
    </row>
    <row r="22" spans="1:27" x14ac:dyDescent="0.25">
      <c r="A22" s="52" t="s">
        <v>129</v>
      </c>
      <c r="C22" s="52" t="s">
        <v>130</v>
      </c>
      <c r="D22" s="52"/>
      <c r="E22" s="52" t="s">
        <v>131</v>
      </c>
      <c r="F22" s="52"/>
      <c r="G22" s="53">
        <v>9472</v>
      </c>
      <c r="I22" s="54">
        <v>0.10100000000000001</v>
      </c>
      <c r="J22" s="52"/>
      <c r="K22" s="55">
        <v>43251</v>
      </c>
      <c r="L22" s="52"/>
      <c r="M22" s="56" t="s">
        <v>108</v>
      </c>
      <c r="O22" s="57">
        <v>9.5000000000000001E-2</v>
      </c>
      <c r="P22" s="58"/>
      <c r="Q22" s="61">
        <f t="shared" si="0"/>
        <v>-60.000000000000057</v>
      </c>
      <c r="S22" s="60"/>
      <c r="U22" s="15" t="s">
        <v>86</v>
      </c>
      <c r="W22" s="54">
        <v>7.0300000000000001E-2</v>
      </c>
      <c r="X22" s="54"/>
      <c r="Y22" s="54">
        <v>0.50439999999999996</v>
      </c>
      <c r="AA22" s="54">
        <f t="shared" si="1"/>
        <v>4.7917999999999995E-2</v>
      </c>
    </row>
    <row r="23" spans="1:27" x14ac:dyDescent="0.25">
      <c r="A23" s="52" t="s">
        <v>104</v>
      </c>
      <c r="C23" s="52" t="s">
        <v>132</v>
      </c>
      <c r="D23" s="52"/>
      <c r="E23" s="52" t="s">
        <v>133</v>
      </c>
      <c r="F23" s="52"/>
      <c r="G23" s="53" t="s">
        <v>134</v>
      </c>
      <c r="I23" s="54">
        <v>9.5000000000000001E-2</v>
      </c>
      <c r="J23" s="52"/>
      <c r="K23" s="55">
        <v>43265</v>
      </c>
      <c r="L23" s="52"/>
      <c r="M23" s="56" t="s">
        <v>108</v>
      </c>
      <c r="O23" s="57">
        <v>8.7999999999999995E-2</v>
      </c>
      <c r="P23" s="58"/>
      <c r="Q23" s="61">
        <f t="shared" si="0"/>
        <v>-70.000000000000057</v>
      </c>
      <c r="S23" s="60"/>
      <c r="U23" s="15" t="s">
        <v>86</v>
      </c>
      <c r="W23" s="54">
        <v>6.4399999999999999E-2</v>
      </c>
      <c r="X23" s="54"/>
      <c r="Y23" s="54">
        <v>0.48</v>
      </c>
      <c r="AA23" s="54">
        <f t="shared" si="1"/>
        <v>4.2239999999999993E-2</v>
      </c>
    </row>
    <row r="24" spans="1:27" x14ac:dyDescent="0.25">
      <c r="A24" s="73" t="s">
        <v>135</v>
      </c>
      <c r="C24" s="73" t="s">
        <v>136</v>
      </c>
      <c r="D24" s="73"/>
      <c r="E24" s="73" t="s">
        <v>137</v>
      </c>
      <c r="F24" s="73"/>
      <c r="G24" s="74" t="s">
        <v>138</v>
      </c>
      <c r="I24" s="75">
        <v>0.106</v>
      </c>
      <c r="K24" s="76">
        <v>43273</v>
      </c>
      <c r="L24" s="73"/>
      <c r="M24" s="56" t="s">
        <v>85</v>
      </c>
      <c r="O24" s="54">
        <v>9.5000000000000001E-2</v>
      </c>
      <c r="Q24" s="61">
        <f t="shared" si="0"/>
        <v>-109.99999999999996</v>
      </c>
      <c r="S24" s="60"/>
      <c r="U24" s="15" t="s">
        <v>86</v>
      </c>
      <c r="W24" s="54">
        <v>7.5700000000000003E-2</v>
      </c>
      <c r="X24" s="54"/>
      <c r="Y24" s="54">
        <v>0.57099999999999995</v>
      </c>
      <c r="AA24" s="54">
        <f t="shared" si="1"/>
        <v>5.4244999999999995E-2</v>
      </c>
    </row>
    <row r="25" spans="1:27" x14ac:dyDescent="0.25">
      <c r="A25" s="52" t="s">
        <v>96</v>
      </c>
      <c r="C25" s="52" t="s">
        <v>139</v>
      </c>
      <c r="D25" s="52"/>
      <c r="E25" s="52" t="s">
        <v>98</v>
      </c>
      <c r="F25" s="52"/>
      <c r="G25" s="53" t="s">
        <v>140</v>
      </c>
      <c r="I25" s="54">
        <v>0.1075</v>
      </c>
      <c r="J25" s="52" t="s">
        <v>141</v>
      </c>
      <c r="K25" s="55">
        <v>43273</v>
      </c>
      <c r="L25" s="52"/>
      <c r="M25" s="56" t="s">
        <v>85</v>
      </c>
      <c r="O25" s="57">
        <v>9.9000000000000005E-2</v>
      </c>
      <c r="P25" s="58"/>
      <c r="Q25" s="61">
        <f t="shared" si="0"/>
        <v>-84.999999999999943</v>
      </c>
      <c r="S25" s="60"/>
      <c r="U25" s="15" t="s">
        <v>86</v>
      </c>
      <c r="W25" s="54">
        <v>7.3499999999999996E-2</v>
      </c>
      <c r="X25" s="54"/>
      <c r="Y25" s="54">
        <v>0.52</v>
      </c>
      <c r="AA25" s="54">
        <f t="shared" si="1"/>
        <v>5.1480000000000005E-2</v>
      </c>
    </row>
    <row r="26" spans="1:27" x14ac:dyDescent="0.25">
      <c r="A26" s="52" t="s">
        <v>142</v>
      </c>
      <c r="C26" s="52" t="s">
        <v>143</v>
      </c>
      <c r="D26" s="52"/>
      <c r="E26" s="52"/>
      <c r="F26" s="52"/>
      <c r="G26" s="53" t="s">
        <v>144</v>
      </c>
      <c r="I26" s="54">
        <v>9.5000000000000001E-2</v>
      </c>
      <c r="J26" s="52"/>
      <c r="K26" s="55">
        <v>43279</v>
      </c>
      <c r="L26" s="52"/>
      <c r="M26" s="56" t="s">
        <v>108</v>
      </c>
      <c r="O26" s="57">
        <v>9.35E-2</v>
      </c>
      <c r="P26" s="58"/>
      <c r="Q26" s="61">
        <f t="shared" si="0"/>
        <v>-15.000000000000014</v>
      </c>
      <c r="S26" s="60"/>
      <c r="U26" s="15" t="s">
        <v>90</v>
      </c>
      <c r="W26" s="54">
        <v>7.1800000000000003E-2</v>
      </c>
      <c r="X26" s="54"/>
      <c r="Y26" s="54">
        <v>0.49</v>
      </c>
      <c r="AA26" s="54">
        <f t="shared" si="1"/>
        <v>4.5815000000000002E-2</v>
      </c>
    </row>
    <row r="27" spans="1:27" x14ac:dyDescent="0.25">
      <c r="A27" s="52" t="s">
        <v>135</v>
      </c>
      <c r="C27" s="52" t="s">
        <v>145</v>
      </c>
      <c r="D27" s="52"/>
      <c r="E27" s="52" t="s">
        <v>137</v>
      </c>
      <c r="F27" s="52"/>
      <c r="G27" s="53" t="s">
        <v>146</v>
      </c>
      <c r="I27" s="54">
        <v>0.106</v>
      </c>
      <c r="J27" s="52"/>
      <c r="K27" s="55">
        <v>43280</v>
      </c>
      <c r="L27" s="52"/>
      <c r="M27" s="56" t="s">
        <v>85</v>
      </c>
      <c r="O27" s="57">
        <v>9.5000000000000001E-2</v>
      </c>
      <c r="P27" s="58"/>
      <c r="Q27" s="61">
        <f t="shared" si="0"/>
        <v>-109.99999999999996</v>
      </c>
      <c r="S27" s="60"/>
      <c r="U27" s="15" t="s">
        <v>86</v>
      </c>
      <c r="W27" s="54">
        <v>7.8E-2</v>
      </c>
      <c r="X27" s="54"/>
      <c r="Y27" s="54">
        <v>0.56689999999999996</v>
      </c>
      <c r="AA27" s="54">
        <f t="shared" si="1"/>
        <v>5.3855499999999994E-2</v>
      </c>
    </row>
    <row r="28" spans="1:27" ht="24" x14ac:dyDescent="0.25">
      <c r="A28" s="52" t="s">
        <v>147</v>
      </c>
      <c r="C28" s="52" t="s">
        <v>130</v>
      </c>
      <c r="D28" s="52"/>
      <c r="E28" s="52" t="s">
        <v>131</v>
      </c>
      <c r="F28" s="52"/>
      <c r="G28" s="53" t="s">
        <v>148</v>
      </c>
      <c r="I28" s="54">
        <v>0.10100000000000001</v>
      </c>
      <c r="J28" s="52"/>
      <c r="K28" s="55">
        <v>43320</v>
      </c>
      <c r="L28" s="52"/>
      <c r="M28" s="56" t="s">
        <v>108</v>
      </c>
      <c r="O28" s="57">
        <v>9.5299999999999996E-2</v>
      </c>
      <c r="P28" s="58"/>
      <c r="Q28" s="61">
        <f t="shared" si="0"/>
        <v>-57.000000000000107</v>
      </c>
      <c r="S28" s="60"/>
      <c r="U28" s="15" t="s">
        <v>86</v>
      </c>
      <c r="W28" s="54">
        <v>7.4499999999999997E-2</v>
      </c>
      <c r="X28" s="54"/>
      <c r="Y28" s="54">
        <v>0.50439999999999996</v>
      </c>
      <c r="AA28" s="54">
        <f t="shared" si="1"/>
        <v>4.8069319999999992E-2</v>
      </c>
    </row>
    <row r="29" spans="1:27" x14ac:dyDescent="0.25">
      <c r="A29" s="52" t="s">
        <v>149</v>
      </c>
      <c r="C29" s="52" t="s">
        <v>150</v>
      </c>
      <c r="D29" s="52"/>
      <c r="E29" s="52" t="s">
        <v>131</v>
      </c>
      <c r="F29" s="52"/>
      <c r="G29" s="53" t="s">
        <v>151</v>
      </c>
      <c r="I29" s="54">
        <v>0.10100000000000001</v>
      </c>
      <c r="J29" s="52"/>
      <c r="K29" s="55">
        <v>43333</v>
      </c>
      <c r="L29" s="52"/>
      <c r="M29" s="56" t="s">
        <v>108</v>
      </c>
      <c r="O29" s="57">
        <v>9.7000000000000003E-2</v>
      </c>
      <c r="P29" s="58"/>
      <c r="Q29" s="61">
        <f t="shared" si="0"/>
        <v>-40.000000000000036</v>
      </c>
      <c r="S29" s="60"/>
      <c r="U29" s="15" t="s">
        <v>86</v>
      </c>
      <c r="W29" s="54">
        <v>6.7799999999999999E-2</v>
      </c>
      <c r="X29" s="54"/>
      <c r="Y29" s="54">
        <v>0.50519999999999998</v>
      </c>
      <c r="AA29" s="54">
        <f t="shared" si="1"/>
        <v>4.9004399999999997E-2</v>
      </c>
    </row>
    <row r="30" spans="1:27" x14ac:dyDescent="0.25">
      <c r="A30" s="52" t="s">
        <v>152</v>
      </c>
      <c r="C30" s="52" t="s">
        <v>153</v>
      </c>
      <c r="D30" s="52"/>
      <c r="E30" s="52" t="s">
        <v>106</v>
      </c>
      <c r="F30" s="52"/>
      <c r="G30" s="53" t="s">
        <v>154</v>
      </c>
      <c r="I30" s="54">
        <v>0.10100000000000001</v>
      </c>
      <c r="J30" s="52"/>
      <c r="K30" s="55">
        <v>43336</v>
      </c>
      <c r="L30" s="52"/>
      <c r="M30" s="56" t="s">
        <v>108</v>
      </c>
      <c r="O30" s="57">
        <v>9.2799999999999994E-2</v>
      </c>
      <c r="P30" s="58"/>
      <c r="Q30" s="61">
        <f t="shared" si="0"/>
        <v>-82.000000000000128</v>
      </c>
      <c r="S30" s="60"/>
      <c r="U30" s="15" t="s">
        <v>86</v>
      </c>
      <c r="W30" s="54">
        <v>6.9699999999999998E-2</v>
      </c>
      <c r="X30" s="54"/>
      <c r="Y30" s="54">
        <v>0.50949999999999995</v>
      </c>
      <c r="AA30" s="54">
        <f t="shared" si="1"/>
        <v>4.7281599999999993E-2</v>
      </c>
    </row>
    <row r="31" spans="1:27" x14ac:dyDescent="0.25">
      <c r="A31" s="52" t="s">
        <v>155</v>
      </c>
      <c r="C31" s="52" t="s">
        <v>156</v>
      </c>
      <c r="D31" s="52"/>
      <c r="E31" s="52" t="s">
        <v>157</v>
      </c>
      <c r="F31" s="52"/>
      <c r="G31" s="53" t="s">
        <v>158</v>
      </c>
      <c r="I31" s="54">
        <v>0.10249999999999999</v>
      </c>
      <c r="J31" s="52"/>
      <c r="K31" s="55">
        <v>43348</v>
      </c>
      <c r="L31" s="52"/>
      <c r="M31" s="56" t="s">
        <v>85</v>
      </c>
      <c r="O31" s="57">
        <v>9.0999999999999998E-2</v>
      </c>
      <c r="P31" s="58"/>
      <c r="Q31" s="61">
        <f t="shared" si="0"/>
        <v>-114.99999999999996</v>
      </c>
      <c r="S31" s="60" t="s">
        <v>95</v>
      </c>
      <c r="U31" s="15" t="s">
        <v>90</v>
      </c>
      <c r="W31" s="54">
        <v>7.2400000000000006E-2</v>
      </c>
      <c r="X31" s="54"/>
      <c r="Y31" s="54">
        <v>0.53969999999999996</v>
      </c>
      <c r="AA31" s="54">
        <f t="shared" si="1"/>
        <v>4.9112699999999995E-2</v>
      </c>
    </row>
    <row r="32" spans="1:27" ht="24" x14ac:dyDescent="0.25">
      <c r="A32" s="52" t="s">
        <v>159</v>
      </c>
      <c r="C32" s="52" t="s">
        <v>160</v>
      </c>
      <c r="D32" s="52"/>
      <c r="E32" s="52" t="s">
        <v>93</v>
      </c>
      <c r="F32" s="52"/>
      <c r="G32" s="53" t="s">
        <v>161</v>
      </c>
      <c r="I32" s="54">
        <v>0.1</v>
      </c>
      <c r="J32" s="52"/>
      <c r="K32" s="55">
        <v>43357</v>
      </c>
      <c r="L32" s="52"/>
      <c r="M32" s="56" t="s">
        <v>85</v>
      </c>
      <c r="O32" s="57">
        <v>0.1</v>
      </c>
      <c r="P32" s="58"/>
      <c r="Q32" s="61">
        <f t="shared" si="0"/>
        <v>0</v>
      </c>
      <c r="S32" s="60" t="s">
        <v>95</v>
      </c>
      <c r="U32" s="15" t="s">
        <v>86</v>
      </c>
      <c r="W32" s="54">
        <v>7.0800000000000002E-2</v>
      </c>
      <c r="X32" s="54"/>
      <c r="Y32" s="54">
        <v>0.52</v>
      </c>
      <c r="AA32" s="54">
        <f t="shared" si="1"/>
        <v>5.2000000000000005E-2</v>
      </c>
    </row>
    <row r="33" spans="1:27" x14ac:dyDescent="0.25">
      <c r="A33" s="73" t="s">
        <v>159</v>
      </c>
      <c r="C33" s="73" t="s">
        <v>162</v>
      </c>
      <c r="D33" s="73"/>
      <c r="E33" s="73" t="s">
        <v>163</v>
      </c>
      <c r="F33" s="73"/>
      <c r="G33" s="73" t="s">
        <v>164</v>
      </c>
      <c r="I33" s="54">
        <v>9.8000000000000004E-2</v>
      </c>
      <c r="K33" s="76">
        <v>43363</v>
      </c>
      <c r="L33" s="73"/>
      <c r="M33" s="56" t="s">
        <v>85</v>
      </c>
      <c r="O33" s="54">
        <v>9.8000000000000004E-2</v>
      </c>
      <c r="P33" s="58"/>
      <c r="Q33" s="61">
        <f t="shared" si="0"/>
        <v>0</v>
      </c>
      <c r="S33" s="60"/>
      <c r="U33" s="15" t="s">
        <v>86</v>
      </c>
      <c r="W33" s="54">
        <v>7.0999999999999994E-2</v>
      </c>
      <c r="X33" s="54"/>
      <c r="Y33" s="54">
        <v>0.56059999999999999</v>
      </c>
      <c r="AA33" s="54">
        <f t="shared" si="1"/>
        <v>5.4938800000000003E-2</v>
      </c>
    </row>
    <row r="34" spans="1:27" x14ac:dyDescent="0.25">
      <c r="A34" s="52" t="s">
        <v>165</v>
      </c>
      <c r="C34" s="52" t="s">
        <v>166</v>
      </c>
      <c r="D34" s="52"/>
      <c r="E34" s="52" t="s">
        <v>167</v>
      </c>
      <c r="F34" s="52"/>
      <c r="G34" s="53" t="s">
        <v>168</v>
      </c>
      <c r="I34" s="54">
        <v>0.10299999999999999</v>
      </c>
      <c r="J34" s="52"/>
      <c r="K34" s="55">
        <v>43369</v>
      </c>
      <c r="L34" s="52"/>
      <c r="M34" s="56" t="s">
        <v>85</v>
      </c>
      <c r="O34" s="57">
        <v>9.7699999999999995E-2</v>
      </c>
      <c r="P34" s="58"/>
      <c r="Q34" s="61">
        <f t="shared" si="0"/>
        <v>-52.999999999999993</v>
      </c>
      <c r="S34" s="60" t="s">
        <v>95</v>
      </c>
      <c r="U34" s="15" t="s">
        <v>86</v>
      </c>
      <c r="W34" s="54">
        <v>7.6399999999999996E-2</v>
      </c>
      <c r="X34" s="54"/>
      <c r="Y34" s="54">
        <v>0.52500000000000002</v>
      </c>
      <c r="AA34" s="54">
        <f t="shared" si="1"/>
        <v>5.1292499999999998E-2</v>
      </c>
    </row>
    <row r="35" spans="1:27" x14ac:dyDescent="0.25">
      <c r="A35" s="52" t="s">
        <v>169</v>
      </c>
      <c r="C35" s="52" t="s">
        <v>170</v>
      </c>
      <c r="D35" s="52"/>
      <c r="E35" s="52" t="s">
        <v>171</v>
      </c>
      <c r="F35" s="52"/>
      <c r="G35" s="53" t="s">
        <v>172</v>
      </c>
      <c r="I35" s="54">
        <v>0.105</v>
      </c>
      <c r="J35" s="52"/>
      <c r="K35" s="55">
        <v>43369</v>
      </c>
      <c r="L35" s="52"/>
      <c r="M35" s="56" t="s">
        <v>108</v>
      </c>
      <c r="O35" s="77">
        <v>9.9989999999999996E-2</v>
      </c>
      <c r="P35" s="58" t="s">
        <v>173</v>
      </c>
      <c r="Q35" s="61">
        <f t="shared" si="0"/>
        <v>-50.100000000000009</v>
      </c>
      <c r="S35" s="60"/>
      <c r="U35" s="15" t="s">
        <v>86</v>
      </c>
      <c r="W35" s="54">
        <v>7.2700000000000001E-2</v>
      </c>
      <c r="X35" s="54"/>
      <c r="Y35" s="54">
        <v>0.47520000000000001</v>
      </c>
      <c r="AA35" s="54">
        <f t="shared" si="1"/>
        <v>4.7515247999999996E-2</v>
      </c>
    </row>
    <row r="36" spans="1:27" x14ac:dyDescent="0.25">
      <c r="A36" s="52" t="s">
        <v>174</v>
      </c>
      <c r="C36" s="52" t="s">
        <v>175</v>
      </c>
      <c r="D36" s="52"/>
      <c r="E36" s="52" t="s">
        <v>176</v>
      </c>
      <c r="F36" s="52"/>
      <c r="G36" s="53" t="s">
        <v>177</v>
      </c>
      <c r="I36" s="54">
        <v>9.8500000000000004E-2</v>
      </c>
      <c r="J36" s="52"/>
      <c r="K36" s="55">
        <v>43370</v>
      </c>
      <c r="L36" s="52"/>
      <c r="M36" s="56" t="s">
        <v>85</v>
      </c>
      <c r="O36" s="57">
        <v>9.2999999999999999E-2</v>
      </c>
      <c r="P36" s="58"/>
      <c r="Q36" s="61">
        <f t="shared" si="0"/>
        <v>-55.00000000000005</v>
      </c>
      <c r="S36" s="60" t="s">
        <v>95</v>
      </c>
      <c r="U36" s="15" t="s">
        <v>86</v>
      </c>
      <c r="W36" s="54">
        <v>7.0599999999999996E-2</v>
      </c>
      <c r="X36" s="54"/>
      <c r="Y36" s="54">
        <v>0.51239999999999997</v>
      </c>
      <c r="AA36" s="54">
        <f t="shared" si="1"/>
        <v>4.76532E-2</v>
      </c>
    </row>
    <row r="37" spans="1:27" x14ac:dyDescent="0.25">
      <c r="A37" s="52" t="s">
        <v>178</v>
      </c>
      <c r="C37" s="52" t="s">
        <v>179</v>
      </c>
      <c r="D37" s="52"/>
      <c r="E37" s="52" t="s">
        <v>180</v>
      </c>
      <c r="F37" s="52"/>
      <c r="G37" s="53" t="s">
        <v>181</v>
      </c>
      <c r="I37" s="54">
        <v>0.1125</v>
      </c>
      <c r="J37" s="52"/>
      <c r="K37" s="55">
        <v>43377</v>
      </c>
      <c r="L37" s="52"/>
      <c r="M37" s="56" t="s">
        <v>108</v>
      </c>
      <c r="O37" s="57">
        <v>9.8500000000000004E-2</v>
      </c>
      <c r="P37" s="58"/>
      <c r="Q37" s="61">
        <f t="shared" si="0"/>
        <v>-139.99999999999997</v>
      </c>
      <c r="S37" s="60"/>
      <c r="U37" s="15" t="s">
        <v>90</v>
      </c>
      <c r="W37" s="54">
        <v>7.4800000000000005E-2</v>
      </c>
      <c r="X37" s="54"/>
      <c r="Y37" s="54">
        <v>0.54020000000000001</v>
      </c>
      <c r="AA37" s="54">
        <f t="shared" si="1"/>
        <v>5.3209700000000006E-2</v>
      </c>
    </row>
    <row r="38" spans="1:27" x14ac:dyDescent="0.25">
      <c r="A38" s="52" t="s">
        <v>182</v>
      </c>
      <c r="C38" s="52" t="s">
        <v>183</v>
      </c>
      <c r="D38" s="52"/>
      <c r="E38" s="52" t="s">
        <v>184</v>
      </c>
      <c r="F38" s="52"/>
      <c r="G38" s="53" t="s">
        <v>185</v>
      </c>
      <c r="I38" s="54">
        <v>0.10299999999999999</v>
      </c>
      <c r="J38" s="52"/>
      <c r="K38" s="55">
        <v>43402</v>
      </c>
      <c r="L38" s="52"/>
      <c r="M38" s="56" t="s">
        <v>108</v>
      </c>
      <c r="O38" s="57">
        <v>9.6000000000000002E-2</v>
      </c>
      <c r="P38" s="58"/>
      <c r="Q38" s="61">
        <f t="shared" si="0"/>
        <v>-69.999999999999929</v>
      </c>
      <c r="S38" s="60"/>
      <c r="U38" s="15" t="s">
        <v>86</v>
      </c>
      <c r="W38" s="54">
        <v>6.9900000000000004E-2</v>
      </c>
      <c r="X38" s="54"/>
      <c r="Y38" s="54">
        <v>0.54</v>
      </c>
      <c r="AA38" s="54">
        <f t="shared" si="1"/>
        <v>5.1840000000000004E-2</v>
      </c>
    </row>
    <row r="39" spans="1:27" x14ac:dyDescent="0.25">
      <c r="A39" s="62" t="s">
        <v>128</v>
      </c>
      <c r="B39" s="63"/>
      <c r="C39" s="62" t="s">
        <v>186</v>
      </c>
      <c r="D39" s="62"/>
      <c r="E39" s="62" t="s">
        <v>171</v>
      </c>
      <c r="F39" s="62"/>
      <c r="G39" s="64">
        <v>45029</v>
      </c>
      <c r="H39" s="63"/>
      <c r="I39" s="65">
        <v>0.1032</v>
      </c>
      <c r="J39" s="62"/>
      <c r="K39" s="66">
        <v>43404</v>
      </c>
      <c r="L39" s="62"/>
      <c r="M39" s="67" t="s">
        <v>85</v>
      </c>
      <c r="N39" s="63"/>
      <c r="O39" s="68">
        <v>9.9900000000000003E-2</v>
      </c>
      <c r="P39" s="69"/>
      <c r="Q39" s="70">
        <f t="shared" si="0"/>
        <v>-32.999999999999972</v>
      </c>
      <c r="R39" s="63"/>
      <c r="S39" s="71"/>
      <c r="T39" s="63"/>
      <c r="U39" s="72" t="s">
        <v>86</v>
      </c>
      <c r="V39" s="63"/>
      <c r="W39" s="65">
        <v>6.59E-2</v>
      </c>
      <c r="X39" s="65"/>
      <c r="Y39" s="65">
        <v>0.3967</v>
      </c>
      <c r="Z39" s="63"/>
      <c r="AA39" s="65">
        <f t="shared" si="1"/>
        <v>3.9630329999999998E-2</v>
      </c>
    </row>
    <row r="40" spans="1:27" x14ac:dyDescent="0.25">
      <c r="A40" s="52" t="s">
        <v>187</v>
      </c>
      <c r="C40" s="52" t="s">
        <v>188</v>
      </c>
      <c r="D40" s="52"/>
      <c r="E40" s="52" t="s">
        <v>189</v>
      </c>
      <c r="F40" s="52"/>
      <c r="G40" s="53" t="s">
        <v>190</v>
      </c>
      <c r="I40" s="54">
        <v>8.6900000000000005E-2</v>
      </c>
      <c r="J40" s="52"/>
      <c r="K40" s="55">
        <v>43405</v>
      </c>
      <c r="L40" s="52"/>
      <c r="M40" s="56" t="s">
        <v>108</v>
      </c>
      <c r="O40" s="57">
        <v>8.6900000000000005E-2</v>
      </c>
      <c r="P40" s="58"/>
      <c r="Q40" s="61">
        <f t="shared" si="0"/>
        <v>0</v>
      </c>
      <c r="S40" s="60" t="s">
        <v>95</v>
      </c>
      <c r="U40" s="15" t="s">
        <v>90</v>
      </c>
      <c r="W40" s="54">
        <v>6.9900000000000004E-2</v>
      </c>
      <c r="X40" s="54"/>
      <c r="Y40" s="54">
        <v>0.5</v>
      </c>
      <c r="AA40" s="54">
        <f t="shared" si="1"/>
        <v>4.3450000000000003E-2</v>
      </c>
    </row>
    <row r="41" spans="1:27" x14ac:dyDescent="0.25">
      <c r="A41" s="52" t="s">
        <v>187</v>
      </c>
      <c r="C41" s="52" t="s">
        <v>191</v>
      </c>
      <c r="D41" s="52"/>
      <c r="E41" s="52" t="s">
        <v>131</v>
      </c>
      <c r="F41" s="52"/>
      <c r="G41" s="53" t="s">
        <v>192</v>
      </c>
      <c r="I41" s="54">
        <v>8.6900000000000005E-2</v>
      </c>
      <c r="J41" s="52"/>
      <c r="K41" s="55">
        <v>43438</v>
      </c>
      <c r="L41" s="52"/>
      <c r="M41" s="56" t="s">
        <v>108</v>
      </c>
      <c r="O41" s="57">
        <v>8.6900000000000005E-2</v>
      </c>
      <c r="Q41" s="61">
        <f t="shared" si="0"/>
        <v>0</v>
      </c>
      <c r="S41" s="60"/>
      <c r="U41" s="1" t="s">
        <v>90</v>
      </c>
      <c r="W41" s="54">
        <v>6.5199999999999994E-2</v>
      </c>
      <c r="X41" s="54"/>
      <c r="Y41" s="54">
        <v>0.47110000000000002</v>
      </c>
      <c r="AA41" s="54">
        <f t="shared" si="1"/>
        <v>4.0938590000000004E-2</v>
      </c>
    </row>
    <row r="42" spans="1:27" x14ac:dyDescent="0.25">
      <c r="A42" s="52" t="s">
        <v>174</v>
      </c>
      <c r="C42" s="52" t="s">
        <v>193</v>
      </c>
      <c r="D42" s="52"/>
      <c r="E42" s="52" t="s">
        <v>176</v>
      </c>
      <c r="F42" s="52"/>
      <c r="G42" s="53" t="s">
        <v>194</v>
      </c>
      <c r="I42" s="54">
        <v>9.8500000000000004E-2</v>
      </c>
      <c r="J42" s="52"/>
      <c r="K42" s="55">
        <v>43447</v>
      </c>
      <c r="L42" s="52"/>
      <c r="M42" s="56" t="s">
        <v>85</v>
      </c>
      <c r="O42" s="57">
        <v>9.2999999999999999E-2</v>
      </c>
      <c r="Q42" s="61">
        <f t="shared" si="0"/>
        <v>-55.00000000000005</v>
      </c>
      <c r="S42" s="60" t="s">
        <v>95</v>
      </c>
      <c r="U42" s="1" t="s">
        <v>86</v>
      </c>
      <c r="W42" s="54">
        <v>7.0699999999999999E-2</v>
      </c>
      <c r="X42" s="54"/>
      <c r="Y42" s="54">
        <v>0.4909</v>
      </c>
      <c r="AA42" s="54">
        <f t="shared" si="1"/>
        <v>4.5653699999999998E-2</v>
      </c>
    </row>
    <row r="43" spans="1:27" x14ac:dyDescent="0.25">
      <c r="A43" s="73" t="s">
        <v>195</v>
      </c>
      <c r="C43" s="73" t="s">
        <v>196</v>
      </c>
      <c r="D43" s="73"/>
      <c r="E43" s="73" t="s">
        <v>197</v>
      </c>
      <c r="F43" s="73"/>
      <c r="G43" s="73" t="s">
        <v>198</v>
      </c>
      <c r="I43" s="54">
        <v>9.5000000000000001E-2</v>
      </c>
      <c r="K43" s="76">
        <v>43448</v>
      </c>
      <c r="L43" s="73"/>
      <c r="M43" s="56" t="s">
        <v>85</v>
      </c>
      <c r="O43" s="54">
        <v>9.5000000000000001E-2</v>
      </c>
      <c r="Q43" s="61">
        <f t="shared" si="0"/>
        <v>0</v>
      </c>
      <c r="S43" s="60" t="s">
        <v>95</v>
      </c>
      <c r="U43" s="1" t="s">
        <v>86</v>
      </c>
      <c r="W43" s="54">
        <v>7.2999999999999995E-2</v>
      </c>
      <c r="X43" s="54"/>
      <c r="Y43" s="54">
        <v>0.5</v>
      </c>
      <c r="AA43" s="54">
        <f t="shared" si="1"/>
        <v>4.7500000000000001E-2</v>
      </c>
    </row>
    <row r="44" spans="1:27" x14ac:dyDescent="0.25">
      <c r="A44" s="73" t="s">
        <v>169</v>
      </c>
      <c r="C44" s="73" t="s">
        <v>199</v>
      </c>
      <c r="D44" s="73"/>
      <c r="E44" s="73" t="s">
        <v>98</v>
      </c>
      <c r="F44" s="73"/>
      <c r="G44" s="73" t="s">
        <v>200</v>
      </c>
      <c r="I44" s="54">
        <v>0.104</v>
      </c>
      <c r="K44" s="76">
        <v>43453</v>
      </c>
      <c r="L44" s="73"/>
      <c r="M44" s="56" t="s">
        <v>108</v>
      </c>
      <c r="O44" s="54">
        <v>9.8400000000000001E-2</v>
      </c>
      <c r="Q44" s="61">
        <f t="shared" si="0"/>
        <v>-55.999999999999936</v>
      </c>
      <c r="S44" s="60"/>
      <c r="U44" s="1" t="s">
        <v>86</v>
      </c>
      <c r="W44" s="54">
        <v>7.5399999999999995E-2</v>
      </c>
      <c r="X44" s="54"/>
      <c r="Y44" s="54">
        <v>0.50749999999999995</v>
      </c>
      <c r="AA44" s="54">
        <f t="shared" si="1"/>
        <v>4.9937999999999996E-2</v>
      </c>
    </row>
    <row r="45" spans="1:27" x14ac:dyDescent="0.25">
      <c r="A45" s="73" t="s">
        <v>201</v>
      </c>
      <c r="C45" s="73" t="s">
        <v>202</v>
      </c>
      <c r="D45" s="73"/>
      <c r="E45" s="73" t="s">
        <v>203</v>
      </c>
      <c r="F45" s="73"/>
      <c r="G45" s="74">
        <v>48401</v>
      </c>
      <c r="I45" s="54">
        <v>0.105</v>
      </c>
      <c r="K45" s="76">
        <v>43454</v>
      </c>
      <c r="L45" s="73"/>
      <c r="M45" s="56" t="s">
        <v>108</v>
      </c>
      <c r="O45" s="54">
        <v>9.6500000000000002E-2</v>
      </c>
      <c r="Q45" s="61">
        <f t="shared" si="0"/>
        <v>-84.999999999999943</v>
      </c>
      <c r="S45" s="60"/>
      <c r="U45" s="1" t="s">
        <v>86</v>
      </c>
      <c r="W45" s="54">
        <v>7.8899999999999998E-2</v>
      </c>
      <c r="X45" s="54"/>
      <c r="Y45" s="54">
        <v>0.45</v>
      </c>
      <c r="AA45" s="54">
        <f t="shared" si="1"/>
        <v>4.3425000000000005E-2</v>
      </c>
    </row>
    <row r="46" spans="1:27" x14ac:dyDescent="0.25">
      <c r="A46" s="78" t="s">
        <v>204</v>
      </c>
      <c r="B46" s="79"/>
      <c r="C46" s="78" t="s">
        <v>205</v>
      </c>
      <c r="D46" s="78"/>
      <c r="E46" s="78"/>
      <c r="F46" s="78"/>
      <c r="G46" s="78" t="s">
        <v>206</v>
      </c>
      <c r="H46" s="79"/>
      <c r="I46" s="80">
        <v>9.2999999999999999E-2</v>
      </c>
      <c r="J46" s="78"/>
      <c r="K46" s="81">
        <v>43455</v>
      </c>
      <c r="L46" s="78"/>
      <c r="M46" s="82" t="s">
        <v>108</v>
      </c>
      <c r="N46" s="79"/>
      <c r="O46" s="80">
        <v>9.2999999999999999E-2</v>
      </c>
      <c r="P46" s="83"/>
      <c r="Q46" s="84">
        <f t="shared" si="0"/>
        <v>0</v>
      </c>
      <c r="R46" s="79"/>
      <c r="S46" s="85"/>
      <c r="T46" s="79"/>
      <c r="U46" s="86" t="s">
        <v>90</v>
      </c>
      <c r="V46" s="79"/>
      <c r="W46" s="80">
        <v>5.2600000000000001E-2</v>
      </c>
      <c r="X46" s="80"/>
      <c r="Y46" s="80">
        <v>0.4985</v>
      </c>
      <c r="Z46" s="79"/>
      <c r="AA46" s="80">
        <f t="shared" si="1"/>
        <v>4.6360499999999999E-2</v>
      </c>
    </row>
    <row r="47" spans="1:27" x14ac:dyDescent="0.25">
      <c r="A47" s="73" t="s">
        <v>109</v>
      </c>
      <c r="C47" s="73" t="s">
        <v>110</v>
      </c>
      <c r="D47" s="73"/>
      <c r="E47" s="73" t="s">
        <v>111</v>
      </c>
      <c r="F47" s="73"/>
      <c r="G47" s="73" t="s">
        <v>207</v>
      </c>
      <c r="I47" s="54">
        <v>0.1075</v>
      </c>
      <c r="K47" s="76">
        <v>43474</v>
      </c>
      <c r="L47" s="73"/>
      <c r="M47" s="56" t="s">
        <v>85</v>
      </c>
      <c r="O47" s="54">
        <v>0.1</v>
      </c>
      <c r="P47" s="58"/>
      <c r="Q47" s="61">
        <f t="shared" si="0"/>
        <v>-74.999999999999929</v>
      </c>
      <c r="S47" s="60"/>
      <c r="U47" s="15" t="s">
        <v>86</v>
      </c>
      <c r="W47" s="75" t="s">
        <v>208</v>
      </c>
      <c r="X47" s="75"/>
      <c r="Y47" s="75" t="s">
        <v>208</v>
      </c>
      <c r="Z47" s="87"/>
      <c r="AA47" s="75" t="s">
        <v>208</v>
      </c>
    </row>
    <row r="48" spans="1:27" x14ac:dyDescent="0.25">
      <c r="A48" s="73" t="s">
        <v>209</v>
      </c>
      <c r="C48" s="73" t="s">
        <v>210</v>
      </c>
      <c r="D48" s="73"/>
      <c r="E48" s="73" t="s">
        <v>83</v>
      </c>
      <c r="F48" s="73"/>
      <c r="G48" s="74" t="s">
        <v>211</v>
      </c>
      <c r="I48" s="54">
        <v>0.1022</v>
      </c>
      <c r="K48" s="76">
        <v>43523</v>
      </c>
      <c r="L48" s="73"/>
      <c r="M48" s="56" t="s">
        <v>85</v>
      </c>
      <c r="O48" s="54">
        <v>9.7500000000000003E-2</v>
      </c>
      <c r="P48" s="58"/>
      <c r="Q48" s="61">
        <f t="shared" si="0"/>
        <v>-46.999999999999957</v>
      </c>
      <c r="S48" s="60"/>
      <c r="U48" s="15" t="s">
        <v>86</v>
      </c>
      <c r="W48" s="54">
        <v>7.2800000000000004E-2</v>
      </c>
      <c r="X48" s="54"/>
      <c r="Y48" s="54">
        <v>0.50160000000000005</v>
      </c>
      <c r="AA48" s="54">
        <f>Y48*O48</f>
        <v>4.8906000000000005E-2</v>
      </c>
    </row>
    <row r="49" spans="1:27" x14ac:dyDescent="0.25">
      <c r="A49" s="73" t="s">
        <v>182</v>
      </c>
      <c r="C49" s="73" t="s">
        <v>212</v>
      </c>
      <c r="D49" s="73"/>
      <c r="E49" s="73" t="s">
        <v>131</v>
      </c>
      <c r="F49" s="73"/>
      <c r="G49" s="74" t="s">
        <v>213</v>
      </c>
      <c r="I49" s="54">
        <v>0.10100000000000001</v>
      </c>
      <c r="K49" s="76">
        <v>43537</v>
      </c>
      <c r="L49" s="73"/>
      <c r="M49" s="56" t="s">
        <v>108</v>
      </c>
      <c r="O49" s="54">
        <v>9.6000000000000002E-2</v>
      </c>
      <c r="P49" s="58"/>
      <c r="Q49" s="61">
        <f t="shared" si="0"/>
        <v>-50.000000000000043</v>
      </c>
      <c r="S49" s="60"/>
      <c r="U49" s="15" t="s">
        <v>86</v>
      </c>
      <c r="W49" s="54">
        <v>7.0800000000000002E-2</v>
      </c>
      <c r="X49" s="54"/>
      <c r="Y49" s="54">
        <v>0.49940000000000001</v>
      </c>
      <c r="AA49" s="54">
        <f>Y49*O49</f>
        <v>4.7942400000000003E-2</v>
      </c>
    </row>
    <row r="50" spans="1:27" x14ac:dyDescent="0.25">
      <c r="A50" s="73" t="s">
        <v>104</v>
      </c>
      <c r="C50" s="73" t="s">
        <v>214</v>
      </c>
      <c r="D50" s="73"/>
      <c r="E50" s="73" t="s">
        <v>215</v>
      </c>
      <c r="F50" s="73"/>
      <c r="G50" s="74" t="s">
        <v>216</v>
      </c>
      <c r="I50" s="54">
        <v>9.7500000000000003E-2</v>
      </c>
      <c r="K50" s="76">
        <v>43538</v>
      </c>
      <c r="L50" s="73"/>
      <c r="M50" s="56" t="s">
        <v>108</v>
      </c>
      <c r="O50" s="54">
        <v>0.09</v>
      </c>
      <c r="P50" s="58"/>
      <c r="Q50" s="61">
        <f t="shared" si="0"/>
        <v>-75.000000000000071</v>
      </c>
      <c r="S50" s="60"/>
      <c r="U50" s="15" t="s">
        <v>86</v>
      </c>
      <c r="W50" s="54">
        <v>6.9699999999999998E-2</v>
      </c>
      <c r="X50" s="54"/>
      <c r="Y50" s="54">
        <v>0.48</v>
      </c>
      <c r="AA50" s="54">
        <f>Y50*O50</f>
        <v>4.3199999999999995E-2</v>
      </c>
    </row>
    <row r="51" spans="1:27" x14ac:dyDescent="0.25">
      <c r="A51" s="73" t="s">
        <v>87</v>
      </c>
      <c r="C51" s="73" t="s">
        <v>217</v>
      </c>
      <c r="D51" s="73"/>
      <c r="E51" s="73" t="s">
        <v>83</v>
      </c>
      <c r="F51" s="73"/>
      <c r="G51" s="74" t="s">
        <v>218</v>
      </c>
      <c r="I51" s="54">
        <v>0.10299999999999999</v>
      </c>
      <c r="K51" s="76">
        <v>43538</v>
      </c>
      <c r="L51" s="73"/>
      <c r="M51" s="56" t="s">
        <v>85</v>
      </c>
      <c r="O51" s="54">
        <v>9.4E-2</v>
      </c>
      <c r="P51" s="58"/>
      <c r="Q51" s="61">
        <f t="shared" si="0"/>
        <v>-89.999999999999943</v>
      </c>
      <c r="S51" s="60"/>
      <c r="U51" s="15" t="s">
        <v>86</v>
      </c>
      <c r="W51" s="54">
        <v>6.9699999999999998E-2</v>
      </c>
      <c r="X51" s="54"/>
      <c r="Y51" s="75" t="s">
        <v>208</v>
      </c>
      <c r="Z51" s="87"/>
      <c r="AA51" s="75" t="s">
        <v>208</v>
      </c>
    </row>
    <row r="52" spans="1:27" x14ac:dyDescent="0.25">
      <c r="A52" s="73" t="s">
        <v>129</v>
      </c>
      <c r="C52" s="73" t="s">
        <v>219</v>
      </c>
      <c r="D52" s="73"/>
      <c r="E52" s="73" t="s">
        <v>220</v>
      </c>
      <c r="F52" s="73"/>
      <c r="G52" s="74">
        <v>9490</v>
      </c>
      <c r="I52" s="54">
        <v>0.108</v>
      </c>
      <c r="K52" s="76">
        <v>43546</v>
      </c>
      <c r="L52" s="73"/>
      <c r="M52" s="56" t="s">
        <v>108</v>
      </c>
      <c r="O52" s="54">
        <v>9.6500000000000002E-2</v>
      </c>
      <c r="P52" s="58"/>
      <c r="Q52" s="61">
        <f t="shared" si="0"/>
        <v>-114.99999999999996</v>
      </c>
      <c r="S52" s="60"/>
      <c r="U52" s="15" t="s">
        <v>90</v>
      </c>
      <c r="W52" s="54">
        <v>7.1499999999999994E-2</v>
      </c>
      <c r="X52" s="54"/>
      <c r="Y52" s="54">
        <v>0.5282</v>
      </c>
      <c r="AA52" s="54">
        <f>Y52*O52</f>
        <v>5.0971300000000004E-2</v>
      </c>
    </row>
    <row r="53" spans="1:27" x14ac:dyDescent="0.25">
      <c r="A53" s="73" t="s">
        <v>81</v>
      </c>
      <c r="C53" s="73" t="s">
        <v>221</v>
      </c>
      <c r="D53" s="73"/>
      <c r="E53" s="73" t="s">
        <v>222</v>
      </c>
      <c r="F53" s="73"/>
      <c r="G53" s="73" t="s">
        <v>223</v>
      </c>
      <c r="I53" s="54">
        <v>0.1042</v>
      </c>
      <c r="K53" s="76">
        <v>43585</v>
      </c>
      <c r="L53" s="73"/>
      <c r="M53" s="56" t="s">
        <v>85</v>
      </c>
      <c r="O53" s="54">
        <v>9.7299999999999998E-2</v>
      </c>
      <c r="P53" s="58"/>
      <c r="Q53" s="61">
        <f t="shared" si="0"/>
        <v>-69.000000000000028</v>
      </c>
      <c r="S53" s="60"/>
      <c r="U53" s="15" t="s">
        <v>86</v>
      </c>
      <c r="W53" s="75" t="s">
        <v>208</v>
      </c>
      <c r="X53" s="75"/>
      <c r="Y53" s="75" t="s">
        <v>208</v>
      </c>
      <c r="Z53" s="87"/>
      <c r="AA53" s="75" t="s">
        <v>208</v>
      </c>
    </row>
    <row r="54" spans="1:27" x14ac:dyDescent="0.25">
      <c r="A54" s="73" t="s">
        <v>81</v>
      </c>
      <c r="C54" s="73" t="s">
        <v>224</v>
      </c>
      <c r="D54" s="73"/>
      <c r="E54" s="73" t="s">
        <v>222</v>
      </c>
      <c r="F54" s="73"/>
      <c r="G54" s="73" t="s">
        <v>225</v>
      </c>
      <c r="I54" s="54">
        <v>0.1042</v>
      </c>
      <c r="K54" s="76">
        <v>43585</v>
      </c>
      <c r="L54" s="73"/>
      <c r="M54" s="56" t="s">
        <v>85</v>
      </c>
      <c r="O54" s="54">
        <v>9.7299999999999998E-2</v>
      </c>
      <c r="P54" s="58"/>
      <c r="Q54" s="61">
        <f t="shared" si="0"/>
        <v>-69.000000000000028</v>
      </c>
      <c r="S54" s="60"/>
      <c r="U54" s="15" t="s">
        <v>86</v>
      </c>
      <c r="W54" s="75" t="s">
        <v>208</v>
      </c>
      <c r="X54" s="75"/>
      <c r="Y54" s="75" t="s">
        <v>208</v>
      </c>
      <c r="Z54" s="87"/>
      <c r="AA54" s="75" t="s">
        <v>208</v>
      </c>
    </row>
    <row r="55" spans="1:27" x14ac:dyDescent="0.25">
      <c r="A55" s="73" t="s">
        <v>226</v>
      </c>
      <c r="C55" s="73" t="s">
        <v>139</v>
      </c>
      <c r="D55" s="73"/>
      <c r="E55" s="73" t="s">
        <v>227</v>
      </c>
      <c r="F55" s="73"/>
      <c r="G55" s="74" t="s">
        <v>228</v>
      </c>
      <c r="I55" s="54">
        <v>0.105</v>
      </c>
      <c r="K55" s="76">
        <v>43586</v>
      </c>
      <c r="L55" s="73"/>
      <c r="M55" s="56" t="s">
        <v>85</v>
      </c>
      <c r="O55" s="54">
        <v>9.5000000000000001E-2</v>
      </c>
      <c r="P55" s="58"/>
      <c r="Q55" s="61">
        <f t="shared" si="0"/>
        <v>-99.999999999999943</v>
      </c>
      <c r="S55" s="60"/>
      <c r="U55" s="15" t="s">
        <v>90</v>
      </c>
      <c r="W55" s="54">
        <v>7.1599999999999997E-2</v>
      </c>
      <c r="X55" s="54"/>
      <c r="Y55" s="54">
        <v>0.53</v>
      </c>
      <c r="AA55" s="54">
        <f>Y55*O55</f>
        <v>5.0350000000000006E-2</v>
      </c>
    </row>
    <row r="56" spans="1:27" x14ac:dyDescent="0.25">
      <c r="A56" s="73" t="s">
        <v>109</v>
      </c>
      <c r="C56" s="73" t="s">
        <v>121</v>
      </c>
      <c r="D56" s="73"/>
      <c r="E56" s="73" t="s">
        <v>122</v>
      </c>
      <c r="F56" s="73"/>
      <c r="G56" s="74" t="s">
        <v>229</v>
      </c>
      <c r="I56" s="54">
        <v>0.105</v>
      </c>
      <c r="K56" s="76">
        <v>43587</v>
      </c>
      <c r="L56" s="73"/>
      <c r="M56" s="56" t="s">
        <v>85</v>
      </c>
      <c r="O56" s="54">
        <v>0.1</v>
      </c>
      <c r="P56" s="58"/>
      <c r="Q56" s="61">
        <f t="shared" si="0"/>
        <v>-49.999999999999908</v>
      </c>
      <c r="S56" s="60"/>
      <c r="U56" s="15" t="s">
        <v>90</v>
      </c>
      <c r="W56" s="54">
        <v>5.4800000000000001E-2</v>
      </c>
      <c r="X56" s="54"/>
      <c r="Y56" s="54">
        <v>0.37940000000000002</v>
      </c>
      <c r="AA56" s="54">
        <f>Y56*O56</f>
        <v>3.7940000000000002E-2</v>
      </c>
    </row>
    <row r="57" spans="1:27" x14ac:dyDescent="0.25">
      <c r="A57" s="73" t="s">
        <v>226</v>
      </c>
      <c r="C57" s="73" t="s">
        <v>230</v>
      </c>
      <c r="D57" s="73"/>
      <c r="E57" s="73" t="s">
        <v>98</v>
      </c>
      <c r="F57" s="73"/>
      <c r="G57" s="74" t="s">
        <v>231</v>
      </c>
      <c r="I57" s="54">
        <v>0.105</v>
      </c>
      <c r="K57" s="76">
        <v>43593</v>
      </c>
      <c r="L57" s="73"/>
      <c r="M57" s="56" t="s">
        <v>85</v>
      </c>
      <c r="O57" s="54">
        <v>9.5000000000000001E-2</v>
      </c>
      <c r="P57" s="58"/>
      <c r="Q57" s="61">
        <f t="shared" si="0"/>
        <v>-99.999999999999943</v>
      </c>
      <c r="S57" s="60"/>
      <c r="U57" s="15" t="s">
        <v>90</v>
      </c>
      <c r="W57" s="54">
        <v>6.9900000000000004E-2</v>
      </c>
      <c r="X57" s="54"/>
      <c r="Y57" s="54">
        <v>0.53</v>
      </c>
      <c r="AA57" s="54">
        <f>Y57*O57</f>
        <v>5.0350000000000006E-2</v>
      </c>
    </row>
    <row r="58" spans="1:27" x14ac:dyDescent="0.25">
      <c r="A58" s="73" t="s">
        <v>232</v>
      </c>
      <c r="C58" s="73" t="s">
        <v>166</v>
      </c>
      <c r="D58" s="73"/>
      <c r="E58" s="73" t="s">
        <v>167</v>
      </c>
      <c r="F58" s="73"/>
      <c r="G58" s="74" t="s">
        <v>233</v>
      </c>
      <c r="I58" s="54">
        <v>0.10299999999999999</v>
      </c>
      <c r="K58" s="76">
        <v>43599</v>
      </c>
      <c r="L58" s="73"/>
      <c r="M58" s="56" t="s">
        <v>85</v>
      </c>
      <c r="O58" s="54">
        <v>8.7499999999999994E-2</v>
      </c>
      <c r="P58" s="58"/>
      <c r="Q58" s="61">
        <f t="shared" si="0"/>
        <v>-155</v>
      </c>
      <c r="S58" s="60" t="s">
        <v>95</v>
      </c>
      <c r="U58" s="15" t="s">
        <v>90</v>
      </c>
      <c r="W58" s="54">
        <v>7.0900000000000005E-2</v>
      </c>
      <c r="X58" s="54"/>
      <c r="Y58" s="54">
        <v>0.5292</v>
      </c>
      <c r="AA58" s="54">
        <f>Y58*O58</f>
        <v>4.6304999999999999E-2</v>
      </c>
    </row>
    <row r="59" spans="1:27" x14ac:dyDescent="0.25">
      <c r="A59" s="73" t="s">
        <v>135</v>
      </c>
      <c r="C59" s="73" t="s">
        <v>234</v>
      </c>
      <c r="D59" s="73"/>
      <c r="E59" s="73" t="s">
        <v>137</v>
      </c>
      <c r="F59" s="73"/>
      <c r="G59" s="73" t="s">
        <v>235</v>
      </c>
      <c r="I59" s="54">
        <v>0.106</v>
      </c>
      <c r="K59" s="76">
        <v>43601</v>
      </c>
      <c r="L59" s="73"/>
      <c r="M59" s="56" t="s">
        <v>85</v>
      </c>
      <c r="O59" s="54">
        <v>9.5000000000000001E-2</v>
      </c>
      <c r="P59" s="58"/>
      <c r="Q59" s="61">
        <f t="shared" si="0"/>
        <v>-109.99999999999996</v>
      </c>
      <c r="S59" s="60"/>
      <c r="U59" s="15" t="s">
        <v>86</v>
      </c>
      <c r="W59" s="54">
        <v>7.4300000000000005E-2</v>
      </c>
      <c r="X59" s="54"/>
      <c r="Y59" s="54">
        <v>0.57020000000000004</v>
      </c>
      <c r="AA59" s="54">
        <f>Y59*O59</f>
        <v>5.4169000000000002E-2</v>
      </c>
    </row>
    <row r="60" spans="1:27" x14ac:dyDescent="0.25">
      <c r="A60" s="73" t="s">
        <v>109</v>
      </c>
      <c r="C60" s="73" t="s">
        <v>236</v>
      </c>
      <c r="D60" s="73"/>
      <c r="E60" s="73"/>
      <c r="F60" s="73"/>
      <c r="G60" s="74" t="s">
        <v>237</v>
      </c>
      <c r="I60" s="54">
        <v>0.105</v>
      </c>
      <c r="K60" s="76">
        <v>43608</v>
      </c>
      <c r="L60" s="73"/>
      <c r="M60" s="56" t="s">
        <v>85</v>
      </c>
      <c r="O60" s="54">
        <v>9.9000000000000005E-2</v>
      </c>
      <c r="Q60" s="61">
        <f t="shared" si="0"/>
        <v>-59.999999999999915</v>
      </c>
      <c r="S60" s="60"/>
      <c r="U60" s="15" t="s">
        <v>86</v>
      </c>
      <c r="W60" s="54">
        <v>6.9099999999999995E-2</v>
      </c>
      <c r="X60" s="54"/>
      <c r="Y60" s="75" t="s">
        <v>208</v>
      </c>
      <c r="Z60" s="87"/>
      <c r="AA60" s="75" t="s">
        <v>208</v>
      </c>
    </row>
    <row r="61" spans="1:27" x14ac:dyDescent="0.25">
      <c r="A61" s="73" t="s">
        <v>129</v>
      </c>
      <c r="C61" s="73" t="s">
        <v>130</v>
      </c>
      <c r="D61" s="73"/>
      <c r="E61" s="73" t="s">
        <v>131</v>
      </c>
      <c r="F61" s="73"/>
      <c r="G61" s="74">
        <v>9602</v>
      </c>
      <c r="I61" s="54">
        <v>0.10299999999999999</v>
      </c>
      <c r="K61" s="76">
        <v>43689</v>
      </c>
      <c r="L61" s="73"/>
      <c r="M61" s="56" t="s">
        <v>108</v>
      </c>
      <c r="O61" s="54">
        <v>9.6000000000000002E-2</v>
      </c>
      <c r="Q61" s="61">
        <f t="shared" si="0"/>
        <v>-69.999999999999929</v>
      </c>
      <c r="S61" s="60"/>
      <c r="U61" s="15" t="s">
        <v>90</v>
      </c>
      <c r="W61" s="54">
        <v>7.4499999999999997E-2</v>
      </c>
      <c r="X61" s="54"/>
      <c r="Y61" s="54">
        <v>0.50460000000000005</v>
      </c>
      <c r="AA61" s="54">
        <f t="shared" ref="AA61:AA73" si="2">Y61*O61</f>
        <v>4.8441600000000008E-2</v>
      </c>
    </row>
    <row r="62" spans="1:27" x14ac:dyDescent="0.25">
      <c r="A62" s="73" t="s">
        <v>204</v>
      </c>
      <c r="C62" s="73" t="s">
        <v>205</v>
      </c>
      <c r="D62" s="73"/>
      <c r="E62" s="73"/>
      <c r="F62" s="73"/>
      <c r="G62" s="74" t="s">
        <v>238</v>
      </c>
      <c r="I62" s="54">
        <v>9.1600000000000001E-2</v>
      </c>
      <c r="K62" s="76">
        <v>43706</v>
      </c>
      <c r="L62" s="73"/>
      <c r="M62" s="56" t="s">
        <v>85</v>
      </c>
      <c r="O62" s="54">
        <v>9.06E-2</v>
      </c>
      <c r="Q62" s="61">
        <f t="shared" si="0"/>
        <v>-10.000000000000009</v>
      </c>
      <c r="S62" s="60"/>
      <c r="U62" s="15" t="s">
        <v>90</v>
      </c>
      <c r="W62" s="54">
        <v>6.8500000000000005E-2</v>
      </c>
      <c r="X62" s="54"/>
      <c r="Y62" s="54">
        <v>0.49459999999999998</v>
      </c>
      <c r="AA62" s="54">
        <f t="shared" si="2"/>
        <v>4.4810759999999998E-2</v>
      </c>
    </row>
    <row r="63" spans="1:27" x14ac:dyDescent="0.25">
      <c r="A63" s="73" t="s">
        <v>159</v>
      </c>
      <c r="C63" s="73" t="s">
        <v>239</v>
      </c>
      <c r="D63" s="73"/>
      <c r="E63" s="73" t="s">
        <v>157</v>
      </c>
      <c r="F63" s="73"/>
      <c r="G63" s="74" t="s">
        <v>240</v>
      </c>
      <c r="I63" s="75" t="s">
        <v>208</v>
      </c>
      <c r="J63" s="73" t="s">
        <v>241</v>
      </c>
      <c r="K63" s="76">
        <v>43712</v>
      </c>
      <c r="L63" s="73"/>
      <c r="M63" s="56" t="s">
        <v>85</v>
      </c>
      <c r="O63" s="54">
        <v>0.1</v>
      </c>
      <c r="Q63" s="88" t="s">
        <v>208</v>
      </c>
      <c r="S63" s="60" t="s">
        <v>95</v>
      </c>
      <c r="U63" s="15" t="s">
        <v>86</v>
      </c>
      <c r="W63" s="54">
        <v>7.7399999999999997E-2</v>
      </c>
      <c r="X63" s="54"/>
      <c r="Y63" s="54">
        <v>0.5252</v>
      </c>
      <c r="AA63" s="54">
        <f t="shared" si="2"/>
        <v>5.2520000000000004E-2</v>
      </c>
    </row>
    <row r="64" spans="1:27" x14ac:dyDescent="0.25">
      <c r="A64" s="73" t="s">
        <v>242</v>
      </c>
      <c r="C64" s="73" t="s">
        <v>243</v>
      </c>
      <c r="D64" s="73"/>
      <c r="E64" s="73" t="s">
        <v>106</v>
      </c>
      <c r="F64" s="73"/>
      <c r="G64" s="74" t="s">
        <v>244</v>
      </c>
      <c r="I64" s="54">
        <v>0.105</v>
      </c>
      <c r="K64" s="76">
        <v>43738</v>
      </c>
      <c r="L64" s="73"/>
      <c r="M64" s="56" t="s">
        <v>108</v>
      </c>
      <c r="O64" s="54">
        <v>9.6000000000000002E-2</v>
      </c>
      <c r="P64" s="58"/>
      <c r="Q64" s="61">
        <f t="shared" ref="Q64:Q119" si="3">(O64-I64)*10000</f>
        <v>-89.999999999999943</v>
      </c>
      <c r="S64" s="60"/>
      <c r="U64" s="15" t="s">
        <v>90</v>
      </c>
      <c r="W64" s="54">
        <v>7.5600000000000001E-2</v>
      </c>
      <c r="X64" s="54"/>
      <c r="Y64" s="54">
        <v>0.53490000000000004</v>
      </c>
      <c r="AA64" s="54">
        <f t="shared" si="2"/>
        <v>5.1350400000000004E-2</v>
      </c>
    </row>
    <row r="65" spans="1:27" x14ac:dyDescent="0.25">
      <c r="A65" s="73" t="s">
        <v>245</v>
      </c>
      <c r="C65" s="73" t="s">
        <v>246</v>
      </c>
      <c r="D65" s="73"/>
      <c r="E65" s="73" t="s">
        <v>247</v>
      </c>
      <c r="F65" s="73"/>
      <c r="G65" s="74" t="s">
        <v>248</v>
      </c>
      <c r="I65" s="54">
        <v>0.1065</v>
      </c>
      <c r="K65" s="76">
        <v>43767</v>
      </c>
      <c r="L65" s="73"/>
      <c r="M65" s="56" t="s">
        <v>85</v>
      </c>
      <c r="O65" s="54">
        <v>9.6500000000000002E-2</v>
      </c>
      <c r="P65" s="58"/>
      <c r="Q65" s="61">
        <f t="shared" si="3"/>
        <v>-99.999999999999943</v>
      </c>
      <c r="S65" s="60" t="s">
        <v>95</v>
      </c>
      <c r="U65" s="15" t="s">
        <v>86</v>
      </c>
      <c r="W65" s="54">
        <v>6.9199999999999998E-2</v>
      </c>
      <c r="X65" s="54"/>
      <c r="Y65" s="54">
        <v>0.49380000000000002</v>
      </c>
      <c r="AA65" s="54">
        <f t="shared" si="2"/>
        <v>4.7651700000000005E-2</v>
      </c>
    </row>
    <row r="66" spans="1:27" x14ac:dyDescent="0.25">
      <c r="A66" s="73" t="s">
        <v>159</v>
      </c>
      <c r="C66" s="73" t="s">
        <v>249</v>
      </c>
      <c r="D66" s="73"/>
      <c r="E66" s="73" t="s">
        <v>250</v>
      </c>
      <c r="F66" s="73"/>
      <c r="G66" s="74" t="s">
        <v>251</v>
      </c>
      <c r="I66" s="54">
        <v>0.10349999999999999</v>
      </c>
      <c r="K66" s="76">
        <v>43769</v>
      </c>
      <c r="L66" s="73"/>
      <c r="M66" s="56" t="s">
        <v>85</v>
      </c>
      <c r="O66" s="54">
        <v>0.1</v>
      </c>
      <c r="P66" s="58"/>
      <c r="Q66" s="61">
        <f t="shared" si="3"/>
        <v>-34.999999999999893</v>
      </c>
      <c r="S66" s="60"/>
      <c r="U66" s="15" t="s">
        <v>86</v>
      </c>
      <c r="W66" s="54">
        <v>7.4899999999999994E-2</v>
      </c>
      <c r="X66" s="54"/>
      <c r="Y66" s="54">
        <v>0.54459999999999997</v>
      </c>
      <c r="AA66" s="54">
        <f t="shared" si="2"/>
        <v>5.4460000000000001E-2</v>
      </c>
    </row>
    <row r="67" spans="1:27" x14ac:dyDescent="0.25">
      <c r="A67" s="73" t="s">
        <v>159</v>
      </c>
      <c r="C67" s="73" t="s">
        <v>252</v>
      </c>
      <c r="D67" s="73"/>
      <c r="E67" s="73" t="s">
        <v>250</v>
      </c>
      <c r="F67" s="73"/>
      <c r="G67" s="74" t="s">
        <v>253</v>
      </c>
      <c r="I67" s="54">
        <v>0.10349999999999999</v>
      </c>
      <c r="K67" s="76">
        <v>43769</v>
      </c>
      <c r="L67" s="73"/>
      <c r="M67" s="56" t="s">
        <v>85</v>
      </c>
      <c r="O67" s="54">
        <v>0.1</v>
      </c>
      <c r="P67" s="58"/>
      <c r="Q67" s="61">
        <f t="shared" si="3"/>
        <v>-34.999999999999893</v>
      </c>
      <c r="S67" s="60"/>
      <c r="U67" s="15" t="s">
        <v>86</v>
      </c>
      <c r="W67" s="54">
        <v>7.22E-2</v>
      </c>
      <c r="X67" s="54"/>
      <c r="Y67" s="54">
        <v>0.51959999999999995</v>
      </c>
      <c r="AA67" s="54">
        <f t="shared" si="2"/>
        <v>5.1959999999999999E-2</v>
      </c>
    </row>
    <row r="68" spans="1:27" x14ac:dyDescent="0.25">
      <c r="A68" s="73" t="s">
        <v>254</v>
      </c>
      <c r="C68" s="73" t="s">
        <v>255</v>
      </c>
      <c r="D68" s="73"/>
      <c r="E68" s="73" t="s">
        <v>256</v>
      </c>
      <c r="F68" s="73"/>
      <c r="G68" s="74" t="s">
        <v>257</v>
      </c>
      <c r="I68" s="54">
        <v>0.105</v>
      </c>
      <c r="K68" s="76">
        <v>43776</v>
      </c>
      <c r="L68" s="73"/>
      <c r="M68" s="56" t="s">
        <v>85</v>
      </c>
      <c r="O68" s="54">
        <v>9.35E-2</v>
      </c>
      <c r="P68" s="58"/>
      <c r="Q68" s="61">
        <f t="shared" si="3"/>
        <v>-114.99999999999996</v>
      </c>
      <c r="S68" s="60" t="s">
        <v>95</v>
      </c>
      <c r="U68" s="15" t="s">
        <v>90</v>
      </c>
      <c r="W68" s="54">
        <v>7.0900000000000005E-2</v>
      </c>
      <c r="X68" s="54"/>
      <c r="Y68" s="54">
        <v>0.5</v>
      </c>
      <c r="AA68" s="54">
        <f t="shared" si="2"/>
        <v>4.675E-2</v>
      </c>
    </row>
    <row r="69" spans="1:27" x14ac:dyDescent="0.25">
      <c r="A69" s="73" t="s">
        <v>258</v>
      </c>
      <c r="C69" s="73" t="s">
        <v>125</v>
      </c>
      <c r="D69" s="73"/>
      <c r="E69" s="73" t="s">
        <v>126</v>
      </c>
      <c r="F69" s="73"/>
      <c r="G69" s="74" t="s">
        <v>259</v>
      </c>
      <c r="I69" s="54">
        <v>9.9000000000000005E-2</v>
      </c>
      <c r="K69" s="76">
        <v>43798</v>
      </c>
      <c r="L69" s="73"/>
      <c r="M69" s="56" t="s">
        <v>85</v>
      </c>
      <c r="O69" s="54">
        <v>9.5000000000000001E-2</v>
      </c>
      <c r="P69" s="58"/>
      <c r="Q69" s="61">
        <f t="shared" si="3"/>
        <v>-40.000000000000036</v>
      </c>
      <c r="S69" s="60"/>
      <c r="U69" s="15" t="s">
        <v>86</v>
      </c>
      <c r="W69" s="54">
        <v>7.3499999999999996E-2</v>
      </c>
      <c r="X69" s="54"/>
      <c r="Y69" s="54">
        <v>0.5</v>
      </c>
      <c r="AA69" s="54">
        <f t="shared" si="2"/>
        <v>4.7500000000000001E-2</v>
      </c>
    </row>
    <row r="70" spans="1:27" x14ac:dyDescent="0.25">
      <c r="A70" s="73" t="s">
        <v>187</v>
      </c>
      <c r="C70" s="73" t="s">
        <v>191</v>
      </c>
      <c r="D70" s="73"/>
      <c r="E70" s="73" t="s">
        <v>131</v>
      </c>
      <c r="F70" s="73"/>
      <c r="G70" s="74" t="s">
        <v>260</v>
      </c>
      <c r="I70" s="54">
        <v>8.9099999999999999E-2</v>
      </c>
      <c r="K70" s="76">
        <v>43803</v>
      </c>
      <c r="L70" s="73"/>
      <c r="M70" s="56" t="s">
        <v>108</v>
      </c>
      <c r="O70" s="54">
        <v>8.9099999999999999E-2</v>
      </c>
      <c r="P70" s="58"/>
      <c r="Q70" s="61">
        <f t="shared" si="3"/>
        <v>0</v>
      </c>
      <c r="S70" s="60"/>
      <c r="U70" s="15" t="s">
        <v>90</v>
      </c>
      <c r="W70" s="54">
        <v>6.5100000000000005E-2</v>
      </c>
      <c r="X70" s="54"/>
      <c r="Y70" s="54">
        <v>0.47970000000000002</v>
      </c>
      <c r="AA70" s="54">
        <f t="shared" si="2"/>
        <v>4.2741269999999998E-2</v>
      </c>
    </row>
    <row r="71" spans="1:27" x14ac:dyDescent="0.25">
      <c r="A71" s="89" t="s">
        <v>128</v>
      </c>
      <c r="B71" s="63"/>
      <c r="C71" s="89" t="s">
        <v>261</v>
      </c>
      <c r="D71" s="89"/>
      <c r="E71" s="89" t="s">
        <v>262</v>
      </c>
      <c r="F71" s="89"/>
      <c r="G71" s="90">
        <v>45159</v>
      </c>
      <c r="H71" s="63"/>
      <c r="I71" s="91">
        <v>0.108</v>
      </c>
      <c r="J71" s="136" t="s">
        <v>263</v>
      </c>
      <c r="K71" s="92">
        <v>43803</v>
      </c>
      <c r="L71" s="89"/>
      <c r="M71" s="67" t="s">
        <v>85</v>
      </c>
      <c r="N71" s="63"/>
      <c r="O71" s="65">
        <v>9.7500000000000003E-2</v>
      </c>
      <c r="P71" s="89"/>
      <c r="Q71" s="93">
        <f t="shared" si="3"/>
        <v>-104.99999999999996</v>
      </c>
      <c r="R71" s="63"/>
      <c r="S71" s="71"/>
      <c r="T71" s="63"/>
      <c r="U71" s="72" t="s">
        <v>86</v>
      </c>
      <c r="V71" s="63"/>
      <c r="W71" s="65">
        <v>6.5199999999999994E-2</v>
      </c>
      <c r="X71" s="65"/>
      <c r="Y71" s="65">
        <v>0.47860000000000003</v>
      </c>
      <c r="Z71" s="63"/>
      <c r="AA71" s="65">
        <f t="shared" si="2"/>
        <v>4.6663500000000004E-2</v>
      </c>
    </row>
    <row r="72" spans="1:27" x14ac:dyDescent="0.25">
      <c r="A72" s="73" t="s">
        <v>187</v>
      </c>
      <c r="C72" s="73" t="s">
        <v>188</v>
      </c>
      <c r="D72" s="73"/>
      <c r="E72" s="73" t="s">
        <v>189</v>
      </c>
      <c r="F72" s="73"/>
      <c r="G72" s="74" t="s">
        <v>264</v>
      </c>
      <c r="I72" s="75">
        <v>8.9099999999999999E-2</v>
      </c>
      <c r="K72" s="76">
        <v>43815</v>
      </c>
      <c r="L72" s="73"/>
      <c r="M72" s="56" t="s">
        <v>108</v>
      </c>
      <c r="O72" s="54">
        <v>8.9099999999999999E-2</v>
      </c>
      <c r="Q72" s="88">
        <f t="shared" si="3"/>
        <v>0</v>
      </c>
      <c r="S72" s="60" t="s">
        <v>95</v>
      </c>
      <c r="U72" s="15" t="s">
        <v>90</v>
      </c>
      <c r="W72" s="54">
        <v>6.7100000000000007E-2</v>
      </c>
      <c r="X72" s="54"/>
      <c r="Y72" s="54">
        <v>0.5</v>
      </c>
      <c r="AA72" s="54">
        <f t="shared" si="2"/>
        <v>4.4549999999999999E-2</v>
      </c>
    </row>
    <row r="73" spans="1:27" x14ac:dyDescent="0.25">
      <c r="A73" s="73" t="s">
        <v>265</v>
      </c>
      <c r="C73" s="73" t="s">
        <v>266</v>
      </c>
      <c r="D73" s="73"/>
      <c r="E73" s="73" t="s">
        <v>267</v>
      </c>
      <c r="F73" s="73"/>
      <c r="G73" s="74">
        <v>42516</v>
      </c>
      <c r="I73" s="75">
        <v>0.109</v>
      </c>
      <c r="K73" s="76">
        <v>43816</v>
      </c>
      <c r="L73" s="73"/>
      <c r="M73" s="56" t="s">
        <v>85</v>
      </c>
      <c r="O73" s="54">
        <v>0.105</v>
      </c>
      <c r="Q73" s="61">
        <f t="shared" si="3"/>
        <v>-40.000000000000036</v>
      </c>
      <c r="S73" s="60"/>
      <c r="U73" s="15" t="s">
        <v>90</v>
      </c>
      <c r="W73" s="75" t="s">
        <v>208</v>
      </c>
      <c r="X73" s="54"/>
      <c r="Y73" s="54">
        <v>0.56000000000000005</v>
      </c>
      <c r="AA73" s="54">
        <f t="shared" si="2"/>
        <v>5.8800000000000005E-2</v>
      </c>
    </row>
    <row r="74" spans="1:27" x14ac:dyDescent="0.25">
      <c r="A74" s="73" t="s">
        <v>129</v>
      </c>
      <c r="C74" s="73" t="s">
        <v>268</v>
      </c>
      <c r="D74" s="73"/>
      <c r="E74" s="73" t="s">
        <v>131</v>
      </c>
      <c r="F74" s="73"/>
      <c r="G74" s="74">
        <v>9610</v>
      </c>
      <c r="I74" s="75">
        <v>0.10299999999999999</v>
      </c>
      <c r="K74" s="76">
        <v>43816</v>
      </c>
      <c r="L74" s="73"/>
      <c r="M74" s="56" t="s">
        <v>108</v>
      </c>
      <c r="O74" s="54">
        <v>9.7000000000000003E-2</v>
      </c>
      <c r="Q74" s="88">
        <f t="shared" si="3"/>
        <v>-59.999999999999915</v>
      </c>
      <c r="S74" s="60"/>
      <c r="U74" s="15" t="s">
        <v>86</v>
      </c>
      <c r="W74" s="54">
        <v>6.9400000000000003E-2</v>
      </c>
      <c r="X74" s="54"/>
      <c r="Y74" s="75" t="s">
        <v>208</v>
      </c>
      <c r="AA74" s="75" t="s">
        <v>208</v>
      </c>
    </row>
    <row r="75" spans="1:27" x14ac:dyDescent="0.25">
      <c r="A75" s="73" t="s">
        <v>269</v>
      </c>
      <c r="C75" s="73" t="s">
        <v>270</v>
      </c>
      <c r="D75" s="73"/>
      <c r="E75" s="73" t="s">
        <v>271</v>
      </c>
      <c r="F75" s="73"/>
      <c r="G75" s="74" t="s">
        <v>272</v>
      </c>
      <c r="I75" s="75">
        <v>0.12</v>
      </c>
      <c r="K75" s="76">
        <v>43818</v>
      </c>
      <c r="L75" s="73"/>
      <c r="M75" s="56" t="s">
        <v>85</v>
      </c>
      <c r="O75" s="54">
        <v>0.10249999999999999</v>
      </c>
      <c r="Q75" s="61">
        <f t="shared" si="3"/>
        <v>-175.00000000000003</v>
      </c>
      <c r="S75" s="60"/>
      <c r="U75" s="15" t="s">
        <v>90</v>
      </c>
      <c r="W75" s="54">
        <v>7.8100000000000003E-2</v>
      </c>
      <c r="X75" s="54"/>
      <c r="Y75" s="54">
        <v>0.52</v>
      </c>
      <c r="AA75" s="54">
        <f t="shared" ref="AA75:AA104" si="4">Y75*O75</f>
        <v>5.33E-2</v>
      </c>
    </row>
    <row r="76" spans="1:27" x14ac:dyDescent="0.25">
      <c r="A76" s="73" t="s">
        <v>269</v>
      </c>
      <c r="C76" s="73" t="s">
        <v>273</v>
      </c>
      <c r="D76" s="73"/>
      <c r="E76" s="73" t="s">
        <v>274</v>
      </c>
      <c r="F76" s="73"/>
      <c r="G76" s="74" t="s">
        <v>275</v>
      </c>
      <c r="I76" s="75">
        <v>0.12379999999999999</v>
      </c>
      <c r="K76" s="76">
        <v>43818</v>
      </c>
      <c r="L76" s="73"/>
      <c r="M76" s="56" t="s">
        <v>85</v>
      </c>
      <c r="O76" s="54">
        <v>0.10199999999999999</v>
      </c>
      <c r="Q76" s="61">
        <f t="shared" si="3"/>
        <v>-218</v>
      </c>
      <c r="S76" s="60"/>
      <c r="U76" s="15" t="s">
        <v>90</v>
      </c>
      <c r="W76" s="54">
        <v>7.5499999999999998E-2</v>
      </c>
      <c r="X76" s="54"/>
      <c r="Y76" s="54">
        <v>0.52</v>
      </c>
      <c r="AA76" s="54">
        <f t="shared" si="4"/>
        <v>5.3039999999999997E-2</v>
      </c>
    </row>
    <row r="77" spans="1:27" x14ac:dyDescent="0.25">
      <c r="A77" s="73" t="s">
        <v>269</v>
      </c>
      <c r="C77" s="73" t="s">
        <v>276</v>
      </c>
      <c r="D77" s="73"/>
      <c r="E77" s="73" t="s">
        <v>277</v>
      </c>
      <c r="F77" s="73"/>
      <c r="G77" s="74" t="s">
        <v>278</v>
      </c>
      <c r="I77" s="75">
        <v>0.1145</v>
      </c>
      <c r="K77" s="76">
        <v>43818</v>
      </c>
      <c r="L77" s="73"/>
      <c r="M77" s="56" t="s">
        <v>85</v>
      </c>
      <c r="O77" s="54">
        <v>0.10299999999999999</v>
      </c>
      <c r="Q77" s="61">
        <f t="shared" si="3"/>
        <v>-115.0000000000001</v>
      </c>
      <c r="S77" s="60" t="s">
        <v>95</v>
      </c>
      <c r="U77" s="15" t="s">
        <v>90</v>
      </c>
      <c r="W77" s="54">
        <v>7.6799999999999993E-2</v>
      </c>
      <c r="X77" s="54"/>
      <c r="Y77" s="54">
        <v>0.52</v>
      </c>
      <c r="AA77" s="54">
        <f t="shared" si="4"/>
        <v>5.3559999999999997E-2</v>
      </c>
    </row>
    <row r="78" spans="1:27" x14ac:dyDescent="0.25">
      <c r="A78" s="73" t="s">
        <v>279</v>
      </c>
      <c r="C78" s="73" t="s">
        <v>280</v>
      </c>
      <c r="D78" s="73"/>
      <c r="E78" s="73" t="s">
        <v>83</v>
      </c>
      <c r="F78" s="73"/>
      <c r="G78" s="74" t="s">
        <v>281</v>
      </c>
      <c r="I78" s="75">
        <v>0.105</v>
      </c>
      <c r="K78" s="76">
        <v>43819</v>
      </c>
      <c r="L78" s="73"/>
      <c r="M78" s="56" t="s">
        <v>85</v>
      </c>
      <c r="O78" s="54">
        <v>9.4500000000000001E-2</v>
      </c>
      <c r="Q78" s="61">
        <f t="shared" si="3"/>
        <v>-104.99999999999996</v>
      </c>
      <c r="S78" s="60"/>
      <c r="U78" s="15" t="s">
        <v>86</v>
      </c>
      <c r="W78" s="54">
        <v>4.9299999999999997E-2</v>
      </c>
      <c r="X78" s="54"/>
      <c r="Y78" s="54">
        <v>0.33710000000000001</v>
      </c>
      <c r="AA78" s="54">
        <f t="shared" si="4"/>
        <v>3.1855950000000001E-2</v>
      </c>
    </row>
    <row r="79" spans="1:27" x14ac:dyDescent="0.25">
      <c r="A79" s="83" t="s">
        <v>282</v>
      </c>
      <c r="B79" s="79"/>
      <c r="C79" s="78" t="s">
        <v>283</v>
      </c>
      <c r="D79" s="78"/>
      <c r="E79" s="78" t="s">
        <v>284</v>
      </c>
      <c r="F79" s="78"/>
      <c r="G79" s="94" t="s">
        <v>285</v>
      </c>
      <c r="H79" s="79"/>
      <c r="I79" s="95">
        <v>0.1021</v>
      </c>
      <c r="J79" s="78"/>
      <c r="K79" s="81">
        <v>43823</v>
      </c>
      <c r="L79" s="78"/>
      <c r="M79" s="82" t="s">
        <v>85</v>
      </c>
      <c r="N79" s="79"/>
      <c r="O79" s="80">
        <v>9.5000000000000001E-2</v>
      </c>
      <c r="P79" s="78"/>
      <c r="Q79" s="84">
        <f t="shared" si="3"/>
        <v>-70.999999999999957</v>
      </c>
      <c r="R79" s="79"/>
      <c r="S79" s="85"/>
      <c r="T79" s="79"/>
      <c r="U79" s="86" t="s">
        <v>86</v>
      </c>
      <c r="V79" s="79"/>
      <c r="W79" s="80">
        <v>6.7500000000000004E-2</v>
      </c>
      <c r="X79" s="80"/>
      <c r="Y79" s="80">
        <v>0.50919999999999999</v>
      </c>
      <c r="Z79" s="79"/>
      <c r="AA79" s="80">
        <f t="shared" si="4"/>
        <v>4.8374E-2</v>
      </c>
    </row>
    <row r="80" spans="1:27" x14ac:dyDescent="0.25">
      <c r="A80" s="58" t="s">
        <v>91</v>
      </c>
      <c r="C80" s="73" t="s">
        <v>92</v>
      </c>
      <c r="D80" s="73"/>
      <c r="E80" s="73" t="s">
        <v>93</v>
      </c>
      <c r="F80" s="73"/>
      <c r="G80" s="74" t="s">
        <v>286</v>
      </c>
      <c r="I80" s="75">
        <v>0.10249999999999999</v>
      </c>
      <c r="J80" s="73" t="s">
        <v>287</v>
      </c>
      <c r="K80" s="76">
        <v>43838</v>
      </c>
      <c r="L80" s="73"/>
      <c r="M80" s="56" t="s">
        <v>85</v>
      </c>
      <c r="O80" s="54">
        <v>0.1002</v>
      </c>
      <c r="P80" s="73" t="s">
        <v>287</v>
      </c>
      <c r="Q80" s="59">
        <f t="shared" si="3"/>
        <v>-22.999999999999964</v>
      </c>
      <c r="S80" s="60" t="s">
        <v>95</v>
      </c>
      <c r="U80" s="15" t="s">
        <v>86</v>
      </c>
      <c r="W80" s="54">
        <v>7.2300000000000003E-2</v>
      </c>
      <c r="X80" s="54"/>
      <c r="Y80" s="54">
        <v>0.51</v>
      </c>
      <c r="AA80" s="54">
        <f t="shared" si="4"/>
        <v>5.1102000000000002E-2</v>
      </c>
    </row>
    <row r="81" spans="1:27" x14ac:dyDescent="0.25">
      <c r="A81" s="58" t="s">
        <v>104</v>
      </c>
      <c r="C81" s="73" t="s">
        <v>288</v>
      </c>
      <c r="D81" s="73"/>
      <c r="E81" s="73" t="s">
        <v>215</v>
      </c>
      <c r="F81" s="73"/>
      <c r="G81" s="74" t="s">
        <v>289</v>
      </c>
      <c r="I81" s="75">
        <v>9.7500000000000003E-2</v>
      </c>
      <c r="K81" s="76">
        <v>43846</v>
      </c>
      <c r="L81" s="73"/>
      <c r="M81" s="56" t="s">
        <v>108</v>
      </c>
      <c r="O81" s="54">
        <v>8.7999999999999995E-2</v>
      </c>
      <c r="Q81" s="61">
        <f t="shared" si="3"/>
        <v>-95.000000000000085</v>
      </c>
      <c r="S81" s="60"/>
      <c r="U81" s="15" t="s">
        <v>86</v>
      </c>
      <c r="W81" s="54">
        <v>6.6100000000000006E-2</v>
      </c>
      <c r="X81" s="54"/>
      <c r="Y81" s="54">
        <v>0.48</v>
      </c>
      <c r="AA81" s="54">
        <f t="shared" si="4"/>
        <v>4.2239999999999993E-2</v>
      </c>
    </row>
    <row r="82" spans="1:27" x14ac:dyDescent="0.25">
      <c r="A82" s="58" t="s">
        <v>182</v>
      </c>
      <c r="C82" s="73" t="s">
        <v>290</v>
      </c>
      <c r="D82" s="73"/>
      <c r="E82" s="73" t="s">
        <v>215</v>
      </c>
      <c r="F82" s="73"/>
      <c r="G82" s="74" t="s">
        <v>291</v>
      </c>
      <c r="I82" s="75">
        <v>9.6000000000000002E-2</v>
      </c>
      <c r="K82" s="76">
        <v>43852</v>
      </c>
      <c r="L82" s="73"/>
      <c r="M82" s="56" t="s">
        <v>108</v>
      </c>
      <c r="O82" s="54">
        <v>9.5000000000000001E-2</v>
      </c>
      <c r="Q82" s="61">
        <f t="shared" si="3"/>
        <v>-10.000000000000009</v>
      </c>
      <c r="S82" s="60"/>
      <c r="U82" s="15" t="s">
        <v>86</v>
      </c>
      <c r="W82" s="54">
        <v>7.1099999999999997E-2</v>
      </c>
      <c r="X82" s="54"/>
      <c r="Y82" s="54">
        <v>0.48320000000000002</v>
      </c>
      <c r="AA82" s="54">
        <f t="shared" si="4"/>
        <v>4.5904E-2</v>
      </c>
    </row>
    <row r="83" spans="1:27" x14ac:dyDescent="0.25">
      <c r="A83" s="58" t="s">
        <v>109</v>
      </c>
      <c r="C83" s="73" t="s">
        <v>113</v>
      </c>
      <c r="D83" s="73"/>
      <c r="E83" s="73" t="s">
        <v>83</v>
      </c>
      <c r="F83" s="73"/>
      <c r="G83" s="74" t="s">
        <v>292</v>
      </c>
      <c r="I83" s="75">
        <v>0.105</v>
      </c>
      <c r="K83" s="76">
        <v>43853</v>
      </c>
      <c r="L83" s="73"/>
      <c r="M83" s="56" t="s">
        <v>85</v>
      </c>
      <c r="O83" s="54">
        <v>9.8599999999999993E-2</v>
      </c>
      <c r="Q83" s="61">
        <f t="shared" si="3"/>
        <v>-64.000000000000028</v>
      </c>
      <c r="S83" s="60"/>
      <c r="U83" s="15" t="s">
        <v>86</v>
      </c>
      <c r="W83" s="54">
        <v>6.08E-2</v>
      </c>
      <c r="X83" s="54"/>
      <c r="Y83" s="54">
        <v>0.46560000000000001</v>
      </c>
      <c r="AA83" s="54">
        <f t="shared" si="4"/>
        <v>4.5908159999999996E-2</v>
      </c>
    </row>
    <row r="84" spans="1:27" x14ac:dyDescent="0.25">
      <c r="A84" s="58" t="s">
        <v>269</v>
      </c>
      <c r="C84" s="73" t="s">
        <v>293</v>
      </c>
      <c r="D84" s="73"/>
      <c r="E84" s="73" t="s">
        <v>284</v>
      </c>
      <c r="F84" s="73"/>
      <c r="G84" s="74" t="s">
        <v>294</v>
      </c>
      <c r="I84" s="75">
        <v>0.106</v>
      </c>
      <c r="K84" s="76">
        <v>43867</v>
      </c>
      <c r="L84" s="73"/>
      <c r="M84" s="56" t="s">
        <v>85</v>
      </c>
      <c r="O84" s="54">
        <v>0.1</v>
      </c>
      <c r="Q84" s="61">
        <f t="shared" si="3"/>
        <v>-59.999999999999915</v>
      </c>
      <c r="S84" s="60"/>
      <c r="U84" s="15" t="s">
        <v>90</v>
      </c>
      <c r="W84" s="75" t="s">
        <v>208</v>
      </c>
      <c r="X84" s="54"/>
      <c r="Y84" s="54">
        <v>0.51959999999999995</v>
      </c>
      <c r="AA84" s="54">
        <f t="shared" si="4"/>
        <v>5.1959999999999999E-2</v>
      </c>
    </row>
    <row r="85" spans="1:27" x14ac:dyDescent="0.25">
      <c r="A85" s="58" t="s">
        <v>295</v>
      </c>
      <c r="C85" s="73" t="s">
        <v>296</v>
      </c>
      <c r="D85" s="73"/>
      <c r="E85" s="73" t="s">
        <v>157</v>
      </c>
      <c r="F85" s="73"/>
      <c r="G85" s="74" t="s">
        <v>297</v>
      </c>
      <c r="I85" s="75">
        <v>0.10199999999999999</v>
      </c>
      <c r="K85" s="76">
        <v>43872</v>
      </c>
      <c r="L85" s="73"/>
      <c r="M85" s="56" t="s">
        <v>85</v>
      </c>
      <c r="O85" s="54">
        <v>9.2999999999999999E-2</v>
      </c>
      <c r="Q85" s="61">
        <f t="shared" si="3"/>
        <v>-89.999999999999943</v>
      </c>
      <c r="S85" s="60" t="s">
        <v>95</v>
      </c>
      <c r="U85" s="15" t="s">
        <v>90</v>
      </c>
      <c r="W85" s="54">
        <v>6.9699999999999998E-2</v>
      </c>
      <c r="X85" s="54"/>
      <c r="Y85" s="54">
        <v>0.55610000000000004</v>
      </c>
      <c r="AA85" s="54">
        <f t="shared" si="4"/>
        <v>5.1717300000000001E-2</v>
      </c>
    </row>
    <row r="86" spans="1:27" x14ac:dyDescent="0.25">
      <c r="A86" s="58" t="s">
        <v>201</v>
      </c>
      <c r="C86" s="73" t="s">
        <v>298</v>
      </c>
      <c r="D86" s="73"/>
      <c r="E86" s="73" t="s">
        <v>299</v>
      </c>
      <c r="F86" s="73"/>
      <c r="G86" s="74">
        <v>49421</v>
      </c>
      <c r="I86" s="75">
        <v>0.104</v>
      </c>
      <c r="K86" s="76">
        <v>43875</v>
      </c>
      <c r="L86" s="73"/>
      <c r="M86" s="56" t="s">
        <v>108</v>
      </c>
      <c r="O86" s="54">
        <v>9.4E-2</v>
      </c>
      <c r="Q86" s="59">
        <f t="shared" si="3"/>
        <v>-99.999999999999943</v>
      </c>
      <c r="S86" s="60"/>
      <c r="U86" s="15" t="s">
        <v>86</v>
      </c>
      <c r="W86" s="54">
        <v>6.5100000000000005E-2</v>
      </c>
      <c r="X86" s="54"/>
      <c r="Y86" s="54">
        <v>0.42499999999999999</v>
      </c>
      <c r="AA86" s="54">
        <f t="shared" si="4"/>
        <v>3.9949999999999999E-2</v>
      </c>
    </row>
    <row r="87" spans="1:27" x14ac:dyDescent="0.25">
      <c r="A87" s="58" t="s">
        <v>142</v>
      </c>
      <c r="C87" s="73" t="s">
        <v>300</v>
      </c>
      <c r="D87" s="73"/>
      <c r="E87" s="73" t="s">
        <v>301</v>
      </c>
      <c r="F87" s="73"/>
      <c r="G87" s="74" t="s">
        <v>302</v>
      </c>
      <c r="I87" s="75">
        <v>0.1</v>
      </c>
      <c r="K87" s="76">
        <v>43880</v>
      </c>
      <c r="L87" s="73"/>
      <c r="M87" s="56" t="s">
        <v>108</v>
      </c>
      <c r="O87" s="54">
        <v>8.2500000000000004E-2</v>
      </c>
      <c r="Q87" s="61">
        <f t="shared" si="3"/>
        <v>-175.00000000000003</v>
      </c>
      <c r="S87" s="60"/>
      <c r="U87" s="15" t="s">
        <v>90</v>
      </c>
      <c r="W87" s="54">
        <v>6.3E-2</v>
      </c>
      <c r="X87" s="54"/>
      <c r="Y87" s="54">
        <v>0.5</v>
      </c>
      <c r="AA87" s="54">
        <f t="shared" si="4"/>
        <v>4.1250000000000002E-2</v>
      </c>
    </row>
    <row r="88" spans="1:27" x14ac:dyDescent="0.25">
      <c r="A88" s="58" t="s">
        <v>96</v>
      </c>
      <c r="C88" s="73" t="s">
        <v>303</v>
      </c>
      <c r="D88" s="73"/>
      <c r="E88" s="73" t="s">
        <v>108</v>
      </c>
      <c r="F88" s="73"/>
      <c r="G88" s="74" t="s">
        <v>304</v>
      </c>
      <c r="I88" s="75">
        <v>0.1075</v>
      </c>
      <c r="K88" s="76">
        <v>43885</v>
      </c>
      <c r="L88" s="73"/>
      <c r="M88" s="56" t="s">
        <v>85</v>
      </c>
      <c r="O88" s="54">
        <v>9.7500000000000003E-2</v>
      </c>
      <c r="Q88" s="61">
        <f t="shared" si="3"/>
        <v>-99.999999999999943</v>
      </c>
      <c r="S88" s="60"/>
      <c r="U88" s="15" t="s">
        <v>86</v>
      </c>
      <c r="W88" s="54">
        <v>7.1999999999999995E-2</v>
      </c>
      <c r="X88" s="54"/>
      <c r="Y88" s="54">
        <v>0.52</v>
      </c>
      <c r="AA88" s="54">
        <f t="shared" si="4"/>
        <v>5.0700000000000002E-2</v>
      </c>
    </row>
    <row r="89" spans="1:27" x14ac:dyDescent="0.25">
      <c r="A89" s="58" t="s">
        <v>201</v>
      </c>
      <c r="C89" s="73" t="s">
        <v>305</v>
      </c>
      <c r="D89" s="73"/>
      <c r="E89" s="73" t="s">
        <v>83</v>
      </c>
      <c r="F89" s="73"/>
      <c r="G89" s="74">
        <v>49494</v>
      </c>
      <c r="I89" s="75">
        <v>0.105</v>
      </c>
      <c r="K89" s="76">
        <v>43888</v>
      </c>
      <c r="L89" s="73"/>
      <c r="M89" s="56" t="s">
        <v>108</v>
      </c>
      <c r="O89" s="54">
        <v>9.4E-2</v>
      </c>
      <c r="Q89" s="61">
        <f t="shared" si="3"/>
        <v>-109.99999999999996</v>
      </c>
      <c r="S89" s="60"/>
      <c r="U89" s="15" t="s">
        <v>86</v>
      </c>
      <c r="W89" s="54">
        <v>6.4500000000000002E-2</v>
      </c>
      <c r="X89" s="54"/>
      <c r="Y89" s="54">
        <v>0.42499999999999999</v>
      </c>
      <c r="AA89" s="54">
        <f t="shared" si="4"/>
        <v>3.9949999999999999E-2</v>
      </c>
    </row>
    <row r="90" spans="1:27" x14ac:dyDescent="0.25">
      <c r="A90" s="69" t="s">
        <v>128</v>
      </c>
      <c r="B90" s="63"/>
      <c r="C90" s="89" t="s">
        <v>113</v>
      </c>
      <c r="D90" s="89"/>
      <c r="E90" s="89" t="s">
        <v>83</v>
      </c>
      <c r="F90" s="89"/>
      <c r="G90" s="90">
        <v>45235</v>
      </c>
      <c r="H90" s="63"/>
      <c r="I90" s="91">
        <v>0.105</v>
      </c>
      <c r="J90" s="89"/>
      <c r="K90" s="92">
        <v>43901</v>
      </c>
      <c r="L90" s="89"/>
      <c r="M90" s="67" t="s">
        <v>85</v>
      </c>
      <c r="N90" s="63"/>
      <c r="O90" s="65">
        <v>9.7000000000000003E-2</v>
      </c>
      <c r="P90" s="89"/>
      <c r="Q90" s="70">
        <f t="shared" si="3"/>
        <v>-79.999999999999929</v>
      </c>
      <c r="R90" s="63"/>
      <c r="S90" s="71"/>
      <c r="T90" s="63"/>
      <c r="U90" s="72" t="s">
        <v>90</v>
      </c>
      <c r="V90" s="63"/>
      <c r="W90" s="65">
        <v>5.6099999999999997E-2</v>
      </c>
      <c r="X90" s="65"/>
      <c r="Y90" s="65">
        <v>0.3755</v>
      </c>
      <c r="Z90" s="63"/>
      <c r="AA90" s="65">
        <f t="shared" si="4"/>
        <v>3.6423500000000004E-2</v>
      </c>
    </row>
    <row r="91" spans="1:27" x14ac:dyDescent="0.25">
      <c r="A91" s="58" t="s">
        <v>124</v>
      </c>
      <c r="C91" s="73" t="s">
        <v>125</v>
      </c>
      <c r="D91" s="73"/>
      <c r="E91" s="73" t="s">
        <v>126</v>
      </c>
      <c r="F91" s="73"/>
      <c r="G91" s="74" t="s">
        <v>306</v>
      </c>
      <c r="I91" s="75">
        <v>9.9000000000000005E-2</v>
      </c>
      <c r="K91" s="76">
        <v>43915</v>
      </c>
      <c r="L91" s="73"/>
      <c r="M91" s="56" t="s">
        <v>85</v>
      </c>
      <c r="O91" s="54">
        <v>9.4E-2</v>
      </c>
      <c r="Q91" s="61">
        <f t="shared" si="3"/>
        <v>-50.000000000000043</v>
      </c>
      <c r="S91" s="60"/>
      <c r="U91" s="15" t="s">
        <v>86</v>
      </c>
      <c r="W91" s="54">
        <v>7.2099999999999997E-2</v>
      </c>
      <c r="X91" s="54"/>
      <c r="Y91" s="54">
        <v>0.48499999999999999</v>
      </c>
      <c r="AA91" s="54">
        <f t="shared" si="4"/>
        <v>4.5589999999999999E-2</v>
      </c>
    </row>
    <row r="92" spans="1:27" x14ac:dyDescent="0.25">
      <c r="A92" s="58" t="s">
        <v>242</v>
      </c>
      <c r="C92" s="73" t="s">
        <v>307</v>
      </c>
      <c r="D92" s="73"/>
      <c r="E92" s="73" t="s">
        <v>308</v>
      </c>
      <c r="F92" s="73"/>
      <c r="G92" s="74" t="s">
        <v>309</v>
      </c>
      <c r="I92" s="75">
        <v>0.105</v>
      </c>
      <c r="K92" s="76">
        <v>43938</v>
      </c>
      <c r="L92" s="73"/>
      <c r="M92" s="56" t="s">
        <v>108</v>
      </c>
      <c r="O92" s="54">
        <v>9.7000000000000003E-2</v>
      </c>
      <c r="Q92" s="61">
        <f t="shared" si="3"/>
        <v>-79.999999999999929</v>
      </c>
      <c r="S92" s="60"/>
      <c r="U92" s="15" t="s">
        <v>86</v>
      </c>
      <c r="W92" s="54">
        <v>7.9899999999999999E-2</v>
      </c>
      <c r="X92" s="54"/>
      <c r="Y92" s="54">
        <v>0.52449999999999997</v>
      </c>
      <c r="AA92" s="54">
        <f t="shared" si="4"/>
        <v>5.0876499999999998E-2</v>
      </c>
    </row>
    <row r="93" spans="1:27" x14ac:dyDescent="0.25">
      <c r="A93" s="58" t="s">
        <v>81</v>
      </c>
      <c r="C93" s="73" t="s">
        <v>115</v>
      </c>
      <c r="D93" s="73"/>
      <c r="E93" s="73" t="s">
        <v>98</v>
      </c>
      <c r="F93" s="73"/>
      <c r="G93" s="74" t="s">
        <v>310</v>
      </c>
      <c r="I93" s="75">
        <v>9.8000000000000004E-2</v>
      </c>
      <c r="K93" s="76">
        <v>43948</v>
      </c>
      <c r="L93" s="73"/>
      <c r="M93" s="56" t="s">
        <v>85</v>
      </c>
      <c r="O93" s="54">
        <v>9.2499999999999999E-2</v>
      </c>
      <c r="Q93" s="61">
        <f t="shared" si="3"/>
        <v>-55.00000000000005</v>
      </c>
      <c r="S93" s="60"/>
      <c r="U93" s="15" t="s">
        <v>90</v>
      </c>
      <c r="W93" s="54">
        <v>6.4100000000000004E-2</v>
      </c>
      <c r="X93" s="54"/>
      <c r="Y93" s="54">
        <v>0.48230000000000001</v>
      </c>
      <c r="AA93" s="54">
        <f t="shared" si="4"/>
        <v>4.461275E-2</v>
      </c>
    </row>
    <row r="94" spans="1:27" x14ac:dyDescent="0.25">
      <c r="A94" s="58" t="s">
        <v>109</v>
      </c>
      <c r="C94" s="73" t="s">
        <v>121</v>
      </c>
      <c r="D94" s="73"/>
      <c r="E94" s="73" t="s">
        <v>122</v>
      </c>
      <c r="F94" s="73"/>
      <c r="G94" s="74" t="s">
        <v>311</v>
      </c>
      <c r="I94" s="75">
        <v>0.105</v>
      </c>
      <c r="K94" s="76">
        <v>43959</v>
      </c>
      <c r="L94" s="73"/>
      <c r="M94" s="56" t="s">
        <v>85</v>
      </c>
      <c r="O94" s="54">
        <v>9.9000000000000005E-2</v>
      </c>
      <c r="Q94" s="61">
        <f t="shared" si="3"/>
        <v>-59.999999999999915</v>
      </c>
      <c r="S94" s="60"/>
      <c r="U94" s="15" t="s">
        <v>90</v>
      </c>
      <c r="W94" s="54">
        <v>5.4600000000000003E-2</v>
      </c>
      <c r="X94" s="54"/>
      <c r="Y94" s="54">
        <v>0.38319999999999999</v>
      </c>
      <c r="AA94" s="54">
        <f t="shared" si="4"/>
        <v>3.79368E-2</v>
      </c>
    </row>
    <row r="95" spans="1:27" x14ac:dyDescent="0.25">
      <c r="A95" s="58" t="s">
        <v>155</v>
      </c>
      <c r="C95" s="73" t="s">
        <v>156</v>
      </c>
      <c r="D95" s="73"/>
      <c r="E95" s="73" t="s">
        <v>157</v>
      </c>
      <c r="F95" s="73"/>
      <c r="G95" s="74" t="s">
        <v>312</v>
      </c>
      <c r="I95" s="75">
        <v>0.10100000000000001</v>
      </c>
      <c r="K95" s="76">
        <v>43971</v>
      </c>
      <c r="L95" s="73"/>
      <c r="M95" s="56" t="s">
        <v>85</v>
      </c>
      <c r="O95" s="54">
        <v>9.4500000000000001E-2</v>
      </c>
      <c r="Q95" s="61">
        <f t="shared" si="3"/>
        <v>-65.000000000000057</v>
      </c>
      <c r="S95" s="60" t="s">
        <v>95</v>
      </c>
      <c r="U95" s="15" t="s">
        <v>86</v>
      </c>
      <c r="W95" s="54">
        <v>7.1900000000000006E-2</v>
      </c>
      <c r="X95" s="54"/>
      <c r="Y95" s="54">
        <v>0.54769999999999996</v>
      </c>
      <c r="AA95" s="54">
        <f t="shared" si="4"/>
        <v>5.1757649999999995E-2</v>
      </c>
    </row>
    <row r="96" spans="1:27" x14ac:dyDescent="0.25">
      <c r="A96" s="69" t="s">
        <v>128</v>
      </c>
      <c r="B96" s="63"/>
      <c r="C96" s="89" t="s">
        <v>313</v>
      </c>
      <c r="D96" s="89"/>
      <c r="E96" s="89" t="s">
        <v>98</v>
      </c>
      <c r="F96" s="89"/>
      <c r="G96" s="90">
        <v>45253</v>
      </c>
      <c r="H96" s="63"/>
      <c r="I96" s="91">
        <v>0.104</v>
      </c>
      <c r="J96" s="89"/>
      <c r="K96" s="92">
        <v>44011</v>
      </c>
      <c r="L96" s="92">
        <v>44011</v>
      </c>
      <c r="M96" s="67" t="s">
        <v>85</v>
      </c>
      <c r="N96" s="63"/>
      <c r="O96" s="65">
        <v>9.7000000000000003E-2</v>
      </c>
      <c r="P96" s="89"/>
      <c r="Q96" s="70">
        <f t="shared" si="3"/>
        <v>-69.999999999999929</v>
      </c>
      <c r="R96" s="63"/>
      <c r="S96" s="71"/>
      <c r="T96" s="63"/>
      <c r="U96" s="72" t="s">
        <v>90</v>
      </c>
      <c r="V96" s="63"/>
      <c r="W96" s="65">
        <v>5.7099999999999998E-2</v>
      </c>
      <c r="X96" s="65"/>
      <c r="Y96" s="65">
        <v>0.4098</v>
      </c>
      <c r="Z96" s="63"/>
      <c r="AA96" s="65">
        <f t="shared" si="4"/>
        <v>3.9750600000000004E-2</v>
      </c>
    </row>
    <row r="97" spans="1:29" x14ac:dyDescent="0.25">
      <c r="A97" s="58" t="s">
        <v>314</v>
      </c>
      <c r="C97" s="73" t="s">
        <v>315</v>
      </c>
      <c r="D97" s="73"/>
      <c r="E97" s="52" t="s">
        <v>316</v>
      </c>
      <c r="F97" s="73"/>
      <c r="G97" s="74" t="s">
        <v>317</v>
      </c>
      <c r="I97" s="75">
        <v>0.1</v>
      </c>
      <c r="K97" s="76">
        <v>44012</v>
      </c>
      <c r="L97" s="76">
        <v>44012</v>
      </c>
      <c r="M97" s="56" t="s">
        <v>108</v>
      </c>
      <c r="O97" s="54">
        <v>9.0999999999999998E-2</v>
      </c>
      <c r="Q97" s="61">
        <f t="shared" si="3"/>
        <v>-90.000000000000085</v>
      </c>
      <c r="S97" s="60"/>
      <c r="U97" s="15" t="s">
        <v>86</v>
      </c>
      <c r="W97" s="54">
        <v>7.5999999999999998E-2</v>
      </c>
      <c r="X97" s="54"/>
      <c r="Y97" s="54">
        <v>0.52</v>
      </c>
      <c r="AA97" s="54">
        <f t="shared" si="4"/>
        <v>4.7320000000000001E-2</v>
      </c>
    </row>
    <row r="98" spans="1:29" x14ac:dyDescent="0.25">
      <c r="A98" s="58" t="s">
        <v>318</v>
      </c>
      <c r="C98" s="73" t="s">
        <v>319</v>
      </c>
      <c r="D98" s="73"/>
      <c r="E98" s="52" t="s">
        <v>316</v>
      </c>
      <c r="F98" s="73"/>
      <c r="G98" s="74" t="s">
        <v>320</v>
      </c>
      <c r="I98" s="75">
        <v>9.9500000000000005E-2</v>
      </c>
      <c r="K98" s="76">
        <v>44013</v>
      </c>
      <c r="L98" s="76"/>
      <c r="M98" s="56" t="s">
        <v>85</v>
      </c>
      <c r="O98" s="54">
        <v>9.2499999999999999E-2</v>
      </c>
      <c r="Q98" s="61">
        <f t="shared" si="3"/>
        <v>-70.000000000000057</v>
      </c>
      <c r="S98" s="60"/>
      <c r="U98" s="15" t="s">
        <v>86</v>
      </c>
      <c r="W98" s="54">
        <v>6.7699999999999996E-2</v>
      </c>
      <c r="X98" s="54"/>
      <c r="Y98" s="54">
        <v>0.46</v>
      </c>
      <c r="AA98" s="54">
        <f t="shared" si="4"/>
        <v>4.2550000000000004E-2</v>
      </c>
    </row>
    <row r="99" spans="1:29" x14ac:dyDescent="0.25">
      <c r="A99" s="58" t="s">
        <v>124</v>
      </c>
      <c r="C99" s="73" t="s">
        <v>321</v>
      </c>
      <c r="D99" s="73"/>
      <c r="E99" s="73"/>
      <c r="F99" s="73"/>
      <c r="G99" s="74" t="s">
        <v>322</v>
      </c>
      <c r="I99" s="75">
        <v>9.5000000000000001E-2</v>
      </c>
      <c r="K99" s="76">
        <v>44020</v>
      </c>
      <c r="L99" s="76">
        <v>44020</v>
      </c>
      <c r="M99" s="56" t="s">
        <v>85</v>
      </c>
      <c r="O99" s="54">
        <v>9.4E-2</v>
      </c>
      <c r="Q99" s="61">
        <f t="shared" si="3"/>
        <v>-10.000000000000009</v>
      </c>
      <c r="S99" s="60"/>
      <c r="U99" s="15" t="s">
        <v>90</v>
      </c>
      <c r="W99" s="54">
        <v>7.3899999999999993E-2</v>
      </c>
      <c r="X99" s="54"/>
      <c r="Y99" s="54">
        <v>0.48499999999999999</v>
      </c>
      <c r="AA99" s="54">
        <f t="shared" si="4"/>
        <v>4.5589999999999999E-2</v>
      </c>
    </row>
    <row r="100" spans="1:29" x14ac:dyDescent="0.25">
      <c r="A100" s="58" t="s">
        <v>129</v>
      </c>
      <c r="C100" s="73" t="s">
        <v>150</v>
      </c>
      <c r="D100" s="73"/>
      <c r="E100" s="52" t="s">
        <v>131</v>
      </c>
      <c r="F100" s="73"/>
      <c r="G100" s="74">
        <v>9630</v>
      </c>
      <c r="I100" s="75">
        <v>0.10299999999999999</v>
      </c>
      <c r="K100" s="76">
        <v>44026</v>
      </c>
      <c r="L100" s="76">
        <v>44026</v>
      </c>
      <c r="M100" s="56" t="s">
        <v>108</v>
      </c>
      <c r="O100" s="54">
        <v>9.6000000000000002E-2</v>
      </c>
      <c r="Q100" s="61">
        <f t="shared" si="3"/>
        <v>-69.999999999999929</v>
      </c>
      <c r="S100" s="60"/>
      <c r="U100" s="15" t="s">
        <v>90</v>
      </c>
      <c r="W100" s="54">
        <v>6.8400000000000002E-2</v>
      </c>
      <c r="X100" s="54"/>
      <c r="Y100" s="54">
        <v>0.50529999999999997</v>
      </c>
      <c r="AA100" s="54">
        <f t="shared" si="4"/>
        <v>4.8508799999999998E-2</v>
      </c>
    </row>
    <row r="101" spans="1:29" x14ac:dyDescent="0.25">
      <c r="A101" s="96" t="s">
        <v>135</v>
      </c>
      <c r="B101" s="97" t="s">
        <v>323</v>
      </c>
      <c r="C101" s="96" t="s">
        <v>145</v>
      </c>
      <c r="D101" s="96" t="s">
        <v>323</v>
      </c>
      <c r="E101" s="96" t="s">
        <v>137</v>
      </c>
      <c r="F101" s="96" t="s">
        <v>323</v>
      </c>
      <c r="G101" s="96" t="s">
        <v>324</v>
      </c>
      <c r="H101" s="97" t="s">
        <v>323</v>
      </c>
      <c r="I101" s="98">
        <v>0.105</v>
      </c>
      <c r="J101" s="96" t="s">
        <v>323</v>
      </c>
      <c r="K101" s="99">
        <v>44040</v>
      </c>
      <c r="L101" s="96" t="s">
        <v>323</v>
      </c>
      <c r="M101" s="100" t="s">
        <v>85</v>
      </c>
      <c r="N101" s="97" t="s">
        <v>323</v>
      </c>
      <c r="O101" s="98">
        <v>9.5000000000000001E-2</v>
      </c>
      <c r="P101" s="101" t="s">
        <v>323</v>
      </c>
      <c r="Q101" s="61">
        <f t="shared" si="3"/>
        <v>-99.999999999999943</v>
      </c>
      <c r="R101" s="97" t="s">
        <v>323</v>
      </c>
      <c r="S101" s="97"/>
      <c r="T101" s="97" t="s">
        <v>323</v>
      </c>
      <c r="U101" s="102" t="s">
        <v>86</v>
      </c>
      <c r="V101" s="97" t="s">
        <v>323</v>
      </c>
      <c r="W101" s="98">
        <v>7.5200000000000003E-2</v>
      </c>
      <c r="X101" s="103" t="s">
        <v>323</v>
      </c>
      <c r="Y101" s="98">
        <v>0.56830000000000003</v>
      </c>
      <c r="Z101" s="97" t="s">
        <v>323</v>
      </c>
      <c r="AA101" s="54">
        <f t="shared" si="4"/>
        <v>5.3988500000000002E-2</v>
      </c>
      <c r="AB101" s="97"/>
      <c r="AC101" s="97"/>
    </row>
    <row r="102" spans="1:29" x14ac:dyDescent="0.25">
      <c r="A102" s="101" t="s">
        <v>269</v>
      </c>
      <c r="B102" s="97" t="s">
        <v>325</v>
      </c>
      <c r="C102" s="103" t="s">
        <v>326</v>
      </c>
      <c r="D102" s="103" t="s">
        <v>323</v>
      </c>
      <c r="E102" s="103" t="s">
        <v>316</v>
      </c>
      <c r="F102" s="103" t="s">
        <v>323</v>
      </c>
      <c r="G102" s="103" t="s">
        <v>327</v>
      </c>
      <c r="H102" s="97" t="s">
        <v>323</v>
      </c>
      <c r="I102" s="98">
        <v>0.10299999999999999</v>
      </c>
      <c r="J102" s="103" t="s">
        <v>323</v>
      </c>
      <c r="K102" s="104">
        <v>44070</v>
      </c>
      <c r="L102" s="103" t="s">
        <v>323</v>
      </c>
      <c r="M102" s="100" t="s">
        <v>85</v>
      </c>
      <c r="N102" s="97" t="s">
        <v>323</v>
      </c>
      <c r="O102" s="98">
        <v>0.1</v>
      </c>
      <c r="P102" s="103" t="s">
        <v>323</v>
      </c>
      <c r="Q102" s="61">
        <f t="shared" si="3"/>
        <v>-29.999999999999886</v>
      </c>
      <c r="R102" s="97" t="s">
        <v>323</v>
      </c>
      <c r="S102" s="105"/>
      <c r="T102" s="97" t="s">
        <v>323</v>
      </c>
      <c r="U102" s="102" t="s">
        <v>90</v>
      </c>
      <c r="V102" s="97" t="s">
        <v>323</v>
      </c>
      <c r="W102" s="98">
        <v>7.6300000000000007E-2</v>
      </c>
      <c r="X102" s="103" t="s">
        <v>323</v>
      </c>
      <c r="Y102" s="98">
        <v>0.52500000000000002</v>
      </c>
      <c r="Z102" s="97" t="s">
        <v>323</v>
      </c>
      <c r="AA102" s="54">
        <f t="shared" si="4"/>
        <v>5.2500000000000005E-2</v>
      </c>
      <c r="AB102" s="97"/>
      <c r="AC102" s="97"/>
    </row>
    <row r="103" spans="1:29" x14ac:dyDescent="0.25">
      <c r="A103" s="103" t="s">
        <v>204</v>
      </c>
      <c r="B103" s="97" t="s">
        <v>323</v>
      </c>
      <c r="C103" s="103" t="s">
        <v>205</v>
      </c>
      <c r="D103" s="103" t="s">
        <v>323</v>
      </c>
      <c r="E103" s="103" t="s">
        <v>323</v>
      </c>
      <c r="F103" s="103" t="s">
        <v>323</v>
      </c>
      <c r="G103" s="103" t="s">
        <v>328</v>
      </c>
      <c r="H103" s="97" t="s">
        <v>323</v>
      </c>
      <c r="I103" s="98">
        <v>8.2000000000000003E-2</v>
      </c>
      <c r="J103" s="103" t="s">
        <v>323</v>
      </c>
      <c r="K103" s="104">
        <v>44070</v>
      </c>
      <c r="L103" s="103" t="s">
        <v>323</v>
      </c>
      <c r="M103" s="100" t="s">
        <v>85</v>
      </c>
      <c r="N103" s="97" t="s">
        <v>323</v>
      </c>
      <c r="O103" s="98">
        <v>8.2000000000000003E-2</v>
      </c>
      <c r="P103" s="103" t="s">
        <v>323</v>
      </c>
      <c r="Q103" s="61">
        <f t="shared" si="3"/>
        <v>0</v>
      </c>
      <c r="R103" s="97" t="s">
        <v>323</v>
      </c>
      <c r="S103" s="105"/>
      <c r="T103" s="97" t="s">
        <v>323</v>
      </c>
      <c r="U103" s="102" t="s">
        <v>90</v>
      </c>
      <c r="V103" s="97" t="s">
        <v>323</v>
      </c>
      <c r="W103" s="98">
        <v>6.4299999999999996E-2</v>
      </c>
      <c r="X103" s="103" t="s">
        <v>323</v>
      </c>
      <c r="Y103" s="98">
        <v>0.49869999999999998</v>
      </c>
      <c r="Z103" s="97" t="s">
        <v>323</v>
      </c>
      <c r="AA103" s="54">
        <f t="shared" si="4"/>
        <v>4.0893399999999996E-2</v>
      </c>
      <c r="AB103" s="97"/>
      <c r="AC103" s="97"/>
    </row>
    <row r="104" spans="1:29" x14ac:dyDescent="0.25">
      <c r="A104" s="103" t="s">
        <v>201</v>
      </c>
      <c r="B104" s="97"/>
      <c r="C104" s="103" t="s">
        <v>156</v>
      </c>
      <c r="D104" s="103"/>
      <c r="E104" s="103" t="s">
        <v>157</v>
      </c>
      <c r="F104" s="103"/>
      <c r="G104" s="106">
        <v>49831</v>
      </c>
      <c r="H104" s="97"/>
      <c r="I104" s="98">
        <v>0.10100000000000001</v>
      </c>
      <c r="J104" s="103"/>
      <c r="K104" s="104">
        <v>44070</v>
      </c>
      <c r="L104" s="103"/>
      <c r="M104" s="100" t="s">
        <v>85</v>
      </c>
      <c r="N104" s="97"/>
      <c r="O104" s="98">
        <v>9.4500000000000001E-2</v>
      </c>
      <c r="P104" s="103"/>
      <c r="Q104" s="61">
        <f t="shared" si="3"/>
        <v>-65.000000000000057</v>
      </c>
      <c r="R104" s="97"/>
      <c r="S104" s="105" t="s">
        <v>95</v>
      </c>
      <c r="T104" s="97"/>
      <c r="U104" s="102" t="s">
        <v>86</v>
      </c>
      <c r="V104" s="97"/>
      <c r="W104" s="98">
        <v>7.1300000000000002E-2</v>
      </c>
      <c r="X104" s="103"/>
      <c r="Y104" s="98">
        <v>0.54620000000000002</v>
      </c>
      <c r="Z104" s="97"/>
      <c r="AA104" s="54">
        <f t="shared" si="4"/>
        <v>5.1615899999999999E-2</v>
      </c>
      <c r="AB104" s="97"/>
      <c r="AC104" s="97"/>
    </row>
    <row r="105" spans="1:29" x14ac:dyDescent="0.25">
      <c r="A105" s="103" t="s">
        <v>135</v>
      </c>
      <c r="B105" s="97" t="s">
        <v>323</v>
      </c>
      <c r="C105" s="103" t="s">
        <v>136</v>
      </c>
      <c r="D105" s="103" t="s">
        <v>323</v>
      </c>
      <c r="E105" s="103" t="s">
        <v>137</v>
      </c>
      <c r="F105" s="103" t="s">
        <v>323</v>
      </c>
      <c r="G105" s="103" t="s">
        <v>329</v>
      </c>
      <c r="H105" s="97" t="s">
        <v>323</v>
      </c>
      <c r="I105" s="98">
        <v>0.105</v>
      </c>
      <c r="J105" s="103" t="s">
        <v>323</v>
      </c>
      <c r="K105" s="104">
        <v>44126</v>
      </c>
      <c r="L105" s="103" t="s">
        <v>323</v>
      </c>
      <c r="M105" s="100" t="s">
        <v>85</v>
      </c>
      <c r="N105" s="97" t="s">
        <v>323</v>
      </c>
      <c r="O105" s="98">
        <v>9.5000000000000001E-2</v>
      </c>
      <c r="P105" s="103" t="s">
        <v>323</v>
      </c>
      <c r="Q105" s="61">
        <f t="shared" si="3"/>
        <v>-99.999999999999943</v>
      </c>
      <c r="R105" s="97" t="s">
        <v>323</v>
      </c>
      <c r="S105" s="105"/>
      <c r="T105" s="97" t="s">
        <v>323</v>
      </c>
      <c r="U105" s="102" t="s">
        <v>86</v>
      </c>
      <c r="V105" s="97" t="s">
        <v>323</v>
      </c>
      <c r="W105" s="98">
        <v>7.3700000000000002E-2</v>
      </c>
      <c r="X105" s="103" t="s">
        <v>323</v>
      </c>
      <c r="Y105" s="98">
        <v>0.56830000000000003</v>
      </c>
      <c r="Z105" s="97" t="s">
        <v>323</v>
      </c>
      <c r="AA105" s="54">
        <f>Y105*O105</f>
        <v>5.3988500000000002E-2</v>
      </c>
      <c r="AB105" s="97"/>
      <c r="AC105" s="97"/>
    </row>
    <row r="106" spans="1:29" x14ac:dyDescent="0.25">
      <c r="A106" s="101" t="s">
        <v>182</v>
      </c>
      <c r="B106" s="97" t="s">
        <v>323</v>
      </c>
      <c r="C106" s="103" t="s">
        <v>330</v>
      </c>
      <c r="D106" s="103" t="s">
        <v>323</v>
      </c>
      <c r="E106" s="103" t="s">
        <v>220</v>
      </c>
      <c r="F106" s="103" t="s">
        <v>323</v>
      </c>
      <c r="G106" s="103" t="s">
        <v>331</v>
      </c>
      <c r="H106" s="97" t="s">
        <v>323</v>
      </c>
      <c r="I106" s="98">
        <v>0.10150000000000001</v>
      </c>
      <c r="J106" s="103" t="s">
        <v>323</v>
      </c>
      <c r="K106" s="104">
        <v>44132</v>
      </c>
      <c r="L106" s="103" t="s">
        <v>323</v>
      </c>
      <c r="M106" s="100" t="s">
        <v>108</v>
      </c>
      <c r="N106" s="97" t="s">
        <v>323</v>
      </c>
      <c r="O106" s="98">
        <v>9.6000000000000002E-2</v>
      </c>
      <c r="P106" s="103" t="s">
        <v>323</v>
      </c>
      <c r="Q106" s="61">
        <f t="shared" si="3"/>
        <v>-55.00000000000005</v>
      </c>
      <c r="R106" s="97" t="s">
        <v>323</v>
      </c>
      <c r="S106" s="105"/>
      <c r="T106" s="97" t="s">
        <v>323</v>
      </c>
      <c r="U106" s="102" t="s">
        <v>86</v>
      </c>
      <c r="V106" s="97" t="s">
        <v>323</v>
      </c>
      <c r="W106" s="98">
        <v>7.3999999999999996E-2</v>
      </c>
      <c r="X106" s="103" t="s">
        <v>323</v>
      </c>
      <c r="Y106" s="98">
        <v>0.51439999999999997</v>
      </c>
      <c r="Z106" s="97" t="s">
        <v>323</v>
      </c>
      <c r="AA106" s="54">
        <f>Y106*O106</f>
        <v>4.93824E-2</v>
      </c>
      <c r="AB106" s="97"/>
      <c r="AC106" s="97"/>
    </row>
    <row r="107" spans="1:29" x14ac:dyDescent="0.25">
      <c r="A107" s="103" t="s">
        <v>104</v>
      </c>
      <c r="B107" s="97"/>
      <c r="C107" s="103" t="s">
        <v>332</v>
      </c>
      <c r="D107" s="103"/>
      <c r="E107" s="103" t="s">
        <v>301</v>
      </c>
      <c r="F107" s="103"/>
      <c r="G107" s="103" t="s">
        <v>333</v>
      </c>
      <c r="H107" s="97"/>
      <c r="I107" s="98">
        <v>9.5000000000000001E-2</v>
      </c>
      <c r="J107" s="103"/>
      <c r="K107" s="104">
        <v>44154</v>
      </c>
      <c r="L107" s="103"/>
      <c r="M107" s="100" t="s">
        <v>108</v>
      </c>
      <c r="N107" s="97"/>
      <c r="O107" s="98">
        <v>8.7999999999999995E-2</v>
      </c>
      <c r="P107" s="103"/>
      <c r="Q107" s="61">
        <f t="shared" si="3"/>
        <v>-70.000000000000057</v>
      </c>
      <c r="R107" s="97"/>
      <c r="S107" s="105"/>
      <c r="T107" s="97"/>
      <c r="U107" s="102" t="s">
        <v>86</v>
      </c>
      <c r="V107" s="97"/>
      <c r="W107" s="98">
        <v>6.0999999999999999E-2</v>
      </c>
      <c r="X107" s="103"/>
      <c r="Y107" s="98">
        <v>0.48</v>
      </c>
      <c r="Z107" s="97"/>
      <c r="AA107" s="54">
        <f>Y107*O107</f>
        <v>4.2239999999999993E-2</v>
      </c>
      <c r="AB107" s="97"/>
      <c r="AC107" s="97"/>
    </row>
    <row r="108" spans="1:29" x14ac:dyDescent="0.25">
      <c r="A108" s="103" t="s">
        <v>104</v>
      </c>
      <c r="B108" s="97"/>
      <c r="C108" s="103" t="s">
        <v>334</v>
      </c>
      <c r="D108" s="103"/>
      <c r="E108" s="103" t="s">
        <v>301</v>
      </c>
      <c r="F108" s="103"/>
      <c r="G108" s="103" t="s">
        <v>335</v>
      </c>
      <c r="H108" s="97"/>
      <c r="I108" s="98">
        <v>9.5000000000000001E-2</v>
      </c>
      <c r="J108" s="103"/>
      <c r="K108" s="104">
        <v>44154</v>
      </c>
      <c r="L108" s="103"/>
      <c r="M108" s="100" t="s">
        <v>108</v>
      </c>
      <c r="N108" s="97"/>
      <c r="O108" s="98">
        <v>8.7999999999999995E-2</v>
      </c>
      <c r="P108" s="103"/>
      <c r="Q108" s="61">
        <f t="shared" si="3"/>
        <v>-70.000000000000057</v>
      </c>
      <c r="R108" s="97"/>
      <c r="S108" s="105"/>
      <c r="T108" s="97"/>
      <c r="U108" s="102" t="s">
        <v>86</v>
      </c>
      <c r="V108" s="97"/>
      <c r="W108" s="98">
        <v>6.6199999999999995E-2</v>
      </c>
      <c r="X108" s="103"/>
      <c r="Y108" s="98">
        <v>0.48</v>
      </c>
      <c r="Z108" s="97"/>
      <c r="AA108" s="54">
        <f>Y108*O108</f>
        <v>4.2239999999999993E-2</v>
      </c>
      <c r="AB108" s="97"/>
      <c r="AC108" s="97"/>
    </row>
    <row r="109" spans="1:29" x14ac:dyDescent="0.25">
      <c r="A109" s="103" t="s">
        <v>336</v>
      </c>
      <c r="B109" s="97"/>
      <c r="C109" s="103" t="s">
        <v>210</v>
      </c>
      <c r="D109" s="103"/>
      <c r="E109" s="103" t="s">
        <v>83</v>
      </c>
      <c r="F109" s="103"/>
      <c r="G109" s="103" t="s">
        <v>337</v>
      </c>
      <c r="H109" s="97"/>
      <c r="I109" s="98">
        <v>9.9000000000000005E-2</v>
      </c>
      <c r="J109" s="103"/>
      <c r="K109" s="104">
        <v>44159</v>
      </c>
      <c r="L109" s="103"/>
      <c r="M109" s="100" t="s">
        <v>85</v>
      </c>
      <c r="N109" s="97"/>
      <c r="O109" s="98">
        <v>9.1999999999999998E-2</v>
      </c>
      <c r="P109" s="103"/>
      <c r="Q109" s="61">
        <f t="shared" si="3"/>
        <v>-70.000000000000057</v>
      </c>
      <c r="R109" s="97"/>
      <c r="S109" s="105"/>
      <c r="T109" s="97"/>
      <c r="U109" s="102" t="s">
        <v>90</v>
      </c>
      <c r="V109" s="97"/>
      <c r="W109" s="107" t="s">
        <v>208</v>
      </c>
      <c r="X109" s="103"/>
      <c r="Y109" s="107" t="s">
        <v>208</v>
      </c>
      <c r="Z109" s="97"/>
      <c r="AA109" s="107" t="s">
        <v>208</v>
      </c>
      <c r="AB109" s="97"/>
      <c r="AC109" s="97"/>
    </row>
    <row r="110" spans="1:29" x14ac:dyDescent="0.25">
      <c r="A110" s="103" t="s">
        <v>159</v>
      </c>
      <c r="B110" s="97"/>
      <c r="C110" s="103" t="s">
        <v>162</v>
      </c>
      <c r="D110" s="103"/>
      <c r="E110" s="103" t="s">
        <v>163</v>
      </c>
      <c r="F110" s="103"/>
      <c r="G110" s="103" t="s">
        <v>338</v>
      </c>
      <c r="H110" s="97"/>
      <c r="I110" s="98">
        <v>9.8000000000000004E-2</v>
      </c>
      <c r="J110" s="103"/>
      <c r="K110" s="104">
        <v>44159</v>
      </c>
      <c r="L110" s="103"/>
      <c r="M110" s="100" t="s">
        <v>85</v>
      </c>
      <c r="N110" s="97"/>
      <c r="O110" s="98">
        <v>9.8000000000000004E-2</v>
      </c>
      <c r="P110" s="103"/>
      <c r="Q110" s="61">
        <f t="shared" si="3"/>
        <v>0</v>
      </c>
      <c r="R110" s="97"/>
      <c r="S110" s="105"/>
      <c r="T110" s="97"/>
      <c r="U110" s="102" t="s">
        <v>86</v>
      </c>
      <c r="V110" s="97"/>
      <c r="W110" s="107">
        <v>6.9500000000000006E-2</v>
      </c>
      <c r="X110" s="103"/>
      <c r="Y110" s="107">
        <v>0.55000000000000004</v>
      </c>
      <c r="Z110" s="97"/>
      <c r="AA110" s="54">
        <f>Y110*O110</f>
        <v>5.3900000000000003E-2</v>
      </c>
      <c r="AB110" s="97"/>
      <c r="AC110" s="97"/>
    </row>
    <row r="111" spans="1:29" x14ac:dyDescent="0.25">
      <c r="A111" s="103" t="s">
        <v>187</v>
      </c>
      <c r="B111" s="97"/>
      <c r="C111" s="103" t="s">
        <v>188</v>
      </c>
      <c r="D111" s="103"/>
      <c r="E111" s="103" t="s">
        <v>189</v>
      </c>
      <c r="F111" s="103"/>
      <c r="G111" s="103" t="s">
        <v>339</v>
      </c>
      <c r="H111" s="97"/>
      <c r="I111" s="98">
        <v>8.3799999999999999E-2</v>
      </c>
      <c r="J111" s="103"/>
      <c r="K111" s="104">
        <v>44174</v>
      </c>
      <c r="L111" s="103"/>
      <c r="M111" s="100" t="s">
        <v>108</v>
      </c>
      <c r="N111" s="97"/>
      <c r="O111" s="98">
        <v>8.3799999999999999E-2</v>
      </c>
      <c r="P111" s="103"/>
      <c r="Q111" s="61">
        <f t="shared" si="3"/>
        <v>0</v>
      </c>
      <c r="R111" s="97"/>
      <c r="S111" s="105" t="s">
        <v>95</v>
      </c>
      <c r="T111" s="97"/>
      <c r="U111" s="102" t="s">
        <v>90</v>
      </c>
      <c r="V111" s="97"/>
      <c r="W111" s="107">
        <v>6.3899999999999998E-2</v>
      </c>
      <c r="X111" s="103"/>
      <c r="Y111" s="107">
        <v>0.5</v>
      </c>
      <c r="Z111" s="97"/>
      <c r="AA111" s="54">
        <f>Y111*O111</f>
        <v>4.19E-2</v>
      </c>
      <c r="AB111" s="97"/>
      <c r="AC111" s="97"/>
    </row>
    <row r="112" spans="1:29" x14ac:dyDescent="0.25">
      <c r="A112" s="103" t="s">
        <v>187</v>
      </c>
      <c r="B112" s="97"/>
      <c r="C112" s="103" t="s">
        <v>191</v>
      </c>
      <c r="D112" s="103"/>
      <c r="E112" s="103" t="s">
        <v>131</v>
      </c>
      <c r="F112" s="103"/>
      <c r="G112" s="103" t="s">
        <v>340</v>
      </c>
      <c r="H112" s="97"/>
      <c r="I112" s="98">
        <v>8.3799999999999999E-2</v>
      </c>
      <c r="J112" s="103"/>
      <c r="K112" s="104">
        <v>44174</v>
      </c>
      <c r="L112" s="103"/>
      <c r="M112" s="100" t="s">
        <v>108</v>
      </c>
      <c r="N112" s="97"/>
      <c r="O112" s="98">
        <v>8.3799999999999999E-2</v>
      </c>
      <c r="P112" s="103"/>
      <c r="Q112" s="61">
        <f t="shared" si="3"/>
        <v>0</v>
      </c>
      <c r="R112" s="97"/>
      <c r="S112" s="105"/>
      <c r="T112" s="97"/>
      <c r="U112" s="102" t="s">
        <v>90</v>
      </c>
      <c r="V112" s="97"/>
      <c r="W112" s="107">
        <v>6.2799999999999995E-2</v>
      </c>
      <c r="X112" s="103"/>
      <c r="Y112" s="107">
        <v>0.48159999999999997</v>
      </c>
      <c r="Z112" s="97"/>
      <c r="AA112" s="54">
        <f>Y112*O112</f>
        <v>4.0358079999999998E-2</v>
      </c>
      <c r="AB112" s="97"/>
      <c r="AC112" s="97"/>
    </row>
    <row r="113" spans="1:29" x14ac:dyDescent="0.25">
      <c r="A113" s="103" t="s">
        <v>282</v>
      </c>
      <c r="B113" s="97"/>
      <c r="C113" s="103" t="s">
        <v>341</v>
      </c>
      <c r="D113" s="103"/>
      <c r="E113" s="103" t="s">
        <v>284</v>
      </c>
      <c r="F113" s="103"/>
      <c r="G113" s="103" t="s">
        <v>342</v>
      </c>
      <c r="H113" s="97"/>
      <c r="I113" s="98">
        <v>0.1008</v>
      </c>
      <c r="J113" s="103"/>
      <c r="K113" s="104">
        <v>44175</v>
      </c>
      <c r="L113" s="103"/>
      <c r="M113" s="100" t="s">
        <v>85</v>
      </c>
      <c r="N113" s="97"/>
      <c r="O113" s="98">
        <v>9.4E-2</v>
      </c>
      <c r="P113" s="103"/>
      <c r="Q113" s="61">
        <f t="shared" si="3"/>
        <v>-68</v>
      </c>
      <c r="R113" s="97"/>
      <c r="S113" s="105"/>
      <c r="T113" s="97"/>
      <c r="U113" s="102" t="s">
        <v>86</v>
      </c>
      <c r="V113" s="97"/>
      <c r="W113" s="107">
        <v>7.1400000000000005E-2</v>
      </c>
      <c r="X113" s="103"/>
      <c r="Y113" s="107" t="s">
        <v>208</v>
      </c>
      <c r="Z113" s="97"/>
      <c r="AA113" s="107" t="s">
        <v>208</v>
      </c>
      <c r="AB113" s="97"/>
      <c r="AC113" s="97"/>
    </row>
    <row r="114" spans="1:29" x14ac:dyDescent="0.25">
      <c r="A114" s="103" t="s">
        <v>124</v>
      </c>
      <c r="B114" s="97"/>
      <c r="C114" s="103" t="s">
        <v>293</v>
      </c>
      <c r="D114" s="103"/>
      <c r="E114" s="103" t="s">
        <v>284</v>
      </c>
      <c r="F114" s="103"/>
      <c r="G114" s="103" t="s">
        <v>343</v>
      </c>
      <c r="H114" s="97"/>
      <c r="I114" s="98">
        <v>0.10199999999999999</v>
      </c>
      <c r="J114" s="103"/>
      <c r="K114" s="104">
        <v>44179</v>
      </c>
      <c r="L114" s="103"/>
      <c r="M114" s="100" t="s">
        <v>85</v>
      </c>
      <c r="N114" s="97"/>
      <c r="O114" s="98">
        <v>9.5000000000000001E-2</v>
      </c>
      <c r="P114" s="103"/>
      <c r="Q114" s="61">
        <f t="shared" si="3"/>
        <v>-69.999999999999929</v>
      </c>
      <c r="R114" s="97"/>
      <c r="S114" s="105"/>
      <c r="T114" s="97"/>
      <c r="U114" s="102" t="s">
        <v>86</v>
      </c>
      <c r="V114" s="97"/>
      <c r="W114" s="107">
        <v>7.17E-2</v>
      </c>
      <c r="X114" s="103"/>
      <c r="Y114" s="107">
        <v>0.49099999999999999</v>
      </c>
      <c r="Z114" s="97"/>
      <c r="AA114" s="54">
        <f>Y114*O114</f>
        <v>4.6644999999999999E-2</v>
      </c>
      <c r="AB114" s="97"/>
      <c r="AC114" s="97"/>
    </row>
    <row r="115" spans="1:29" x14ac:dyDescent="0.25">
      <c r="A115" s="103" t="s">
        <v>314</v>
      </c>
      <c r="B115" s="97"/>
      <c r="C115" s="103" t="s">
        <v>344</v>
      </c>
      <c r="D115" s="103"/>
      <c r="E115" s="103" t="s">
        <v>119</v>
      </c>
      <c r="F115" s="103"/>
      <c r="G115" s="103" t="s">
        <v>345</v>
      </c>
      <c r="H115" s="97"/>
      <c r="I115" s="98">
        <v>0.104</v>
      </c>
      <c r="J115" s="103"/>
      <c r="K115" s="104">
        <v>44180</v>
      </c>
      <c r="L115" s="103"/>
      <c r="M115" s="100" t="s">
        <v>108</v>
      </c>
      <c r="N115" s="97"/>
      <c r="O115" s="98">
        <v>9.2999999999999999E-2</v>
      </c>
      <c r="P115" s="103"/>
      <c r="Q115" s="61">
        <f t="shared" si="3"/>
        <v>-109.99999999999996</v>
      </c>
      <c r="R115" s="97"/>
      <c r="S115" s="105"/>
      <c r="T115" s="97"/>
      <c r="U115" s="102" t="s">
        <v>86</v>
      </c>
      <c r="V115" s="97"/>
      <c r="W115" s="107">
        <v>6.8699999999999997E-2</v>
      </c>
      <c r="X115" s="103"/>
      <c r="Y115" s="107">
        <v>0.54400000000000004</v>
      </c>
      <c r="Z115" s="97"/>
      <c r="AA115" s="54">
        <f>Y115*O115</f>
        <v>5.0592000000000005E-2</v>
      </c>
      <c r="AB115" s="97"/>
      <c r="AC115" s="97"/>
    </row>
    <row r="116" spans="1:29" x14ac:dyDescent="0.25">
      <c r="A116" s="103" t="s">
        <v>129</v>
      </c>
      <c r="B116" s="97"/>
      <c r="C116" s="103" t="s">
        <v>268</v>
      </c>
      <c r="D116" s="103"/>
      <c r="E116" s="103" t="s">
        <v>131</v>
      </c>
      <c r="F116" s="103"/>
      <c r="G116" s="106">
        <v>9645</v>
      </c>
      <c r="H116" s="97"/>
      <c r="I116" s="98">
        <v>0.10100000000000001</v>
      </c>
      <c r="J116" s="103"/>
      <c r="K116" s="104">
        <v>44181</v>
      </c>
      <c r="L116" s="103"/>
      <c r="M116" s="100" t="s">
        <v>108</v>
      </c>
      <c r="N116" s="97"/>
      <c r="O116" s="98">
        <v>9.5000000000000001E-2</v>
      </c>
      <c r="P116" s="103"/>
      <c r="Q116" s="61">
        <f t="shared" si="3"/>
        <v>-60.000000000000057</v>
      </c>
      <c r="R116" s="97"/>
      <c r="S116" s="105"/>
      <c r="T116" s="97"/>
      <c r="U116" s="102" t="s">
        <v>90</v>
      </c>
      <c r="V116" s="97"/>
      <c r="W116" s="107">
        <v>6.7500000000000004E-2</v>
      </c>
      <c r="X116" s="103"/>
      <c r="Y116" s="107">
        <v>0.52</v>
      </c>
      <c r="Z116" s="97"/>
      <c r="AA116" s="54">
        <f>Y116*O116</f>
        <v>4.9399999999999999E-2</v>
      </c>
      <c r="AB116" s="97"/>
      <c r="AC116" s="97"/>
    </row>
    <row r="117" spans="1:29" x14ac:dyDescent="0.25">
      <c r="A117" s="103" t="s">
        <v>109</v>
      </c>
      <c r="B117" s="97"/>
      <c r="C117" s="103" t="s">
        <v>110</v>
      </c>
      <c r="D117" s="103"/>
      <c r="E117" s="103" t="s">
        <v>111</v>
      </c>
      <c r="F117" s="103"/>
      <c r="G117" s="103" t="s">
        <v>346</v>
      </c>
      <c r="H117" s="97"/>
      <c r="I117" s="98">
        <v>0.105</v>
      </c>
      <c r="J117" s="103"/>
      <c r="K117" s="104">
        <v>44182</v>
      </c>
      <c r="L117" s="103"/>
      <c r="M117" s="100" t="s">
        <v>85</v>
      </c>
      <c r="N117" s="97"/>
      <c r="O117" s="98">
        <v>9.9000000000000005E-2</v>
      </c>
      <c r="P117" s="103"/>
      <c r="Q117" s="61">
        <f t="shared" si="3"/>
        <v>-59.999999999999915</v>
      </c>
      <c r="R117" s="97"/>
      <c r="S117" s="105"/>
      <c r="T117" s="97"/>
      <c r="U117" s="102" t="s">
        <v>90</v>
      </c>
      <c r="V117" s="97"/>
      <c r="W117" s="107">
        <v>5.67E-2</v>
      </c>
      <c r="X117" s="103"/>
      <c r="Y117" s="107" t="s">
        <v>208</v>
      </c>
      <c r="Z117" s="97"/>
      <c r="AA117" s="107" t="s">
        <v>208</v>
      </c>
      <c r="AB117" s="97"/>
      <c r="AC117" s="97"/>
    </row>
    <row r="118" spans="1:29" x14ac:dyDescent="0.25">
      <c r="A118" s="103" t="s">
        <v>195</v>
      </c>
      <c r="B118" s="97"/>
      <c r="C118" s="103" t="s">
        <v>293</v>
      </c>
      <c r="D118" s="103"/>
      <c r="E118" s="103" t="s">
        <v>284</v>
      </c>
      <c r="F118" s="103"/>
      <c r="G118" s="103" t="s">
        <v>347</v>
      </c>
      <c r="H118" s="97"/>
      <c r="I118" s="98">
        <v>9.8000000000000004E-2</v>
      </c>
      <c r="J118" s="103"/>
      <c r="K118" s="104">
        <v>44183</v>
      </c>
      <c r="L118" s="103"/>
      <c r="M118" s="100" t="s">
        <v>85</v>
      </c>
      <c r="N118" s="97"/>
      <c r="O118" s="98">
        <v>9.5000000000000001E-2</v>
      </c>
      <c r="P118" s="103"/>
      <c r="Q118" s="61">
        <f t="shared" si="3"/>
        <v>-30.000000000000028</v>
      </c>
      <c r="R118" s="97"/>
      <c r="S118" s="105"/>
      <c r="T118" s="97"/>
      <c r="U118" s="102" t="s">
        <v>90</v>
      </c>
      <c r="V118" s="97"/>
      <c r="W118" s="107">
        <v>7.1400000000000005E-2</v>
      </c>
      <c r="X118" s="103"/>
      <c r="Y118" s="107">
        <v>0.5</v>
      </c>
      <c r="Z118" s="97"/>
      <c r="AA118" s="54">
        <f t="shared" ref="AA118:AA122" si="5">Y118*O118</f>
        <v>4.7500000000000001E-2</v>
      </c>
      <c r="AB118" s="97"/>
      <c r="AC118" s="97"/>
    </row>
    <row r="119" spans="1:29" x14ac:dyDescent="0.25">
      <c r="A119" s="103" t="s">
        <v>348</v>
      </c>
      <c r="B119" s="97"/>
      <c r="C119" s="103" t="s">
        <v>349</v>
      </c>
      <c r="D119" s="103"/>
      <c r="E119" s="103" t="s">
        <v>133</v>
      </c>
      <c r="F119" s="103"/>
      <c r="G119" s="103" t="s">
        <v>350</v>
      </c>
      <c r="H119" s="97"/>
      <c r="I119" s="98">
        <v>0.1</v>
      </c>
      <c r="J119" s="103"/>
      <c r="K119" s="104">
        <v>44187</v>
      </c>
      <c r="L119" s="103"/>
      <c r="M119" s="100" t="s">
        <v>85</v>
      </c>
      <c r="N119" s="97"/>
      <c r="O119" s="98">
        <v>9.1499999999999998E-2</v>
      </c>
      <c r="P119" s="103"/>
      <c r="Q119" s="61">
        <f t="shared" si="3"/>
        <v>-85.000000000000071</v>
      </c>
      <c r="R119" s="97"/>
      <c r="S119" s="105"/>
      <c r="T119" s="97"/>
      <c r="U119" s="102" t="s">
        <v>90</v>
      </c>
      <c r="V119" s="97"/>
      <c r="W119" s="107">
        <v>7.0400000000000004E-2</v>
      </c>
      <c r="X119" s="103"/>
      <c r="Y119" s="107">
        <v>0.53080000000000005</v>
      </c>
      <c r="Z119" s="97"/>
      <c r="AA119" s="54">
        <f t="shared" si="5"/>
        <v>4.8568200000000006E-2</v>
      </c>
      <c r="AB119" s="97"/>
      <c r="AC119" s="97"/>
    </row>
    <row r="120" spans="1:29" x14ac:dyDescent="0.25">
      <c r="A120" s="103" t="s">
        <v>159</v>
      </c>
      <c r="B120" s="97"/>
      <c r="C120" s="103" t="s">
        <v>160</v>
      </c>
      <c r="D120" s="103"/>
      <c r="E120" s="103" t="s">
        <v>93</v>
      </c>
      <c r="F120" s="103"/>
      <c r="G120" s="103" t="s">
        <v>351</v>
      </c>
      <c r="H120" s="97"/>
      <c r="I120" s="107" t="s">
        <v>208</v>
      </c>
      <c r="J120" s="103"/>
      <c r="K120" s="104">
        <v>44188</v>
      </c>
      <c r="L120" s="103"/>
      <c r="M120" s="100" t="s">
        <v>85</v>
      </c>
      <c r="N120" s="97"/>
      <c r="O120" s="98">
        <v>0.1</v>
      </c>
      <c r="P120" s="103"/>
      <c r="Q120" s="88" t="s">
        <v>208</v>
      </c>
      <c r="R120" s="97"/>
      <c r="S120" s="105" t="s">
        <v>95</v>
      </c>
      <c r="T120" s="97"/>
      <c r="U120" s="102" t="s">
        <v>90</v>
      </c>
      <c r="V120" s="97"/>
      <c r="W120" s="107">
        <v>7.2599999999999998E-2</v>
      </c>
      <c r="X120" s="103"/>
      <c r="Y120" s="107">
        <v>0.52529999999999999</v>
      </c>
      <c r="Z120" s="97"/>
      <c r="AA120" s="54">
        <f t="shared" si="5"/>
        <v>5.253E-2</v>
      </c>
      <c r="AB120" s="97"/>
      <c r="AC120" s="97"/>
    </row>
    <row r="121" spans="1:29" x14ac:dyDescent="0.25">
      <c r="A121" s="103" t="s">
        <v>352</v>
      </c>
      <c r="B121" s="97"/>
      <c r="C121" s="103" t="s">
        <v>293</v>
      </c>
      <c r="D121" s="103"/>
      <c r="E121" s="103" t="s">
        <v>284</v>
      </c>
      <c r="F121" s="103"/>
      <c r="G121" s="103" t="s">
        <v>353</v>
      </c>
      <c r="H121" s="97"/>
      <c r="I121" s="98">
        <v>9.8000000000000004E-2</v>
      </c>
      <c r="J121" s="103"/>
      <c r="K121" s="104">
        <v>44195</v>
      </c>
      <c r="L121" s="103"/>
      <c r="M121" s="100" t="s">
        <v>85</v>
      </c>
      <c r="N121" s="97"/>
      <c r="O121" s="98">
        <v>9.6500000000000002E-2</v>
      </c>
      <c r="P121" s="103"/>
      <c r="Q121" s="61">
        <f t="shared" ref="Q121:Q133" si="6">(O121-I121)*10000</f>
        <v>-15.000000000000014</v>
      </c>
      <c r="R121" s="97"/>
      <c r="S121" s="105"/>
      <c r="T121" s="97"/>
      <c r="U121" s="102" t="s">
        <v>90</v>
      </c>
      <c r="V121" s="97"/>
      <c r="W121" s="107">
        <v>7.3400000000000007E-2</v>
      </c>
      <c r="X121" s="103"/>
      <c r="Y121" s="107">
        <v>0.52500000000000002</v>
      </c>
      <c r="Z121" s="97"/>
      <c r="AA121" s="54">
        <f t="shared" si="5"/>
        <v>5.0662500000000006E-2</v>
      </c>
      <c r="AB121" s="97"/>
      <c r="AC121" s="97"/>
    </row>
    <row r="122" spans="1:29" x14ac:dyDescent="0.25">
      <c r="A122" s="108" t="s">
        <v>81</v>
      </c>
      <c r="B122" s="109"/>
      <c r="C122" s="108" t="s">
        <v>82</v>
      </c>
      <c r="D122" s="108"/>
      <c r="E122" s="108" t="s">
        <v>83</v>
      </c>
      <c r="F122" s="108"/>
      <c r="G122" s="108" t="s">
        <v>354</v>
      </c>
      <c r="H122" s="109"/>
      <c r="I122" s="110">
        <v>0.1</v>
      </c>
      <c r="J122" s="108"/>
      <c r="K122" s="111">
        <v>44209</v>
      </c>
      <c r="L122" s="108"/>
      <c r="M122" s="112" t="s">
        <v>85</v>
      </c>
      <c r="N122" s="109"/>
      <c r="O122" s="110">
        <v>9.2999999999999999E-2</v>
      </c>
      <c r="P122" s="108"/>
      <c r="Q122" s="113">
        <f t="shared" si="6"/>
        <v>-70.000000000000057</v>
      </c>
      <c r="R122" s="109"/>
      <c r="S122" s="114"/>
      <c r="T122" s="109"/>
      <c r="U122" s="115" t="s">
        <v>90</v>
      </c>
      <c r="V122" s="109"/>
      <c r="W122" s="116">
        <v>6.1899999999999997E-2</v>
      </c>
      <c r="X122" s="108"/>
      <c r="Y122" s="116">
        <v>0.4325</v>
      </c>
      <c r="Z122" s="109"/>
      <c r="AA122" s="117">
        <f t="shared" si="5"/>
        <v>4.0222500000000001E-2</v>
      </c>
      <c r="AB122" s="97"/>
      <c r="AC122" s="97"/>
    </row>
    <row r="123" spans="1:29" x14ac:dyDescent="0.25">
      <c r="A123" s="103" t="s">
        <v>96</v>
      </c>
      <c r="B123" s="97"/>
      <c r="C123" s="103" t="s">
        <v>139</v>
      </c>
      <c r="D123" s="103"/>
      <c r="E123" s="103" t="s">
        <v>98</v>
      </c>
      <c r="F123" s="103"/>
      <c r="G123" s="103" t="s">
        <v>355</v>
      </c>
      <c r="H123" s="97"/>
      <c r="I123" s="98">
        <v>0.105</v>
      </c>
      <c r="J123" s="103" t="s">
        <v>356</v>
      </c>
      <c r="K123" s="104">
        <v>44286</v>
      </c>
      <c r="L123" s="103"/>
      <c r="M123" s="100" t="s">
        <v>85</v>
      </c>
      <c r="N123" s="97"/>
      <c r="O123" s="98">
        <v>9.6000000000000002E-2</v>
      </c>
      <c r="P123" s="103"/>
      <c r="Q123" s="59">
        <f t="shared" si="6"/>
        <v>-89.999999999999943</v>
      </c>
      <c r="R123" s="97"/>
      <c r="S123" s="105"/>
      <c r="T123" s="97"/>
      <c r="U123" s="102" t="s">
        <v>86</v>
      </c>
      <c r="V123" s="97"/>
      <c r="W123" s="107">
        <v>7.0400000000000004E-2</v>
      </c>
      <c r="X123" s="103"/>
      <c r="Y123" s="107">
        <v>0.52</v>
      </c>
      <c r="Z123" s="97"/>
      <c r="AA123" s="54">
        <f>Y123*O123</f>
        <v>4.9920000000000006E-2</v>
      </c>
      <c r="AB123" s="97"/>
      <c r="AC123" s="97"/>
    </row>
    <row r="124" spans="1:29" x14ac:dyDescent="0.25">
      <c r="A124" s="103" t="s">
        <v>96</v>
      </c>
      <c r="B124" s="97"/>
      <c r="C124" s="103" t="s">
        <v>230</v>
      </c>
      <c r="D124" s="103"/>
      <c r="E124" s="103" t="s">
        <v>98</v>
      </c>
      <c r="F124" s="103"/>
      <c r="G124" s="103" t="s">
        <v>357</v>
      </c>
      <c r="H124" s="97"/>
      <c r="I124" s="98">
        <v>0.105</v>
      </c>
      <c r="J124" s="103" t="s">
        <v>356</v>
      </c>
      <c r="K124" s="104">
        <v>44302</v>
      </c>
      <c r="L124" s="103"/>
      <c r="M124" s="100" t="s">
        <v>85</v>
      </c>
      <c r="N124" s="97"/>
      <c r="O124" s="98">
        <v>9.6000000000000002E-2</v>
      </c>
      <c r="P124" s="103"/>
      <c r="Q124" s="59">
        <f t="shared" si="6"/>
        <v>-89.999999999999943</v>
      </c>
      <c r="R124" s="97"/>
      <c r="S124" s="105"/>
      <c r="T124" s="97"/>
      <c r="U124" s="102" t="s">
        <v>86</v>
      </c>
      <c r="V124" s="97"/>
      <c r="W124" s="107">
        <v>6.93E-2</v>
      </c>
      <c r="X124" s="103"/>
      <c r="Y124" s="107">
        <v>0.52</v>
      </c>
      <c r="Z124" s="97"/>
      <c r="AA124" s="54">
        <f>Y124*O124</f>
        <v>4.9920000000000006E-2</v>
      </c>
      <c r="AB124" s="97"/>
      <c r="AC124" s="97"/>
    </row>
    <row r="125" spans="1:29" x14ac:dyDescent="0.25">
      <c r="A125" s="103" t="s">
        <v>358</v>
      </c>
      <c r="B125" s="97"/>
      <c r="C125" s="103" t="s">
        <v>359</v>
      </c>
      <c r="D125" s="103"/>
      <c r="E125" s="103" t="s">
        <v>98</v>
      </c>
      <c r="F125" s="103"/>
      <c r="G125" s="103" t="s">
        <v>360</v>
      </c>
      <c r="H125" s="97"/>
      <c r="I125" s="98">
        <v>9.8500000000000004E-2</v>
      </c>
      <c r="J125" s="103"/>
      <c r="K125" s="104">
        <v>44320</v>
      </c>
      <c r="L125" s="103"/>
      <c r="M125" s="100" t="s">
        <v>85</v>
      </c>
      <c r="N125" s="97"/>
      <c r="O125" s="98">
        <v>9.8500000000000004E-2</v>
      </c>
      <c r="P125" s="103"/>
      <c r="Q125" s="59">
        <f t="shared" si="6"/>
        <v>0</v>
      </c>
      <c r="R125" s="97"/>
      <c r="S125" s="105"/>
      <c r="T125" s="97"/>
      <c r="U125" s="102" t="s">
        <v>86</v>
      </c>
      <c r="V125" s="97"/>
      <c r="W125" s="107" t="s">
        <v>208</v>
      </c>
      <c r="X125" s="103"/>
      <c r="Y125" s="107" t="s">
        <v>208</v>
      </c>
      <c r="Z125" s="97"/>
      <c r="AA125" s="118" t="s">
        <v>208</v>
      </c>
      <c r="AB125" s="97"/>
      <c r="AC125" s="97"/>
    </row>
    <row r="126" spans="1:29" x14ac:dyDescent="0.25">
      <c r="A126" s="103" t="s">
        <v>361</v>
      </c>
      <c r="B126" s="97"/>
      <c r="C126" s="103" t="s">
        <v>293</v>
      </c>
      <c r="D126" s="103"/>
      <c r="E126" s="103" t="s">
        <v>284</v>
      </c>
      <c r="F126" s="103"/>
      <c r="G126" s="103" t="s">
        <v>362</v>
      </c>
      <c r="H126" s="97"/>
      <c r="I126" s="98">
        <v>9.8000000000000004E-2</v>
      </c>
      <c r="J126" s="103"/>
      <c r="K126" s="104">
        <v>44334</v>
      </c>
      <c r="L126" s="103"/>
      <c r="M126" s="100" t="s">
        <v>85</v>
      </c>
      <c r="N126" s="97"/>
      <c r="O126" s="98">
        <v>9.5000000000000001E-2</v>
      </c>
      <c r="P126" s="103"/>
      <c r="Q126" s="59">
        <f t="shared" si="6"/>
        <v>-30.000000000000028</v>
      </c>
      <c r="R126" s="97"/>
      <c r="S126" s="105"/>
      <c r="T126" s="97"/>
      <c r="U126" s="102" t="s">
        <v>90</v>
      </c>
      <c r="V126" s="97"/>
      <c r="W126" s="107">
        <v>7.1900000000000006E-2</v>
      </c>
      <c r="X126" s="103"/>
      <c r="Y126" s="107">
        <v>0.51</v>
      </c>
      <c r="Z126" s="97"/>
      <c r="AA126" s="54">
        <f>Y126*O126</f>
        <v>4.845E-2</v>
      </c>
      <c r="AB126" s="97"/>
      <c r="AC126" s="97"/>
    </row>
    <row r="127" spans="1:29" x14ac:dyDescent="0.25">
      <c r="A127" s="103" t="s">
        <v>147</v>
      </c>
      <c r="B127" s="97"/>
      <c r="C127" s="103" t="s">
        <v>363</v>
      </c>
      <c r="D127" s="103"/>
      <c r="E127" s="103" t="s">
        <v>131</v>
      </c>
      <c r="F127" s="103"/>
      <c r="G127" s="103" t="s">
        <v>364</v>
      </c>
      <c r="H127" s="97"/>
      <c r="I127" s="98">
        <v>9.7000000000000003E-2</v>
      </c>
      <c r="J127" s="103"/>
      <c r="K127" s="104">
        <v>44351</v>
      </c>
      <c r="L127" s="103"/>
      <c r="M127" s="100" t="s">
        <v>108</v>
      </c>
      <c r="N127" s="97"/>
      <c r="O127" s="98">
        <v>9.2799999999999994E-2</v>
      </c>
      <c r="P127" s="103"/>
      <c r="Q127" s="59">
        <f t="shared" si="6"/>
        <v>-42.000000000000092</v>
      </c>
      <c r="R127" s="97"/>
      <c r="S127" s="105"/>
      <c r="T127" s="97"/>
      <c r="U127" s="102" t="s">
        <v>90</v>
      </c>
      <c r="V127" s="97"/>
      <c r="W127" s="107">
        <v>7.17E-2</v>
      </c>
      <c r="X127" s="103"/>
      <c r="Y127" s="107">
        <v>0.50680000000000003</v>
      </c>
      <c r="Z127" s="97"/>
      <c r="AA127" s="54">
        <f>Y127*O127</f>
        <v>4.7031039999999996E-2</v>
      </c>
      <c r="AB127" s="97"/>
      <c r="AC127" s="97"/>
    </row>
    <row r="128" spans="1:29" x14ac:dyDescent="0.25">
      <c r="A128" s="103" t="s">
        <v>155</v>
      </c>
      <c r="B128" s="97"/>
      <c r="C128" s="103" t="s">
        <v>365</v>
      </c>
      <c r="D128" s="103"/>
      <c r="E128" s="103"/>
      <c r="F128" s="103"/>
      <c r="G128" s="103" t="s">
        <v>366</v>
      </c>
      <c r="H128" s="97"/>
      <c r="I128" s="98">
        <v>0.10299999999999999</v>
      </c>
      <c r="J128" s="103"/>
      <c r="K128" s="104">
        <v>44370</v>
      </c>
      <c r="L128" s="103"/>
      <c r="M128" s="100" t="s">
        <v>85</v>
      </c>
      <c r="N128" s="97"/>
      <c r="O128" s="98">
        <v>0.09</v>
      </c>
      <c r="P128" s="103"/>
      <c r="Q128" s="59">
        <f t="shared" si="6"/>
        <v>-129.99999999999997</v>
      </c>
      <c r="R128" s="97"/>
      <c r="S128" s="105"/>
      <c r="T128" s="97"/>
      <c r="U128" s="102" t="s">
        <v>90</v>
      </c>
      <c r="V128" s="97"/>
      <c r="W128" s="107">
        <v>7.1800000000000003E-2</v>
      </c>
      <c r="X128" s="103"/>
      <c r="Y128" s="107">
        <v>0.49209999999999998</v>
      </c>
      <c r="Z128" s="97"/>
      <c r="AA128" s="54">
        <f>Y128*O128</f>
        <v>4.4288999999999995E-2</v>
      </c>
      <c r="AB128" s="97"/>
      <c r="AC128" s="97"/>
    </row>
    <row r="129" spans="1:29" x14ac:dyDescent="0.25">
      <c r="A129" s="103" t="s">
        <v>129</v>
      </c>
      <c r="B129" s="97"/>
      <c r="C129" s="103" t="s">
        <v>367</v>
      </c>
      <c r="D129" s="103"/>
      <c r="E129" s="103" t="s">
        <v>131</v>
      </c>
      <c r="F129" s="103"/>
      <c r="G129" s="103" t="s">
        <v>368</v>
      </c>
      <c r="H129" s="97"/>
      <c r="I129" s="98">
        <v>0.10199999999999999</v>
      </c>
      <c r="J129" s="103"/>
      <c r="K129" s="104">
        <v>44375</v>
      </c>
      <c r="L129" s="103"/>
      <c r="M129" s="100" t="s">
        <v>108</v>
      </c>
      <c r="N129" s="97"/>
      <c r="O129" s="98">
        <v>9.5500000000000002E-2</v>
      </c>
      <c r="P129" s="103"/>
      <c r="Q129" s="59">
        <f t="shared" si="6"/>
        <v>-64.999999999999915</v>
      </c>
      <c r="R129" s="97"/>
      <c r="S129" s="105"/>
      <c r="T129" s="97"/>
      <c r="U129" s="102" t="s">
        <v>90</v>
      </c>
      <c r="V129" s="97"/>
      <c r="W129" s="107">
        <v>7.2099999999999997E-2</v>
      </c>
      <c r="X129" s="103"/>
      <c r="Y129" s="107">
        <v>0.505</v>
      </c>
      <c r="Z129" s="97"/>
      <c r="AA129" s="54">
        <f>Y129*O129</f>
        <v>4.82275E-2</v>
      </c>
      <c r="AB129" s="97"/>
      <c r="AC129" s="97"/>
    </row>
    <row r="130" spans="1:29" x14ac:dyDescent="0.25">
      <c r="A130" s="103" t="s">
        <v>81</v>
      </c>
      <c r="B130" s="97"/>
      <c r="C130" s="103" t="s">
        <v>221</v>
      </c>
      <c r="D130" s="103"/>
      <c r="E130" s="103" t="s">
        <v>222</v>
      </c>
      <c r="F130" s="103"/>
      <c r="G130" s="103" t="s">
        <v>369</v>
      </c>
      <c r="H130" s="97"/>
      <c r="I130" s="98">
        <v>0.1</v>
      </c>
      <c r="J130" s="103"/>
      <c r="K130" s="104">
        <v>44377</v>
      </c>
      <c r="L130" s="103"/>
      <c r="M130" s="100" t="s">
        <v>85</v>
      </c>
      <c r="N130" s="97"/>
      <c r="O130" s="98">
        <v>9.4299999999999995E-2</v>
      </c>
      <c r="P130" s="103"/>
      <c r="Q130" s="59">
        <f t="shared" si="6"/>
        <v>-57.000000000000107</v>
      </c>
      <c r="R130" s="97"/>
      <c r="S130" s="105"/>
      <c r="T130" s="97"/>
      <c r="U130" s="102" t="s">
        <v>86</v>
      </c>
      <c r="V130" s="97"/>
      <c r="W130" s="107" t="s">
        <v>370</v>
      </c>
      <c r="X130" s="103"/>
      <c r="Y130" s="107" t="s">
        <v>370</v>
      </c>
      <c r="Z130" s="97"/>
      <c r="AA130" s="75" t="s">
        <v>370</v>
      </c>
      <c r="AB130" s="97"/>
      <c r="AC130" s="97"/>
    </row>
    <row r="131" spans="1:29" x14ac:dyDescent="0.25">
      <c r="A131" s="103" t="s">
        <v>81</v>
      </c>
      <c r="B131" s="97"/>
      <c r="C131" s="103" t="s">
        <v>224</v>
      </c>
      <c r="D131" s="103"/>
      <c r="E131" s="103" t="s">
        <v>222</v>
      </c>
      <c r="F131" s="103"/>
      <c r="G131" s="103" t="s">
        <v>371</v>
      </c>
      <c r="H131" s="97"/>
      <c r="I131" s="98">
        <v>0.1</v>
      </c>
      <c r="J131" s="103"/>
      <c r="K131" s="104">
        <v>44377</v>
      </c>
      <c r="L131" s="103"/>
      <c r="M131" s="100" t="s">
        <v>85</v>
      </c>
      <c r="N131" s="97"/>
      <c r="O131" s="98">
        <v>9.4299999999999995E-2</v>
      </c>
      <c r="P131" s="103"/>
      <c r="Q131" s="59">
        <f t="shared" si="6"/>
        <v>-57.000000000000107</v>
      </c>
      <c r="R131" s="97"/>
      <c r="S131" s="105"/>
      <c r="T131" s="97"/>
      <c r="U131" s="102" t="s">
        <v>86</v>
      </c>
      <c r="V131" s="97"/>
      <c r="W131" s="107" t="s">
        <v>370</v>
      </c>
      <c r="X131" s="103"/>
      <c r="Y131" s="107" t="s">
        <v>370</v>
      </c>
      <c r="Z131" s="97"/>
      <c r="AA131" s="75" t="s">
        <v>370</v>
      </c>
      <c r="AB131" s="97"/>
      <c r="AC131" s="97"/>
    </row>
    <row r="132" spans="1:29" x14ac:dyDescent="0.25">
      <c r="A132" s="103" t="s">
        <v>182</v>
      </c>
      <c r="B132" s="97"/>
      <c r="C132" s="103" t="s">
        <v>212</v>
      </c>
      <c r="D132" s="103"/>
      <c r="E132" s="103" t="s">
        <v>131</v>
      </c>
      <c r="F132" s="103"/>
      <c r="G132" s="103" t="s">
        <v>372</v>
      </c>
      <c r="H132" s="97"/>
      <c r="I132" s="98">
        <v>0.10299999999999999</v>
      </c>
      <c r="J132" s="103"/>
      <c r="K132" s="104">
        <v>44391</v>
      </c>
      <c r="L132" s="103"/>
      <c r="M132" s="100" t="s">
        <v>108</v>
      </c>
      <c r="N132" s="97"/>
      <c r="O132" s="98">
        <v>9.6000000000000002E-2</v>
      </c>
      <c r="P132" s="103"/>
      <c r="Q132" s="59">
        <f t="shared" si="6"/>
        <v>-69.999999999999929</v>
      </c>
      <c r="R132" s="97"/>
      <c r="S132" s="105"/>
      <c r="T132" s="97"/>
      <c r="U132" s="102" t="s">
        <v>86</v>
      </c>
      <c r="V132" s="97"/>
      <c r="W132" s="107">
        <v>6.9900000000000004E-2</v>
      </c>
      <c r="X132" s="103"/>
      <c r="Y132" s="107">
        <v>0.50209999999999999</v>
      </c>
      <c r="Z132" s="97"/>
      <c r="AA132" s="75">
        <f>Y132*O132</f>
        <v>4.8201599999999997E-2</v>
      </c>
      <c r="AB132" s="97"/>
      <c r="AC132" s="97"/>
    </row>
    <row r="133" spans="1:29" x14ac:dyDescent="0.25">
      <c r="A133" s="103" t="s">
        <v>226</v>
      </c>
      <c r="B133" s="97"/>
      <c r="C133" s="103" t="s">
        <v>373</v>
      </c>
      <c r="D133" s="103"/>
      <c r="E133" s="103" t="s">
        <v>108</v>
      </c>
      <c r="F133" s="103"/>
      <c r="G133" s="103" t="s">
        <v>374</v>
      </c>
      <c r="H133" s="97"/>
      <c r="I133" s="98">
        <v>0.10249999999999999</v>
      </c>
      <c r="J133" s="103"/>
      <c r="K133" s="104">
        <v>44398</v>
      </c>
      <c r="L133" s="103"/>
      <c r="M133" s="100" t="s">
        <v>85</v>
      </c>
      <c r="N133" s="97"/>
      <c r="O133" s="98">
        <v>9.5000000000000001E-2</v>
      </c>
      <c r="P133" s="103"/>
      <c r="Q133" s="59">
        <f t="shared" si="6"/>
        <v>-74.999999999999929</v>
      </c>
      <c r="R133" s="97"/>
      <c r="S133" s="105"/>
      <c r="T133" s="97"/>
      <c r="U133" s="102" t="s">
        <v>86</v>
      </c>
      <c r="V133" s="97"/>
      <c r="W133" s="107">
        <v>7.5899999999999995E-2</v>
      </c>
      <c r="X133" s="103"/>
      <c r="Y133" s="107">
        <v>0.51619999999999999</v>
      </c>
      <c r="Z133" s="97"/>
      <c r="AA133" s="75">
        <f>Y133*O133</f>
        <v>4.9038999999999999E-2</v>
      </c>
      <c r="AB133" s="97"/>
      <c r="AC133" s="97"/>
    </row>
    <row r="134" spans="1:29" x14ac:dyDescent="0.25">
      <c r="A134" s="103" t="s">
        <v>149</v>
      </c>
      <c r="B134" s="97"/>
      <c r="C134" s="103" t="s">
        <v>150</v>
      </c>
      <c r="D134" s="103"/>
      <c r="E134" s="103" t="s">
        <v>131</v>
      </c>
      <c r="F134" s="103"/>
      <c r="G134" s="103" t="s">
        <v>375</v>
      </c>
      <c r="H134" s="97"/>
      <c r="I134" s="98">
        <v>0.10299999999999999</v>
      </c>
      <c r="J134" s="103"/>
      <c r="K134" s="104">
        <v>44413</v>
      </c>
      <c r="L134" s="103"/>
      <c r="M134" s="100" t="s">
        <v>108</v>
      </c>
      <c r="N134" s="97"/>
      <c r="O134" s="98">
        <v>9.6000000000000002E-2</v>
      </c>
      <c r="P134" s="103"/>
      <c r="Q134" s="59">
        <f>(O134-I134)*10000</f>
        <v>-69.999999999999929</v>
      </c>
      <c r="R134" s="97"/>
      <c r="S134" s="105"/>
      <c r="T134" s="97"/>
      <c r="U134" s="102" t="s">
        <v>90</v>
      </c>
      <c r="V134" s="97"/>
      <c r="W134" s="107">
        <v>6.8000000000000005E-2</v>
      </c>
      <c r="X134" s="103"/>
      <c r="Y134" s="107" t="s">
        <v>370</v>
      </c>
      <c r="Z134" s="97"/>
      <c r="AA134" s="75" t="s">
        <v>370</v>
      </c>
      <c r="AB134" s="97"/>
      <c r="AC134" s="97"/>
    </row>
    <row r="135" spans="1:29" x14ac:dyDescent="0.25">
      <c r="A135" s="103" t="s">
        <v>165</v>
      </c>
      <c r="B135" s="97"/>
      <c r="C135" s="103" t="s">
        <v>376</v>
      </c>
      <c r="D135" s="103"/>
      <c r="E135" s="103" t="s">
        <v>157</v>
      </c>
      <c r="F135" s="103"/>
      <c r="G135" s="103" t="s">
        <v>377</v>
      </c>
      <c r="H135" s="97"/>
      <c r="I135" s="98">
        <v>0.10199999999999999</v>
      </c>
      <c r="J135" s="103"/>
      <c r="K135" s="104">
        <v>44426</v>
      </c>
      <c r="L135" s="103"/>
      <c r="M135" s="100" t="s">
        <v>85</v>
      </c>
      <c r="N135" s="97"/>
      <c r="O135" s="98">
        <v>9.5000000000000001E-2</v>
      </c>
      <c r="P135" s="103"/>
      <c r="Q135" s="59">
        <f>(O135-I135)*10000</f>
        <v>-69.999999999999929</v>
      </c>
      <c r="R135" s="97"/>
      <c r="S135" s="105"/>
      <c r="T135" s="97"/>
      <c r="U135" s="102" t="s">
        <v>86</v>
      </c>
      <c r="V135" s="97"/>
      <c r="W135" s="107">
        <v>6.9699999999999998E-2</v>
      </c>
      <c r="X135" s="103"/>
      <c r="Y135" s="107">
        <v>0.52500000000000002</v>
      </c>
      <c r="Z135" s="97"/>
      <c r="AA135" s="75">
        <f>Y135*O135</f>
        <v>4.9875000000000003E-2</v>
      </c>
      <c r="AB135" s="97"/>
      <c r="AC135" s="97"/>
    </row>
    <row r="136" spans="1:29" x14ac:dyDescent="0.25">
      <c r="A136" s="103" t="s">
        <v>204</v>
      </c>
      <c r="B136" s="97"/>
      <c r="C136" s="103" t="s">
        <v>205</v>
      </c>
      <c r="D136" s="103"/>
      <c r="E136" s="103"/>
      <c r="F136" s="103"/>
      <c r="G136" s="103" t="s">
        <v>378</v>
      </c>
      <c r="H136" s="97"/>
      <c r="I136" s="98">
        <v>8.5699999999999998E-2</v>
      </c>
      <c r="J136" s="103"/>
      <c r="K136" s="104">
        <v>44439</v>
      </c>
      <c r="L136" s="103"/>
      <c r="M136" s="100" t="s">
        <v>85</v>
      </c>
      <c r="N136" s="97"/>
      <c r="O136" s="98">
        <v>8.5699999999999998E-2</v>
      </c>
      <c r="P136" s="103"/>
      <c r="Q136" s="59">
        <f>(O136-I136)*10000</f>
        <v>0</v>
      </c>
      <c r="R136" s="97"/>
      <c r="S136" s="105"/>
      <c r="T136" s="97"/>
      <c r="U136" s="102" t="s">
        <v>90</v>
      </c>
      <c r="V136" s="97"/>
      <c r="W136" s="107">
        <v>6.6699999999999995E-2</v>
      </c>
      <c r="X136" s="103"/>
      <c r="Y136" s="107">
        <v>0.50419999999999998</v>
      </c>
      <c r="Z136" s="97"/>
      <c r="AA136" s="75">
        <f>Y136*O136</f>
        <v>4.3209939999999995E-2</v>
      </c>
      <c r="AB136" s="97"/>
      <c r="AC136" s="97"/>
    </row>
    <row r="137" spans="1:29" x14ac:dyDescent="0.25">
      <c r="A137" s="103" t="s">
        <v>124</v>
      </c>
      <c r="B137" s="97"/>
      <c r="C137" s="103" t="s">
        <v>125</v>
      </c>
      <c r="D137" s="103"/>
      <c r="E137" s="103" t="s">
        <v>126</v>
      </c>
      <c r="F137" s="103"/>
      <c r="G137" s="103" t="s">
        <v>379</v>
      </c>
      <c r="H137" s="97"/>
      <c r="I137" s="98">
        <v>9.9000000000000005E-2</v>
      </c>
      <c r="J137" s="103"/>
      <c r="K137" s="104">
        <v>44466</v>
      </c>
      <c r="L137" s="103"/>
      <c r="M137" s="100" t="s">
        <v>85</v>
      </c>
      <c r="N137" s="97"/>
      <c r="O137" s="98">
        <v>9.4E-2</v>
      </c>
      <c r="P137" s="103"/>
      <c r="Q137" s="59">
        <f>(O137-I137)*10000</f>
        <v>-50.000000000000043</v>
      </c>
      <c r="R137" s="97"/>
      <c r="S137" s="105"/>
      <c r="T137" s="97"/>
      <c r="U137" s="102" t="s">
        <v>86</v>
      </c>
      <c r="V137" s="97"/>
      <c r="W137" s="107">
        <v>7.1199999999999999E-2</v>
      </c>
      <c r="X137" s="103"/>
      <c r="Y137" s="107">
        <v>0.48499999999999999</v>
      </c>
      <c r="Z137" s="97"/>
      <c r="AA137" s="75">
        <f>Y137*O137</f>
        <v>4.5589999999999999E-2</v>
      </c>
      <c r="AB137" s="97"/>
      <c r="AC137" s="97"/>
    </row>
    <row r="139" spans="1:29" x14ac:dyDescent="0.25">
      <c r="A139" s="119" t="s">
        <v>380</v>
      </c>
      <c r="B139" s="79"/>
      <c r="C139" s="79"/>
      <c r="D139" s="79"/>
      <c r="E139" s="79"/>
      <c r="F139" s="79"/>
      <c r="G139" s="79"/>
      <c r="H139" s="79"/>
      <c r="I139" s="79"/>
      <c r="J139" s="78"/>
      <c r="K139" s="79"/>
      <c r="L139" s="79"/>
      <c r="M139" s="79"/>
      <c r="N139" s="79"/>
      <c r="O139" s="79"/>
      <c r="P139" s="78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</row>
    <row r="140" spans="1:29" x14ac:dyDescent="0.25">
      <c r="A140" s="120" t="s">
        <v>381</v>
      </c>
      <c r="B140" s="121"/>
      <c r="C140" s="121"/>
      <c r="D140" s="121"/>
      <c r="E140" s="121"/>
      <c r="F140" s="121"/>
      <c r="G140" s="121">
        <f>COUNT(K9:K138)</f>
        <v>129</v>
      </c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</row>
    <row r="141" spans="1:29" x14ac:dyDescent="0.25">
      <c r="A141" s="121" t="s">
        <v>382</v>
      </c>
      <c r="B141" s="121"/>
      <c r="C141" s="121" t="s">
        <v>383</v>
      </c>
      <c r="D141" s="121"/>
      <c r="E141" s="121"/>
      <c r="F141" s="121"/>
      <c r="G141" s="121"/>
      <c r="H141" s="121"/>
      <c r="I141" s="122">
        <f>AVERAGE(I9:I138)</f>
        <v>0.10153622047244103</v>
      </c>
      <c r="J141" s="121"/>
      <c r="K141" s="121"/>
      <c r="L141" s="121"/>
      <c r="M141" s="121"/>
      <c r="N141" s="121"/>
      <c r="O141" s="122">
        <f>AVERAGE(O9:O138)</f>
        <v>9.5045658914728701E-2</v>
      </c>
      <c r="P141" s="121"/>
      <c r="Q141" s="123">
        <f>(O141-I141)*10000</f>
        <v>-64.905615577123271</v>
      </c>
      <c r="R141" s="121"/>
      <c r="S141" s="121"/>
      <c r="T141" s="121"/>
      <c r="U141" s="121"/>
      <c r="V141" s="121"/>
      <c r="W141" s="122">
        <f>AVERAGE(W9:W138)</f>
        <v>6.9205833333333328E-2</v>
      </c>
      <c r="X141" s="121"/>
      <c r="Y141" s="122">
        <f>AVERAGE(Y9:Y138)</f>
        <v>0.49685775862068948</v>
      </c>
      <c r="Z141" s="121"/>
      <c r="AA141" s="122">
        <f>AVERAGE(AA9:AA138)</f>
        <v>4.7142637913793084E-2</v>
      </c>
    </row>
    <row r="142" spans="1:29" x14ac:dyDescent="0.25">
      <c r="A142" s="121" t="s">
        <v>382</v>
      </c>
      <c r="B142" s="121"/>
      <c r="C142" s="121" t="s">
        <v>384</v>
      </c>
      <c r="D142" s="121"/>
      <c r="E142" s="121"/>
      <c r="F142" s="121"/>
      <c r="G142" s="121"/>
      <c r="H142" s="121"/>
      <c r="I142" s="124">
        <f>AVERAGEIF($M$9:$M$138,"D",I9:I138)</f>
        <v>9.9267441860465142E-2</v>
      </c>
      <c r="J142" s="121"/>
      <c r="K142" s="121"/>
      <c r="L142" s="121"/>
      <c r="M142" s="121"/>
      <c r="N142" s="121"/>
      <c r="O142" s="124">
        <f>AVERAGEIF($M$9:$M$138,"D",O9:O138)</f>
        <v>9.291604651162795E-2</v>
      </c>
      <c r="P142" s="121"/>
      <c r="Q142" s="123">
        <f>(O142-I142)*10000</f>
        <v>-63.513953488371911</v>
      </c>
      <c r="R142" s="121"/>
      <c r="S142" s="121"/>
      <c r="T142" s="121"/>
      <c r="U142" s="121"/>
      <c r="V142" s="121"/>
      <c r="W142" s="124">
        <f>AVERAGEIF($M$9:$M$138,"D",W9:W138)</f>
        <v>6.9248837209302305E-2</v>
      </c>
      <c r="X142" s="121"/>
      <c r="Y142" s="124">
        <f>AVERAGEIF($M$9:$M$138,"D",Y9:Y138)</f>
        <v>0.49779756097560968</v>
      </c>
      <c r="Z142" s="121"/>
      <c r="AA142" s="124">
        <f>AVERAGEIF($M$9:$M$138,"D",AA9:AA138)</f>
        <v>4.6195103609756108E-2</v>
      </c>
    </row>
    <row r="143" spans="1:29" x14ac:dyDescent="0.25">
      <c r="A143" s="121" t="s">
        <v>382</v>
      </c>
      <c r="B143" s="121"/>
      <c r="C143" s="121" t="s">
        <v>385</v>
      </c>
      <c r="D143" s="121"/>
      <c r="E143" s="121"/>
      <c r="F143" s="121"/>
      <c r="G143" s="121"/>
      <c r="H143" s="121"/>
      <c r="I143" s="124">
        <f>AVERAGEIF($M$9:$M$138,"V",I9:I138)</f>
        <v>0.10269761904761907</v>
      </c>
      <c r="J143" s="121"/>
      <c r="K143" s="121"/>
      <c r="L143" s="121"/>
      <c r="M143" s="121"/>
      <c r="N143" s="121"/>
      <c r="O143" s="124">
        <f>AVERAGEIF($M$9:$M$138,"V",O9:O138)</f>
        <v>9.6110465116279062E-2</v>
      </c>
      <c r="P143" s="121"/>
      <c r="Q143" s="123">
        <f>(O143-I143)*10000</f>
        <v>-65.871539313400035</v>
      </c>
      <c r="R143" s="121"/>
      <c r="S143" s="121"/>
      <c r="T143" s="121"/>
      <c r="U143" s="121"/>
      <c r="V143" s="121"/>
      <c r="W143" s="124">
        <f>AVERAGEIF($M$9:$M$138,"V",W9:W138)</f>
        <v>6.9181818181818164E-2</v>
      </c>
      <c r="X143" s="121"/>
      <c r="Y143" s="124">
        <f>AVERAGEIF($M$9:$M$138,"V",Y9:Y138)</f>
        <v>0.49634399999999979</v>
      </c>
      <c r="Z143" s="121"/>
      <c r="AA143" s="124">
        <f>AVERAGEIF($M$9:$M$138,"V",AA9:AA138)</f>
        <v>4.7660623333333332E-2</v>
      </c>
    </row>
    <row r="144" spans="1:29" x14ac:dyDescent="0.25">
      <c r="A144" s="121" t="s">
        <v>386</v>
      </c>
      <c r="B144" s="121"/>
      <c r="C144" s="121" t="s">
        <v>383</v>
      </c>
      <c r="D144" s="121"/>
      <c r="E144" s="121"/>
      <c r="F144" s="121"/>
      <c r="G144" s="121"/>
      <c r="H144" s="121"/>
      <c r="I144" s="122">
        <f>MEDIAN(I9:I138)</f>
        <v>0.10249999999999999</v>
      </c>
      <c r="J144" s="121"/>
      <c r="K144" s="121"/>
      <c r="L144" s="121"/>
      <c r="M144" s="121"/>
      <c r="N144" s="121"/>
      <c r="O144" s="122">
        <f>MEDIAN(O9:O138)</f>
        <v>9.5000000000000001E-2</v>
      </c>
      <c r="P144" s="121"/>
      <c r="Q144" s="121"/>
      <c r="R144" s="121"/>
      <c r="S144" s="121"/>
      <c r="T144" s="121"/>
      <c r="U144" s="121"/>
      <c r="V144" s="121"/>
      <c r="W144" s="122">
        <f>MEDIAN(W9:W138)</f>
        <v>7.0599999999999996E-2</v>
      </c>
      <c r="X144" s="122"/>
      <c r="Y144" s="122">
        <f>MEDIAN(Y9:Y138)</f>
        <v>0.50439999999999996</v>
      </c>
      <c r="Z144" s="121"/>
      <c r="AA144" s="122">
        <f>MEDIAN(AA9:AA138)</f>
        <v>4.7919124999999993E-2</v>
      </c>
    </row>
    <row r="145" spans="1:27" x14ac:dyDescent="0.25">
      <c r="A145" s="121" t="s">
        <v>387</v>
      </c>
      <c r="B145" s="121"/>
      <c r="C145" s="121" t="s">
        <v>383</v>
      </c>
      <c r="D145" s="121"/>
      <c r="E145" s="121"/>
      <c r="F145" s="121"/>
      <c r="G145" s="121"/>
      <c r="H145" s="121"/>
      <c r="I145" s="122">
        <f>MAX(I9:I138)</f>
        <v>0.12379999999999999</v>
      </c>
      <c r="J145" s="121"/>
      <c r="K145" s="121"/>
      <c r="L145" s="121"/>
      <c r="M145" s="121"/>
      <c r="N145" s="122"/>
      <c r="O145" s="122">
        <f>MAX(O9:O138)</f>
        <v>0.105</v>
      </c>
      <c r="P145" s="121"/>
      <c r="Q145" s="121"/>
      <c r="R145" s="121"/>
      <c r="S145" s="121"/>
      <c r="T145" s="121"/>
      <c r="U145" s="121"/>
      <c r="V145" s="121"/>
      <c r="W145" s="122">
        <f>MAX(W9:W138)</f>
        <v>7.9899999999999999E-2</v>
      </c>
      <c r="X145" s="121"/>
      <c r="Y145" s="122">
        <f>MAX(Y9:Y138)</f>
        <v>0.57099999999999995</v>
      </c>
      <c r="Z145" s="121"/>
      <c r="AA145" s="122">
        <f>MAX(AA9:AA138)</f>
        <v>5.8800000000000005E-2</v>
      </c>
    </row>
    <row r="146" spans="1:27" x14ac:dyDescent="0.25">
      <c r="A146" s="121" t="s">
        <v>388</v>
      </c>
      <c r="B146" s="121"/>
      <c r="C146" s="121" t="s">
        <v>383</v>
      </c>
      <c r="D146" s="121"/>
      <c r="E146" s="121"/>
      <c r="F146" s="121"/>
      <c r="G146" s="121"/>
      <c r="H146" s="121"/>
      <c r="I146" s="122">
        <f>MIN(I9:I138)</f>
        <v>8.2000000000000003E-2</v>
      </c>
      <c r="J146" s="121"/>
      <c r="K146" s="121"/>
      <c r="L146" s="121"/>
      <c r="M146" s="121"/>
      <c r="N146" s="121"/>
      <c r="O146" s="122">
        <f>MIN(O9:O138)</f>
        <v>8.2000000000000003E-2</v>
      </c>
      <c r="P146" s="121"/>
      <c r="Q146" s="121"/>
      <c r="R146" s="121"/>
      <c r="S146" s="121"/>
      <c r="T146" s="121"/>
      <c r="U146" s="121"/>
      <c r="V146" s="121"/>
      <c r="W146" s="122">
        <f>MIN(W9:W138)</f>
        <v>4.9299999999999997E-2</v>
      </c>
      <c r="X146" s="121"/>
      <c r="Y146" s="122">
        <f>MIN(Y9:Y138)</f>
        <v>0.33710000000000001</v>
      </c>
      <c r="Z146" s="121"/>
      <c r="AA146" s="122">
        <f>MIN(AA9:AA138)</f>
        <v>3.1855950000000001E-2</v>
      </c>
    </row>
    <row r="147" spans="1:27" x14ac:dyDescent="0.25">
      <c r="A147" s="121" t="s">
        <v>128</v>
      </c>
      <c r="B147" s="121"/>
      <c r="C147" s="121"/>
      <c r="D147" s="121"/>
      <c r="E147" s="121"/>
      <c r="F147" s="121"/>
      <c r="G147" s="121">
        <f>COUNTIF(A9:A127,A147)</f>
        <v>5</v>
      </c>
      <c r="H147" s="121"/>
      <c r="I147" s="124">
        <f>AVERAGEIF($A$9:$A$138,$A147,I9:I138)</f>
        <v>0.10524</v>
      </c>
      <c r="J147" s="121"/>
      <c r="K147" s="121"/>
      <c r="L147" s="121"/>
      <c r="M147" s="121"/>
      <c r="N147" s="121"/>
      <c r="O147" s="124">
        <f>AVERAGEIF($A$9:$A$138,$A147,O9:O138)</f>
        <v>9.8180000000000003E-2</v>
      </c>
      <c r="P147" s="121"/>
      <c r="Q147" s="123">
        <f>(O147-I147)*10000</f>
        <v>-70.599999999999966</v>
      </c>
      <c r="R147" s="121"/>
      <c r="S147" s="121"/>
      <c r="T147" s="121"/>
      <c r="U147" s="121"/>
      <c r="V147" s="121"/>
      <c r="W147" s="125">
        <f>AVERAGEIF($A$9:$A$138,$A147,W9:W138)</f>
        <v>5.9879999999999989E-2</v>
      </c>
      <c r="X147" s="126"/>
      <c r="Y147" s="125">
        <f>AVERAGEIF($A$9:$A$138,$A147,Y9:Y138)</f>
        <v>0.40357999999999999</v>
      </c>
      <c r="Z147" s="127"/>
      <c r="AA147" s="125">
        <f>AVERAGEIF($A$9:$A$138,$A147,AA9:AA138)</f>
        <v>3.9603856E-2</v>
      </c>
    </row>
    <row r="148" spans="1:27" x14ac:dyDescent="0.25">
      <c r="A148" s="121" t="s">
        <v>389</v>
      </c>
      <c r="B148" s="121"/>
      <c r="C148" s="121"/>
      <c r="D148" s="121"/>
      <c r="E148" s="121"/>
      <c r="F148" s="121"/>
      <c r="G148" s="121"/>
      <c r="H148" s="121"/>
      <c r="I148" s="124">
        <f>AVERAGEIF($S$9:$S$138,"Y",I9:I138)</f>
        <v>0.1</v>
      </c>
      <c r="J148" s="124"/>
      <c r="K148" s="124"/>
      <c r="L148" s="124"/>
      <c r="M148" s="124"/>
      <c r="N148" s="124"/>
      <c r="O148" s="124">
        <f>AVERAGEIF($S$9:$S$138,"Y",O9:O138)</f>
        <v>9.4500000000000001E-2</v>
      </c>
      <c r="P148" s="121"/>
      <c r="Q148" s="123">
        <f>(O148-I148)*10000</f>
        <v>-55.00000000000005</v>
      </c>
      <c r="R148" s="121"/>
      <c r="S148" s="121"/>
      <c r="T148" s="121"/>
      <c r="U148" s="121"/>
      <c r="V148" s="121"/>
      <c r="W148" s="124">
        <f>AVERAGEIF($S$9:$S$138,"Y",W9:W138)</f>
        <v>7.1585714285714294E-2</v>
      </c>
      <c r="X148" s="124"/>
      <c r="Y148" s="124">
        <f>AVERAGEIF($S$9:$S$138,"Y",Y9:Y138)</f>
        <v>0.51760952380952385</v>
      </c>
      <c r="Z148" s="124"/>
      <c r="AA148" s="124">
        <f>AVERAGEIF($S$9:$S$138,"Y",AA9:AA138)</f>
        <v>4.8919898095238092E-2</v>
      </c>
    </row>
    <row r="149" spans="1:27" x14ac:dyDescent="0.25">
      <c r="A149" s="121" t="s">
        <v>86</v>
      </c>
      <c r="B149" s="121"/>
      <c r="C149" s="121"/>
      <c r="D149" s="121"/>
      <c r="E149" s="121"/>
      <c r="F149" s="121"/>
      <c r="G149" s="121"/>
      <c r="H149" s="121"/>
      <c r="I149" s="124">
        <f>AVERAGEIF($U$9:$U$138,$A149,I9:I138)</f>
        <v>0.1022246575342466</v>
      </c>
      <c r="J149" s="124"/>
      <c r="K149" s="124"/>
      <c r="L149" s="124"/>
      <c r="M149" s="124"/>
      <c r="N149" s="124"/>
      <c r="O149" s="124">
        <f>AVERAGEIF($U$9:$U$138,$A149,O9:O138)</f>
        <v>9.5620135135135148E-2</v>
      </c>
      <c r="P149" s="121"/>
      <c r="Q149" s="123">
        <f>(O149-I149)*10000</f>
        <v>-66.04522399111454</v>
      </c>
      <c r="R149" s="121"/>
      <c r="S149" s="121"/>
      <c r="T149" s="121"/>
      <c r="U149" s="121"/>
      <c r="V149" s="121"/>
      <c r="W149" s="124">
        <f>AVERAGEIF($U$9:$U$138,$A149,W9:W138)</f>
        <v>7.0357352941176454E-2</v>
      </c>
      <c r="X149" s="124"/>
      <c r="Y149" s="124">
        <f>AVERAGEIF($U$9:$U$138,$A149,Y9:Y138)</f>
        <v>0.50077812499999996</v>
      </c>
      <c r="Z149" s="124"/>
      <c r="AA149" s="124">
        <f>AVERAGEIF($U$9:$U$138,$A149,AA9:AA138)</f>
        <v>4.7816832312499988E-2</v>
      </c>
    </row>
    <row r="150" spans="1:27" x14ac:dyDescent="0.25">
      <c r="A150" s="121" t="s">
        <v>90</v>
      </c>
      <c r="B150" s="73"/>
      <c r="C150" s="73"/>
      <c r="D150" s="73"/>
      <c r="E150" s="73"/>
      <c r="F150" s="73"/>
      <c r="G150" s="73"/>
      <c r="H150" s="73"/>
      <c r="I150" s="124">
        <f>AVERAGEIF($U$9:$U$138,$A150,I9:I138)</f>
        <v>0.10060555555555556</v>
      </c>
      <c r="K150" s="73"/>
      <c r="L150" s="73"/>
      <c r="M150" s="73"/>
      <c r="N150" s="73"/>
      <c r="O150" s="124">
        <f>AVERAGEIF($U$9:$U$138,$A150,O9:O138)</f>
        <v>9.4272727272727286E-2</v>
      </c>
      <c r="Q150" s="123">
        <f>(O150-I150)*10000</f>
        <v>-63.328282828282731</v>
      </c>
      <c r="R150" s="73"/>
      <c r="S150" s="73"/>
      <c r="T150" s="73"/>
      <c r="U150" s="73"/>
      <c r="V150" s="73"/>
      <c r="W150" s="124">
        <f>AVERAGEIF($U$9:$U$138,$A150,W9:W138)</f>
        <v>6.7699999999999996E-2</v>
      </c>
      <c r="X150" s="73"/>
      <c r="Y150" s="124">
        <f>AVERAGEIF($U$9:$U$138,$A150,Y9:Y138)</f>
        <v>0.4920326923076922</v>
      </c>
      <c r="Z150" s="73"/>
      <c r="AA150" s="124">
        <f>AVERAGEIF($U$9:$U$138,$A150,AA9:AA138)</f>
        <v>4.6312860192307695E-2</v>
      </c>
    </row>
    <row r="151" spans="1:27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K151" s="73"/>
      <c r="L151" s="73"/>
      <c r="M151" s="73"/>
      <c r="N151" s="73"/>
      <c r="O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</row>
    <row r="152" spans="1:27" x14ac:dyDescent="0.25">
      <c r="A152" s="128">
        <v>2018</v>
      </c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</row>
    <row r="153" spans="1:27" x14ac:dyDescent="0.25">
      <c r="A153" s="121" t="s">
        <v>381</v>
      </c>
      <c r="B153" s="73"/>
      <c r="C153" s="73"/>
      <c r="D153" s="73"/>
      <c r="E153" s="73"/>
      <c r="F153" s="73"/>
      <c r="G153" s="121" cm="1">
        <f t="array" ref="G153">SUMPRODUCT(--(YEAR($K$9:$K$121)=A152))</f>
        <v>38</v>
      </c>
      <c r="H153" s="73"/>
      <c r="I153" s="73"/>
      <c r="K153" s="73"/>
      <c r="L153" s="73"/>
      <c r="M153" s="73"/>
      <c r="N153" s="73"/>
      <c r="O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</row>
    <row r="154" spans="1:27" x14ac:dyDescent="0.25">
      <c r="A154" s="121" t="s">
        <v>382</v>
      </c>
      <c r="B154" s="73"/>
      <c r="C154" s="121" t="s">
        <v>383</v>
      </c>
      <c r="D154" s="73"/>
      <c r="E154" s="73"/>
      <c r="F154" s="73"/>
      <c r="G154" s="73"/>
      <c r="H154" s="73"/>
      <c r="I154" s="122">
        <f>AVERAGE(I9:I46)</f>
        <v>0.10140000000000002</v>
      </c>
      <c r="J154" s="122"/>
      <c r="K154" s="122"/>
      <c r="L154" s="122"/>
      <c r="M154" s="122"/>
      <c r="N154" s="122"/>
      <c r="O154" s="122">
        <f>AVERAGE(O9:O46)</f>
        <v>9.5499736842105262E-2</v>
      </c>
      <c r="Q154" s="123">
        <f t="shared" ref="Q154:Q157" si="7">(O154-I154)*10000</f>
        <v>-59.002631578947558</v>
      </c>
      <c r="R154" s="73"/>
      <c r="S154" s="73"/>
      <c r="T154" s="73"/>
      <c r="U154" s="73"/>
      <c r="V154" s="73"/>
      <c r="W154" s="122">
        <f>AVERAGE(W9:W46)</f>
        <v>6.9210526315789486E-2</v>
      </c>
      <c r="X154" s="122"/>
      <c r="Y154" s="122">
        <f>AVERAGE(Y9:Y46)</f>
        <v>0.4898763157894736</v>
      </c>
      <c r="Z154" s="122"/>
      <c r="AA154" s="122">
        <f>AVERAGE(AA9:AA46)</f>
        <v>4.6726447315789475E-2</v>
      </c>
    </row>
    <row r="155" spans="1:27" x14ac:dyDescent="0.25">
      <c r="A155" s="121" t="s">
        <v>382</v>
      </c>
      <c r="B155" s="73"/>
      <c r="C155" s="121" t="s">
        <v>384</v>
      </c>
      <c r="D155" s="73"/>
      <c r="E155" s="73"/>
      <c r="F155" s="73"/>
      <c r="G155" s="73"/>
      <c r="H155" s="73"/>
      <c r="I155" s="122">
        <f>AVERAGEIF($M$9:$M$46,"D",I9:I46)</f>
        <v>9.9574999999999997E-2</v>
      </c>
      <c r="J155" s="122"/>
      <c r="K155" s="122"/>
      <c r="L155" s="122"/>
      <c r="M155" s="122"/>
      <c r="N155" s="122"/>
      <c r="O155" s="122">
        <f>AVERAGEIF($M$9:$M$46,"D",O9:O46)</f>
        <v>9.3768125000000008E-2</v>
      </c>
      <c r="Q155" s="123">
        <f t="shared" si="7"/>
        <v>-58.068749999999895</v>
      </c>
      <c r="R155" s="73"/>
      <c r="S155" s="73"/>
      <c r="T155" s="73"/>
      <c r="U155" s="73"/>
      <c r="V155" s="73"/>
      <c r="W155" s="122">
        <f>AVERAGEIF($M$9:$M$46,"D",W9:W46)</f>
        <v>6.9631249999999992E-2</v>
      </c>
      <c r="X155" s="122"/>
      <c r="Y155" s="122">
        <f>AVERAGEIF($M$9:$M$46,"D",Y9:Y46)</f>
        <v>0.49912500000000004</v>
      </c>
      <c r="Z155" s="122"/>
      <c r="AA155" s="122">
        <f>AVERAGEIF($M$9:$M$46,"D",AA9:AA46)</f>
        <v>4.6826897375000009E-2</v>
      </c>
    </row>
    <row r="156" spans="1:27" x14ac:dyDescent="0.25">
      <c r="A156" s="121" t="s">
        <v>382</v>
      </c>
      <c r="B156" s="73"/>
      <c r="C156" s="121" t="s">
        <v>390</v>
      </c>
      <c r="D156" s="73"/>
      <c r="E156" s="73"/>
      <c r="F156" s="73"/>
      <c r="G156" s="73"/>
      <c r="H156" s="73"/>
      <c r="I156" s="122">
        <f>AVERAGE(I44:I46,I37:I38,I35,I28:I30,I26,I22:I23,I18,I14)</f>
        <v>0.10138571428571429</v>
      </c>
      <c r="J156" s="122"/>
      <c r="K156" s="122"/>
      <c r="L156" s="122"/>
      <c r="M156" s="122"/>
      <c r="N156" s="122"/>
      <c r="O156" s="122">
        <f>AVERAGE(O44:O46,O37:O38,O35,O28:O30,O26,O22:O23,O18,O14)</f>
        <v>9.4749285714285744E-2</v>
      </c>
      <c r="Q156" s="123">
        <f t="shared" si="7"/>
        <v>-66.36428571428543</v>
      </c>
      <c r="R156" s="73"/>
      <c r="S156" s="73"/>
      <c r="T156" s="73"/>
      <c r="U156" s="73"/>
      <c r="V156" s="73"/>
      <c r="W156" s="122">
        <f>AVERAGE(W44:W46,W37:W38,W35,W28:W30,W26,W22:W23,W18,W14)</f>
        <v>6.9928571428571423E-2</v>
      </c>
      <c r="X156" s="122"/>
      <c r="Y156" s="122">
        <f>AVERAGE(Y44:Y46,Y37:Y38,Y35,Y28:Y30,Y26,Y22:Y23,Y18,Y14)</f>
        <v>0.50106428571428574</v>
      </c>
      <c r="Z156" s="122"/>
      <c r="AA156" s="122">
        <f>AVERAGE(AA44:AA46,AA37:AA38,AA35,AA28:AA30,AA26,AA22:AA23,AA18,AA14)</f>
        <v>4.7488697714285703E-2</v>
      </c>
    </row>
    <row r="157" spans="1:27" x14ac:dyDescent="0.25">
      <c r="A157" s="121" t="s">
        <v>382</v>
      </c>
      <c r="B157" s="73"/>
      <c r="C157" s="121" t="s">
        <v>385</v>
      </c>
      <c r="D157" s="73"/>
      <c r="E157" s="73"/>
      <c r="F157" s="73"/>
      <c r="G157" s="73"/>
      <c r="H157" s="73"/>
      <c r="I157" s="122">
        <f>AVERAGEIF($M$9:$M$46,"V",I9:I46)</f>
        <v>0.10272727272727276</v>
      </c>
      <c r="J157" s="122"/>
      <c r="K157" s="122"/>
      <c r="L157" s="122"/>
      <c r="M157" s="122"/>
      <c r="N157" s="122"/>
      <c r="O157" s="122">
        <f>AVERAGEIF($M$9:$M$46,"V",O9:O46)</f>
        <v>9.675909090909092E-2</v>
      </c>
      <c r="Q157" s="123">
        <f t="shared" si="7"/>
        <v>-59.68181818181845</v>
      </c>
      <c r="R157" s="73"/>
      <c r="S157" s="73"/>
      <c r="T157" s="73"/>
      <c r="U157" s="73"/>
      <c r="V157" s="73"/>
      <c r="W157" s="122">
        <f>AVERAGEIF($M$9:$M$46,"V",W9:W46)</f>
        <v>6.8904545454545441E-2</v>
      </c>
      <c r="X157" s="122"/>
      <c r="Y157" s="122">
        <f>AVERAGEIF($M$9:$M$46,"V",Y9:Y46)</f>
        <v>0.48314999999999997</v>
      </c>
      <c r="Z157" s="122"/>
      <c r="AA157" s="122">
        <f>AVERAGEIF($M$9:$M$46,"V",AA9:AA46)</f>
        <v>4.6653392727272716E-2</v>
      </c>
    </row>
    <row r="158" spans="1:27" x14ac:dyDescent="0.25">
      <c r="A158" s="73"/>
      <c r="B158" s="73"/>
      <c r="C158" s="73"/>
      <c r="D158" s="73"/>
      <c r="E158" s="73"/>
      <c r="F158" s="73"/>
      <c r="G158" s="73"/>
      <c r="H158" s="73"/>
      <c r="I158" s="122"/>
      <c r="J158" s="122"/>
      <c r="K158" s="122"/>
      <c r="L158" s="122"/>
      <c r="M158" s="122"/>
      <c r="N158" s="122"/>
      <c r="O158" s="122"/>
      <c r="Q158" s="73"/>
      <c r="R158" s="73"/>
      <c r="S158" s="73"/>
      <c r="T158" s="73"/>
      <c r="U158" s="73"/>
      <c r="V158" s="73"/>
      <c r="W158" s="122"/>
      <c r="X158" s="122"/>
      <c r="Y158" s="122"/>
      <c r="Z158" s="122"/>
      <c r="AA158" s="122"/>
    </row>
    <row r="159" spans="1:27" x14ac:dyDescent="0.25">
      <c r="A159" s="128">
        <v>2019</v>
      </c>
      <c r="B159" s="78"/>
      <c r="C159" s="78"/>
      <c r="D159" s="78"/>
      <c r="E159" s="78"/>
      <c r="F159" s="78"/>
      <c r="G159" s="78"/>
      <c r="H159" s="78"/>
      <c r="I159" s="129"/>
      <c r="J159" s="129"/>
      <c r="K159" s="129"/>
      <c r="L159" s="129"/>
      <c r="M159" s="129"/>
      <c r="N159" s="129"/>
      <c r="O159" s="129"/>
      <c r="P159" s="78"/>
      <c r="Q159" s="78"/>
      <c r="R159" s="78"/>
      <c r="S159" s="78"/>
      <c r="T159" s="78"/>
      <c r="U159" s="78"/>
      <c r="V159" s="78"/>
      <c r="W159" s="129"/>
      <c r="X159" s="129"/>
      <c r="Y159" s="129"/>
      <c r="Z159" s="129"/>
      <c r="AA159" s="129"/>
    </row>
    <row r="160" spans="1:27" x14ac:dyDescent="0.25">
      <c r="A160" s="121" t="s">
        <v>381</v>
      </c>
      <c r="B160" s="73"/>
      <c r="C160" s="73"/>
      <c r="D160" s="73"/>
      <c r="E160" s="73"/>
      <c r="F160" s="73"/>
      <c r="G160" s="121" cm="1">
        <f t="array" ref="G160">SUMPRODUCT(--(YEAR($K$9:$K$121)=A159))</f>
        <v>33</v>
      </c>
      <c r="H160" s="73"/>
      <c r="I160" s="122"/>
      <c r="J160" s="122"/>
      <c r="K160" s="122"/>
      <c r="L160" s="122"/>
      <c r="M160" s="122"/>
      <c r="N160" s="122"/>
      <c r="O160" s="122"/>
      <c r="Q160" s="73"/>
      <c r="R160" s="73"/>
      <c r="S160" s="73"/>
      <c r="T160" s="73"/>
      <c r="U160" s="73"/>
      <c r="V160" s="73"/>
      <c r="W160" s="122"/>
      <c r="X160" s="122"/>
      <c r="Y160" s="122"/>
      <c r="Z160" s="122"/>
      <c r="AA160" s="122"/>
    </row>
    <row r="161" spans="1:31" x14ac:dyDescent="0.25">
      <c r="A161" s="121" t="s">
        <v>382</v>
      </c>
      <c r="B161" s="73"/>
      <c r="C161" s="121" t="s">
        <v>383</v>
      </c>
      <c r="D161" s="73"/>
      <c r="E161" s="73"/>
      <c r="F161" s="73"/>
      <c r="G161" s="73"/>
      <c r="H161" s="73"/>
      <c r="I161" s="122">
        <f>AVERAGE(I47:I79)</f>
        <v>0.10429062500000003</v>
      </c>
      <c r="J161" s="122"/>
      <c r="K161" s="122"/>
      <c r="L161" s="122"/>
      <c r="M161" s="122"/>
      <c r="N161" s="122"/>
      <c r="O161" s="122">
        <f>AVERAGE(O47:O79)</f>
        <v>9.6436363636363667E-2</v>
      </c>
      <c r="Q161" s="123">
        <f t="shared" ref="Q161:Q164" si="8">(O161-I161)*10000</f>
        <v>-78.542613636363583</v>
      </c>
      <c r="R161" s="73"/>
      <c r="S161" s="73"/>
      <c r="T161" s="73"/>
      <c r="U161" s="73"/>
      <c r="V161" s="73"/>
      <c r="W161" s="122">
        <f>AVERAGE(W47:W79)</f>
        <v>7.0199999999999971E-2</v>
      </c>
      <c r="X161" s="122"/>
      <c r="Y161" s="122">
        <f>AVERAGE(Y47:Y79)</f>
        <v>0.50332962962962957</v>
      </c>
      <c r="Z161" s="122"/>
      <c r="AA161" s="122">
        <f>AVERAGE(AA47:AA79)</f>
        <v>4.8461588148148139E-2</v>
      </c>
    </row>
    <row r="162" spans="1:31" x14ac:dyDescent="0.25">
      <c r="A162" s="121" t="s">
        <v>382</v>
      </c>
      <c r="B162" s="73"/>
      <c r="C162" s="121" t="s">
        <v>384</v>
      </c>
      <c r="D162" s="73"/>
      <c r="E162" s="73"/>
      <c r="F162" s="73"/>
      <c r="G162" s="73"/>
      <c r="H162" s="73"/>
      <c r="I162" s="122">
        <f>AVERAGEIF($M$47:$M$79,"D",I47:I79)</f>
        <v>9.9462499999999981E-2</v>
      </c>
      <c r="J162" s="122"/>
      <c r="K162" s="122"/>
      <c r="L162" s="122"/>
      <c r="M162" s="122"/>
      <c r="N162" s="122"/>
      <c r="O162" s="122">
        <f>AVERAGEIF($M$47:$M$79,"D",O47:O79)</f>
        <v>9.3712499999999976E-2</v>
      </c>
      <c r="Q162" s="123">
        <f t="shared" si="8"/>
        <v>-57.50000000000005</v>
      </c>
      <c r="R162" s="73"/>
      <c r="S162" s="73"/>
      <c r="T162" s="73"/>
      <c r="U162" s="73"/>
      <c r="V162" s="73"/>
      <c r="W162" s="122">
        <f>AVERAGEIF($M$47:$M$79,"D",W47:W79)</f>
        <v>7.0462499999999997E-2</v>
      </c>
      <c r="X162" s="122"/>
      <c r="Y162" s="122">
        <f>AVERAGEIF($M$47:$M$79,"D",Y47:Y79)</f>
        <v>0.5038285714285714</v>
      </c>
      <c r="Z162" s="122"/>
      <c r="AA162" s="122">
        <f>AVERAGEIF($M$47:$M$79,"D",AA47:AA79)</f>
        <v>4.7028138571428568E-2</v>
      </c>
    </row>
    <row r="163" spans="1:31" x14ac:dyDescent="0.25">
      <c r="A163" s="121" t="s">
        <v>382</v>
      </c>
      <c r="B163" s="73"/>
      <c r="C163" s="121" t="s">
        <v>390</v>
      </c>
      <c r="D163" s="73"/>
      <c r="E163" s="73"/>
      <c r="F163" s="73"/>
      <c r="G163" s="73"/>
      <c r="H163" s="73"/>
      <c r="I163" s="122">
        <f>AVERAGE(I49,I50,I52,I61,I64,I74)</f>
        <v>0.10291666666666666</v>
      </c>
      <c r="J163" s="122"/>
      <c r="K163" s="122"/>
      <c r="L163" s="122"/>
      <c r="M163" s="122"/>
      <c r="N163" s="122"/>
      <c r="O163" s="122">
        <f>AVERAGE(O49,O50,O52,O61,O64,O74)</f>
        <v>9.5249999999999987E-2</v>
      </c>
      <c r="Q163" s="123">
        <f t="shared" si="8"/>
        <v>-76.666666666666686</v>
      </c>
      <c r="R163" s="73"/>
      <c r="S163" s="73"/>
      <c r="T163" s="73"/>
      <c r="U163" s="73"/>
      <c r="V163" s="73"/>
      <c r="W163" s="122">
        <f>AVERAGE(W49,W50,W52,W61,W64,W74)</f>
        <v>7.191666666666667E-2</v>
      </c>
      <c r="X163" s="122"/>
      <c r="Y163" s="122">
        <f>AVERAGE(Y49,Y50,Y52,Y61,Y64,Y74)</f>
        <v>0.50941999999999998</v>
      </c>
      <c r="Z163" s="122"/>
      <c r="AA163" s="122">
        <f>AVERAGE(AA49,AA50,AA52,AA61,AA64,AA74)</f>
        <v>4.8381140000000003E-2</v>
      </c>
    </row>
    <row r="164" spans="1:31" x14ac:dyDescent="0.25">
      <c r="A164" s="121" t="s">
        <v>382</v>
      </c>
      <c r="B164" s="73"/>
      <c r="C164" s="121" t="s">
        <v>385</v>
      </c>
      <c r="D164" s="73"/>
      <c r="E164" s="73"/>
      <c r="F164" s="73"/>
      <c r="G164" s="73"/>
      <c r="H164" s="73"/>
      <c r="I164" s="122">
        <f>AVERAGEIF($M$47:$M$79,"V",I47:I79)</f>
        <v>0.10589999999999999</v>
      </c>
      <c r="J164" s="122"/>
      <c r="K164" s="122"/>
      <c r="L164" s="122"/>
      <c r="M164" s="122"/>
      <c r="N164" s="122"/>
      <c r="O164" s="122">
        <f>AVERAGEIF($M$47:$M$79,"V",O47:O79)</f>
        <v>9.7308000000000006E-2</v>
      </c>
      <c r="Q164" s="123">
        <f t="shared" si="8"/>
        <v>-85.919999999999888</v>
      </c>
      <c r="R164" s="73"/>
      <c r="S164" s="73"/>
      <c r="T164" s="73"/>
      <c r="U164" s="73"/>
      <c r="V164" s="73"/>
      <c r="W164" s="122">
        <f>AVERAGEIF($M$47:$M$79,"V",W47:W79)</f>
        <v>7.0099999999999982E-2</v>
      </c>
      <c r="X164" s="122"/>
      <c r="Y164" s="122">
        <f>AVERAGEIF($M$47:$M$79,"V",Y47:Y79)</f>
        <v>0.50315499999999991</v>
      </c>
      <c r="Z164" s="122"/>
      <c r="AA164" s="122">
        <f>AVERAGEIF($M$47:$M$79,"V",AA47:AA79)</f>
        <v>4.8963295499999997E-2</v>
      </c>
    </row>
    <row r="165" spans="1:31" x14ac:dyDescent="0.25">
      <c r="A165" s="73"/>
      <c r="B165" s="73"/>
      <c r="C165" s="73"/>
      <c r="D165" s="73"/>
      <c r="E165" s="73"/>
      <c r="F165" s="73"/>
      <c r="G165" s="73"/>
      <c r="H165" s="73"/>
      <c r="I165" s="122"/>
      <c r="J165" s="122"/>
      <c r="K165" s="122"/>
      <c r="L165" s="122"/>
      <c r="M165" s="122"/>
      <c r="N165" s="122"/>
      <c r="O165" s="122"/>
      <c r="Q165" s="73"/>
      <c r="R165" s="73"/>
      <c r="S165" s="73"/>
      <c r="T165" s="73"/>
      <c r="U165" s="73"/>
      <c r="V165" s="73"/>
      <c r="W165" s="122"/>
      <c r="X165" s="122"/>
      <c r="Y165" s="122"/>
      <c r="Z165" s="122"/>
      <c r="AA165" s="122"/>
    </row>
    <row r="166" spans="1:31" x14ac:dyDescent="0.25">
      <c r="A166" s="128">
        <v>2020</v>
      </c>
      <c r="B166" s="78"/>
      <c r="C166" s="78"/>
      <c r="D166" s="78"/>
      <c r="E166" s="78"/>
      <c r="F166" s="78"/>
      <c r="G166" s="78"/>
      <c r="H166" s="78"/>
      <c r="I166" s="129"/>
      <c r="J166" s="129"/>
      <c r="K166" s="129"/>
      <c r="L166" s="129"/>
      <c r="M166" s="129"/>
      <c r="N166" s="129"/>
      <c r="O166" s="129"/>
      <c r="P166" s="78"/>
      <c r="Q166" s="78"/>
      <c r="R166" s="78"/>
      <c r="S166" s="78"/>
      <c r="T166" s="78"/>
      <c r="U166" s="78"/>
      <c r="V166" s="78"/>
      <c r="W166" s="129"/>
      <c r="X166" s="129"/>
      <c r="Y166" s="129"/>
      <c r="Z166" s="129"/>
      <c r="AA166" s="129"/>
    </row>
    <row r="167" spans="1:31" x14ac:dyDescent="0.25">
      <c r="A167" s="121" t="s">
        <v>381</v>
      </c>
      <c r="B167" s="73"/>
      <c r="C167" s="73"/>
      <c r="D167" s="73"/>
      <c r="E167" s="73"/>
      <c r="F167" s="73"/>
      <c r="G167" s="121" cm="1">
        <f t="array" ref="G167">SUMPRODUCT(--(YEAR($K$9:$K$121)=A166))</f>
        <v>42</v>
      </c>
      <c r="H167" s="73"/>
      <c r="I167" s="122"/>
      <c r="J167" s="122"/>
      <c r="K167" s="122"/>
      <c r="L167" s="122"/>
      <c r="M167" s="122"/>
      <c r="N167" s="122"/>
      <c r="O167" s="122"/>
      <c r="Q167" s="73"/>
      <c r="R167" s="73"/>
      <c r="S167" s="73"/>
      <c r="T167" s="73"/>
      <c r="U167" s="73"/>
      <c r="V167" s="73"/>
      <c r="W167" s="122"/>
      <c r="X167" s="122"/>
      <c r="Y167" s="122"/>
      <c r="Z167" s="122"/>
      <c r="AA167" s="122"/>
    </row>
    <row r="168" spans="1:31" x14ac:dyDescent="0.25">
      <c r="A168" s="121" t="s">
        <v>382</v>
      </c>
      <c r="B168" s="73"/>
      <c r="C168" s="121" t="s">
        <v>383</v>
      </c>
      <c r="D168" s="73"/>
      <c r="E168" s="73"/>
      <c r="F168" s="73"/>
      <c r="G168" s="73"/>
      <c r="H168" s="73"/>
      <c r="I168" s="122">
        <f>AVERAGE(I80:I121)</f>
        <v>0.10002195121951223</v>
      </c>
      <c r="J168" s="122"/>
      <c r="K168" s="122"/>
      <c r="L168" s="122"/>
      <c r="M168" s="122"/>
      <c r="N168" s="122"/>
      <c r="O168" s="122">
        <f>AVERAGE(O80:O121)</f>
        <v>9.3866666666666695E-2</v>
      </c>
      <c r="Q168" s="123">
        <f t="shared" ref="Q168:Q171" si="9">(O168-I168)*10000</f>
        <v>-61.5528455284553</v>
      </c>
      <c r="R168" s="73"/>
      <c r="S168" s="73"/>
      <c r="T168" s="73"/>
      <c r="U168" s="73"/>
      <c r="V168" s="73"/>
      <c r="W168" s="122">
        <f>AVERAGE(W80:W121)</f>
        <v>6.8210000000000021E-2</v>
      </c>
      <c r="X168" s="122"/>
      <c r="Y168" s="122">
        <f>AVERAGE(Y80:Y121)</f>
        <v>0.4977282051282052</v>
      </c>
      <c r="Z168" s="122"/>
      <c r="AA168" s="122">
        <f>AVERAGE(AA80:AA121)</f>
        <v>4.6679552307692329E-2</v>
      </c>
      <c r="AC168" s="130"/>
      <c r="AE168" s="131"/>
    </row>
    <row r="169" spans="1:31" x14ac:dyDescent="0.25">
      <c r="A169" s="121" t="s">
        <v>382</v>
      </c>
      <c r="B169" s="73"/>
      <c r="C169" s="121" t="s">
        <v>384</v>
      </c>
      <c r="D169" s="73"/>
      <c r="E169" s="73"/>
      <c r="F169" s="73"/>
      <c r="G169" s="73"/>
      <c r="H169" s="73"/>
      <c r="I169" s="122">
        <f>AVERAGEIF($M$80:$M$121,"D",I80:I121)</f>
        <v>9.8306666666666681E-2</v>
      </c>
      <c r="J169" s="122"/>
      <c r="K169" s="122"/>
      <c r="L169" s="122"/>
      <c r="M169" s="122"/>
      <c r="N169" s="122"/>
      <c r="O169" s="122">
        <f>AVERAGEIF($M$80:$M$121,"D",O80:O121)</f>
        <v>9.1006666666666666E-2</v>
      </c>
      <c r="Q169" s="123">
        <f t="shared" si="9"/>
        <v>-73.000000000000142</v>
      </c>
      <c r="R169" s="73"/>
      <c r="S169" s="73"/>
      <c r="T169" s="73"/>
      <c r="U169" s="73"/>
      <c r="V169" s="73"/>
      <c r="W169" s="122">
        <f>AVERAGEIF($M$80:$M$121,"D",W80:W121)</f>
        <v>6.7879999999999982E-2</v>
      </c>
      <c r="X169" s="122"/>
      <c r="Y169" s="122">
        <f>AVERAGEIF($M$80:$M$121,"D",Y80:Y121)</f>
        <v>0.49220000000000008</v>
      </c>
      <c r="Z169" s="122"/>
      <c r="AA169" s="122">
        <f>AVERAGEIF($M$80:$M$121,"D",AA80:AA121)</f>
        <v>4.4807451999999998E-2</v>
      </c>
    </row>
    <row r="170" spans="1:31" x14ac:dyDescent="0.25">
      <c r="A170" s="121" t="s">
        <v>382</v>
      </c>
      <c r="B170" s="73"/>
      <c r="C170" s="121" t="s">
        <v>390</v>
      </c>
      <c r="D170" s="73"/>
      <c r="E170" s="73"/>
      <c r="F170" s="73"/>
      <c r="G170" s="73"/>
      <c r="H170" s="73"/>
      <c r="I170" s="122">
        <f>AVERAGE(I92,I89,I87,I86,I82,I81,I97,I121)</f>
        <v>0.1006875</v>
      </c>
      <c r="J170" s="122"/>
      <c r="K170" s="122"/>
      <c r="L170" s="122"/>
      <c r="M170" s="122"/>
      <c r="N170" s="122"/>
      <c r="O170" s="132">
        <f>AVERAGE(O92,O89,O87,O86,O82,O81,O100,O106,O107,O108,O115,O116,O97)</f>
        <v>9.2115384615384599E-2</v>
      </c>
      <c r="Q170" s="123">
        <f t="shared" si="9"/>
        <v>-85.721153846153996</v>
      </c>
      <c r="R170" s="73"/>
      <c r="S170" s="73"/>
      <c r="T170" s="73"/>
      <c r="U170" s="73"/>
      <c r="V170" s="73"/>
      <c r="W170" s="122">
        <f>AVERAGE(W92,W89,W87,W86,W82,W81,W97,W121)</f>
        <v>6.9887500000000005E-2</v>
      </c>
      <c r="X170" s="122"/>
      <c r="Y170" s="122">
        <f>AVERAGE(Y92,Y89,Y87,Y86,Y82,Y81,Y97,Y121)</f>
        <v>0.48533749999999998</v>
      </c>
      <c r="Z170" s="122"/>
      <c r="AA170" s="122">
        <f>AVERAGE(AA92,AA89,AA87,AA86,AA82,AA81,AA97,AA121)</f>
        <v>4.4769125E-2</v>
      </c>
    </row>
    <row r="171" spans="1:31" x14ac:dyDescent="0.25">
      <c r="A171" s="121" t="s">
        <v>382</v>
      </c>
      <c r="B171" s="73"/>
      <c r="C171" s="121" t="s">
        <v>385</v>
      </c>
      <c r="D171" s="73"/>
      <c r="E171" s="73"/>
      <c r="F171" s="73"/>
      <c r="G171" s="73"/>
      <c r="H171" s="73"/>
      <c r="I171" s="122">
        <f>AVERAGEIF($M$80:$M$121,"V",I80:I121)</f>
        <v>0.10101153846153844</v>
      </c>
      <c r="J171" s="122"/>
      <c r="K171" s="122"/>
      <c r="L171" s="122"/>
      <c r="M171" s="122"/>
      <c r="N171" s="122"/>
      <c r="O171" s="122">
        <f>AVERAGEIF($M$80:$M$121,"V",O80:O121)</f>
        <v>9.5455555555555571E-2</v>
      </c>
      <c r="Q171" s="123">
        <f t="shared" si="9"/>
        <v>-55.559829059828729</v>
      </c>
      <c r="R171" s="73"/>
      <c r="S171" s="73"/>
      <c r="T171" s="73"/>
      <c r="U171" s="73"/>
      <c r="V171" s="73"/>
      <c r="W171" s="122">
        <f>AVERAGEIF($M$80:$M$121,"V",W80:W121)</f>
        <v>6.8407999999999983E-2</v>
      </c>
      <c r="X171" s="122"/>
      <c r="Y171" s="122">
        <f>AVERAGEIF($M$80:$M$121,"V",Y80:Y121)</f>
        <v>0.50118333333333343</v>
      </c>
      <c r="Z171" s="122"/>
      <c r="AA171" s="122">
        <f>AVERAGEIF($M$80:$M$121,"V",AA80:AA121)</f>
        <v>4.7849615000000005E-2</v>
      </c>
    </row>
    <row r="172" spans="1:31" x14ac:dyDescent="0.25">
      <c r="A172" s="73"/>
      <c r="B172" s="73"/>
      <c r="C172" s="73"/>
      <c r="D172" s="73"/>
      <c r="E172" s="73"/>
      <c r="F172" s="73"/>
      <c r="G172" s="73"/>
      <c r="H172" s="73"/>
      <c r="I172" s="122"/>
      <c r="J172" s="122"/>
      <c r="K172" s="122"/>
      <c r="L172" s="122"/>
      <c r="M172" s="122"/>
      <c r="N172" s="122"/>
      <c r="O172" s="122"/>
      <c r="Q172" s="73"/>
      <c r="R172" s="73"/>
      <c r="S172" s="73"/>
      <c r="T172" s="73"/>
      <c r="U172" s="73"/>
      <c r="V172" s="73"/>
      <c r="W172" s="122"/>
      <c r="X172" s="122"/>
      <c r="Y172" s="122"/>
      <c r="Z172" s="122"/>
      <c r="AA172" s="122"/>
    </row>
    <row r="173" spans="1:31" x14ac:dyDescent="0.25">
      <c r="A173" s="128">
        <v>2021</v>
      </c>
      <c r="B173" s="78"/>
      <c r="C173" s="78"/>
      <c r="D173" s="78"/>
      <c r="E173" s="78"/>
      <c r="F173" s="78"/>
      <c r="G173" s="78"/>
      <c r="H173" s="78"/>
      <c r="I173" s="129"/>
      <c r="J173" s="129"/>
      <c r="K173" s="129"/>
      <c r="L173" s="129"/>
      <c r="M173" s="129"/>
      <c r="N173" s="129"/>
      <c r="O173" s="129"/>
      <c r="P173" s="78"/>
      <c r="Q173" s="78"/>
      <c r="R173" s="78"/>
      <c r="S173" s="78"/>
      <c r="T173" s="78"/>
      <c r="U173" s="78"/>
      <c r="V173" s="78"/>
      <c r="W173" s="129"/>
      <c r="X173" s="129"/>
      <c r="Y173" s="129"/>
      <c r="Z173" s="129"/>
      <c r="AA173" s="129"/>
    </row>
    <row r="174" spans="1:31" x14ac:dyDescent="0.25">
      <c r="A174" s="121" t="s">
        <v>381</v>
      </c>
      <c r="B174" s="73"/>
      <c r="C174" s="73"/>
      <c r="D174" s="73"/>
      <c r="E174" s="73"/>
      <c r="F174" s="73"/>
      <c r="G174" s="121" cm="1">
        <f t="array" ref="G174">SUMPRODUCT(--(YEAR($K$9:$K$138)=A173))</f>
        <v>16</v>
      </c>
      <c r="H174" s="73"/>
      <c r="I174" s="122"/>
      <c r="J174" s="122"/>
      <c r="K174" s="122"/>
      <c r="L174" s="122"/>
      <c r="M174" s="122"/>
      <c r="N174" s="122"/>
      <c r="O174" s="122"/>
      <c r="Q174" s="73"/>
      <c r="R174" s="73"/>
      <c r="S174" s="73"/>
      <c r="T174" s="73"/>
      <c r="U174" s="73"/>
      <c r="V174" s="73"/>
      <c r="W174" s="122"/>
      <c r="X174" s="122"/>
      <c r="Y174" s="122"/>
      <c r="Z174" s="122"/>
      <c r="AA174" s="122"/>
    </row>
    <row r="175" spans="1:31" x14ac:dyDescent="0.25">
      <c r="A175" s="121" t="s">
        <v>382</v>
      </c>
      <c r="B175" s="73"/>
      <c r="C175" s="121" t="s">
        <v>383</v>
      </c>
      <c r="D175" s="73"/>
      <c r="E175" s="73"/>
      <c r="F175" s="73"/>
      <c r="G175" s="73"/>
      <c r="H175" s="73"/>
      <c r="I175" s="122">
        <f>AVERAGE(I122:I138)</f>
        <v>0.10023125000000001</v>
      </c>
      <c r="J175" s="122"/>
      <c r="K175" s="122"/>
      <c r="L175" s="122"/>
      <c r="M175" s="122"/>
      <c r="N175" s="122"/>
      <c r="O175" s="122">
        <f>AVERAGE(O122:O138)</f>
        <v>9.4193750000000007E-2</v>
      </c>
      <c r="Q175" s="123">
        <f t="shared" ref="Q175:Q176" si="10">(O175-I175)*10000</f>
        <v>-60.375000000000014</v>
      </c>
      <c r="R175" s="73"/>
      <c r="S175" s="73"/>
      <c r="T175" s="73"/>
      <c r="U175" s="73"/>
      <c r="V175" s="73"/>
      <c r="W175" s="122">
        <f>AVERAGE(W122:W138)</f>
        <v>7.0038461538461549E-2</v>
      </c>
      <c r="X175" s="122"/>
      <c r="Y175" s="122">
        <f>AVERAGE(Y122:Y138)</f>
        <v>0.50157499999999999</v>
      </c>
      <c r="Z175" s="122"/>
      <c r="AA175" s="122">
        <f>AVERAGE(AA122:AA138)</f>
        <v>4.6997965000000003E-2</v>
      </c>
      <c r="AC175" s="130"/>
      <c r="AE175" s="131"/>
    </row>
    <row r="176" spans="1:31" x14ac:dyDescent="0.25">
      <c r="A176" s="121" t="s">
        <v>382</v>
      </c>
      <c r="B176" s="73"/>
      <c r="C176" s="121" t="s">
        <v>385</v>
      </c>
      <c r="D176" s="73"/>
      <c r="E176" s="73"/>
      <c r="F176" s="73"/>
      <c r="G176" s="73"/>
      <c r="H176" s="73"/>
      <c r="I176" s="122">
        <f>AVERAGEIF($M$122:$M$138,"V",I122:I138)</f>
        <v>9.9891666666666656E-2</v>
      </c>
      <c r="J176" s="122"/>
      <c r="K176" s="122"/>
      <c r="L176" s="122"/>
      <c r="M176" s="122"/>
      <c r="N176" s="122"/>
      <c r="O176" s="122">
        <f>AVERAGEIF($M$122:$M$138,"V",O122:O138)</f>
        <v>9.3899999999999997E-2</v>
      </c>
      <c r="Q176" s="123">
        <f t="shared" si="10"/>
        <v>-59.916666666666593</v>
      </c>
      <c r="R176" s="73"/>
      <c r="S176" s="73"/>
      <c r="T176" s="73"/>
      <c r="U176" s="73"/>
      <c r="V176" s="73"/>
      <c r="W176" s="122">
        <f>AVERAGEIF($M$122:$M$138,"V",W122:W138)</f>
        <v>6.9866666666666674E-2</v>
      </c>
      <c r="X176" s="122"/>
      <c r="Y176" s="122">
        <f>AVERAGEIF($M$122:$M$138,"V",Y122:Y138)</f>
        <v>0.50055555555555553</v>
      </c>
      <c r="Z176" s="122"/>
      <c r="AA176" s="122">
        <f>AVERAGEIF($M$122:$M$138,"V",AA122:AA138)</f>
        <v>4.6723937777777787E-2</v>
      </c>
    </row>
    <row r="177" spans="1:27" x14ac:dyDescent="0.25">
      <c r="A177" s="121"/>
      <c r="B177" s="73"/>
      <c r="C177" s="121"/>
      <c r="D177" s="73"/>
      <c r="E177" s="73"/>
      <c r="F177" s="73"/>
      <c r="G177" s="73"/>
      <c r="H177" s="73"/>
      <c r="I177" s="122"/>
      <c r="J177" s="122"/>
      <c r="K177" s="122"/>
      <c r="L177" s="122"/>
      <c r="M177" s="122"/>
      <c r="N177" s="122"/>
      <c r="O177" s="122"/>
      <c r="Q177" s="123"/>
      <c r="R177" s="73"/>
      <c r="S177" s="73"/>
      <c r="T177" s="73"/>
      <c r="U177" s="73"/>
      <c r="V177" s="73"/>
      <c r="W177" s="122"/>
      <c r="X177" s="122"/>
      <c r="Y177" s="122"/>
      <c r="Z177" s="122"/>
      <c r="AA177" s="122"/>
    </row>
    <row r="178" spans="1:27" x14ac:dyDescent="0.25">
      <c r="A178" s="120" t="s">
        <v>391</v>
      </c>
      <c r="B178" s="120"/>
      <c r="C178" s="120"/>
      <c r="D178" s="73"/>
      <c r="E178" s="73"/>
      <c r="F178" s="73"/>
      <c r="G178" s="73"/>
      <c r="H178" s="73"/>
      <c r="I178" s="122"/>
      <c r="J178" s="122"/>
      <c r="K178" s="122"/>
      <c r="L178" s="122"/>
      <c r="M178" s="122"/>
      <c r="N178" s="122"/>
      <c r="O178" s="122"/>
      <c r="Q178" s="73"/>
      <c r="R178" s="73"/>
      <c r="S178" s="73"/>
      <c r="T178" s="73"/>
      <c r="U178" s="73"/>
      <c r="V178" s="73"/>
      <c r="W178" s="122"/>
      <c r="X178" s="122"/>
      <c r="Y178" s="122"/>
      <c r="Z178" s="122"/>
      <c r="AA178" s="122"/>
    </row>
    <row r="179" spans="1:27" x14ac:dyDescent="0.25">
      <c r="A179" s="120" t="s">
        <v>392</v>
      </c>
      <c r="B179" s="120"/>
      <c r="C179" s="133">
        <v>44438</v>
      </c>
      <c r="D179" s="73"/>
      <c r="E179" s="73"/>
      <c r="F179" s="73"/>
      <c r="G179" s="73"/>
      <c r="H179" s="73"/>
      <c r="I179" s="122"/>
      <c r="J179" s="122"/>
      <c r="K179" s="122"/>
      <c r="L179" s="122"/>
      <c r="M179" s="122"/>
      <c r="N179" s="122"/>
      <c r="O179" s="122"/>
      <c r="Q179" s="73"/>
      <c r="R179" s="73"/>
      <c r="S179" s="73"/>
      <c r="T179" s="73"/>
      <c r="U179" s="73"/>
      <c r="V179" s="73"/>
      <c r="W179" s="122"/>
      <c r="X179" s="122"/>
      <c r="Y179" s="122"/>
      <c r="Z179" s="122"/>
      <c r="AA179" s="122"/>
    </row>
    <row r="180" spans="1:27" x14ac:dyDescent="0.25">
      <c r="A180" s="121" t="s">
        <v>393</v>
      </c>
      <c r="B180" s="73"/>
      <c r="C180" s="73"/>
      <c r="D180" s="73"/>
      <c r="E180" s="73"/>
      <c r="F180" s="73"/>
      <c r="G180" s="73"/>
      <c r="H180" s="73"/>
      <c r="I180" s="122"/>
      <c r="J180" s="122"/>
      <c r="K180" s="122"/>
      <c r="L180" s="122"/>
      <c r="M180" s="122"/>
      <c r="N180" s="122"/>
      <c r="O180" s="122"/>
      <c r="Q180" s="73"/>
      <c r="R180" s="73"/>
      <c r="S180" s="73"/>
      <c r="T180" s="73"/>
      <c r="U180" s="73"/>
      <c r="V180" s="73"/>
      <c r="W180" s="122"/>
      <c r="X180" s="122"/>
      <c r="Y180" s="122"/>
      <c r="Z180" s="122"/>
      <c r="AA180" s="122"/>
    </row>
    <row r="181" spans="1:27" x14ac:dyDescent="0.25">
      <c r="A181" s="121" t="s">
        <v>394</v>
      </c>
      <c r="B181" s="73"/>
      <c r="C181" s="73"/>
      <c r="D181" s="73"/>
      <c r="E181" s="73"/>
      <c r="F181" s="73"/>
      <c r="G181" s="73"/>
      <c r="H181" s="73"/>
      <c r="I181" s="122"/>
      <c r="J181" s="122"/>
      <c r="K181" s="122"/>
      <c r="L181" s="122"/>
      <c r="M181" s="122"/>
      <c r="N181" s="122"/>
      <c r="O181" s="122"/>
      <c r="Q181" s="73"/>
      <c r="R181" s="73"/>
      <c r="S181" s="73"/>
      <c r="T181" s="73"/>
      <c r="U181" s="73"/>
      <c r="V181" s="73"/>
      <c r="W181" s="122"/>
      <c r="X181" s="122"/>
      <c r="Y181" s="122"/>
      <c r="Z181" s="122"/>
      <c r="AA181" s="122"/>
    </row>
    <row r="182" spans="1:27" x14ac:dyDescent="0.25">
      <c r="A182" s="121" t="s">
        <v>395</v>
      </c>
      <c r="B182" s="73"/>
      <c r="C182" s="73"/>
      <c r="D182" s="73"/>
      <c r="E182" s="73"/>
      <c r="F182" s="73"/>
      <c r="G182" s="73"/>
      <c r="H182" s="73"/>
      <c r="I182" s="122"/>
      <c r="J182" s="122"/>
      <c r="K182" s="122"/>
      <c r="L182" s="122"/>
      <c r="M182" s="122"/>
      <c r="N182" s="122"/>
      <c r="O182" s="122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</row>
    <row r="183" spans="1:27" x14ac:dyDescent="0.25">
      <c r="A183" s="126" t="s">
        <v>396</v>
      </c>
      <c r="B183" s="73"/>
      <c r="C183" s="73"/>
      <c r="D183" s="73"/>
      <c r="E183" s="73"/>
      <c r="F183" s="73"/>
      <c r="G183" s="73"/>
      <c r="H183" s="73"/>
      <c r="I183" s="73"/>
      <c r="K183" s="73"/>
      <c r="L183" s="73"/>
      <c r="M183" s="73"/>
      <c r="N183" s="73"/>
      <c r="O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</row>
    <row r="184" spans="1:27" x14ac:dyDescent="0.25">
      <c r="A184" s="135" t="s">
        <v>397</v>
      </c>
      <c r="B184" s="73"/>
      <c r="C184" s="73"/>
      <c r="D184" s="73"/>
      <c r="E184" s="73"/>
      <c r="F184" s="73"/>
      <c r="G184" s="73"/>
      <c r="H184" s="73"/>
      <c r="I184" s="73"/>
      <c r="K184" s="73"/>
      <c r="L184" s="73"/>
      <c r="M184" s="73"/>
      <c r="N184" s="73"/>
      <c r="O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</row>
    <row r="185" spans="1:27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K185" s="73"/>
      <c r="L185" s="73"/>
      <c r="M185" s="73"/>
      <c r="N185" s="73"/>
      <c r="O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</row>
    <row r="186" spans="1:27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K186" s="73"/>
      <c r="L186" s="73"/>
      <c r="M186" s="73"/>
      <c r="N186" s="73"/>
      <c r="O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</row>
    <row r="187" spans="1:27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K187" s="73"/>
      <c r="L187" s="73"/>
      <c r="M187" s="73"/>
      <c r="N187" s="73"/>
      <c r="O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</row>
    <row r="188" spans="1:27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K188" s="73"/>
      <c r="L188" s="73"/>
      <c r="M188" s="73"/>
      <c r="N188" s="73"/>
      <c r="O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</row>
    <row r="189" spans="1:27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K189" s="73"/>
      <c r="L189" s="73"/>
      <c r="M189" s="73"/>
      <c r="N189" s="73"/>
      <c r="O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</row>
    <row r="190" spans="1:27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K190" s="73"/>
      <c r="L190" s="73"/>
      <c r="M190" s="73"/>
      <c r="N190" s="73"/>
      <c r="O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</row>
    <row r="191" spans="1:27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K191" s="73"/>
      <c r="L191" s="73"/>
      <c r="M191" s="73"/>
      <c r="N191" s="73"/>
      <c r="O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</row>
    <row r="192" spans="1:27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K192" s="73"/>
      <c r="L192" s="73"/>
      <c r="M192" s="73"/>
      <c r="N192" s="73"/>
      <c r="O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</row>
    <row r="193" spans="1:27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K193" s="73"/>
      <c r="L193" s="73"/>
      <c r="M193" s="73"/>
      <c r="N193" s="73"/>
      <c r="O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</row>
    <row r="194" spans="1:27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K194" s="73"/>
      <c r="L194" s="73"/>
      <c r="M194" s="73"/>
      <c r="N194" s="73"/>
      <c r="O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</row>
    <row r="195" spans="1:27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K195" s="73"/>
      <c r="L195" s="73"/>
      <c r="M195" s="73"/>
      <c r="N195" s="73"/>
      <c r="O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</row>
    <row r="196" spans="1:27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K196" s="73"/>
      <c r="L196" s="73"/>
      <c r="M196" s="73"/>
      <c r="N196" s="73"/>
      <c r="O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</row>
    <row r="197" spans="1:27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K197" s="73"/>
      <c r="L197" s="73"/>
      <c r="M197" s="73"/>
      <c r="N197" s="73"/>
      <c r="O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</row>
    <row r="198" spans="1:27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K198" s="73"/>
      <c r="L198" s="73"/>
      <c r="M198" s="73"/>
      <c r="N198" s="73"/>
      <c r="O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</row>
    <row r="199" spans="1:27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K199" s="73"/>
      <c r="L199" s="73"/>
      <c r="M199" s="73"/>
      <c r="N199" s="73"/>
      <c r="O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</row>
    <row r="200" spans="1:27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K200" s="73"/>
      <c r="L200" s="73"/>
      <c r="M200" s="73"/>
      <c r="N200" s="73"/>
      <c r="O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</row>
    <row r="201" spans="1:27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K201" s="73"/>
      <c r="L201" s="73"/>
      <c r="M201" s="73"/>
      <c r="N201" s="73"/>
      <c r="O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</row>
    <row r="202" spans="1:27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K202" s="73"/>
      <c r="L202" s="73"/>
      <c r="M202" s="73"/>
      <c r="N202" s="73"/>
      <c r="O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</row>
    <row r="203" spans="1:27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K203" s="73"/>
      <c r="L203" s="73"/>
      <c r="M203" s="73"/>
      <c r="N203" s="73"/>
      <c r="O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</row>
    <row r="204" spans="1:27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K204" s="73"/>
      <c r="L204" s="73"/>
      <c r="M204" s="73"/>
      <c r="N204" s="73"/>
      <c r="O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</row>
    <row r="205" spans="1:27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K205" s="73"/>
      <c r="L205" s="73"/>
      <c r="M205" s="73"/>
      <c r="N205" s="73"/>
      <c r="O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</row>
    <row r="206" spans="1:27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K206" s="73"/>
      <c r="L206" s="73"/>
      <c r="M206" s="73"/>
      <c r="N206" s="73"/>
      <c r="O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</row>
    <row r="207" spans="1:27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K207" s="73"/>
      <c r="L207" s="73"/>
      <c r="M207" s="73"/>
      <c r="N207" s="73"/>
      <c r="O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</row>
    <row r="208" spans="1:27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K208" s="73"/>
      <c r="L208" s="73"/>
      <c r="M208" s="73"/>
      <c r="N208" s="73"/>
      <c r="O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</row>
    <row r="209" spans="1:27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K209" s="73"/>
      <c r="L209" s="73"/>
      <c r="M209" s="73"/>
      <c r="N209" s="73"/>
      <c r="O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</row>
    <row r="210" spans="1:27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K210" s="73"/>
      <c r="L210" s="73"/>
      <c r="M210" s="73"/>
      <c r="N210" s="73"/>
      <c r="O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</row>
    <row r="211" spans="1:27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K211" s="73"/>
      <c r="L211" s="73"/>
      <c r="M211" s="73"/>
      <c r="N211" s="73"/>
      <c r="O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</row>
    <row r="212" spans="1:27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K212" s="73"/>
      <c r="L212" s="73"/>
      <c r="M212" s="73"/>
      <c r="N212" s="73"/>
      <c r="O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</row>
    <row r="213" spans="1:27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K213" s="73"/>
      <c r="L213" s="73"/>
      <c r="M213" s="73"/>
      <c r="N213" s="73"/>
      <c r="O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</row>
    <row r="214" spans="1:27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K214" s="73"/>
      <c r="L214" s="73"/>
      <c r="M214" s="73"/>
      <c r="N214" s="73"/>
      <c r="O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</row>
    <row r="215" spans="1:27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K215" s="73"/>
      <c r="L215" s="73"/>
      <c r="M215" s="73"/>
      <c r="N215" s="73"/>
      <c r="O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</row>
    <row r="216" spans="1:27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K216" s="73"/>
      <c r="L216" s="73"/>
      <c r="M216" s="73"/>
      <c r="N216" s="73"/>
      <c r="O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</row>
    <row r="217" spans="1:27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K217" s="73"/>
      <c r="L217" s="73"/>
      <c r="M217" s="73"/>
      <c r="N217" s="73"/>
      <c r="O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</row>
    <row r="218" spans="1:27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K218" s="73"/>
      <c r="L218" s="73"/>
      <c r="M218" s="73"/>
      <c r="N218" s="73"/>
      <c r="O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</row>
    <row r="219" spans="1:27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K219" s="73"/>
      <c r="L219" s="73"/>
      <c r="M219" s="73"/>
      <c r="N219" s="73"/>
      <c r="O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</row>
    <row r="220" spans="1:27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K220" s="73"/>
      <c r="L220" s="73"/>
      <c r="M220" s="73"/>
      <c r="N220" s="73"/>
      <c r="O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</row>
    <row r="221" spans="1:27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K221" s="73"/>
      <c r="L221" s="73"/>
      <c r="M221" s="73"/>
      <c r="N221" s="73"/>
      <c r="O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</row>
    <row r="222" spans="1:27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K222" s="73"/>
      <c r="L222" s="73"/>
      <c r="M222" s="73"/>
      <c r="N222" s="73"/>
      <c r="O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</row>
    <row r="223" spans="1:27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K223" s="73"/>
      <c r="L223" s="73"/>
      <c r="M223" s="73"/>
      <c r="N223" s="73"/>
      <c r="O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</row>
    <row r="224" spans="1:27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K224" s="73"/>
      <c r="L224" s="73"/>
      <c r="M224" s="73"/>
      <c r="N224" s="73"/>
      <c r="O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</row>
    <row r="225" spans="1:27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K225" s="73"/>
      <c r="L225" s="73"/>
      <c r="M225" s="73"/>
      <c r="N225" s="73"/>
      <c r="O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</row>
    <row r="226" spans="1:27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K226" s="73"/>
      <c r="L226" s="73"/>
      <c r="M226" s="73"/>
      <c r="N226" s="73"/>
      <c r="O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</row>
    <row r="227" spans="1:27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K227" s="73"/>
      <c r="L227" s="73"/>
      <c r="M227" s="73"/>
      <c r="N227" s="73"/>
      <c r="O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</row>
    <row r="228" spans="1:27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K228" s="73"/>
      <c r="L228" s="73"/>
      <c r="M228" s="73"/>
      <c r="N228" s="73"/>
      <c r="O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</row>
    <row r="229" spans="1:27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K229" s="73"/>
      <c r="L229" s="73"/>
      <c r="M229" s="73"/>
      <c r="N229" s="73"/>
      <c r="O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</row>
    <row r="230" spans="1:27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K230" s="73"/>
      <c r="L230" s="73"/>
      <c r="M230" s="73"/>
      <c r="N230" s="73"/>
      <c r="O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</row>
    <row r="231" spans="1:27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K231" s="73"/>
      <c r="L231" s="73"/>
      <c r="M231" s="73"/>
      <c r="N231" s="73"/>
      <c r="O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</row>
    <row r="232" spans="1:27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K232" s="73"/>
      <c r="L232" s="73"/>
      <c r="M232" s="73"/>
      <c r="N232" s="73"/>
      <c r="O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</row>
    <row r="233" spans="1:27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K233" s="73"/>
      <c r="L233" s="73"/>
      <c r="M233" s="73"/>
      <c r="N233" s="73"/>
      <c r="O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</row>
    <row r="234" spans="1:27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K234" s="73"/>
      <c r="L234" s="73"/>
      <c r="M234" s="73"/>
      <c r="N234" s="73"/>
      <c r="O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</row>
    <row r="235" spans="1:27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K235" s="73"/>
      <c r="L235" s="73"/>
      <c r="M235" s="73"/>
      <c r="N235" s="73"/>
      <c r="O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</row>
    <row r="236" spans="1:27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K236" s="73"/>
      <c r="L236" s="73"/>
      <c r="M236" s="73"/>
      <c r="N236" s="73"/>
      <c r="O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</row>
    <row r="237" spans="1:27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K237" s="73"/>
      <c r="L237" s="73"/>
      <c r="M237" s="73"/>
      <c r="N237" s="73"/>
      <c r="O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</row>
    <row r="238" spans="1:27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K238" s="73"/>
      <c r="L238" s="73"/>
      <c r="M238" s="73"/>
      <c r="N238" s="73"/>
      <c r="O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</row>
    <row r="239" spans="1:27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K239" s="73"/>
      <c r="L239" s="73"/>
      <c r="M239" s="73"/>
      <c r="N239" s="73"/>
      <c r="O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</row>
    <row r="240" spans="1:27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K240" s="73"/>
      <c r="L240" s="73"/>
      <c r="M240" s="73"/>
      <c r="N240" s="73"/>
      <c r="O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</row>
    <row r="241" spans="1:27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K241" s="73"/>
      <c r="L241" s="73"/>
      <c r="M241" s="73"/>
      <c r="N241" s="73"/>
      <c r="O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</row>
    <row r="242" spans="1:27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K242" s="73"/>
      <c r="L242" s="73"/>
      <c r="M242" s="73"/>
      <c r="N242" s="73"/>
      <c r="O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</row>
    <row r="243" spans="1:27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K243" s="73"/>
      <c r="L243" s="73"/>
      <c r="M243" s="73"/>
      <c r="N243" s="73"/>
      <c r="O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</row>
    <row r="244" spans="1:27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K244" s="73"/>
      <c r="L244" s="73"/>
      <c r="M244" s="73"/>
      <c r="N244" s="73"/>
      <c r="O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</row>
    <row r="245" spans="1:27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K245" s="73"/>
      <c r="L245" s="73"/>
      <c r="M245" s="73"/>
      <c r="N245" s="73"/>
      <c r="O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</row>
    <row r="246" spans="1:27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K246" s="73"/>
      <c r="L246" s="73"/>
      <c r="M246" s="73"/>
      <c r="N246" s="73"/>
      <c r="O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</row>
    <row r="247" spans="1:27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K247" s="73"/>
      <c r="L247" s="73"/>
      <c r="M247" s="73"/>
      <c r="N247" s="73"/>
      <c r="O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</row>
    <row r="248" spans="1:27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K248" s="73"/>
      <c r="L248" s="73"/>
      <c r="M248" s="73"/>
      <c r="N248" s="73"/>
      <c r="O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</row>
    <row r="249" spans="1:27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K249" s="73"/>
      <c r="L249" s="73"/>
      <c r="M249" s="73"/>
      <c r="N249" s="73"/>
      <c r="O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</row>
    <row r="250" spans="1:27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K250" s="73"/>
      <c r="L250" s="73"/>
      <c r="M250" s="73"/>
      <c r="N250" s="73"/>
      <c r="O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</row>
    <row r="251" spans="1:27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K251" s="73"/>
      <c r="L251" s="73"/>
      <c r="M251" s="73"/>
      <c r="N251" s="73"/>
      <c r="O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</row>
    <row r="252" spans="1:27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K252" s="73"/>
      <c r="L252" s="73"/>
      <c r="M252" s="73"/>
      <c r="N252" s="73"/>
      <c r="O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</row>
    <row r="253" spans="1:27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K253" s="73"/>
      <c r="L253" s="73"/>
      <c r="M253" s="73"/>
      <c r="N253" s="73"/>
      <c r="O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</row>
    <row r="254" spans="1:27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K254" s="73"/>
      <c r="L254" s="73"/>
      <c r="M254" s="73"/>
      <c r="N254" s="73"/>
      <c r="O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</row>
    <row r="255" spans="1:27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K255" s="73"/>
      <c r="L255" s="73"/>
      <c r="M255" s="73"/>
      <c r="N255" s="73"/>
      <c r="O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</row>
    <row r="256" spans="1:27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K256" s="73"/>
      <c r="L256" s="73"/>
      <c r="M256" s="73"/>
      <c r="N256" s="73"/>
      <c r="O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</row>
    <row r="257" spans="1:27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K257" s="73"/>
      <c r="L257" s="73"/>
      <c r="M257" s="73"/>
      <c r="N257" s="73"/>
      <c r="O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</row>
    <row r="258" spans="1:27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K258" s="73"/>
      <c r="L258" s="73"/>
      <c r="M258" s="73"/>
      <c r="N258" s="73"/>
      <c r="O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</row>
    <row r="259" spans="1:27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K259" s="73"/>
      <c r="L259" s="73"/>
      <c r="M259" s="73"/>
      <c r="N259" s="73"/>
      <c r="O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</row>
    <row r="260" spans="1:27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K260" s="73"/>
      <c r="L260" s="73"/>
      <c r="M260" s="73"/>
      <c r="N260" s="73"/>
      <c r="O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</row>
    <row r="261" spans="1:27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K261" s="73"/>
      <c r="L261" s="73"/>
      <c r="M261" s="73"/>
      <c r="N261" s="73"/>
      <c r="O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</row>
    <row r="262" spans="1:27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K262" s="73"/>
      <c r="L262" s="73"/>
      <c r="M262" s="73"/>
      <c r="N262" s="73"/>
      <c r="O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</row>
    <row r="263" spans="1:27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K263" s="73"/>
      <c r="L263" s="73"/>
      <c r="M263" s="73"/>
      <c r="N263" s="73"/>
      <c r="O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</row>
    <row r="264" spans="1:27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K264" s="73"/>
      <c r="L264" s="73"/>
      <c r="M264" s="73"/>
      <c r="N264" s="73"/>
      <c r="O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</row>
    <row r="265" spans="1:27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K265" s="73"/>
      <c r="L265" s="73"/>
      <c r="M265" s="73"/>
      <c r="N265" s="73"/>
      <c r="O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</row>
    <row r="266" spans="1:27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K266" s="73"/>
      <c r="L266" s="73"/>
      <c r="M266" s="73"/>
      <c r="N266" s="73"/>
      <c r="O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</row>
    <row r="267" spans="1:27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K267" s="73"/>
      <c r="L267" s="73"/>
      <c r="M267" s="73"/>
      <c r="N267" s="73"/>
      <c r="O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</row>
    <row r="268" spans="1:27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K268" s="73"/>
      <c r="L268" s="73"/>
      <c r="M268" s="73"/>
      <c r="N268" s="73"/>
      <c r="O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</row>
    <row r="269" spans="1:27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K269" s="73"/>
      <c r="L269" s="73"/>
      <c r="M269" s="73"/>
      <c r="N269" s="73"/>
      <c r="O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</row>
    <row r="270" spans="1:27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K270" s="73"/>
      <c r="L270" s="73"/>
      <c r="M270" s="73"/>
      <c r="N270" s="73"/>
      <c r="O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</row>
    <row r="271" spans="1:27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K271" s="73"/>
      <c r="L271" s="73"/>
      <c r="M271" s="73"/>
      <c r="N271" s="73"/>
      <c r="O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</row>
    <row r="272" spans="1:27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K272" s="73"/>
      <c r="L272" s="73"/>
      <c r="M272" s="73"/>
      <c r="N272" s="73"/>
      <c r="O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</row>
    <row r="273" spans="1:27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K273" s="73"/>
      <c r="L273" s="73"/>
      <c r="M273" s="73"/>
      <c r="N273" s="73"/>
      <c r="O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</row>
    <row r="274" spans="1:27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K274" s="73"/>
      <c r="L274" s="73"/>
      <c r="M274" s="73"/>
      <c r="N274" s="73"/>
      <c r="O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</row>
    <row r="275" spans="1:27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K275" s="73"/>
      <c r="L275" s="73"/>
      <c r="M275" s="73"/>
      <c r="N275" s="73"/>
      <c r="O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</row>
    <row r="276" spans="1:27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K276" s="73"/>
      <c r="L276" s="73"/>
      <c r="M276" s="73"/>
      <c r="N276" s="73"/>
      <c r="O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</row>
    <row r="277" spans="1:27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K277" s="73"/>
      <c r="L277" s="73"/>
      <c r="M277" s="73"/>
      <c r="N277" s="73"/>
      <c r="O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</row>
    <row r="278" spans="1:27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K278" s="73"/>
      <c r="L278" s="73"/>
      <c r="M278" s="73"/>
      <c r="N278" s="73"/>
      <c r="O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</row>
    <row r="279" spans="1:27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K279" s="73"/>
      <c r="L279" s="73"/>
      <c r="M279" s="73"/>
      <c r="N279" s="73"/>
      <c r="O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</row>
    <row r="280" spans="1:27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K280" s="73"/>
      <c r="L280" s="73"/>
      <c r="M280" s="73"/>
      <c r="N280" s="73"/>
      <c r="O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</row>
    <row r="281" spans="1:27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K281" s="73"/>
      <c r="L281" s="73"/>
      <c r="M281" s="73"/>
      <c r="N281" s="73"/>
      <c r="O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</row>
    <row r="282" spans="1:27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K282" s="73"/>
      <c r="L282" s="73"/>
      <c r="M282" s="73"/>
      <c r="N282" s="73"/>
      <c r="O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</row>
    <row r="283" spans="1:27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K283" s="73"/>
      <c r="L283" s="73"/>
      <c r="M283" s="73"/>
      <c r="N283" s="73"/>
      <c r="O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</row>
    <row r="284" spans="1:27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K284" s="73"/>
      <c r="L284" s="73"/>
      <c r="M284" s="73"/>
      <c r="N284" s="73"/>
      <c r="O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</row>
    <row r="285" spans="1:27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K285" s="73"/>
      <c r="L285" s="73"/>
      <c r="M285" s="73"/>
      <c r="N285" s="73"/>
      <c r="O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</row>
    <row r="286" spans="1:27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K286" s="73"/>
      <c r="L286" s="73"/>
      <c r="M286" s="73"/>
      <c r="N286" s="73"/>
      <c r="O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</row>
    <row r="287" spans="1:27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K287" s="73"/>
      <c r="L287" s="73"/>
      <c r="M287" s="73"/>
      <c r="N287" s="73"/>
      <c r="O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</row>
    <row r="288" spans="1:27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K288" s="73"/>
      <c r="L288" s="73"/>
      <c r="M288" s="73"/>
      <c r="N288" s="73"/>
      <c r="O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</row>
    <row r="289" spans="1:27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K289" s="73"/>
      <c r="L289" s="73"/>
      <c r="M289" s="73"/>
      <c r="N289" s="73"/>
      <c r="O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</row>
    <row r="290" spans="1:27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K290" s="73"/>
      <c r="L290" s="73"/>
      <c r="M290" s="73"/>
      <c r="N290" s="73"/>
      <c r="O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</row>
    <row r="291" spans="1:27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K291" s="73"/>
      <c r="L291" s="73"/>
      <c r="M291" s="73"/>
      <c r="N291" s="73"/>
      <c r="O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</row>
    <row r="292" spans="1:27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K292" s="73"/>
      <c r="L292" s="73"/>
      <c r="M292" s="73"/>
      <c r="N292" s="73"/>
      <c r="O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</row>
    <row r="293" spans="1:27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K293" s="73"/>
      <c r="L293" s="73"/>
      <c r="M293" s="73"/>
      <c r="N293" s="73"/>
      <c r="O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</row>
    <row r="294" spans="1:27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K294" s="73"/>
      <c r="L294" s="73"/>
      <c r="M294" s="73"/>
      <c r="N294" s="73"/>
      <c r="O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</row>
    <row r="295" spans="1:27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K295" s="73"/>
      <c r="L295" s="73"/>
      <c r="M295" s="73"/>
      <c r="N295" s="73"/>
      <c r="O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</row>
    <row r="296" spans="1:27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K296" s="73"/>
      <c r="L296" s="73"/>
      <c r="M296" s="73"/>
      <c r="N296" s="73"/>
      <c r="O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</row>
    <row r="297" spans="1:27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K297" s="73"/>
      <c r="L297" s="73"/>
      <c r="M297" s="73"/>
      <c r="N297" s="73"/>
      <c r="O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</row>
    <row r="298" spans="1:27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K298" s="73"/>
      <c r="L298" s="73"/>
      <c r="M298" s="73"/>
      <c r="N298" s="73"/>
      <c r="O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</row>
    <row r="299" spans="1:27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K299" s="73"/>
      <c r="L299" s="73"/>
      <c r="M299" s="73"/>
      <c r="N299" s="73"/>
      <c r="O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</row>
    <row r="300" spans="1:27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K300" s="73"/>
      <c r="L300" s="73"/>
      <c r="M300" s="73"/>
      <c r="N300" s="73"/>
      <c r="O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</row>
    <row r="301" spans="1:27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K301" s="73"/>
      <c r="L301" s="73"/>
      <c r="M301" s="73"/>
      <c r="N301" s="73"/>
      <c r="O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</row>
    <row r="302" spans="1:27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K302" s="73"/>
      <c r="L302" s="73"/>
      <c r="M302" s="73"/>
      <c r="N302" s="73"/>
      <c r="O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</row>
    <row r="303" spans="1:27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K303" s="73"/>
      <c r="L303" s="73"/>
      <c r="M303" s="73"/>
      <c r="N303" s="73"/>
      <c r="O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</row>
    <row r="304" spans="1:27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K304" s="73"/>
      <c r="L304" s="73"/>
      <c r="M304" s="73"/>
      <c r="N304" s="73"/>
      <c r="O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</row>
    <row r="305" spans="1:27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K305" s="73"/>
      <c r="L305" s="73"/>
      <c r="M305" s="73"/>
      <c r="N305" s="73"/>
      <c r="O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</row>
    <row r="306" spans="1:27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K306" s="73"/>
      <c r="L306" s="73"/>
      <c r="M306" s="73"/>
      <c r="N306" s="73"/>
      <c r="O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</row>
    <row r="307" spans="1:27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K307" s="73"/>
      <c r="L307" s="73"/>
      <c r="M307" s="73"/>
      <c r="N307" s="73"/>
      <c r="O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</row>
    <row r="308" spans="1:27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K308" s="73"/>
      <c r="L308" s="73"/>
      <c r="M308" s="73"/>
      <c r="N308" s="73"/>
      <c r="O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</row>
    <row r="309" spans="1:27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K309" s="73"/>
      <c r="L309" s="73"/>
      <c r="M309" s="73"/>
      <c r="N309" s="73"/>
      <c r="O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</row>
    <row r="310" spans="1:27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K310" s="73"/>
      <c r="L310" s="73"/>
      <c r="M310" s="73"/>
      <c r="N310" s="73"/>
      <c r="O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</row>
    <row r="311" spans="1:27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K311" s="73"/>
      <c r="L311" s="73"/>
      <c r="M311" s="73"/>
      <c r="N311" s="73"/>
      <c r="O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</row>
    <row r="312" spans="1:27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K312" s="73"/>
      <c r="L312" s="73"/>
      <c r="M312" s="73"/>
      <c r="N312" s="73"/>
      <c r="O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</row>
    <row r="313" spans="1:27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K313" s="73"/>
      <c r="L313" s="73"/>
      <c r="M313" s="73"/>
      <c r="N313" s="73"/>
      <c r="O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</row>
    <row r="314" spans="1:27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K314" s="73"/>
      <c r="L314" s="73"/>
      <c r="M314" s="73"/>
      <c r="N314" s="73"/>
      <c r="O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</row>
    <row r="315" spans="1:27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K315" s="73"/>
      <c r="L315" s="73"/>
      <c r="M315" s="73"/>
      <c r="N315" s="73"/>
      <c r="O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</row>
    <row r="316" spans="1:27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K316" s="73"/>
      <c r="L316" s="73"/>
      <c r="M316" s="73"/>
      <c r="N316" s="73"/>
      <c r="O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</row>
    <row r="317" spans="1:27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K317" s="73"/>
      <c r="L317" s="73"/>
      <c r="M317" s="73"/>
      <c r="N317" s="73"/>
      <c r="O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</row>
    <row r="318" spans="1:27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K318" s="73"/>
      <c r="L318" s="73"/>
      <c r="M318" s="73"/>
      <c r="N318" s="73"/>
      <c r="O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</row>
    <row r="319" spans="1:27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K319" s="73"/>
      <c r="L319" s="73"/>
      <c r="M319" s="73"/>
      <c r="N319" s="73"/>
      <c r="O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</row>
    <row r="320" spans="1:27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K320" s="73"/>
      <c r="L320" s="73"/>
      <c r="M320" s="73"/>
      <c r="N320" s="73"/>
      <c r="O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</row>
    <row r="321" spans="1:27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K321" s="73"/>
      <c r="L321" s="73"/>
      <c r="M321" s="73"/>
      <c r="N321" s="73"/>
      <c r="O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</row>
    <row r="322" spans="1:27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K322" s="73"/>
      <c r="L322" s="73"/>
      <c r="M322" s="73"/>
      <c r="N322" s="73"/>
      <c r="O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</row>
    <row r="323" spans="1:27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K323" s="73"/>
      <c r="L323" s="73"/>
      <c r="M323" s="73"/>
      <c r="N323" s="73"/>
      <c r="O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</row>
    <row r="324" spans="1:27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K324" s="73"/>
      <c r="L324" s="73"/>
      <c r="M324" s="73"/>
      <c r="N324" s="73"/>
      <c r="O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</row>
    <row r="325" spans="1:27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K325" s="73"/>
      <c r="L325" s="73"/>
      <c r="M325" s="73"/>
      <c r="N325" s="73"/>
      <c r="O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</row>
    <row r="326" spans="1:27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K326" s="73"/>
      <c r="L326" s="73"/>
      <c r="M326" s="73"/>
      <c r="N326" s="73"/>
      <c r="O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</row>
    <row r="327" spans="1:27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K327" s="73"/>
      <c r="L327" s="73"/>
      <c r="M327" s="73"/>
      <c r="N327" s="73"/>
      <c r="O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</row>
    <row r="328" spans="1:27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K328" s="73"/>
      <c r="L328" s="73"/>
      <c r="M328" s="73"/>
      <c r="N328" s="73"/>
      <c r="O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</row>
    <row r="329" spans="1:27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K329" s="73"/>
      <c r="L329" s="73"/>
      <c r="M329" s="73"/>
      <c r="N329" s="73"/>
      <c r="O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</row>
    <row r="330" spans="1:27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K330" s="73"/>
      <c r="L330" s="73"/>
      <c r="M330" s="73"/>
      <c r="N330" s="73"/>
      <c r="O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</row>
    <row r="331" spans="1:27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K331" s="73"/>
      <c r="L331" s="73"/>
      <c r="M331" s="73"/>
      <c r="N331" s="73"/>
      <c r="O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</row>
    <row r="332" spans="1:27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K332" s="73"/>
      <c r="L332" s="73"/>
      <c r="M332" s="73"/>
      <c r="N332" s="73"/>
      <c r="O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</row>
    <row r="333" spans="1:27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K333" s="73"/>
      <c r="L333" s="73"/>
      <c r="M333" s="73"/>
      <c r="N333" s="73"/>
      <c r="O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</row>
    <row r="334" spans="1:27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K334" s="73"/>
      <c r="L334" s="73"/>
      <c r="M334" s="73"/>
      <c r="N334" s="73"/>
      <c r="O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</row>
    <row r="335" spans="1:27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K335" s="73"/>
      <c r="L335" s="73"/>
      <c r="M335" s="73"/>
      <c r="N335" s="73"/>
      <c r="O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</row>
    <row r="336" spans="1:27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K336" s="73"/>
      <c r="L336" s="73"/>
      <c r="M336" s="73"/>
      <c r="N336" s="73"/>
      <c r="O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</row>
    <row r="337" spans="1:27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K337" s="73"/>
      <c r="L337" s="73"/>
      <c r="M337" s="73"/>
      <c r="N337" s="73"/>
      <c r="O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</row>
    <row r="338" spans="1:27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K338" s="73"/>
      <c r="L338" s="73"/>
      <c r="M338" s="73"/>
      <c r="N338" s="73"/>
      <c r="O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</row>
    <row r="339" spans="1:27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K339" s="73"/>
      <c r="L339" s="73"/>
      <c r="M339" s="73"/>
      <c r="N339" s="73"/>
      <c r="O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</row>
    <row r="340" spans="1:27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K340" s="73"/>
      <c r="L340" s="73"/>
      <c r="M340" s="73"/>
      <c r="N340" s="73"/>
      <c r="O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</row>
    <row r="341" spans="1:27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K341" s="73"/>
      <c r="L341" s="73"/>
      <c r="M341" s="73"/>
      <c r="N341" s="73"/>
      <c r="O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</row>
    <row r="342" spans="1:27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K342" s="73"/>
      <c r="L342" s="73"/>
      <c r="M342" s="73"/>
      <c r="N342" s="73"/>
      <c r="O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</row>
    <row r="343" spans="1:27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K343" s="73"/>
      <c r="L343" s="73"/>
      <c r="M343" s="73"/>
      <c r="N343" s="73"/>
      <c r="O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</row>
    <row r="344" spans="1:27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K344" s="73"/>
      <c r="L344" s="73"/>
      <c r="M344" s="73"/>
      <c r="N344" s="73"/>
      <c r="O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</row>
    <row r="345" spans="1:27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K345" s="73"/>
      <c r="L345" s="73"/>
      <c r="M345" s="73"/>
      <c r="N345" s="73"/>
      <c r="O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</row>
    <row r="346" spans="1:27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K346" s="73"/>
      <c r="L346" s="73"/>
      <c r="M346" s="73"/>
      <c r="N346" s="73"/>
      <c r="O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</row>
    <row r="347" spans="1:27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K347" s="73"/>
      <c r="L347" s="73"/>
      <c r="M347" s="73"/>
      <c r="N347" s="73"/>
      <c r="O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</row>
    <row r="348" spans="1:27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K348" s="73"/>
      <c r="L348" s="73"/>
      <c r="M348" s="73"/>
      <c r="N348" s="73"/>
      <c r="O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</row>
    <row r="349" spans="1:27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K349" s="73"/>
      <c r="L349" s="73"/>
      <c r="M349" s="73"/>
      <c r="N349" s="73"/>
      <c r="O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</row>
    <row r="350" spans="1:27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K350" s="73"/>
      <c r="L350" s="73"/>
      <c r="M350" s="73"/>
      <c r="N350" s="73"/>
      <c r="O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</row>
    <row r="351" spans="1:27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K351" s="73"/>
      <c r="L351" s="73"/>
      <c r="M351" s="73"/>
      <c r="N351" s="73"/>
      <c r="O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</row>
    <row r="352" spans="1:27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K352" s="73"/>
      <c r="L352" s="73"/>
      <c r="M352" s="73"/>
      <c r="N352" s="73"/>
      <c r="O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</row>
    <row r="353" spans="1:27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K353" s="73"/>
      <c r="L353" s="73"/>
      <c r="M353" s="73"/>
      <c r="N353" s="73"/>
      <c r="O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</row>
    <row r="354" spans="1:27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K354" s="73"/>
      <c r="L354" s="73"/>
      <c r="M354" s="73"/>
      <c r="N354" s="73"/>
      <c r="O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</row>
    <row r="355" spans="1:27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K355" s="73"/>
      <c r="L355" s="73"/>
      <c r="M355" s="73"/>
      <c r="N355" s="73"/>
      <c r="O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</row>
    <row r="356" spans="1:27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K356" s="73"/>
      <c r="L356" s="73"/>
      <c r="M356" s="73"/>
      <c r="N356" s="73"/>
      <c r="O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</row>
    <row r="357" spans="1:27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K357" s="73"/>
      <c r="L357" s="73"/>
      <c r="M357" s="73"/>
      <c r="N357" s="73"/>
      <c r="O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</row>
    <row r="358" spans="1:27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K358" s="73"/>
      <c r="L358" s="73"/>
      <c r="M358" s="73"/>
      <c r="N358" s="73"/>
      <c r="O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</row>
    <row r="359" spans="1:27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K359" s="73"/>
      <c r="L359" s="73"/>
      <c r="M359" s="73"/>
      <c r="N359" s="73"/>
      <c r="O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</row>
    <row r="360" spans="1:27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K360" s="73"/>
      <c r="L360" s="73"/>
      <c r="M360" s="73"/>
      <c r="N360" s="73"/>
      <c r="O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</row>
    <row r="361" spans="1:27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K361" s="73"/>
      <c r="L361" s="73"/>
      <c r="M361" s="73"/>
      <c r="N361" s="73"/>
      <c r="O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</row>
    <row r="362" spans="1:27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K362" s="73"/>
      <c r="L362" s="73"/>
      <c r="M362" s="73"/>
      <c r="N362" s="73"/>
      <c r="O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</row>
    <row r="363" spans="1:27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K363" s="73"/>
      <c r="L363" s="73"/>
      <c r="M363" s="73"/>
      <c r="N363" s="73"/>
      <c r="O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</row>
    <row r="364" spans="1:27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K364" s="73"/>
      <c r="L364" s="73"/>
      <c r="M364" s="73"/>
      <c r="N364" s="73"/>
      <c r="O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</row>
    <row r="365" spans="1:27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K365" s="73"/>
      <c r="L365" s="73"/>
      <c r="M365" s="73"/>
      <c r="N365" s="73"/>
      <c r="O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</row>
    <row r="366" spans="1:27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K366" s="73"/>
      <c r="L366" s="73"/>
      <c r="M366" s="73"/>
      <c r="N366" s="73"/>
      <c r="O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</row>
    <row r="367" spans="1:27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K367" s="73"/>
      <c r="L367" s="73"/>
      <c r="M367" s="73"/>
      <c r="N367" s="73"/>
      <c r="O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</row>
    <row r="368" spans="1:27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K368" s="73"/>
      <c r="L368" s="73"/>
      <c r="M368" s="73"/>
      <c r="N368" s="73"/>
      <c r="O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</row>
    <row r="369" spans="1:27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K369" s="73"/>
      <c r="L369" s="73"/>
      <c r="M369" s="73"/>
      <c r="N369" s="73"/>
      <c r="O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</row>
    <row r="370" spans="1:27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K370" s="73"/>
      <c r="L370" s="73"/>
      <c r="M370" s="73"/>
      <c r="N370" s="73"/>
      <c r="O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</row>
    <row r="371" spans="1:27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K371" s="73"/>
      <c r="L371" s="73"/>
      <c r="M371" s="73"/>
      <c r="N371" s="73"/>
      <c r="O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</row>
    <row r="372" spans="1:27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K372" s="73"/>
      <c r="L372" s="73"/>
      <c r="M372" s="73"/>
      <c r="N372" s="73"/>
      <c r="O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</row>
    <row r="373" spans="1:27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K373" s="73"/>
      <c r="L373" s="73"/>
      <c r="M373" s="73"/>
      <c r="N373" s="73"/>
      <c r="O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</row>
    <row r="374" spans="1:27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K374" s="73"/>
      <c r="L374" s="73"/>
      <c r="M374" s="73"/>
      <c r="N374" s="73"/>
      <c r="O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</row>
    <row r="375" spans="1:27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K375" s="73"/>
      <c r="L375" s="73"/>
      <c r="M375" s="73"/>
      <c r="N375" s="73"/>
      <c r="O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</row>
    <row r="376" spans="1:27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K376" s="73"/>
      <c r="L376" s="73"/>
      <c r="M376" s="73"/>
      <c r="N376" s="73"/>
      <c r="O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</row>
    <row r="377" spans="1:27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K377" s="73"/>
      <c r="L377" s="73"/>
      <c r="M377" s="73"/>
      <c r="N377" s="73"/>
      <c r="O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</row>
    <row r="378" spans="1:27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K378" s="73"/>
      <c r="L378" s="73"/>
      <c r="M378" s="73"/>
      <c r="N378" s="73"/>
      <c r="O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</row>
    <row r="379" spans="1:27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K379" s="73"/>
      <c r="L379" s="73"/>
      <c r="M379" s="73"/>
      <c r="N379" s="73"/>
      <c r="O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</row>
    <row r="380" spans="1:27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K380" s="73"/>
      <c r="L380" s="73"/>
      <c r="M380" s="73"/>
      <c r="N380" s="73"/>
      <c r="O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</row>
    <row r="381" spans="1:27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K381" s="73"/>
      <c r="L381" s="73"/>
      <c r="M381" s="73"/>
      <c r="N381" s="73"/>
      <c r="O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</row>
    <row r="382" spans="1:27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K382" s="73"/>
      <c r="L382" s="73"/>
      <c r="M382" s="73"/>
      <c r="N382" s="73"/>
      <c r="O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</row>
    <row r="383" spans="1:27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K383" s="73"/>
      <c r="L383" s="73"/>
      <c r="M383" s="73"/>
      <c r="N383" s="73"/>
      <c r="O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</row>
    <row r="384" spans="1:27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K384" s="73"/>
      <c r="L384" s="73"/>
      <c r="M384" s="73"/>
      <c r="N384" s="73"/>
      <c r="O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</row>
    <row r="385" spans="1:27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K385" s="73"/>
      <c r="L385" s="73"/>
      <c r="M385" s="73"/>
      <c r="N385" s="73"/>
      <c r="O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</row>
    <row r="386" spans="1:27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K386" s="73"/>
      <c r="L386" s="73"/>
      <c r="M386" s="73"/>
      <c r="N386" s="73"/>
      <c r="O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</row>
    <row r="387" spans="1:27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K387" s="73"/>
      <c r="L387" s="73"/>
      <c r="M387" s="73"/>
      <c r="N387" s="73"/>
      <c r="O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</row>
    <row r="388" spans="1:27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K388" s="73"/>
      <c r="L388" s="73"/>
      <c r="M388" s="73"/>
      <c r="N388" s="73"/>
      <c r="O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</row>
    <row r="389" spans="1:27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K389" s="73"/>
      <c r="L389" s="73"/>
      <c r="M389" s="73"/>
      <c r="N389" s="73"/>
      <c r="O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</row>
    <row r="390" spans="1:27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K390" s="73"/>
      <c r="L390" s="73"/>
      <c r="M390" s="73"/>
      <c r="N390" s="73"/>
      <c r="O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</row>
    <row r="391" spans="1:27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K391" s="73"/>
      <c r="L391" s="73"/>
      <c r="M391" s="73"/>
      <c r="N391" s="73"/>
      <c r="O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</row>
    <row r="392" spans="1:27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K392" s="73"/>
      <c r="L392" s="73"/>
      <c r="M392" s="73"/>
      <c r="N392" s="73"/>
      <c r="O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</row>
    <row r="393" spans="1:27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K393" s="73"/>
      <c r="L393" s="73"/>
      <c r="M393" s="73"/>
      <c r="N393" s="73"/>
      <c r="O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</row>
    <row r="394" spans="1:27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K394" s="73"/>
      <c r="L394" s="73"/>
      <c r="M394" s="73"/>
      <c r="N394" s="73"/>
      <c r="O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</row>
    <row r="395" spans="1:27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K395" s="73"/>
      <c r="L395" s="73"/>
      <c r="M395" s="73"/>
      <c r="N395" s="73"/>
      <c r="O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</row>
    <row r="396" spans="1:27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K396" s="73"/>
      <c r="L396" s="73"/>
      <c r="M396" s="73"/>
      <c r="N396" s="73"/>
      <c r="O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</row>
    <row r="397" spans="1:27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K397" s="73"/>
      <c r="L397" s="73"/>
      <c r="M397" s="73"/>
      <c r="N397" s="73"/>
      <c r="O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</row>
    <row r="398" spans="1:27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K398" s="73"/>
      <c r="L398" s="73"/>
      <c r="M398" s="73"/>
      <c r="N398" s="73"/>
      <c r="O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</row>
    <row r="399" spans="1:27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K399" s="73"/>
      <c r="L399" s="73"/>
      <c r="M399" s="73"/>
      <c r="N399" s="73"/>
      <c r="O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</row>
    <row r="400" spans="1:27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K400" s="73"/>
      <c r="L400" s="73"/>
      <c r="M400" s="73"/>
      <c r="N400" s="73"/>
      <c r="O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</row>
    <row r="401" spans="1:27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K401" s="73"/>
      <c r="L401" s="73"/>
      <c r="M401" s="73"/>
      <c r="N401" s="73"/>
      <c r="O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</row>
    <row r="402" spans="1:27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K402" s="73"/>
      <c r="L402" s="73"/>
      <c r="M402" s="73"/>
      <c r="N402" s="73"/>
      <c r="O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</row>
    <row r="403" spans="1:27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K403" s="73"/>
      <c r="L403" s="73"/>
      <c r="M403" s="73"/>
      <c r="N403" s="73"/>
      <c r="O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</row>
    <row r="404" spans="1:27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K404" s="73"/>
      <c r="L404" s="73"/>
      <c r="M404" s="73"/>
      <c r="N404" s="73"/>
      <c r="O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</row>
    <row r="405" spans="1:27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K405" s="73"/>
      <c r="L405" s="73"/>
      <c r="M405" s="73"/>
      <c r="N405" s="73"/>
      <c r="O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</row>
    <row r="406" spans="1:27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K406" s="73"/>
      <c r="L406" s="73"/>
      <c r="M406" s="73"/>
      <c r="N406" s="73"/>
      <c r="O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</row>
    <row r="407" spans="1:27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K407" s="73"/>
      <c r="L407" s="73"/>
      <c r="M407" s="73"/>
      <c r="N407" s="73"/>
      <c r="O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</row>
    <row r="408" spans="1:27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K408" s="73"/>
      <c r="L408" s="73"/>
      <c r="M408" s="73"/>
      <c r="N408" s="73"/>
      <c r="O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</row>
    <row r="409" spans="1:27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K409" s="73"/>
      <c r="L409" s="73"/>
      <c r="M409" s="73"/>
      <c r="N409" s="73"/>
      <c r="O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</row>
    <row r="410" spans="1:27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K410" s="73"/>
      <c r="L410" s="73"/>
      <c r="M410" s="73"/>
      <c r="N410" s="73"/>
      <c r="O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</row>
    <row r="411" spans="1:27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K411" s="73"/>
      <c r="L411" s="73"/>
      <c r="M411" s="73"/>
      <c r="N411" s="73"/>
      <c r="O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</row>
    <row r="412" spans="1:27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K412" s="73"/>
      <c r="L412" s="73"/>
      <c r="M412" s="73"/>
      <c r="N412" s="73"/>
      <c r="O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</row>
    <row r="413" spans="1:27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K413" s="73"/>
      <c r="L413" s="73"/>
      <c r="M413" s="73"/>
      <c r="N413" s="73"/>
      <c r="O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</row>
    <row r="414" spans="1:27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K414" s="73"/>
      <c r="L414" s="73"/>
      <c r="M414" s="73"/>
      <c r="N414" s="73"/>
      <c r="O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</row>
    <row r="415" spans="1:27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K415" s="73"/>
      <c r="L415" s="73"/>
      <c r="M415" s="73"/>
      <c r="N415" s="73"/>
      <c r="O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</row>
    <row r="416" spans="1:27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K416" s="73"/>
      <c r="L416" s="73"/>
      <c r="M416" s="73"/>
      <c r="N416" s="73"/>
      <c r="O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</row>
    <row r="417" spans="1:27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K417" s="73"/>
      <c r="L417" s="73"/>
      <c r="M417" s="73"/>
      <c r="N417" s="73"/>
      <c r="O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</row>
    <row r="418" spans="1:27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K418" s="73"/>
      <c r="L418" s="73"/>
      <c r="M418" s="73"/>
      <c r="N418" s="73"/>
      <c r="O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</row>
    <row r="419" spans="1:27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K419" s="73"/>
      <c r="L419" s="73"/>
      <c r="M419" s="73"/>
      <c r="N419" s="73"/>
      <c r="O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</row>
    <row r="420" spans="1:27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K420" s="73"/>
      <c r="L420" s="73"/>
      <c r="M420" s="73"/>
      <c r="N420" s="73"/>
      <c r="O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</row>
    <row r="421" spans="1:27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K421" s="73"/>
      <c r="L421" s="73"/>
      <c r="M421" s="73"/>
      <c r="N421" s="73"/>
      <c r="O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</row>
    <row r="422" spans="1:27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K422" s="73"/>
      <c r="L422" s="73"/>
      <c r="M422" s="73"/>
      <c r="N422" s="73"/>
      <c r="O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</row>
    <row r="423" spans="1:27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K423" s="73"/>
      <c r="L423" s="73"/>
      <c r="M423" s="73"/>
      <c r="N423" s="73"/>
      <c r="O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</row>
    <row r="424" spans="1:27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K424" s="73"/>
      <c r="L424" s="73"/>
      <c r="M424" s="73"/>
      <c r="N424" s="73"/>
      <c r="O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</row>
    <row r="425" spans="1:27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K425" s="73"/>
      <c r="L425" s="73"/>
      <c r="M425" s="73"/>
      <c r="N425" s="73"/>
      <c r="O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</row>
    <row r="426" spans="1:27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K426" s="73"/>
      <c r="L426" s="73"/>
      <c r="M426" s="73"/>
      <c r="N426" s="73"/>
      <c r="O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</row>
    <row r="427" spans="1:27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K427" s="73"/>
      <c r="L427" s="73"/>
      <c r="M427" s="73"/>
      <c r="N427" s="73"/>
      <c r="O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</row>
    <row r="428" spans="1:27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K428" s="73"/>
      <c r="L428" s="73"/>
      <c r="M428" s="73"/>
      <c r="N428" s="73"/>
      <c r="O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</row>
    <row r="429" spans="1:27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K429" s="73"/>
      <c r="L429" s="73"/>
      <c r="M429" s="73"/>
      <c r="N429" s="73"/>
      <c r="O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</row>
    <row r="430" spans="1:27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K430" s="73"/>
      <c r="L430" s="73"/>
      <c r="M430" s="73"/>
      <c r="N430" s="73"/>
      <c r="O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</row>
    <row r="431" spans="1:27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K431" s="73"/>
      <c r="L431" s="73"/>
      <c r="M431" s="73"/>
      <c r="N431" s="73"/>
      <c r="O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</row>
    <row r="432" spans="1:27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K432" s="73"/>
      <c r="L432" s="73"/>
      <c r="M432" s="73"/>
      <c r="N432" s="73"/>
      <c r="O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</row>
    <row r="433" spans="1:27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K433" s="73"/>
      <c r="L433" s="73"/>
      <c r="M433" s="73"/>
      <c r="N433" s="73"/>
      <c r="O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</row>
    <row r="434" spans="1:27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K434" s="73"/>
      <c r="L434" s="73"/>
      <c r="M434" s="73"/>
      <c r="N434" s="73"/>
      <c r="O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</row>
    <row r="435" spans="1:27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K435" s="73"/>
      <c r="L435" s="73"/>
      <c r="M435" s="73"/>
      <c r="N435" s="73"/>
      <c r="O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</row>
    <row r="436" spans="1:27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K436" s="73"/>
      <c r="L436" s="73"/>
      <c r="M436" s="73"/>
      <c r="N436" s="73"/>
      <c r="O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</row>
    <row r="437" spans="1:27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K437" s="73"/>
      <c r="L437" s="73"/>
      <c r="M437" s="73"/>
      <c r="N437" s="73"/>
      <c r="O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</row>
    <row r="438" spans="1:27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K438" s="73"/>
      <c r="L438" s="73"/>
      <c r="M438" s="73"/>
      <c r="N438" s="73"/>
      <c r="O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</row>
    <row r="439" spans="1:27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K439" s="73"/>
      <c r="L439" s="73"/>
      <c r="M439" s="73"/>
      <c r="N439" s="73"/>
      <c r="O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</row>
    <row r="440" spans="1:27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K440" s="73"/>
      <c r="L440" s="73"/>
      <c r="M440" s="73"/>
      <c r="N440" s="73"/>
      <c r="O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</row>
    <row r="441" spans="1:27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K441" s="73"/>
      <c r="L441" s="73"/>
      <c r="M441" s="73"/>
      <c r="N441" s="73"/>
      <c r="O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</row>
    <row r="442" spans="1:27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K442" s="73"/>
      <c r="L442" s="73"/>
      <c r="M442" s="73"/>
      <c r="N442" s="73"/>
      <c r="O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</row>
    <row r="443" spans="1:27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K443" s="73"/>
      <c r="L443" s="73"/>
      <c r="M443" s="73"/>
      <c r="N443" s="73"/>
      <c r="O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</row>
    <row r="444" spans="1:27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K444" s="73"/>
      <c r="L444" s="73"/>
      <c r="M444" s="73"/>
      <c r="N444" s="73"/>
      <c r="O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</row>
    <row r="445" spans="1:27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K445" s="73"/>
      <c r="L445" s="73"/>
      <c r="M445" s="73"/>
      <c r="N445" s="73"/>
      <c r="O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</row>
    <row r="446" spans="1:27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K446" s="73"/>
      <c r="L446" s="73"/>
      <c r="M446" s="73"/>
      <c r="N446" s="73"/>
      <c r="O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</row>
    <row r="447" spans="1:27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K447" s="73"/>
      <c r="L447" s="73"/>
      <c r="M447" s="73"/>
      <c r="N447" s="73"/>
      <c r="O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</row>
    <row r="448" spans="1:27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K448" s="73"/>
      <c r="L448" s="73"/>
      <c r="M448" s="73"/>
      <c r="N448" s="73"/>
      <c r="O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</row>
    <row r="449" spans="1:27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K449" s="73"/>
      <c r="L449" s="73"/>
      <c r="M449" s="73"/>
      <c r="N449" s="73"/>
      <c r="O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</row>
    <row r="450" spans="1:27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K450" s="73"/>
      <c r="L450" s="73"/>
      <c r="M450" s="73"/>
      <c r="N450" s="73"/>
      <c r="O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</row>
    <row r="451" spans="1:27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K451" s="73"/>
      <c r="L451" s="73"/>
      <c r="M451" s="73"/>
      <c r="N451" s="73"/>
      <c r="O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</row>
    <row r="452" spans="1:27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K452" s="73"/>
      <c r="L452" s="73"/>
      <c r="M452" s="73"/>
      <c r="N452" s="73"/>
      <c r="O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</row>
    <row r="453" spans="1:27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K453" s="73"/>
      <c r="L453" s="73"/>
      <c r="M453" s="73"/>
      <c r="N453" s="73"/>
      <c r="O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</row>
    <row r="454" spans="1:27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K454" s="73"/>
      <c r="L454" s="73"/>
      <c r="M454" s="73"/>
      <c r="N454" s="73"/>
      <c r="O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</row>
    <row r="455" spans="1:27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K455" s="73"/>
      <c r="L455" s="73"/>
      <c r="M455" s="73"/>
      <c r="N455" s="73"/>
      <c r="O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</row>
    <row r="456" spans="1:27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K456" s="73"/>
      <c r="L456" s="73"/>
      <c r="M456" s="73"/>
      <c r="N456" s="73"/>
      <c r="O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</row>
    <row r="457" spans="1:27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K457" s="73"/>
      <c r="L457" s="73"/>
      <c r="M457" s="73"/>
      <c r="N457" s="73"/>
      <c r="O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</row>
    <row r="458" spans="1:27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K458" s="73"/>
      <c r="L458" s="73"/>
      <c r="M458" s="73"/>
      <c r="N458" s="73"/>
      <c r="O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</row>
    <row r="459" spans="1:27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K459" s="73"/>
      <c r="L459" s="73"/>
      <c r="M459" s="73"/>
      <c r="N459" s="73"/>
      <c r="O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</row>
    <row r="460" spans="1:27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K460" s="73"/>
      <c r="L460" s="73"/>
      <c r="M460" s="73"/>
      <c r="N460" s="73"/>
      <c r="O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</row>
    <row r="461" spans="1:27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K461" s="73"/>
      <c r="L461" s="73"/>
      <c r="M461" s="73"/>
      <c r="N461" s="73"/>
      <c r="O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</row>
    <row r="462" spans="1:27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K462" s="73"/>
      <c r="L462" s="73"/>
      <c r="M462" s="73"/>
      <c r="N462" s="73"/>
      <c r="O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</row>
    <row r="463" spans="1:27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K463" s="73"/>
      <c r="L463" s="73"/>
      <c r="M463" s="73"/>
      <c r="N463" s="73"/>
      <c r="O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</row>
    <row r="464" spans="1:27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K464" s="73"/>
      <c r="L464" s="73"/>
      <c r="M464" s="73"/>
      <c r="N464" s="73"/>
      <c r="O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</row>
    <row r="465" spans="1:27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K465" s="73"/>
      <c r="L465" s="73"/>
      <c r="M465" s="73"/>
      <c r="N465" s="73"/>
      <c r="O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</row>
    <row r="466" spans="1:27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K466" s="73"/>
      <c r="L466" s="73"/>
      <c r="M466" s="73"/>
      <c r="N466" s="73"/>
      <c r="O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</row>
    <row r="467" spans="1:27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K467" s="73"/>
      <c r="L467" s="73"/>
      <c r="M467" s="73"/>
      <c r="N467" s="73"/>
      <c r="O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</row>
    <row r="468" spans="1:27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K468" s="73"/>
      <c r="L468" s="73"/>
      <c r="M468" s="73"/>
      <c r="N468" s="73"/>
      <c r="O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</row>
    <row r="469" spans="1:27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K469" s="73"/>
      <c r="L469" s="73"/>
      <c r="M469" s="73"/>
      <c r="N469" s="73"/>
      <c r="O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</row>
    <row r="470" spans="1:27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K470" s="73"/>
      <c r="L470" s="73"/>
      <c r="M470" s="73"/>
      <c r="N470" s="73"/>
      <c r="O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</row>
    <row r="471" spans="1:27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K471" s="73"/>
      <c r="L471" s="73"/>
      <c r="M471" s="73"/>
      <c r="N471" s="73"/>
      <c r="O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</row>
    <row r="472" spans="1:27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K472" s="73"/>
      <c r="L472" s="73"/>
      <c r="M472" s="73"/>
      <c r="N472" s="73"/>
      <c r="O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</row>
    <row r="473" spans="1:27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K473" s="73"/>
      <c r="L473" s="73"/>
      <c r="M473" s="73"/>
      <c r="N473" s="73"/>
      <c r="O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</row>
    <row r="474" spans="1:27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K474" s="73"/>
      <c r="L474" s="73"/>
      <c r="M474" s="73"/>
      <c r="N474" s="73"/>
      <c r="O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</row>
    <row r="475" spans="1:27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K475" s="73"/>
      <c r="L475" s="73"/>
      <c r="M475" s="73"/>
      <c r="N475" s="73"/>
      <c r="O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</row>
    <row r="476" spans="1:27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K476" s="73"/>
      <c r="L476" s="73"/>
      <c r="M476" s="73"/>
      <c r="N476" s="73"/>
      <c r="O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</row>
    <row r="477" spans="1:27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K477" s="73"/>
      <c r="L477" s="73"/>
      <c r="M477" s="73"/>
      <c r="N477" s="73"/>
      <c r="O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</row>
    <row r="478" spans="1:27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K478" s="73"/>
      <c r="L478" s="73"/>
      <c r="M478" s="73"/>
      <c r="N478" s="73"/>
      <c r="O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</row>
    <row r="479" spans="1:27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K479" s="73"/>
      <c r="L479" s="73"/>
      <c r="M479" s="73"/>
      <c r="N479" s="73"/>
      <c r="O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</row>
    <row r="480" spans="1:27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K480" s="73"/>
      <c r="L480" s="73"/>
      <c r="M480" s="73"/>
      <c r="N480" s="73"/>
      <c r="O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</row>
    <row r="481" spans="1:27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K481" s="73"/>
      <c r="L481" s="73"/>
      <c r="M481" s="73"/>
      <c r="N481" s="73"/>
      <c r="O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</row>
    <row r="482" spans="1:27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K482" s="73"/>
      <c r="L482" s="73"/>
      <c r="M482" s="73"/>
      <c r="N482" s="73"/>
      <c r="O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</row>
    <row r="483" spans="1:27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K483" s="73"/>
      <c r="L483" s="73"/>
      <c r="M483" s="73"/>
      <c r="N483" s="73"/>
      <c r="O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</row>
    <row r="484" spans="1:27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K484" s="73"/>
      <c r="L484" s="73"/>
      <c r="M484" s="73"/>
      <c r="N484" s="73"/>
      <c r="O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</row>
    <row r="485" spans="1:27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K485" s="73"/>
      <c r="L485" s="73"/>
      <c r="M485" s="73"/>
      <c r="N485" s="73"/>
      <c r="O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</row>
    <row r="486" spans="1:27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K486" s="73"/>
      <c r="L486" s="73"/>
      <c r="M486" s="73"/>
      <c r="N486" s="73"/>
      <c r="O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</row>
    <row r="487" spans="1:27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K487" s="73"/>
      <c r="L487" s="73"/>
      <c r="M487" s="73"/>
      <c r="N487" s="73"/>
      <c r="O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</row>
    <row r="488" spans="1:27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K488" s="73"/>
      <c r="L488" s="73"/>
      <c r="M488" s="73"/>
      <c r="N488" s="73"/>
      <c r="O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</row>
    <row r="489" spans="1:27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K489" s="73"/>
      <c r="L489" s="73"/>
      <c r="M489" s="73"/>
      <c r="N489" s="73"/>
      <c r="O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</row>
    <row r="490" spans="1:27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K490" s="73"/>
      <c r="L490" s="73"/>
      <c r="M490" s="73"/>
      <c r="N490" s="73"/>
      <c r="O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</row>
    <row r="491" spans="1:27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K491" s="73"/>
      <c r="L491" s="73"/>
      <c r="M491" s="73"/>
      <c r="N491" s="73"/>
      <c r="O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</row>
    <row r="492" spans="1:27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K492" s="73"/>
      <c r="L492" s="73"/>
      <c r="M492" s="73"/>
      <c r="N492" s="73"/>
      <c r="O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</row>
    <row r="493" spans="1:27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K493" s="73"/>
      <c r="L493" s="73"/>
      <c r="M493" s="73"/>
      <c r="N493" s="73"/>
      <c r="O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</row>
    <row r="494" spans="1:27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K494" s="73"/>
      <c r="L494" s="73"/>
      <c r="M494" s="73"/>
      <c r="N494" s="73"/>
      <c r="O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</row>
    <row r="495" spans="1:27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K495" s="73"/>
      <c r="L495" s="73"/>
      <c r="M495" s="73"/>
      <c r="N495" s="73"/>
      <c r="O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</row>
    <row r="496" spans="1:27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K496" s="73"/>
      <c r="L496" s="73"/>
      <c r="M496" s="73"/>
      <c r="N496" s="73"/>
      <c r="O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</row>
    <row r="497" spans="1:27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K497" s="73"/>
      <c r="L497" s="73"/>
      <c r="M497" s="73"/>
      <c r="N497" s="73"/>
      <c r="O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</row>
    <row r="498" spans="1:27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K498" s="73"/>
      <c r="L498" s="73"/>
      <c r="M498" s="73"/>
      <c r="N498" s="73"/>
      <c r="O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</row>
    <row r="499" spans="1:27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K499" s="73"/>
      <c r="L499" s="73"/>
      <c r="M499" s="73"/>
      <c r="N499" s="73"/>
      <c r="O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</row>
    <row r="500" spans="1:27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K500" s="73"/>
      <c r="L500" s="73"/>
      <c r="M500" s="73"/>
      <c r="N500" s="73"/>
      <c r="O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</row>
    <row r="501" spans="1:27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K501" s="73"/>
      <c r="L501" s="73"/>
      <c r="M501" s="73"/>
      <c r="N501" s="73"/>
      <c r="O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</row>
    <row r="502" spans="1:27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K502" s="73"/>
      <c r="L502" s="73"/>
      <c r="M502" s="73"/>
      <c r="N502" s="73"/>
      <c r="O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</row>
    <row r="503" spans="1:27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K503" s="73"/>
      <c r="L503" s="73"/>
      <c r="M503" s="73"/>
      <c r="N503" s="73"/>
      <c r="O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</row>
    <row r="504" spans="1:27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K504" s="73"/>
      <c r="L504" s="73"/>
      <c r="M504" s="73"/>
      <c r="N504" s="73"/>
      <c r="O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</row>
    <row r="505" spans="1:27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K505" s="73"/>
      <c r="L505" s="73"/>
      <c r="M505" s="73"/>
      <c r="N505" s="73"/>
      <c r="O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</row>
    <row r="506" spans="1:27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K506" s="73"/>
      <c r="L506" s="73"/>
      <c r="M506" s="73"/>
      <c r="N506" s="73"/>
      <c r="O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</row>
    <row r="507" spans="1:27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K507" s="73"/>
      <c r="L507" s="73"/>
      <c r="M507" s="73"/>
      <c r="N507" s="73"/>
      <c r="O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</row>
    <row r="508" spans="1:27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K508" s="73"/>
      <c r="L508" s="73"/>
      <c r="M508" s="73"/>
      <c r="N508" s="73"/>
      <c r="O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</row>
    <row r="509" spans="1:27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K509" s="73"/>
      <c r="L509" s="73"/>
      <c r="M509" s="73"/>
      <c r="N509" s="73"/>
      <c r="O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</row>
    <row r="510" spans="1:27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K510" s="73"/>
      <c r="L510" s="73"/>
      <c r="M510" s="73"/>
      <c r="N510" s="73"/>
      <c r="O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</row>
    <row r="511" spans="1:27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K511" s="73"/>
      <c r="L511" s="73"/>
      <c r="M511" s="73"/>
      <c r="N511" s="73"/>
      <c r="O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</row>
    <row r="512" spans="1:27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K512" s="73"/>
      <c r="L512" s="73"/>
      <c r="M512" s="73"/>
      <c r="N512" s="73"/>
      <c r="O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</row>
    <row r="513" spans="1:27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K513" s="73"/>
      <c r="L513" s="73"/>
      <c r="M513" s="73"/>
      <c r="N513" s="73"/>
      <c r="O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</row>
    <row r="514" spans="1:27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K514" s="73"/>
      <c r="L514" s="73"/>
      <c r="M514" s="73"/>
      <c r="N514" s="73"/>
      <c r="O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</row>
    <row r="515" spans="1:27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K515" s="73"/>
      <c r="L515" s="73"/>
      <c r="M515" s="73"/>
      <c r="N515" s="73"/>
      <c r="O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</row>
    <row r="516" spans="1:27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K516" s="73"/>
      <c r="L516" s="73"/>
      <c r="M516" s="73"/>
      <c r="N516" s="73"/>
      <c r="O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</row>
    <row r="517" spans="1:27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K517" s="73"/>
      <c r="L517" s="73"/>
      <c r="M517" s="73"/>
      <c r="N517" s="73"/>
      <c r="O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</row>
    <row r="518" spans="1:27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K518" s="73"/>
      <c r="L518" s="73"/>
      <c r="M518" s="73"/>
      <c r="N518" s="73"/>
      <c r="O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</row>
    <row r="519" spans="1:27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K519" s="73"/>
      <c r="L519" s="73"/>
      <c r="M519" s="73"/>
      <c r="N519" s="73"/>
      <c r="O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</row>
    <row r="520" spans="1:27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K520" s="73"/>
      <c r="L520" s="73"/>
      <c r="M520" s="73"/>
      <c r="N520" s="73"/>
      <c r="O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</row>
    <row r="521" spans="1:27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K521" s="73"/>
      <c r="L521" s="73"/>
      <c r="M521" s="73"/>
      <c r="N521" s="73"/>
      <c r="O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</row>
    <row r="522" spans="1:27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K522" s="73"/>
      <c r="L522" s="73"/>
      <c r="M522" s="73"/>
      <c r="N522" s="73"/>
      <c r="O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</row>
    <row r="523" spans="1:27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K523" s="73"/>
      <c r="L523" s="73"/>
      <c r="M523" s="73"/>
      <c r="N523" s="73"/>
      <c r="O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</row>
    <row r="524" spans="1:27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K524" s="73"/>
      <c r="L524" s="73"/>
      <c r="M524" s="73"/>
      <c r="N524" s="73"/>
      <c r="O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</row>
    <row r="525" spans="1:27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K525" s="73"/>
      <c r="L525" s="73"/>
      <c r="M525" s="73"/>
      <c r="N525" s="73"/>
      <c r="O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</row>
    <row r="526" spans="1:27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K526" s="73"/>
      <c r="L526" s="73"/>
      <c r="M526" s="73"/>
      <c r="N526" s="73"/>
      <c r="O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</row>
    <row r="527" spans="1:27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K527" s="73"/>
      <c r="L527" s="73"/>
      <c r="M527" s="73"/>
      <c r="N527" s="73"/>
      <c r="O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</row>
    <row r="528" spans="1:27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K528" s="73"/>
      <c r="L528" s="73"/>
      <c r="M528" s="73"/>
      <c r="N528" s="73"/>
      <c r="O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</row>
    <row r="529" spans="1:27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K529" s="73"/>
      <c r="L529" s="73"/>
      <c r="M529" s="73"/>
      <c r="N529" s="73"/>
      <c r="O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</row>
    <row r="530" spans="1:27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K530" s="73"/>
      <c r="L530" s="73"/>
      <c r="M530" s="73"/>
      <c r="N530" s="73"/>
      <c r="O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</row>
    <row r="531" spans="1:27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K531" s="73"/>
      <c r="L531" s="73"/>
      <c r="M531" s="73"/>
      <c r="N531" s="73"/>
      <c r="O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</row>
    <row r="532" spans="1:27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K532" s="73"/>
      <c r="L532" s="73"/>
      <c r="M532" s="73"/>
      <c r="N532" s="73"/>
      <c r="O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</row>
    <row r="533" spans="1:27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K533" s="73"/>
      <c r="L533" s="73"/>
      <c r="M533" s="73"/>
      <c r="N533" s="73"/>
      <c r="O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</row>
    <row r="534" spans="1:27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K534" s="73"/>
      <c r="L534" s="73"/>
      <c r="M534" s="73"/>
      <c r="N534" s="73"/>
      <c r="O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</row>
    <row r="535" spans="1:27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K535" s="73"/>
      <c r="L535" s="73"/>
      <c r="M535" s="73"/>
      <c r="N535" s="73"/>
      <c r="O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</row>
    <row r="536" spans="1:27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K536" s="73"/>
      <c r="L536" s="73"/>
      <c r="M536" s="73"/>
      <c r="N536" s="73"/>
      <c r="O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</row>
    <row r="537" spans="1:27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K537" s="73"/>
      <c r="L537" s="73"/>
      <c r="M537" s="73"/>
      <c r="N537" s="73"/>
      <c r="O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</row>
    <row r="538" spans="1:27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K538" s="73"/>
      <c r="L538" s="73"/>
      <c r="M538" s="73"/>
      <c r="N538" s="73"/>
      <c r="O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</row>
    <row r="539" spans="1:27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K539" s="73"/>
      <c r="L539" s="73"/>
      <c r="M539" s="73"/>
      <c r="N539" s="73"/>
      <c r="O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</row>
    <row r="540" spans="1:27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K540" s="73"/>
      <c r="L540" s="73"/>
      <c r="M540" s="73"/>
      <c r="N540" s="73"/>
      <c r="O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</row>
    <row r="541" spans="1:27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K541" s="73"/>
      <c r="L541" s="73"/>
      <c r="M541" s="73"/>
      <c r="N541" s="73"/>
      <c r="O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</row>
  </sheetData>
  <mergeCells count="1">
    <mergeCell ref="A3:AA3"/>
  </mergeCells>
  <pageMargins left="0.7" right="0.7" top="0.75" bottom="0.75" header="0.3" footer="0.3"/>
  <pageSetup scale="67" fitToHeight="0" orientation="landscape" r:id="rId1"/>
  <headerFooter scaleWithDoc="0">
    <oddHeader>&amp;R&amp;"-,Bold"&amp;10Exhibit SWC-3
Indiana Cause No. 45576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R39"/>
  <sheetViews>
    <sheetView zoomScaleNormal="100" workbookViewId="0">
      <selection activeCell="E9" sqref="E9"/>
    </sheetView>
  </sheetViews>
  <sheetFormatPr defaultColWidth="9.140625" defaultRowHeight="15" x14ac:dyDescent="0.25"/>
  <cols>
    <col min="1" max="2" width="9.140625" style="3"/>
    <col min="3" max="3" width="30.5703125" style="1" bestFit="1" customWidth="1"/>
    <col min="4" max="4" width="18" style="1" bestFit="1" customWidth="1"/>
    <col min="5" max="5" width="7.5703125" style="1" bestFit="1" customWidth="1"/>
    <col min="6" max="6" width="10.7109375" style="1" customWidth="1"/>
    <col min="7" max="7" width="16.42578125" style="1" bestFit="1" customWidth="1"/>
    <col min="8" max="8" width="9.140625" style="1"/>
    <col min="9" max="9" width="15.5703125" style="1" bestFit="1" customWidth="1"/>
    <col min="10" max="16" width="9.140625" style="1"/>
    <col min="17" max="18" width="10" style="1" bestFit="1" customWidth="1"/>
    <col min="19" max="16384" width="9.140625" style="13"/>
  </cols>
  <sheetData>
    <row r="4" spans="1:7" ht="36.6" customHeight="1" x14ac:dyDescent="0.3">
      <c r="A4" s="179" t="s">
        <v>398</v>
      </c>
      <c r="B4" s="179"/>
      <c r="C4" s="179"/>
      <c r="D4" s="179"/>
      <c r="E4" s="179"/>
      <c r="F4" s="179"/>
      <c r="G4" s="179"/>
    </row>
    <row r="8" spans="1:7" s="1" customFormat="1" ht="12.75" x14ac:dyDescent="0.2">
      <c r="A8" s="5" t="s">
        <v>1</v>
      </c>
      <c r="B8" s="5"/>
      <c r="C8" s="6"/>
      <c r="D8" s="176" t="s">
        <v>2</v>
      </c>
      <c r="E8" s="176" t="s">
        <v>3</v>
      </c>
      <c r="F8" s="176" t="s">
        <v>4</v>
      </c>
      <c r="G8" s="176" t="s">
        <v>5</v>
      </c>
    </row>
    <row r="10" spans="1:7" x14ac:dyDescent="0.25">
      <c r="A10" s="3" t="s">
        <v>6</v>
      </c>
      <c r="C10" s="1" t="s">
        <v>7</v>
      </c>
      <c r="D10" s="9">
        <v>2926531185</v>
      </c>
      <c r="E10" s="2">
        <v>0.40860000000000002</v>
      </c>
      <c r="F10" s="2">
        <v>4.4400000000000002E-2</v>
      </c>
      <c r="G10" s="2">
        <f>F10*E10</f>
        <v>1.8141840000000003E-2</v>
      </c>
    </row>
    <row r="11" spans="1:7" x14ac:dyDescent="0.25">
      <c r="A11" s="3" t="s">
        <v>8</v>
      </c>
      <c r="C11" s="1" t="s">
        <v>9</v>
      </c>
      <c r="D11" s="9">
        <v>2574496077</v>
      </c>
      <c r="E11" s="2">
        <v>0.42420000000000002</v>
      </c>
      <c r="F11" s="2">
        <f>'Ex SWC-3'!O143</f>
        <v>9.6110465116279062E-2</v>
      </c>
      <c r="G11" s="2">
        <f t="shared" ref="G11:G14" si="0">F11*E11</f>
        <v>4.0770059302325579E-2</v>
      </c>
    </row>
    <row r="12" spans="1:7" x14ac:dyDescent="0.25">
      <c r="A12" s="3" t="s">
        <v>10</v>
      </c>
      <c r="C12" s="1" t="s">
        <v>11</v>
      </c>
      <c r="D12" s="9">
        <v>37972608</v>
      </c>
      <c r="E12" s="2">
        <v>6.0000000000000001E-3</v>
      </c>
      <c r="F12" s="2">
        <v>0.02</v>
      </c>
      <c r="G12" s="2">
        <f t="shared" si="0"/>
        <v>1.2E-4</v>
      </c>
    </row>
    <row r="13" spans="1:7" x14ac:dyDescent="0.25">
      <c r="A13" s="3" t="s">
        <v>12</v>
      </c>
      <c r="C13" s="1" t="s">
        <v>13</v>
      </c>
      <c r="D13" s="9">
        <v>1297621545</v>
      </c>
      <c r="E13" s="2">
        <v>0.15909999999999999</v>
      </c>
      <c r="F13" s="2">
        <v>0</v>
      </c>
      <c r="G13" s="2">
        <f t="shared" si="0"/>
        <v>0</v>
      </c>
    </row>
    <row r="14" spans="1:7" x14ac:dyDescent="0.25">
      <c r="A14" s="3" t="s">
        <v>14</v>
      </c>
      <c r="C14" s="1" t="s">
        <v>15</v>
      </c>
      <c r="D14" s="9">
        <v>18960268</v>
      </c>
      <c r="E14" s="2">
        <v>2E-3</v>
      </c>
      <c r="F14" s="2">
        <v>7.1900000000000006E-2</v>
      </c>
      <c r="G14" s="2">
        <f t="shared" si="0"/>
        <v>1.4380000000000003E-4</v>
      </c>
    </row>
    <row r="15" spans="1:7" x14ac:dyDescent="0.25">
      <c r="A15" s="3" t="s">
        <v>16</v>
      </c>
      <c r="C15" s="4" t="s">
        <v>399</v>
      </c>
      <c r="D15" s="16">
        <f>SUM(D10:D14)</f>
        <v>6855581683</v>
      </c>
      <c r="E15" s="7">
        <f>SUM(E10:E14)</f>
        <v>0.99990000000000001</v>
      </c>
      <c r="F15" s="8"/>
      <c r="G15" s="17">
        <f>SUM(G10:G14)</f>
        <v>5.9175699302325586E-2</v>
      </c>
    </row>
    <row r="17" spans="1:9" x14ac:dyDescent="0.25">
      <c r="A17" s="3" t="s">
        <v>18</v>
      </c>
      <c r="C17" s="1" t="s">
        <v>19</v>
      </c>
      <c r="G17" s="9">
        <v>5235969265</v>
      </c>
    </row>
    <row r="18" spans="1:9" x14ac:dyDescent="0.25">
      <c r="A18" s="3" t="s">
        <v>20</v>
      </c>
      <c r="B18" s="3" t="s">
        <v>21</v>
      </c>
      <c r="C18" s="1" t="s">
        <v>400</v>
      </c>
      <c r="G18" s="10">
        <f>G17*G15</f>
        <v>309842142.78185874</v>
      </c>
    </row>
    <row r="20" spans="1:9" x14ac:dyDescent="0.25">
      <c r="A20" s="3" t="s">
        <v>23</v>
      </c>
      <c r="C20" s="1" t="s">
        <v>7</v>
      </c>
      <c r="D20" s="9">
        <v>2926531185</v>
      </c>
      <c r="E20" s="2">
        <v>0.40860000000000002</v>
      </c>
      <c r="F20" s="2">
        <v>4.4400000000000002E-2</v>
      </c>
      <c r="G20" s="2">
        <f>F20*E20</f>
        <v>1.8141840000000003E-2</v>
      </c>
    </row>
    <row r="21" spans="1:9" x14ac:dyDescent="0.25">
      <c r="A21" s="3" t="s">
        <v>24</v>
      </c>
      <c r="C21" s="1" t="s">
        <v>9</v>
      </c>
      <c r="D21" s="9">
        <v>2574496077</v>
      </c>
      <c r="E21" s="2">
        <v>0.42420000000000002</v>
      </c>
      <c r="F21" s="2">
        <v>0.1</v>
      </c>
      <c r="G21" s="2">
        <f t="shared" ref="G21:G24" si="1">F21*E21</f>
        <v>4.2420000000000006E-2</v>
      </c>
    </row>
    <row r="22" spans="1:9" x14ac:dyDescent="0.25">
      <c r="A22" s="3" t="s">
        <v>25</v>
      </c>
      <c r="C22" s="1" t="s">
        <v>11</v>
      </c>
      <c r="D22" s="9">
        <v>37972608</v>
      </c>
      <c r="E22" s="2">
        <v>6.0000000000000001E-3</v>
      </c>
      <c r="F22" s="2">
        <v>0.02</v>
      </c>
      <c r="G22" s="2">
        <f t="shared" si="1"/>
        <v>1.2E-4</v>
      </c>
    </row>
    <row r="23" spans="1:9" x14ac:dyDescent="0.25">
      <c r="A23" s="3" t="s">
        <v>26</v>
      </c>
      <c r="C23" s="1" t="s">
        <v>13</v>
      </c>
      <c r="D23" s="9">
        <v>1297621545</v>
      </c>
      <c r="E23" s="2">
        <v>0.15909999999999999</v>
      </c>
      <c r="F23" s="2">
        <v>0</v>
      </c>
      <c r="G23" s="2">
        <f t="shared" si="1"/>
        <v>0</v>
      </c>
    </row>
    <row r="24" spans="1:9" x14ac:dyDescent="0.25">
      <c r="A24" s="3" t="s">
        <v>27</v>
      </c>
      <c r="C24" s="1" t="s">
        <v>15</v>
      </c>
      <c r="D24" s="9">
        <v>18960268</v>
      </c>
      <c r="E24" s="2">
        <v>2E-3</v>
      </c>
      <c r="F24" s="2">
        <v>7.1900000000000006E-2</v>
      </c>
      <c r="G24" s="2">
        <f t="shared" si="1"/>
        <v>1.4380000000000003E-4</v>
      </c>
    </row>
    <row r="25" spans="1:9" s="1" customFormat="1" ht="12.75" x14ac:dyDescent="0.2">
      <c r="A25" s="3" t="s">
        <v>28</v>
      </c>
      <c r="B25" s="3"/>
      <c r="C25" s="4" t="s">
        <v>29</v>
      </c>
      <c r="D25" s="16">
        <f>SUM(D20:D24)</f>
        <v>6855581683</v>
      </c>
      <c r="E25" s="7">
        <f>SUM(E20:E24)</f>
        <v>0.99990000000000001</v>
      </c>
      <c r="F25" s="8"/>
      <c r="G25" s="17">
        <f>SUM(G20:G24)</f>
        <v>6.0825640000000007E-2</v>
      </c>
      <c r="I25" s="10"/>
    </row>
    <row r="26" spans="1:9" s="1" customFormat="1" ht="12.75" x14ac:dyDescent="0.2">
      <c r="A26" s="3"/>
      <c r="B26" s="3"/>
      <c r="E26" s="2"/>
      <c r="F26" s="2"/>
      <c r="G26" s="2"/>
    </row>
    <row r="27" spans="1:9" x14ac:dyDescent="0.25">
      <c r="A27" s="3" t="s">
        <v>30</v>
      </c>
      <c r="C27" s="1" t="s">
        <v>19</v>
      </c>
      <c r="G27" s="9">
        <v>5235969265</v>
      </c>
    </row>
    <row r="28" spans="1:9" x14ac:dyDescent="0.25">
      <c r="A28" s="3" t="s">
        <v>31</v>
      </c>
      <c r="B28" s="3" t="s">
        <v>32</v>
      </c>
      <c r="C28" s="1" t="s">
        <v>33</v>
      </c>
      <c r="G28" s="10">
        <f>G27*G25</f>
        <v>318481181.56395465</v>
      </c>
    </row>
    <row r="30" spans="1:9" x14ac:dyDescent="0.25">
      <c r="A30" s="3" t="s">
        <v>34</v>
      </c>
      <c r="B30" s="3" t="s">
        <v>35</v>
      </c>
      <c r="C30" s="4" t="s">
        <v>36</v>
      </c>
      <c r="D30" s="4"/>
      <c r="E30" s="4"/>
      <c r="F30" s="4"/>
      <c r="G30" s="11">
        <f>G28-G18</f>
        <v>8639038.7820959091</v>
      </c>
    </row>
    <row r="31" spans="1:9" x14ac:dyDescent="0.25">
      <c r="A31" s="3" t="s">
        <v>37</v>
      </c>
      <c r="C31" s="4" t="s">
        <v>38</v>
      </c>
      <c r="D31" s="4"/>
      <c r="E31" s="4"/>
      <c r="F31" s="4"/>
      <c r="G31" s="18">
        <v>1.3580000000000001</v>
      </c>
    </row>
    <row r="32" spans="1:9" x14ac:dyDescent="0.25">
      <c r="A32" s="3" t="s">
        <v>39</v>
      </c>
      <c r="B32" s="3" t="s">
        <v>40</v>
      </c>
      <c r="C32" s="4" t="s">
        <v>41</v>
      </c>
      <c r="D32" s="4"/>
      <c r="E32" s="4"/>
      <c r="F32" s="4"/>
      <c r="G32" s="16">
        <f>G31*G30</f>
        <v>11731814.666086245</v>
      </c>
    </row>
    <row r="33" spans="1:7" x14ac:dyDescent="0.25">
      <c r="A33" s="3" t="s">
        <v>42</v>
      </c>
      <c r="C33" s="4" t="s">
        <v>43</v>
      </c>
      <c r="G33" s="11">
        <v>104388656</v>
      </c>
    </row>
    <row r="34" spans="1:7" x14ac:dyDescent="0.25">
      <c r="A34" s="3" t="s">
        <v>44</v>
      </c>
      <c r="B34" s="3" t="s">
        <v>45</v>
      </c>
      <c r="C34" s="4" t="s">
        <v>46</v>
      </c>
      <c r="G34" s="12">
        <f>G32/G33</f>
        <v>0.11238591543976048</v>
      </c>
    </row>
    <row r="35" spans="1:7" x14ac:dyDescent="0.25">
      <c r="G35" s="10"/>
    </row>
    <row r="36" spans="1:7" x14ac:dyDescent="0.25">
      <c r="C36" s="1" t="s">
        <v>47</v>
      </c>
    </row>
    <row r="37" spans="1:7" x14ac:dyDescent="0.25">
      <c r="C37" s="1" t="s">
        <v>48</v>
      </c>
    </row>
    <row r="38" spans="1:7" x14ac:dyDescent="0.25">
      <c r="C38" s="1" t="s">
        <v>49</v>
      </c>
    </row>
    <row r="39" spans="1:7" x14ac:dyDescent="0.25">
      <c r="C39" s="1" t="s">
        <v>401</v>
      </c>
    </row>
  </sheetData>
  <mergeCells count="1">
    <mergeCell ref="A4:G4"/>
  </mergeCells>
  <pageMargins left="0.7" right="0.7" top="0.75" bottom="0.75" header="0.3" footer="0.3"/>
  <pageSetup scale="88" fitToHeight="0" orientation="portrait" r:id="rId1"/>
  <headerFooter scaleWithDoc="0">
    <oddHeader>&amp;R&amp;"-,Bold"&amp;10Walmart Inc.
Exhibit SWC-4
Indiana Cause No. 45576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AA45"/>
  <sheetViews>
    <sheetView zoomScaleNormal="100" workbookViewId="0">
      <selection activeCell="T17" sqref="T17"/>
    </sheetView>
  </sheetViews>
  <sheetFormatPr defaultColWidth="8.7109375" defaultRowHeight="12" x14ac:dyDescent="0.2"/>
  <cols>
    <col min="1" max="2" width="8.7109375" style="73"/>
    <col min="3" max="14" width="8.5703125" style="73" bestFit="1" customWidth="1"/>
    <col min="15" max="15" width="0.5703125" style="73" customWidth="1"/>
    <col min="16" max="16" width="8.5703125" style="73" bestFit="1" customWidth="1"/>
    <col min="17" max="17" width="5.85546875" style="73" bestFit="1" customWidth="1"/>
    <col min="18" max="18" width="8.5703125" style="73" bestFit="1" customWidth="1"/>
    <col min="19" max="19" width="5.85546875" style="73" bestFit="1" customWidth="1"/>
    <col min="20" max="20" width="10.140625" style="73" customWidth="1"/>
    <col min="21" max="21" width="7.140625" style="73" customWidth="1"/>
    <col min="22" max="22" width="8.5703125" style="73" bestFit="1" customWidth="1"/>
    <col min="23" max="23" width="8.5703125" style="73" customWidth="1"/>
    <col min="24" max="24" width="4.42578125" style="73" bestFit="1" customWidth="1"/>
    <col min="25" max="25" width="6.140625" style="73" bestFit="1" customWidth="1"/>
    <col min="26" max="26" width="9.42578125" style="73" bestFit="1" customWidth="1"/>
    <col min="27" max="16384" width="8.7109375" style="73"/>
  </cols>
  <sheetData>
    <row r="4" spans="1:27" ht="15.75" x14ac:dyDescent="0.25">
      <c r="A4" s="180" t="s">
        <v>402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8" spans="1:27" x14ac:dyDescent="0.2">
      <c r="A8" s="175" t="s">
        <v>403</v>
      </c>
      <c r="B8" s="175" t="s">
        <v>404</v>
      </c>
      <c r="C8" s="175" t="s">
        <v>405</v>
      </c>
      <c r="D8" s="175" t="s">
        <v>406</v>
      </c>
      <c r="E8" s="175" t="s">
        <v>407</v>
      </c>
      <c r="F8" s="175" t="s">
        <v>408</v>
      </c>
      <c r="G8" s="175" t="s">
        <v>409</v>
      </c>
      <c r="H8" s="175" t="s">
        <v>410</v>
      </c>
      <c r="I8" s="175" t="s">
        <v>411</v>
      </c>
      <c r="J8" s="175" t="s">
        <v>412</v>
      </c>
      <c r="K8" s="175" t="s">
        <v>413</v>
      </c>
      <c r="L8" s="175" t="s">
        <v>414</v>
      </c>
      <c r="M8" s="175" t="s">
        <v>415</v>
      </c>
      <c r="N8" s="175" t="s">
        <v>416</v>
      </c>
      <c r="P8" s="181" t="s">
        <v>417</v>
      </c>
      <c r="Q8" s="181"/>
      <c r="R8" s="181" t="s">
        <v>418</v>
      </c>
      <c r="S8" s="181"/>
      <c r="T8" s="181" t="s">
        <v>419</v>
      </c>
      <c r="U8" s="181"/>
      <c r="V8" s="181" t="s">
        <v>420</v>
      </c>
      <c r="W8" s="181"/>
      <c r="X8" s="175" t="s">
        <v>403</v>
      </c>
      <c r="Y8" s="175" t="s">
        <v>404</v>
      </c>
      <c r="Z8" s="181" t="s">
        <v>421</v>
      </c>
      <c r="AA8" s="181"/>
    </row>
    <row r="9" spans="1:27" x14ac:dyDescent="0.2">
      <c r="P9" s="181" t="s">
        <v>422</v>
      </c>
      <c r="Q9" s="181"/>
      <c r="R9" s="181" t="s">
        <v>423</v>
      </c>
      <c r="S9" s="181"/>
      <c r="T9" s="181" t="s">
        <v>424</v>
      </c>
      <c r="U9" s="181"/>
      <c r="V9" s="181" t="s">
        <v>425</v>
      </c>
      <c r="W9" s="181"/>
      <c r="X9" s="181">
        <v>45235</v>
      </c>
      <c r="Y9" s="181"/>
      <c r="Z9" s="181" t="s">
        <v>425</v>
      </c>
      <c r="AA9" s="181"/>
    </row>
    <row r="12" spans="1:27" x14ac:dyDescent="0.2">
      <c r="A12" s="73" t="s">
        <v>426</v>
      </c>
      <c r="B12" s="73" t="s">
        <v>427</v>
      </c>
      <c r="C12" s="142">
        <v>890377</v>
      </c>
      <c r="D12" s="142">
        <v>800602</v>
      </c>
      <c r="E12" s="142">
        <v>675970</v>
      </c>
      <c r="F12" s="142">
        <v>428656</v>
      </c>
      <c r="G12" s="142">
        <v>791950</v>
      </c>
      <c r="H12" s="142">
        <v>814365</v>
      </c>
      <c r="I12" s="142">
        <v>1067589</v>
      </c>
      <c r="J12" s="142">
        <v>1001182</v>
      </c>
      <c r="K12" s="142">
        <v>1054454</v>
      </c>
      <c r="L12" s="142">
        <v>447779</v>
      </c>
      <c r="M12" s="142">
        <v>550520</v>
      </c>
      <c r="N12" s="142">
        <v>565092</v>
      </c>
      <c r="O12" s="142"/>
      <c r="P12" s="142">
        <f>AVERAGE(K12,I12)</f>
        <v>1061021.5</v>
      </c>
      <c r="Q12" s="146">
        <f>P12/$P$33</f>
        <v>0.45297627344697072</v>
      </c>
      <c r="R12" s="143">
        <f>AVERAGE(G12,I12:K12)</f>
        <v>978793.75</v>
      </c>
      <c r="S12" s="146">
        <f>R12/$R$33</f>
        <v>0.43008559803832613</v>
      </c>
      <c r="T12" s="142">
        <f>AVERAGE(I12:K12,C12:E12)</f>
        <v>915029</v>
      </c>
      <c r="U12" s="146">
        <f>T12/$T$33</f>
        <v>0.43096798543138876</v>
      </c>
      <c r="V12" s="143">
        <f>AVERAGE(N12,C12:D12,H12:J12)</f>
        <v>856534.5</v>
      </c>
      <c r="W12" s="146">
        <f>V12/$V$33</f>
        <v>0.41794202705022643</v>
      </c>
      <c r="X12" s="73" t="s">
        <v>426</v>
      </c>
      <c r="Y12" s="73" t="s">
        <v>427</v>
      </c>
      <c r="Z12" s="142">
        <v>900070.56470618397</v>
      </c>
      <c r="AA12" s="146">
        <f>Z12/$Z$33</f>
        <v>0.41856581958483974</v>
      </c>
    </row>
    <row r="13" spans="1:27" x14ac:dyDescent="0.2">
      <c r="A13" s="73" t="s">
        <v>428</v>
      </c>
      <c r="B13" s="73" t="s">
        <v>427</v>
      </c>
      <c r="C13" s="142">
        <v>216301</v>
      </c>
      <c r="D13" s="142">
        <v>158420</v>
      </c>
      <c r="E13" s="142">
        <v>196943</v>
      </c>
      <c r="F13" s="142">
        <v>186629</v>
      </c>
      <c r="G13" s="142">
        <v>219465</v>
      </c>
      <c r="H13" s="142">
        <v>205810</v>
      </c>
      <c r="I13" s="142">
        <v>235560</v>
      </c>
      <c r="J13" s="142">
        <v>231557</v>
      </c>
      <c r="K13" s="142">
        <v>220473</v>
      </c>
      <c r="L13" s="142">
        <v>170844</v>
      </c>
      <c r="M13" s="142">
        <v>209279</v>
      </c>
      <c r="N13" s="142">
        <v>189838</v>
      </c>
      <c r="O13" s="142"/>
      <c r="P13" s="142">
        <f t="shared" ref="P13:P31" si="0">AVERAGE(K13,I13)</f>
        <v>228016.5</v>
      </c>
      <c r="Q13" s="146">
        <f t="shared" ref="Q13:Q31" si="1">P13/$P$33</f>
        <v>9.7345873249902293E-2</v>
      </c>
      <c r="R13" s="143">
        <f t="shared" ref="R13:R31" si="2">AVERAGE(G13,I13:K13)</f>
        <v>226763.75</v>
      </c>
      <c r="S13" s="146">
        <f t="shared" ref="S13:S31" si="3">R13/$R$33</f>
        <v>9.9640831413322237E-2</v>
      </c>
      <c r="T13" s="142">
        <f t="shared" ref="T13:T31" si="4">AVERAGE(I13:K13,C13:E13)</f>
        <v>209875.66666666666</v>
      </c>
      <c r="U13" s="146">
        <f t="shared" ref="U13:U31" si="5">T13/$T$33</f>
        <v>9.8848990856467936E-2</v>
      </c>
      <c r="V13" s="143">
        <f t="shared" ref="V13:V31" si="6">AVERAGE(N13,C13:D13,H13:J13)</f>
        <v>206247.66666666666</v>
      </c>
      <c r="W13" s="146">
        <f t="shared" ref="W13:W31" si="7">V13/$V$33</f>
        <v>0.10063759005743035</v>
      </c>
      <c r="X13" s="73" t="s">
        <v>428</v>
      </c>
      <c r="Y13" s="73" t="s">
        <v>427</v>
      </c>
      <c r="Z13" s="142">
        <v>265891.36089072539</v>
      </c>
      <c r="AA13" s="146">
        <f t="shared" ref="AA13:AA31" si="8">Z13/$Z$33</f>
        <v>0.12364923346658382</v>
      </c>
    </row>
    <row r="14" spans="1:27" x14ac:dyDescent="0.2">
      <c r="A14" s="73" t="s">
        <v>428</v>
      </c>
      <c r="B14" s="73" t="s">
        <v>429</v>
      </c>
      <c r="C14" s="142">
        <v>5186</v>
      </c>
      <c r="D14" s="142">
        <v>3690</v>
      </c>
      <c r="E14" s="142">
        <v>4614</v>
      </c>
      <c r="F14" s="142">
        <v>5721</v>
      </c>
      <c r="G14" s="142">
        <v>7145</v>
      </c>
      <c r="H14" s="142">
        <v>5334</v>
      </c>
      <c r="I14" s="142">
        <v>5045</v>
      </c>
      <c r="J14" s="142">
        <v>5196</v>
      </c>
      <c r="K14" s="142">
        <v>4742</v>
      </c>
      <c r="L14" s="142">
        <v>4676</v>
      </c>
      <c r="M14" s="142">
        <v>5473</v>
      </c>
      <c r="N14" s="142">
        <v>4640</v>
      </c>
      <c r="O14" s="142"/>
      <c r="P14" s="142">
        <f t="shared" si="0"/>
        <v>4893.5</v>
      </c>
      <c r="Q14" s="146">
        <f t="shared" si="1"/>
        <v>2.089155963486839E-3</v>
      </c>
      <c r="R14" s="143">
        <f t="shared" si="2"/>
        <v>5532</v>
      </c>
      <c r="S14" s="146">
        <f t="shared" si="3"/>
        <v>2.4307812839508016E-3</v>
      </c>
      <c r="T14" s="142">
        <f t="shared" si="4"/>
        <v>4745.5</v>
      </c>
      <c r="U14" s="146">
        <f t="shared" si="5"/>
        <v>2.2350751450114208E-3</v>
      </c>
      <c r="V14" s="143">
        <f t="shared" si="6"/>
        <v>4848.5</v>
      </c>
      <c r="W14" s="146">
        <f t="shared" si="7"/>
        <v>2.3658030332146841E-3</v>
      </c>
      <c r="X14" s="73" t="s">
        <v>428</v>
      </c>
      <c r="Y14" s="73" t="s">
        <v>429</v>
      </c>
      <c r="Z14" s="142">
        <v>4691.5846599765473</v>
      </c>
      <c r="AA14" s="146">
        <f t="shared" si="8"/>
        <v>2.1817589146421882E-3</v>
      </c>
    </row>
    <row r="15" spans="1:27" x14ac:dyDescent="0.2">
      <c r="A15" s="73" t="s">
        <v>428</v>
      </c>
      <c r="B15" s="73" t="s">
        <v>430</v>
      </c>
      <c r="C15" s="142">
        <v>1085</v>
      </c>
      <c r="D15" s="142">
        <v>660</v>
      </c>
      <c r="E15" s="142">
        <v>1005</v>
      </c>
      <c r="F15" s="142">
        <v>1766</v>
      </c>
      <c r="G15" s="142">
        <v>1956</v>
      </c>
      <c r="H15" s="142">
        <v>1468</v>
      </c>
      <c r="I15" s="142">
        <v>987</v>
      </c>
      <c r="J15" s="142">
        <v>1163</v>
      </c>
      <c r="K15" s="142">
        <v>1202</v>
      </c>
      <c r="L15" s="142">
        <v>1083</v>
      </c>
      <c r="M15" s="142">
        <v>1365</v>
      </c>
      <c r="N15" s="142">
        <v>1036</v>
      </c>
      <c r="O15" s="142"/>
      <c r="P15" s="142">
        <f t="shared" si="0"/>
        <v>1094.5</v>
      </c>
      <c r="Q15" s="146">
        <f t="shared" si="1"/>
        <v>4.6726907163305309E-4</v>
      </c>
      <c r="R15" s="143">
        <f t="shared" si="2"/>
        <v>1327</v>
      </c>
      <c r="S15" s="146">
        <f t="shared" si="3"/>
        <v>5.830887136302809E-4</v>
      </c>
      <c r="T15" s="142">
        <f t="shared" si="4"/>
        <v>1017</v>
      </c>
      <c r="U15" s="146">
        <f t="shared" si="5"/>
        <v>4.7899513696694025E-4</v>
      </c>
      <c r="V15" s="143">
        <f t="shared" si="6"/>
        <v>1066.5</v>
      </c>
      <c r="W15" s="146">
        <f t="shared" si="7"/>
        <v>5.2039371659759936E-4</v>
      </c>
      <c r="X15" s="73" t="s">
        <v>428</v>
      </c>
      <c r="Y15" s="73" t="s">
        <v>430</v>
      </c>
      <c r="Z15" s="142">
        <v>94.303050301881783</v>
      </c>
      <c r="AA15" s="146">
        <f t="shared" si="8"/>
        <v>4.3854376630839645E-5</v>
      </c>
    </row>
    <row r="16" spans="1:27" x14ac:dyDescent="0.2">
      <c r="A16" s="73" t="s">
        <v>428</v>
      </c>
      <c r="B16" s="73" t="s">
        <v>431</v>
      </c>
      <c r="C16" s="142">
        <v>8</v>
      </c>
      <c r="D16" s="142">
        <v>7</v>
      </c>
      <c r="E16" s="142">
        <v>9</v>
      </c>
      <c r="F16" s="142">
        <v>9</v>
      </c>
      <c r="G16" s="142">
        <v>20</v>
      </c>
      <c r="H16" s="142">
        <v>22</v>
      </c>
      <c r="I16" s="142">
        <v>95</v>
      </c>
      <c r="J16" s="142">
        <v>104</v>
      </c>
      <c r="K16" s="142">
        <v>57</v>
      </c>
      <c r="L16" s="142">
        <v>62</v>
      </c>
      <c r="M16" s="142">
        <v>200</v>
      </c>
      <c r="N16" s="142">
        <v>243</v>
      </c>
      <c r="O16" s="142"/>
      <c r="P16" s="142">
        <f t="shared" si="0"/>
        <v>76</v>
      </c>
      <c r="Q16" s="146">
        <f t="shared" si="1"/>
        <v>3.2446276330846992E-5</v>
      </c>
      <c r="R16" s="143">
        <f t="shared" si="2"/>
        <v>69</v>
      </c>
      <c r="S16" s="146">
        <f t="shared" si="3"/>
        <v>3.0318855493963363E-5</v>
      </c>
      <c r="T16" s="142">
        <f t="shared" si="4"/>
        <v>46.666666666666664</v>
      </c>
      <c r="U16" s="146">
        <f t="shared" si="5"/>
        <v>2.1979455645811745E-5</v>
      </c>
      <c r="V16" s="143">
        <f t="shared" si="6"/>
        <v>79.833333333333329</v>
      </c>
      <c r="W16" s="146">
        <f t="shared" si="7"/>
        <v>3.8954303836576043E-5</v>
      </c>
      <c r="X16" s="73" t="s">
        <v>432</v>
      </c>
      <c r="Y16" s="73" t="s">
        <v>427</v>
      </c>
      <c r="Z16" s="142">
        <v>426190.91688156314</v>
      </c>
      <c r="AA16" s="146">
        <f t="shared" si="8"/>
        <v>0.19819440543795416</v>
      </c>
    </row>
    <row r="17" spans="1:27" x14ac:dyDescent="0.2">
      <c r="A17" s="73" t="s">
        <v>432</v>
      </c>
      <c r="B17" s="73" t="s">
        <v>427</v>
      </c>
      <c r="C17" s="142">
        <v>418509</v>
      </c>
      <c r="D17" s="142">
        <v>410185</v>
      </c>
      <c r="E17" s="142">
        <v>460297</v>
      </c>
      <c r="F17" s="142">
        <v>356509</v>
      </c>
      <c r="G17" s="142">
        <v>513467</v>
      </c>
      <c r="H17" s="142">
        <v>507994</v>
      </c>
      <c r="I17" s="142">
        <v>510843</v>
      </c>
      <c r="J17" s="142">
        <v>455637</v>
      </c>
      <c r="K17" s="142">
        <v>459619</v>
      </c>
      <c r="L17" s="142">
        <v>408587</v>
      </c>
      <c r="M17" s="142">
        <v>430691</v>
      </c>
      <c r="N17" s="142">
        <v>365957</v>
      </c>
      <c r="O17" s="142"/>
      <c r="P17" s="142">
        <f t="shared" si="0"/>
        <v>485231</v>
      </c>
      <c r="Q17" s="146">
        <f t="shared" si="1"/>
        <v>0.2071570935564897</v>
      </c>
      <c r="R17" s="143">
        <f t="shared" si="2"/>
        <v>484891.5</v>
      </c>
      <c r="S17" s="146">
        <f t="shared" si="3"/>
        <v>0.21306312056161067</v>
      </c>
      <c r="T17" s="142">
        <f t="shared" si="4"/>
        <v>452515</v>
      </c>
      <c r="U17" s="146">
        <f t="shared" si="5"/>
        <v>0.21312928653352506</v>
      </c>
      <c r="V17" s="143">
        <f t="shared" si="6"/>
        <v>444854.16666666669</v>
      </c>
      <c r="W17" s="146">
        <f t="shared" si="7"/>
        <v>0.21706452239624432</v>
      </c>
      <c r="X17" s="73" t="s">
        <v>432</v>
      </c>
      <c r="Y17" s="73" t="s">
        <v>429</v>
      </c>
      <c r="Z17" s="142">
        <v>22639.186579477067</v>
      </c>
      <c r="AA17" s="146">
        <f t="shared" si="8"/>
        <v>1.0528051973865221E-2</v>
      </c>
    </row>
    <row r="18" spans="1:27" x14ac:dyDescent="0.2">
      <c r="A18" s="73" t="s">
        <v>432</v>
      </c>
      <c r="B18" s="73" t="s">
        <v>429</v>
      </c>
      <c r="C18" s="142">
        <v>23745</v>
      </c>
      <c r="D18" s="142">
        <v>25128</v>
      </c>
      <c r="E18" s="142">
        <v>28405</v>
      </c>
      <c r="F18" s="142">
        <v>23556</v>
      </c>
      <c r="G18" s="142">
        <v>34090</v>
      </c>
      <c r="H18" s="142">
        <v>30740</v>
      </c>
      <c r="I18" s="142">
        <v>28376</v>
      </c>
      <c r="J18" s="142">
        <v>26027</v>
      </c>
      <c r="K18" s="142">
        <v>25692</v>
      </c>
      <c r="L18" s="142">
        <v>23359</v>
      </c>
      <c r="M18" s="142">
        <v>24937</v>
      </c>
      <c r="N18" s="142">
        <v>21265</v>
      </c>
      <c r="O18" s="142"/>
      <c r="P18" s="142">
        <f t="shared" si="0"/>
        <v>27034</v>
      </c>
      <c r="Q18" s="146">
        <f t="shared" si="1"/>
        <v>1.1541482030633127E-2</v>
      </c>
      <c r="R18" s="143">
        <f t="shared" si="2"/>
        <v>28546.25</v>
      </c>
      <c r="S18" s="146">
        <f t="shared" si="3"/>
        <v>1.2543327951370314E-2</v>
      </c>
      <c r="T18" s="142">
        <f t="shared" si="4"/>
        <v>26228.833333333332</v>
      </c>
      <c r="U18" s="146">
        <f t="shared" si="5"/>
        <v>1.2353474547672614E-2</v>
      </c>
      <c r="V18" s="143">
        <f t="shared" si="6"/>
        <v>25880.166666666668</v>
      </c>
      <c r="W18" s="146">
        <f t="shared" si="7"/>
        <v>1.2628107002186565E-2</v>
      </c>
      <c r="X18" s="73" t="s">
        <v>432</v>
      </c>
      <c r="Y18" s="73" t="s">
        <v>430</v>
      </c>
      <c r="Z18" s="142">
        <v>906.41439307037069</v>
      </c>
      <c r="AA18" s="146">
        <f t="shared" si="8"/>
        <v>4.215159324123025E-4</v>
      </c>
    </row>
    <row r="19" spans="1:27" x14ac:dyDescent="0.2">
      <c r="A19" s="73" t="s">
        <v>432</v>
      </c>
      <c r="B19" s="73" t="s">
        <v>430</v>
      </c>
      <c r="C19" s="142">
        <v>469</v>
      </c>
      <c r="D19" s="142">
        <v>536</v>
      </c>
      <c r="E19" s="142">
        <v>588</v>
      </c>
      <c r="F19" s="142">
        <v>637</v>
      </c>
      <c r="G19" s="142">
        <v>758</v>
      </c>
      <c r="H19" s="142">
        <v>686</v>
      </c>
      <c r="I19" s="142">
        <v>660</v>
      </c>
      <c r="J19" s="142">
        <v>633</v>
      </c>
      <c r="K19" s="142">
        <v>698</v>
      </c>
      <c r="L19" s="142">
        <v>534</v>
      </c>
      <c r="M19" s="142">
        <v>460</v>
      </c>
      <c r="N19" s="142">
        <v>456</v>
      </c>
      <c r="O19" s="142"/>
      <c r="P19" s="142">
        <f t="shared" si="0"/>
        <v>679</v>
      </c>
      <c r="Q19" s="146">
        <f t="shared" si="1"/>
        <v>2.8988186353480407E-4</v>
      </c>
      <c r="R19" s="143">
        <f t="shared" si="2"/>
        <v>687.25</v>
      </c>
      <c r="S19" s="146">
        <f t="shared" si="3"/>
        <v>3.0198019475690318E-4</v>
      </c>
      <c r="T19" s="142">
        <f t="shared" si="4"/>
        <v>597.33333333333337</v>
      </c>
      <c r="U19" s="146">
        <f t="shared" si="5"/>
        <v>2.8133703226639035E-4</v>
      </c>
      <c r="V19" s="143">
        <f t="shared" si="6"/>
        <v>573.33333333333337</v>
      </c>
      <c r="W19" s="146">
        <f t="shared" si="7"/>
        <v>2.7975533444221629E-4</v>
      </c>
      <c r="X19" s="73" t="s">
        <v>428</v>
      </c>
      <c r="Y19" s="73" t="s">
        <v>431</v>
      </c>
      <c r="Z19" s="142">
        <v>38.15828006027894</v>
      </c>
      <c r="AA19" s="146">
        <f t="shared" si="8"/>
        <v>1.7744999551887655E-5</v>
      </c>
    </row>
    <row r="20" spans="1:27" x14ac:dyDescent="0.2">
      <c r="A20" s="73" t="s">
        <v>433</v>
      </c>
      <c r="B20" s="73" t="s">
        <v>427</v>
      </c>
      <c r="C20" s="142">
        <v>66756</v>
      </c>
      <c r="D20" s="142">
        <v>64853</v>
      </c>
      <c r="E20" s="142">
        <v>76334</v>
      </c>
      <c r="F20" s="142">
        <v>67157</v>
      </c>
      <c r="G20" s="142">
        <v>98018</v>
      </c>
      <c r="H20" s="142">
        <v>76029</v>
      </c>
      <c r="I20" s="142">
        <v>78755</v>
      </c>
      <c r="J20" s="142">
        <v>75162</v>
      </c>
      <c r="K20" s="142">
        <v>74074</v>
      </c>
      <c r="L20" s="142">
        <v>72589</v>
      </c>
      <c r="M20" s="142">
        <v>72434</v>
      </c>
      <c r="N20" s="142">
        <v>66446</v>
      </c>
      <c r="O20" s="142"/>
      <c r="P20" s="142">
        <f t="shared" si="0"/>
        <v>76414.5</v>
      </c>
      <c r="Q20" s="146">
        <f t="shared" si="1"/>
        <v>3.262323661425668E-2</v>
      </c>
      <c r="R20" s="143">
        <f t="shared" si="2"/>
        <v>81502.25</v>
      </c>
      <c r="S20" s="146">
        <f t="shared" si="3"/>
        <v>3.5812390437432978E-2</v>
      </c>
      <c r="T20" s="142">
        <f t="shared" si="4"/>
        <v>72655.666666666672</v>
      </c>
      <c r="U20" s="146">
        <f t="shared" si="5"/>
        <v>3.4219971491076064E-2</v>
      </c>
      <c r="V20" s="143">
        <f t="shared" si="6"/>
        <v>71333.5</v>
      </c>
      <c r="W20" s="146">
        <f t="shared" si="7"/>
        <v>3.4806849679245057E-2</v>
      </c>
      <c r="X20" s="73" t="s">
        <v>433</v>
      </c>
      <c r="Y20" s="73" t="s">
        <v>427</v>
      </c>
      <c r="Z20" s="142">
        <v>85728.270459821564</v>
      </c>
      <c r="AA20" s="146">
        <f t="shared" si="8"/>
        <v>3.986678955368296E-2</v>
      </c>
    </row>
    <row r="21" spans="1:27" x14ac:dyDescent="0.2">
      <c r="A21" s="73" t="s">
        <v>433</v>
      </c>
      <c r="B21" s="73" t="s">
        <v>429</v>
      </c>
      <c r="C21" s="142">
        <v>224281</v>
      </c>
      <c r="D21" s="142">
        <v>233947</v>
      </c>
      <c r="E21" s="142">
        <v>255928</v>
      </c>
      <c r="F21" s="142">
        <v>232663</v>
      </c>
      <c r="G21" s="142">
        <v>298999</v>
      </c>
      <c r="H21" s="142">
        <v>294948</v>
      </c>
      <c r="I21" s="142">
        <v>279646</v>
      </c>
      <c r="J21" s="142">
        <v>263802</v>
      </c>
      <c r="K21" s="142">
        <v>265531</v>
      </c>
      <c r="L21" s="142">
        <v>263600</v>
      </c>
      <c r="M21" s="142">
        <v>252155</v>
      </c>
      <c r="N21" s="142">
        <v>221873</v>
      </c>
      <c r="O21" s="142"/>
      <c r="P21" s="142">
        <f t="shared" si="0"/>
        <v>272588.5</v>
      </c>
      <c r="Q21" s="146">
        <f t="shared" si="1"/>
        <v>0.11637476046856693</v>
      </c>
      <c r="R21" s="143">
        <f t="shared" si="2"/>
        <v>276994.5</v>
      </c>
      <c r="S21" s="146">
        <f t="shared" si="3"/>
        <v>0.12171240895829905</v>
      </c>
      <c r="T21" s="142">
        <f t="shared" si="4"/>
        <v>253855.83333333334</v>
      </c>
      <c r="U21" s="146">
        <f t="shared" si="5"/>
        <v>0.11956313633958385</v>
      </c>
      <c r="V21" s="143">
        <f t="shared" si="6"/>
        <v>253082.83333333334</v>
      </c>
      <c r="W21" s="146">
        <f t="shared" si="7"/>
        <v>0.12349059188502967</v>
      </c>
      <c r="X21" s="73" t="s">
        <v>433</v>
      </c>
      <c r="Y21" s="73" t="s">
        <v>429</v>
      </c>
      <c r="Z21" s="142">
        <v>249486.24541081736</v>
      </c>
      <c r="AA21" s="146">
        <f t="shared" si="8"/>
        <v>0.11602025316716344</v>
      </c>
    </row>
    <row r="22" spans="1:27" x14ac:dyDescent="0.2">
      <c r="A22" s="73" t="s">
        <v>433</v>
      </c>
      <c r="B22" s="73" t="s">
        <v>430</v>
      </c>
      <c r="C22" s="142">
        <v>94613</v>
      </c>
      <c r="D22" s="142">
        <v>94142</v>
      </c>
      <c r="E22" s="142">
        <v>102365</v>
      </c>
      <c r="F22" s="142">
        <v>94506</v>
      </c>
      <c r="G22" s="142">
        <v>116283</v>
      </c>
      <c r="H22" s="142">
        <v>98116</v>
      </c>
      <c r="I22" s="142">
        <v>96472</v>
      </c>
      <c r="J22" s="142">
        <v>93133</v>
      </c>
      <c r="K22" s="142">
        <v>87457</v>
      </c>
      <c r="L22" s="142">
        <v>96213</v>
      </c>
      <c r="M22" s="142">
        <v>96125</v>
      </c>
      <c r="N22" s="142">
        <v>84815</v>
      </c>
      <c r="O22" s="142"/>
      <c r="P22" s="142">
        <f t="shared" si="0"/>
        <v>91964.5</v>
      </c>
      <c r="Q22" s="146">
        <f t="shared" si="1"/>
        <v>3.9261915521423399E-2</v>
      </c>
      <c r="R22" s="143">
        <f t="shared" si="2"/>
        <v>98336.25</v>
      </c>
      <c r="S22" s="146">
        <f t="shared" si="3"/>
        <v>4.3209312370554413E-2</v>
      </c>
      <c r="T22" s="142">
        <f t="shared" si="4"/>
        <v>94697</v>
      </c>
      <c r="U22" s="146">
        <f t="shared" si="5"/>
        <v>4.4601182384816467E-2</v>
      </c>
      <c r="V22" s="143">
        <f t="shared" si="6"/>
        <v>93548.5</v>
      </c>
      <c r="W22" s="146">
        <f t="shared" si="7"/>
        <v>4.5646555646629651E-2</v>
      </c>
      <c r="X22" s="73" t="s">
        <v>433</v>
      </c>
      <c r="Y22" s="73" t="s">
        <v>430</v>
      </c>
      <c r="Z22" s="142">
        <v>100685.34165080043</v>
      </c>
      <c r="AA22" s="146">
        <f t="shared" si="8"/>
        <v>4.682237615670061E-2</v>
      </c>
    </row>
    <row r="23" spans="1:27" x14ac:dyDescent="0.2">
      <c r="A23" s="73" t="s">
        <v>433</v>
      </c>
      <c r="B23" s="73" t="s">
        <v>431</v>
      </c>
      <c r="C23" s="142">
        <v>68957</v>
      </c>
      <c r="D23" s="142">
        <v>61579</v>
      </c>
      <c r="E23" s="142">
        <v>72819</v>
      </c>
      <c r="F23" s="142">
        <v>33360</v>
      </c>
      <c r="G23" s="142">
        <v>67074</v>
      </c>
      <c r="H23" s="142">
        <v>72212</v>
      </c>
      <c r="I23" s="142">
        <v>72393</v>
      </c>
      <c r="J23" s="142">
        <v>67921</v>
      </c>
      <c r="K23" s="142">
        <v>68648</v>
      </c>
      <c r="L23" s="142">
        <v>71840</v>
      </c>
      <c r="M23" s="142">
        <v>71176</v>
      </c>
      <c r="N23" s="142">
        <v>68198</v>
      </c>
      <c r="O23" s="142"/>
      <c r="P23" s="142">
        <f t="shared" si="0"/>
        <v>70520.5</v>
      </c>
      <c r="Q23" s="146">
        <f t="shared" si="1"/>
        <v>3.0106942499861782E-2</v>
      </c>
      <c r="R23" s="143">
        <f t="shared" si="2"/>
        <v>69009</v>
      </c>
      <c r="S23" s="146">
        <f t="shared" si="3"/>
        <v>3.0322810127288661E-2</v>
      </c>
      <c r="T23" s="142">
        <f t="shared" si="4"/>
        <v>68719.5</v>
      </c>
      <c r="U23" s="146">
        <f t="shared" si="5"/>
        <v>3.2366082905407718E-2</v>
      </c>
      <c r="V23" s="143">
        <f t="shared" si="6"/>
        <v>68543.333333333328</v>
      </c>
      <c r="W23" s="146">
        <f t="shared" si="7"/>
        <v>3.3445400826367981E-2</v>
      </c>
      <c r="X23" s="73" t="s">
        <v>433</v>
      </c>
      <c r="Y23" s="73" t="s">
        <v>431</v>
      </c>
      <c r="Z23" s="142">
        <v>69395.443910866117</v>
      </c>
      <c r="AA23" s="146">
        <f t="shared" si="8"/>
        <v>3.2271426258103794E-2</v>
      </c>
    </row>
    <row r="24" spans="1:27" x14ac:dyDescent="0.2">
      <c r="A24" s="73" t="s">
        <v>434</v>
      </c>
      <c r="B24" s="73" t="s">
        <v>427</v>
      </c>
      <c r="C24" s="142">
        <v>3683</v>
      </c>
      <c r="D24" s="142">
        <v>4451</v>
      </c>
      <c r="E24" s="142">
        <v>4878</v>
      </c>
      <c r="F24" s="142">
        <v>2658</v>
      </c>
      <c r="G24" s="142">
        <v>3796</v>
      </c>
      <c r="H24" s="142">
        <v>4032</v>
      </c>
      <c r="I24" s="142">
        <v>3749</v>
      </c>
      <c r="J24" s="142">
        <v>4682</v>
      </c>
      <c r="K24" s="142">
        <v>4562</v>
      </c>
      <c r="L24" s="142">
        <v>4726</v>
      </c>
      <c r="M24" s="142">
        <v>5096</v>
      </c>
      <c r="N24" s="142">
        <v>4399</v>
      </c>
      <c r="O24" s="142"/>
      <c r="P24" s="142">
        <f t="shared" si="0"/>
        <v>4155.5</v>
      </c>
      <c r="Q24" s="146">
        <f t="shared" si="1"/>
        <v>1.7740855433267721E-3</v>
      </c>
      <c r="R24" s="143">
        <f t="shared" si="2"/>
        <v>4197.25</v>
      </c>
      <c r="S24" s="146">
        <f t="shared" si="3"/>
        <v>1.8442871916237351E-3</v>
      </c>
      <c r="T24" s="142">
        <f t="shared" si="4"/>
        <v>4334.166666666667</v>
      </c>
      <c r="U24" s="146">
        <f t="shared" si="5"/>
        <v>2.0413419431047661E-3</v>
      </c>
      <c r="V24" s="143">
        <f t="shared" si="6"/>
        <v>4166</v>
      </c>
      <c r="W24" s="146">
        <f t="shared" si="7"/>
        <v>2.0327803313132668E-3</v>
      </c>
      <c r="X24" s="73" t="s">
        <v>434</v>
      </c>
      <c r="Y24" s="73" t="s">
        <v>427</v>
      </c>
      <c r="Z24" s="142">
        <v>5851.9231908760512</v>
      </c>
      <c r="AA24" s="146">
        <f t="shared" si="8"/>
        <v>2.7213588829406326E-3</v>
      </c>
    </row>
    <row r="25" spans="1:27" x14ac:dyDescent="0.2">
      <c r="A25" s="73" t="s">
        <v>435</v>
      </c>
      <c r="B25" s="73" t="s">
        <v>427</v>
      </c>
      <c r="C25" s="142">
        <v>10545</v>
      </c>
      <c r="D25" s="142">
        <v>8859</v>
      </c>
      <c r="E25" s="142">
        <v>10163</v>
      </c>
      <c r="F25" s="142">
        <v>9341</v>
      </c>
      <c r="G25" s="142">
        <v>12071</v>
      </c>
      <c r="H25" s="142">
        <v>10925</v>
      </c>
      <c r="I25" s="142">
        <v>10274</v>
      </c>
      <c r="J25" s="142">
        <v>8898</v>
      </c>
      <c r="K25" s="142">
        <v>8278</v>
      </c>
      <c r="L25" s="142">
        <v>8348</v>
      </c>
      <c r="M25" s="142">
        <v>9968</v>
      </c>
      <c r="N25" s="142">
        <v>7459</v>
      </c>
      <c r="O25" s="142"/>
      <c r="P25" s="142">
        <f t="shared" si="0"/>
        <v>9276</v>
      </c>
      <c r="Q25" s="146">
        <f t="shared" si="1"/>
        <v>3.9601534111175889E-3</v>
      </c>
      <c r="R25" s="143">
        <f t="shared" si="2"/>
        <v>9880.25</v>
      </c>
      <c r="S25" s="146">
        <f t="shared" si="3"/>
        <v>4.3414184346990074E-3</v>
      </c>
      <c r="T25" s="142">
        <f t="shared" si="4"/>
        <v>9502.8333333333339</v>
      </c>
      <c r="U25" s="146">
        <f t="shared" si="5"/>
        <v>4.4757236519901728E-3</v>
      </c>
      <c r="V25" s="143">
        <f t="shared" si="6"/>
        <v>9493.3333333333339</v>
      </c>
      <c r="W25" s="146">
        <f t="shared" si="7"/>
        <v>4.6322278633222792E-3</v>
      </c>
      <c r="X25" s="73" t="s">
        <v>435</v>
      </c>
      <c r="Y25" s="73" t="s">
        <v>427</v>
      </c>
      <c r="Z25" s="142">
        <v>9405.0821404183662</v>
      </c>
      <c r="AA25" s="146">
        <f t="shared" si="8"/>
        <v>4.3737080943781533E-3</v>
      </c>
    </row>
    <row r="26" spans="1:27" x14ac:dyDescent="0.2">
      <c r="A26" s="73" t="s">
        <v>435</v>
      </c>
      <c r="B26" s="73" t="s">
        <v>429</v>
      </c>
      <c r="C26" s="142">
        <v>7079</v>
      </c>
      <c r="D26" s="142">
        <v>5149</v>
      </c>
      <c r="E26" s="142">
        <v>5918</v>
      </c>
      <c r="F26" s="142">
        <v>5931</v>
      </c>
      <c r="G26" s="142">
        <v>7405</v>
      </c>
      <c r="H26" s="142">
        <v>7024</v>
      </c>
      <c r="I26" s="142">
        <v>7323</v>
      </c>
      <c r="J26" s="142">
        <v>6209</v>
      </c>
      <c r="K26" s="142">
        <v>5817</v>
      </c>
      <c r="L26" s="142">
        <v>5638</v>
      </c>
      <c r="M26" s="142">
        <v>6531</v>
      </c>
      <c r="N26" s="142">
        <v>5200</v>
      </c>
      <c r="O26" s="142"/>
      <c r="P26" s="142">
        <f t="shared" si="0"/>
        <v>6570</v>
      </c>
      <c r="Q26" s="146">
        <f t="shared" si="1"/>
        <v>2.8048952038640098E-3</v>
      </c>
      <c r="R26" s="143">
        <f t="shared" si="2"/>
        <v>6688.5</v>
      </c>
      <c r="S26" s="146">
        <f t="shared" si="3"/>
        <v>2.9389516662517963E-3</v>
      </c>
      <c r="T26" s="142">
        <f t="shared" si="4"/>
        <v>6249.166666666667</v>
      </c>
      <c r="U26" s="146">
        <f t="shared" si="5"/>
        <v>2.9432846051418268E-3</v>
      </c>
      <c r="V26" s="143">
        <f t="shared" si="6"/>
        <v>6330.666666666667</v>
      </c>
      <c r="W26" s="146">
        <f t="shared" si="7"/>
        <v>3.0890193672828904E-3</v>
      </c>
      <c r="X26" s="73" t="s">
        <v>435</v>
      </c>
      <c r="Y26" s="73" t="s">
        <v>429</v>
      </c>
      <c r="Z26" s="142">
        <v>5744.5306817905939</v>
      </c>
      <c r="AA26" s="146">
        <f t="shared" si="8"/>
        <v>2.6714174279644882E-3</v>
      </c>
    </row>
    <row r="27" spans="1:27" x14ac:dyDescent="0.2">
      <c r="A27" s="73" t="s">
        <v>435</v>
      </c>
      <c r="B27" s="73" t="s">
        <v>430</v>
      </c>
      <c r="C27" s="142">
        <v>1789</v>
      </c>
      <c r="D27" s="142">
        <v>1344</v>
      </c>
      <c r="E27" s="142">
        <v>1486</v>
      </c>
      <c r="F27" s="142">
        <v>1029</v>
      </c>
      <c r="G27" s="142">
        <v>1337</v>
      </c>
      <c r="H27" s="142">
        <v>1037</v>
      </c>
      <c r="I27" s="142">
        <v>1141</v>
      </c>
      <c r="J27" s="142">
        <v>1188</v>
      </c>
      <c r="K27" s="142">
        <v>1040</v>
      </c>
      <c r="L27" s="142">
        <v>1012</v>
      </c>
      <c r="M27" s="142">
        <v>938</v>
      </c>
      <c r="N27" s="142">
        <v>711</v>
      </c>
      <c r="O27" s="142"/>
      <c r="P27" s="142">
        <f t="shared" si="0"/>
        <v>1090.5</v>
      </c>
      <c r="Q27" s="146">
        <f t="shared" si="1"/>
        <v>4.6556137287879801E-4</v>
      </c>
      <c r="R27" s="143">
        <f t="shared" si="2"/>
        <v>1176.5</v>
      </c>
      <c r="S27" s="146">
        <f t="shared" si="3"/>
        <v>5.1695845635721588E-4</v>
      </c>
      <c r="T27" s="142">
        <f t="shared" si="4"/>
        <v>1331.3333333333333</v>
      </c>
      <c r="U27" s="146">
        <f t="shared" si="5"/>
        <v>6.2704247035265794E-4</v>
      </c>
      <c r="V27" s="143">
        <f t="shared" si="6"/>
        <v>1201.6666666666667</v>
      </c>
      <c r="W27" s="146">
        <f t="shared" si="7"/>
        <v>5.8634766317685444E-4</v>
      </c>
      <c r="X27" s="73" t="s">
        <v>435</v>
      </c>
      <c r="Y27" s="73" t="s">
        <v>430</v>
      </c>
      <c r="Z27" s="142">
        <v>1301.0927893573394</v>
      </c>
      <c r="AA27" s="146">
        <f t="shared" si="8"/>
        <v>6.0505586016031435E-4</v>
      </c>
    </row>
    <row r="28" spans="1:27" x14ac:dyDescent="0.2">
      <c r="A28" s="73" t="s">
        <v>436</v>
      </c>
      <c r="B28" s="73" t="s">
        <v>427</v>
      </c>
      <c r="C28" s="142">
        <v>1153</v>
      </c>
      <c r="D28" s="142">
        <v>1154</v>
      </c>
      <c r="E28" s="142">
        <v>787</v>
      </c>
      <c r="F28" s="142">
        <v>866</v>
      </c>
      <c r="G28" s="142">
        <v>899</v>
      </c>
      <c r="H28" s="142">
        <v>680</v>
      </c>
      <c r="I28" s="142">
        <v>1067</v>
      </c>
      <c r="J28" s="142">
        <v>857</v>
      </c>
      <c r="K28" s="142">
        <v>755</v>
      </c>
      <c r="L28" s="142">
        <v>538</v>
      </c>
      <c r="M28" s="142">
        <v>729</v>
      </c>
      <c r="N28" s="142">
        <v>814</v>
      </c>
      <c r="O28" s="142"/>
      <c r="P28" s="142">
        <f t="shared" si="0"/>
        <v>911</v>
      </c>
      <c r="Q28" s="146">
        <f t="shared" si="1"/>
        <v>3.8892839128160014E-4</v>
      </c>
      <c r="R28" s="143">
        <f t="shared" si="2"/>
        <v>894.5</v>
      </c>
      <c r="S28" s="146">
        <f t="shared" si="3"/>
        <v>3.9304661216449605E-4</v>
      </c>
      <c r="T28" s="142">
        <f t="shared" si="4"/>
        <v>962.16666666666663</v>
      </c>
      <c r="U28" s="146">
        <f t="shared" si="5"/>
        <v>4.5316927658311146E-4</v>
      </c>
      <c r="V28" s="143">
        <f t="shared" si="6"/>
        <v>954.16666666666663</v>
      </c>
      <c r="W28" s="146">
        <f t="shared" si="7"/>
        <v>4.655811888609558E-4</v>
      </c>
      <c r="X28" s="73" t="s">
        <v>436</v>
      </c>
      <c r="Y28" s="73" t="s">
        <v>427</v>
      </c>
      <c r="Z28" s="142">
        <v>1186.0796118528579</v>
      </c>
      <c r="AA28" s="146">
        <f t="shared" si="8"/>
        <v>5.5157051490748431E-4</v>
      </c>
    </row>
    <row r="29" spans="1:27" x14ac:dyDescent="0.2">
      <c r="A29" s="73" t="s">
        <v>437</v>
      </c>
      <c r="B29" s="73" t="s">
        <v>427</v>
      </c>
      <c r="C29" s="142">
        <v>51</v>
      </c>
      <c r="D29" s="142">
        <v>17</v>
      </c>
      <c r="E29" s="142">
        <v>21</v>
      </c>
      <c r="F29" s="142">
        <v>14</v>
      </c>
      <c r="G29" s="142">
        <v>30</v>
      </c>
      <c r="H29" s="142">
        <v>98</v>
      </c>
      <c r="I29" s="142">
        <v>544</v>
      </c>
      <c r="J29" s="142">
        <v>465</v>
      </c>
      <c r="K29" s="142">
        <v>1049</v>
      </c>
      <c r="L29" s="142">
        <v>71</v>
      </c>
      <c r="M29" s="142">
        <v>14</v>
      </c>
      <c r="N29" s="142">
        <v>6</v>
      </c>
      <c r="O29" s="142"/>
      <c r="P29" s="142">
        <f t="shared" si="0"/>
        <v>796.5</v>
      </c>
      <c r="Q29" s="146">
        <f t="shared" si="1"/>
        <v>3.4004551444104779E-4</v>
      </c>
      <c r="R29" s="143">
        <f t="shared" si="2"/>
        <v>522</v>
      </c>
      <c r="S29" s="146">
        <f t="shared" si="3"/>
        <v>2.29368732867375E-4</v>
      </c>
      <c r="T29" s="142">
        <f t="shared" si="4"/>
        <v>357.83333333333331</v>
      </c>
      <c r="U29" s="146">
        <f t="shared" si="5"/>
        <v>1.6853532596984935E-4</v>
      </c>
      <c r="V29" s="143">
        <f t="shared" si="6"/>
        <v>196.83333333333334</v>
      </c>
      <c r="W29" s="146">
        <f t="shared" si="7"/>
        <v>9.6043909876819018E-5</v>
      </c>
      <c r="X29" s="73" t="s">
        <v>437</v>
      </c>
      <c r="Y29" s="73" t="s">
        <v>427</v>
      </c>
      <c r="Z29" s="142">
        <v>88.530006406474442</v>
      </c>
      <c r="AA29" s="146">
        <f t="shared" si="8"/>
        <v>4.1169699512919199E-5</v>
      </c>
    </row>
    <row r="30" spans="1:27" x14ac:dyDescent="0.2">
      <c r="A30" s="73" t="s">
        <v>438</v>
      </c>
      <c r="B30" s="73" t="s">
        <v>427</v>
      </c>
      <c r="C30" s="142">
        <v>0</v>
      </c>
      <c r="D30" s="142">
        <v>1131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7105</v>
      </c>
      <c r="M30" s="142">
        <v>0</v>
      </c>
      <c r="N30" s="142">
        <v>0</v>
      </c>
      <c r="O30" s="142"/>
      <c r="P30" s="142">
        <f t="shared" si="0"/>
        <v>0</v>
      </c>
      <c r="Q30" s="146">
        <f t="shared" si="1"/>
        <v>0</v>
      </c>
      <c r="R30" s="143">
        <f t="shared" si="2"/>
        <v>0</v>
      </c>
      <c r="S30" s="146">
        <f t="shared" si="3"/>
        <v>0</v>
      </c>
      <c r="T30" s="142">
        <f t="shared" si="4"/>
        <v>188.5</v>
      </c>
      <c r="U30" s="146">
        <f t="shared" si="5"/>
        <v>8.8781301197903874E-5</v>
      </c>
      <c r="V30" s="143">
        <f t="shared" si="6"/>
        <v>188.5</v>
      </c>
      <c r="W30" s="146">
        <f t="shared" si="7"/>
        <v>9.1977698620391454E-5</v>
      </c>
      <c r="X30" s="73" t="s">
        <v>438</v>
      </c>
      <c r="Y30" s="73" t="s">
        <v>427</v>
      </c>
      <c r="Z30" s="142">
        <v>365.4145833487724</v>
      </c>
      <c r="AA30" s="146">
        <f t="shared" si="8"/>
        <v>1.6993118158192426E-4</v>
      </c>
    </row>
    <row r="31" spans="1:27" x14ac:dyDescent="0.2">
      <c r="A31" s="73" t="s">
        <v>439</v>
      </c>
      <c r="B31" s="73" t="s">
        <v>427</v>
      </c>
      <c r="C31" s="142">
        <v>0</v>
      </c>
      <c r="D31" s="142">
        <v>1715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10106</v>
      </c>
      <c r="M31" s="142">
        <v>0</v>
      </c>
      <c r="N31" s="142">
        <v>0</v>
      </c>
      <c r="O31" s="142"/>
      <c r="P31" s="142">
        <f t="shared" si="0"/>
        <v>0</v>
      </c>
      <c r="Q31" s="146">
        <f t="shared" si="1"/>
        <v>0</v>
      </c>
      <c r="R31" s="143">
        <f t="shared" si="2"/>
        <v>0</v>
      </c>
      <c r="S31" s="146">
        <f t="shared" si="3"/>
        <v>0</v>
      </c>
      <c r="T31" s="142">
        <f t="shared" si="4"/>
        <v>285.83333333333331</v>
      </c>
      <c r="U31" s="146">
        <f t="shared" si="5"/>
        <v>1.3462416583059694E-4</v>
      </c>
      <c r="V31" s="143">
        <f t="shared" si="6"/>
        <v>285.83333333333331</v>
      </c>
      <c r="W31" s="146">
        <f t="shared" si="7"/>
        <v>1.3947104609546537E-4</v>
      </c>
      <c r="X31" s="73" t="s">
        <v>439</v>
      </c>
      <c r="Y31" s="73" t="s">
        <v>427</v>
      </c>
      <c r="Z31" s="142">
        <v>607.60480559929067</v>
      </c>
      <c r="AA31" s="146">
        <f t="shared" si="8"/>
        <v>2.8255851642295906E-4</v>
      </c>
    </row>
    <row r="32" spans="1:27" x14ac:dyDescent="0.2"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</row>
    <row r="33" spans="1:27" x14ac:dyDescent="0.2">
      <c r="A33" s="121" t="s">
        <v>440</v>
      </c>
      <c r="C33" s="142">
        <f>SUM(C12:C31)</f>
        <v>2034587</v>
      </c>
      <c r="D33" s="142">
        <f t="shared" ref="D33:N33" si="9">SUM(D12:D31)</f>
        <v>1877569</v>
      </c>
      <c r="E33" s="142">
        <f t="shared" si="9"/>
        <v>1898530</v>
      </c>
      <c r="F33" s="142">
        <f t="shared" si="9"/>
        <v>1451008</v>
      </c>
      <c r="G33" s="142">
        <f t="shared" si="9"/>
        <v>2174763</v>
      </c>
      <c r="H33" s="142">
        <f t="shared" si="9"/>
        <v>2131520</v>
      </c>
      <c r="I33" s="142">
        <f t="shared" si="9"/>
        <v>2400519</v>
      </c>
      <c r="J33" s="142">
        <f t="shared" si="9"/>
        <v>2243816</v>
      </c>
      <c r="K33" s="142">
        <f t="shared" si="9"/>
        <v>2284148</v>
      </c>
      <c r="L33" s="142">
        <f t="shared" si="9"/>
        <v>1598710</v>
      </c>
      <c r="M33" s="142">
        <f t="shared" si="9"/>
        <v>1738091</v>
      </c>
      <c r="N33" s="142">
        <f t="shared" si="9"/>
        <v>1608448</v>
      </c>
      <c r="O33" s="142"/>
      <c r="P33" s="143">
        <f t="shared" ref="P33:W33" si="10">SUM(P12:P31)</f>
        <v>2342333.5</v>
      </c>
      <c r="Q33" s="145">
        <f t="shared" si="10"/>
        <v>1</v>
      </c>
      <c r="R33" s="143">
        <f t="shared" si="10"/>
        <v>2275811.5</v>
      </c>
      <c r="S33" s="145">
        <f t="shared" si="10"/>
        <v>1.0000000000000002</v>
      </c>
      <c r="T33" s="143">
        <f t="shared" si="10"/>
        <v>2123194.8333333335</v>
      </c>
      <c r="U33" s="145">
        <f t="shared" si="10"/>
        <v>1</v>
      </c>
      <c r="V33" s="143">
        <f t="shared" si="10"/>
        <v>2049409.8333333333</v>
      </c>
      <c r="W33" s="145">
        <f t="shared" si="10"/>
        <v>1</v>
      </c>
      <c r="X33" s="145"/>
      <c r="Y33" s="145"/>
      <c r="Z33" s="143">
        <f>SUM(Z12:Z31)</f>
        <v>2150368.0486833141</v>
      </c>
      <c r="AA33" s="145">
        <f>SUM(AA12:AA31)</f>
        <v>1</v>
      </c>
    </row>
    <row r="34" spans="1:27" x14ac:dyDescent="0.2">
      <c r="A34" s="121" t="s">
        <v>441</v>
      </c>
      <c r="C34" s="144">
        <f>C33/MAX($C$33:$N$33)</f>
        <v>0.84756129820259707</v>
      </c>
      <c r="D34" s="144">
        <f t="shared" ref="D34:N34" si="11">D33/MAX($C$33:$N$33)</f>
        <v>0.78215127645313365</v>
      </c>
      <c r="E34" s="144">
        <f t="shared" si="11"/>
        <v>0.79088313818803346</v>
      </c>
      <c r="F34" s="144">
        <f t="shared" si="11"/>
        <v>0.60445595306681599</v>
      </c>
      <c r="G34" s="144">
        <f t="shared" si="11"/>
        <v>0.90595533715833954</v>
      </c>
      <c r="H34" s="144">
        <f t="shared" si="11"/>
        <v>0.88794131602374315</v>
      </c>
      <c r="I34" s="144">
        <f t="shared" si="11"/>
        <v>1</v>
      </c>
      <c r="J34" s="144">
        <f t="shared" si="11"/>
        <v>0.9347211998738606</v>
      </c>
      <c r="K34" s="144">
        <f t="shared" si="11"/>
        <v>0.9515225665783108</v>
      </c>
      <c r="L34" s="144">
        <f t="shared" si="11"/>
        <v>0.66598514737854608</v>
      </c>
      <c r="M34" s="144">
        <f t="shared" si="11"/>
        <v>0.72404800795161384</v>
      </c>
      <c r="N34" s="144">
        <f t="shared" si="11"/>
        <v>0.67004177013387523</v>
      </c>
    </row>
    <row r="35" spans="1:27" x14ac:dyDescent="0.2">
      <c r="A35" s="121" t="s">
        <v>442</v>
      </c>
      <c r="C35" s="73">
        <f>RANK(C34,$C$34:$N$34)</f>
        <v>6</v>
      </c>
      <c r="D35" s="73">
        <f t="shared" ref="D35:N35" si="12">RANK(D34,$C$34:$N$34)</f>
        <v>8</v>
      </c>
      <c r="E35" s="73">
        <f t="shared" si="12"/>
        <v>7</v>
      </c>
      <c r="F35" s="73">
        <f t="shared" si="12"/>
        <v>12</v>
      </c>
      <c r="G35" s="73">
        <f t="shared" si="12"/>
        <v>4</v>
      </c>
      <c r="H35" s="73">
        <f t="shared" si="12"/>
        <v>5</v>
      </c>
      <c r="I35" s="73">
        <f t="shared" si="12"/>
        <v>1</v>
      </c>
      <c r="J35" s="73">
        <f t="shared" si="12"/>
        <v>3</v>
      </c>
      <c r="K35" s="73">
        <f t="shared" si="12"/>
        <v>2</v>
      </c>
      <c r="L35" s="73">
        <f t="shared" si="12"/>
        <v>11</v>
      </c>
      <c r="M35" s="73">
        <f t="shared" si="12"/>
        <v>9</v>
      </c>
      <c r="N35" s="73">
        <f t="shared" si="12"/>
        <v>10</v>
      </c>
    </row>
    <row r="37" spans="1:27" x14ac:dyDescent="0.2">
      <c r="A37" s="121" t="s">
        <v>443</v>
      </c>
    </row>
    <row r="38" spans="1:27" x14ac:dyDescent="0.2">
      <c r="A38" s="121" t="s">
        <v>440</v>
      </c>
      <c r="C38" s="142">
        <v>2036812.1738359735</v>
      </c>
      <c r="D38" s="142">
        <v>1920402.8539516481</v>
      </c>
      <c r="E38" s="142">
        <v>1864631.142240108</v>
      </c>
      <c r="F38" s="142">
        <v>1611037.4179032806</v>
      </c>
      <c r="G38" s="142">
        <v>2306795.6424005409</v>
      </c>
      <c r="H38" s="142">
        <v>2404714.9602415492</v>
      </c>
      <c r="I38" s="142">
        <v>2299578.6215215041</v>
      </c>
      <c r="J38" s="142">
        <v>2399352.3135757637</v>
      </c>
      <c r="K38" s="142">
        <v>2402800.1338569527</v>
      </c>
      <c r="L38" s="142">
        <v>1853497.762060642</v>
      </c>
      <c r="M38" s="142">
        <v>1687235.3319202787</v>
      </c>
      <c r="N38" s="142">
        <v>1841347.368973447</v>
      </c>
    </row>
    <row r="39" spans="1:27" x14ac:dyDescent="0.2">
      <c r="A39" s="121" t="s">
        <v>441</v>
      </c>
      <c r="C39" s="144">
        <f>C38/MAX($C$38:$N$38)</f>
        <v>0.84700773584881739</v>
      </c>
      <c r="D39" s="144">
        <f t="shared" ref="D39:O39" si="13">D38/MAX($C$38:$N$38)</f>
        <v>0.7985989548460859</v>
      </c>
      <c r="E39" s="144">
        <f t="shared" si="13"/>
        <v>0.77540630514179909</v>
      </c>
      <c r="F39" s="144">
        <f t="shared" si="13"/>
        <v>0.66994943040627775</v>
      </c>
      <c r="G39" s="144">
        <f t="shared" si="13"/>
        <v>0.95928028083994932</v>
      </c>
      <c r="H39" s="144">
        <f t="shared" si="13"/>
        <v>1</v>
      </c>
      <c r="I39" s="144">
        <f t="shared" si="13"/>
        <v>0.95627908485690782</v>
      </c>
      <c r="J39" s="144">
        <f t="shared" si="13"/>
        <v>0.99776994498123517</v>
      </c>
      <c r="K39" s="144">
        <f t="shared" si="13"/>
        <v>0.9992037200182744</v>
      </c>
      <c r="L39" s="144">
        <f t="shared" si="13"/>
        <v>0.77077649231011625</v>
      </c>
      <c r="M39" s="144">
        <f t="shared" si="13"/>
        <v>0.70163631025558182</v>
      </c>
      <c r="N39" s="144">
        <f t="shared" si="13"/>
        <v>0.76572375496365985</v>
      </c>
      <c r="O39" s="144">
        <f t="shared" si="13"/>
        <v>0</v>
      </c>
    </row>
    <row r="40" spans="1:27" x14ac:dyDescent="0.2">
      <c r="A40" s="121" t="s">
        <v>442</v>
      </c>
      <c r="C40" s="73">
        <f>RANK(C39,$C$39:$N$39)</f>
        <v>6</v>
      </c>
      <c r="D40" s="73">
        <f t="shared" ref="D40:O40" si="14">RANK(D39,$C$39:$N$39)</f>
        <v>7</v>
      </c>
      <c r="E40" s="73">
        <f t="shared" si="14"/>
        <v>8</v>
      </c>
      <c r="F40" s="73">
        <f t="shared" si="14"/>
        <v>12</v>
      </c>
      <c r="G40" s="73">
        <f t="shared" si="14"/>
        <v>4</v>
      </c>
      <c r="H40" s="73">
        <f t="shared" si="14"/>
        <v>1</v>
      </c>
      <c r="I40" s="73">
        <f t="shared" si="14"/>
        <v>5</v>
      </c>
      <c r="J40" s="73">
        <f t="shared" si="14"/>
        <v>3</v>
      </c>
      <c r="K40" s="73">
        <f t="shared" si="14"/>
        <v>2</v>
      </c>
      <c r="L40" s="73">
        <f t="shared" si="14"/>
        <v>9</v>
      </c>
      <c r="M40" s="73">
        <f t="shared" si="14"/>
        <v>11</v>
      </c>
      <c r="N40" s="73">
        <f t="shared" si="14"/>
        <v>10</v>
      </c>
      <c r="O40" s="73" t="e">
        <f t="shared" si="14"/>
        <v>#N/A</v>
      </c>
    </row>
    <row r="41" spans="1:27" x14ac:dyDescent="0.2">
      <c r="A41" s="121" t="s">
        <v>444</v>
      </c>
      <c r="C41" s="147">
        <f>C34-C39</f>
        <v>5.5356235377967966E-4</v>
      </c>
      <c r="D41" s="147">
        <f t="shared" ref="D41:N41" si="15">D34-D39</f>
        <v>-1.6447678392952247E-2</v>
      </c>
      <c r="E41" s="147">
        <f t="shared" si="15"/>
        <v>1.5476833046234373E-2</v>
      </c>
      <c r="F41" s="147">
        <f t="shared" si="15"/>
        <v>-6.5493477339461759E-2</v>
      </c>
      <c r="G41" s="147">
        <f t="shared" si="15"/>
        <v>-5.3324943681609782E-2</v>
      </c>
      <c r="H41" s="147">
        <f t="shared" si="15"/>
        <v>-0.11205868397625685</v>
      </c>
      <c r="I41" s="147">
        <f t="shared" si="15"/>
        <v>4.3720915143092176E-2</v>
      </c>
      <c r="J41" s="147">
        <f t="shared" si="15"/>
        <v>-6.3048745107374571E-2</v>
      </c>
      <c r="K41" s="147">
        <f t="shared" si="15"/>
        <v>-4.7681153439963597E-2</v>
      </c>
      <c r="L41" s="147">
        <f t="shared" si="15"/>
        <v>-0.10479134493157016</v>
      </c>
      <c r="M41" s="147">
        <f t="shared" si="15"/>
        <v>2.2411697696032018E-2</v>
      </c>
      <c r="N41" s="147">
        <f t="shared" si="15"/>
        <v>-9.5681984829784628E-2</v>
      </c>
    </row>
    <row r="43" spans="1:27" x14ac:dyDescent="0.2">
      <c r="A43" s="73" t="s">
        <v>47</v>
      </c>
    </row>
    <row r="44" spans="1:27" x14ac:dyDescent="0.2">
      <c r="A44" s="73" t="s">
        <v>445</v>
      </c>
    </row>
    <row r="45" spans="1:27" x14ac:dyDescent="0.2">
      <c r="A45" s="73" t="s">
        <v>446</v>
      </c>
    </row>
  </sheetData>
  <mergeCells count="12">
    <mergeCell ref="A4:AA4"/>
    <mergeCell ref="R8:S8"/>
    <mergeCell ref="R9:S9"/>
    <mergeCell ref="P8:Q8"/>
    <mergeCell ref="P9:Q9"/>
    <mergeCell ref="T8:U8"/>
    <mergeCell ref="T9:U9"/>
    <mergeCell ref="V8:W8"/>
    <mergeCell ref="V9:W9"/>
    <mergeCell ref="Z9:AA9"/>
    <mergeCell ref="Z8:AA8"/>
    <mergeCell ref="X9:Y9"/>
  </mergeCells>
  <phoneticPr fontId="9" type="noConversion"/>
  <pageMargins left="0.7" right="0.7" top="0.75" bottom="0.75" header="0.3" footer="0.3"/>
  <pageSetup scale="57" orientation="landscape" r:id="rId1"/>
  <headerFooter scaleWithDoc="0">
    <oddHeader>&amp;R&amp;"-,Bold"&amp;10Walmart Inc.
Exhibit SWC-5
Indiana Cause No. 45576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K34"/>
  <sheetViews>
    <sheetView zoomScaleNormal="100" workbookViewId="0">
      <selection activeCell="C30" sqref="C30"/>
    </sheetView>
  </sheetViews>
  <sheetFormatPr defaultColWidth="9.140625" defaultRowHeight="12.75" x14ac:dyDescent="0.2"/>
  <cols>
    <col min="1" max="2" width="9.140625" style="3"/>
    <col min="3" max="3" width="42.28515625" style="1" bestFit="1" customWidth="1"/>
    <col min="4" max="4" width="0.7109375" style="1" customWidth="1"/>
    <col min="5" max="5" width="16" style="1" bestFit="1" customWidth="1"/>
    <col min="6" max="6" width="0.7109375" style="1" customWidth="1"/>
    <col min="7" max="7" width="9.140625" style="1"/>
    <col min="8" max="8" width="0.7109375" style="1" customWidth="1"/>
    <col min="9" max="9" width="13.140625" style="1" bestFit="1" customWidth="1"/>
    <col min="10" max="10" width="0.7109375" style="1" customWidth="1"/>
    <col min="11" max="11" width="13.5703125" style="1" customWidth="1"/>
    <col min="12" max="12" width="0.7109375" style="1" customWidth="1"/>
    <col min="13" max="13" width="9.140625" style="1"/>
    <col min="14" max="14" width="0.7109375" style="1" customWidth="1"/>
    <col min="15" max="15" width="9.140625" style="1"/>
    <col min="16" max="16" width="0.7109375" style="1" customWidth="1"/>
    <col min="17" max="17" width="9.140625" style="1"/>
    <col min="18" max="18" width="0.7109375" style="1" customWidth="1"/>
    <col min="19" max="16384" width="9.140625" style="1"/>
  </cols>
  <sheetData>
    <row r="3" spans="1:11" ht="30.75" customHeight="1" x14ac:dyDescent="0.25">
      <c r="C3" s="184" t="s">
        <v>447</v>
      </c>
      <c r="D3" s="184"/>
      <c r="E3" s="184"/>
      <c r="F3" s="184"/>
      <c r="G3" s="184"/>
      <c r="H3" s="184"/>
      <c r="I3" s="184"/>
      <c r="J3" s="184"/>
      <c r="K3" s="184"/>
    </row>
    <row r="5" spans="1:11" ht="27" customHeight="1" x14ac:dyDescent="0.2">
      <c r="C5" s="176" t="s">
        <v>448</v>
      </c>
      <c r="E5" s="182" t="s">
        <v>449</v>
      </c>
      <c r="F5" s="182"/>
      <c r="G5" s="182"/>
      <c r="I5" s="183" t="s">
        <v>450</v>
      </c>
      <c r="J5" s="183"/>
      <c r="K5" s="183"/>
    </row>
    <row r="6" spans="1:11" s="3" customFormat="1" ht="11.25" x14ac:dyDescent="0.2">
      <c r="E6" s="3" t="s">
        <v>451</v>
      </c>
      <c r="G6" s="3" t="s">
        <v>452</v>
      </c>
      <c r="I6" s="3" t="s">
        <v>451</v>
      </c>
      <c r="K6" s="3" t="s">
        <v>452</v>
      </c>
    </row>
    <row r="7" spans="1:11" s="3" customFormat="1" ht="11.25" x14ac:dyDescent="0.2">
      <c r="E7" s="3" t="s">
        <v>65</v>
      </c>
      <c r="G7" s="3" t="s">
        <v>66</v>
      </c>
      <c r="I7" s="3" t="s">
        <v>67</v>
      </c>
      <c r="K7" s="3" t="s">
        <v>68</v>
      </c>
    </row>
    <row r="9" spans="1:11" x14ac:dyDescent="0.2">
      <c r="A9" s="3" t="s">
        <v>65</v>
      </c>
      <c r="B9" s="3" t="s">
        <v>453</v>
      </c>
      <c r="C9" s="1" t="s">
        <v>454</v>
      </c>
      <c r="E9" s="10">
        <f>SUM(E10:E12)</f>
        <v>247715630.37</v>
      </c>
      <c r="G9" s="27">
        <f>E9/E20</f>
        <v>0.88502534701552715</v>
      </c>
      <c r="I9" s="10">
        <v>28928632</v>
      </c>
      <c r="K9" s="28">
        <f>I9/$I$20</f>
        <v>7.0932930105959122E-2</v>
      </c>
    </row>
    <row r="10" spans="1:11" x14ac:dyDescent="0.2">
      <c r="A10" s="3" t="s">
        <v>66</v>
      </c>
      <c r="C10" s="163" t="s">
        <v>455</v>
      </c>
      <c r="E10" s="10">
        <v>192273519.38999999</v>
      </c>
      <c r="G10" s="27"/>
      <c r="I10" s="10"/>
      <c r="K10" s="28"/>
    </row>
    <row r="11" spans="1:11" x14ac:dyDescent="0.2">
      <c r="A11" s="3" t="s">
        <v>67</v>
      </c>
      <c r="C11" s="163" t="s">
        <v>456</v>
      </c>
      <c r="E11" s="10">
        <v>36943740.170000002</v>
      </c>
      <c r="G11" s="27"/>
      <c r="I11" s="10"/>
      <c r="K11" s="28"/>
    </row>
    <row r="12" spans="1:11" x14ac:dyDescent="0.2">
      <c r="A12" s="3" t="s">
        <v>68</v>
      </c>
      <c r="C12" s="163" t="s">
        <v>457</v>
      </c>
      <c r="E12" s="10">
        <v>18498370.809999999</v>
      </c>
      <c r="G12" s="27"/>
      <c r="I12" s="10"/>
      <c r="K12" s="28"/>
    </row>
    <row r="13" spans="1:11" x14ac:dyDescent="0.2">
      <c r="E13" s="9"/>
      <c r="G13" s="27"/>
      <c r="I13" s="9"/>
      <c r="K13" s="27"/>
    </row>
    <row r="14" spans="1:11" x14ac:dyDescent="0.2">
      <c r="A14" s="3" t="s">
        <v>69</v>
      </c>
      <c r="C14" s="1" t="s">
        <v>458</v>
      </c>
      <c r="E14" s="9">
        <v>30706164.359999999</v>
      </c>
      <c r="G14" s="27">
        <f>E14/$E$20</f>
        <v>0.109705365493626</v>
      </c>
      <c r="I14" s="9">
        <f>SUM(73385,123876975,215439262,23295222)</f>
        <v>362684844</v>
      </c>
      <c r="K14" s="28">
        <f>I14/$I$20</f>
        <v>0.88930229019964324</v>
      </c>
    </row>
    <row r="15" spans="1:11" x14ac:dyDescent="0.2">
      <c r="E15" s="9"/>
      <c r="G15" s="27"/>
      <c r="I15" s="9"/>
      <c r="K15" s="27"/>
    </row>
    <row r="16" spans="1:11" x14ac:dyDescent="0.2">
      <c r="A16" s="3" t="s">
        <v>70</v>
      </c>
      <c r="C16" s="1" t="s">
        <v>459</v>
      </c>
      <c r="E16" s="9">
        <v>1474855.92</v>
      </c>
      <c r="G16" s="27">
        <f>E16/$E$20</f>
        <v>5.2692874908469361E-3</v>
      </c>
      <c r="I16" s="9">
        <f>SUM(16336266,29210,240)</f>
        <v>16365716</v>
      </c>
      <c r="K16" s="28">
        <f>I16/$I$20</f>
        <v>4.0128692886755822E-2</v>
      </c>
    </row>
    <row r="17" spans="1:11" x14ac:dyDescent="0.2">
      <c r="E17" s="9"/>
      <c r="G17" s="27"/>
      <c r="I17" s="9"/>
      <c r="K17" s="28"/>
    </row>
    <row r="18" spans="1:11" x14ac:dyDescent="0.2">
      <c r="A18" s="3" t="s">
        <v>71</v>
      </c>
      <c r="C18" s="1" t="s">
        <v>460</v>
      </c>
      <c r="E18" s="9"/>
      <c r="G18" s="27"/>
      <c r="I18" s="9">
        <v>-148415</v>
      </c>
      <c r="K18" s="28">
        <f>I18/I20</f>
        <v>-3.6391319235821182E-4</v>
      </c>
    </row>
    <row r="19" spans="1:11" x14ac:dyDescent="0.2">
      <c r="G19" s="27"/>
      <c r="K19" s="27"/>
    </row>
    <row r="20" spans="1:11" x14ac:dyDescent="0.2">
      <c r="A20" s="3" t="s">
        <v>72</v>
      </c>
      <c r="C20" s="4" t="s">
        <v>440</v>
      </c>
      <c r="D20" s="4"/>
      <c r="E20" s="11">
        <f>SUM(E16,E14,E9)</f>
        <v>279896650.64999998</v>
      </c>
      <c r="F20" s="4"/>
      <c r="G20" s="12">
        <f>E20/$E$20</f>
        <v>1</v>
      </c>
      <c r="H20" s="4"/>
      <c r="I20" s="11">
        <f>SUM(I9:I18)</f>
        <v>407830777</v>
      </c>
      <c r="J20" s="4"/>
      <c r="K20" s="29">
        <f>SUM(K9:K18)</f>
        <v>1</v>
      </c>
    </row>
    <row r="21" spans="1:11" x14ac:dyDescent="0.2">
      <c r="C21" s="4"/>
      <c r="D21" s="4"/>
      <c r="E21" s="11"/>
      <c r="F21" s="4"/>
      <c r="G21" s="12"/>
      <c r="H21" s="4"/>
      <c r="I21" s="11"/>
      <c r="J21" s="4"/>
      <c r="K21" s="29"/>
    </row>
    <row r="22" spans="1:11" x14ac:dyDescent="0.2">
      <c r="A22" s="3" t="s">
        <v>73</v>
      </c>
      <c r="B22" s="3" t="s">
        <v>461</v>
      </c>
      <c r="C22" s="4" t="s">
        <v>462</v>
      </c>
      <c r="D22" s="4"/>
      <c r="E22" s="11">
        <f>E12+E11</f>
        <v>55442110.980000004</v>
      </c>
      <c r="F22" s="4"/>
      <c r="G22" s="12">
        <f>E22/E20</f>
        <v>0.1980806517378739</v>
      </c>
      <c r="H22" s="4"/>
      <c r="I22" s="11"/>
      <c r="J22" s="4"/>
      <c r="K22" s="29"/>
    </row>
    <row r="23" spans="1:11" x14ac:dyDescent="0.2">
      <c r="C23" s="4"/>
      <c r="D23" s="4"/>
      <c r="E23" s="11"/>
      <c r="F23" s="4"/>
      <c r="G23" s="12"/>
      <c r="H23" s="4"/>
      <c r="I23" s="11"/>
      <c r="J23" s="4"/>
      <c r="K23" s="29"/>
    </row>
    <row r="24" spans="1:11" x14ac:dyDescent="0.2">
      <c r="A24" s="3" t="s">
        <v>74</v>
      </c>
      <c r="C24" s="4" t="s">
        <v>463</v>
      </c>
      <c r="D24" s="4"/>
      <c r="E24" s="11"/>
      <c r="F24" s="4"/>
      <c r="G24" s="12"/>
      <c r="H24" s="4"/>
      <c r="I24" s="11">
        <f>G22*I20</f>
        <v>80783386.106923506</v>
      </c>
      <c r="J24" s="4"/>
      <c r="K24" s="29"/>
    </row>
    <row r="25" spans="1:11" x14ac:dyDescent="0.2">
      <c r="A25" s="3" t="s">
        <v>75</v>
      </c>
      <c r="C25" s="4" t="s">
        <v>464</v>
      </c>
      <c r="D25" s="4"/>
      <c r="E25" s="11"/>
      <c r="F25" s="4"/>
      <c r="G25" s="12"/>
      <c r="H25" s="4"/>
      <c r="I25" s="164">
        <v>8936865</v>
      </c>
      <c r="J25" s="4"/>
      <c r="K25" s="29"/>
    </row>
    <row r="26" spans="1:11" x14ac:dyDescent="0.2">
      <c r="A26" s="3" t="s">
        <v>76</v>
      </c>
      <c r="C26" s="4" t="s">
        <v>465</v>
      </c>
      <c r="D26" s="4"/>
      <c r="E26" s="11"/>
      <c r="F26" s="4"/>
      <c r="G26" s="12"/>
      <c r="H26" s="4"/>
      <c r="I26" s="164">
        <v>653451</v>
      </c>
      <c r="J26" s="4"/>
      <c r="K26" s="29"/>
    </row>
    <row r="27" spans="1:11" x14ac:dyDescent="0.2">
      <c r="A27" s="3" t="s">
        <v>77</v>
      </c>
      <c r="C27" s="4" t="s">
        <v>466</v>
      </c>
      <c r="D27" s="4"/>
      <c r="E27" s="11"/>
      <c r="F27" s="4"/>
      <c r="G27" s="12"/>
      <c r="H27" s="4"/>
      <c r="I27" s="164">
        <v>3091</v>
      </c>
      <c r="J27" s="4"/>
      <c r="K27" s="29"/>
    </row>
    <row r="28" spans="1:11" x14ac:dyDescent="0.2">
      <c r="A28" s="3" t="s">
        <v>78</v>
      </c>
      <c r="B28" s="3" t="s">
        <v>467</v>
      </c>
      <c r="C28" s="4" t="s">
        <v>468</v>
      </c>
      <c r="D28" s="4"/>
      <c r="E28" s="11"/>
      <c r="F28" s="4"/>
      <c r="G28" s="12"/>
      <c r="H28" s="4"/>
      <c r="I28" s="164">
        <f>SUM(I26:I27)</f>
        <v>656542</v>
      </c>
      <c r="J28" s="4"/>
      <c r="K28" s="29"/>
    </row>
    <row r="29" spans="1:11" x14ac:dyDescent="0.2">
      <c r="A29" s="3" t="s">
        <v>469</v>
      </c>
      <c r="B29" s="3" t="s">
        <v>470</v>
      </c>
      <c r="C29" s="4" t="s">
        <v>471</v>
      </c>
      <c r="D29" s="4"/>
      <c r="E29" s="11"/>
      <c r="F29" s="4"/>
      <c r="G29" s="12"/>
      <c r="H29" s="4"/>
      <c r="I29" s="164">
        <f>I28*10</f>
        <v>6565420</v>
      </c>
      <c r="J29" s="4"/>
      <c r="K29" s="29"/>
    </row>
    <row r="30" spans="1:11" x14ac:dyDescent="0.2">
      <c r="A30" s="3" t="s">
        <v>472</v>
      </c>
      <c r="B30" s="3" t="s">
        <v>473</v>
      </c>
      <c r="C30" s="4" t="s">
        <v>474</v>
      </c>
      <c r="D30" s="4"/>
      <c r="E30" s="11"/>
      <c r="F30" s="4"/>
      <c r="G30" s="12"/>
      <c r="H30" s="4"/>
      <c r="I30" s="164">
        <f>I29+I25</f>
        <v>15502285</v>
      </c>
      <c r="J30" s="4"/>
      <c r="K30" s="29"/>
    </row>
    <row r="31" spans="1:11" x14ac:dyDescent="0.2">
      <c r="A31" s="3" t="s">
        <v>475</v>
      </c>
      <c r="B31" s="3" t="s">
        <v>476</v>
      </c>
      <c r="C31" s="4" t="s">
        <v>477</v>
      </c>
      <c r="D31" s="4"/>
      <c r="E31" s="11"/>
      <c r="F31" s="4"/>
      <c r="G31" s="12"/>
      <c r="H31" s="4"/>
      <c r="I31" s="165">
        <f>I24/I30</f>
        <v>5.2110631501693785</v>
      </c>
      <c r="J31" s="4"/>
      <c r="K31" s="166" t="s">
        <v>478</v>
      </c>
    </row>
    <row r="32" spans="1:11" x14ac:dyDescent="0.2">
      <c r="C32" s="4"/>
      <c r="D32" s="4"/>
      <c r="E32" s="11"/>
      <c r="F32" s="4"/>
      <c r="G32" s="12"/>
      <c r="H32" s="4"/>
      <c r="I32" s="11"/>
      <c r="J32" s="4"/>
      <c r="K32" s="29"/>
    </row>
    <row r="33" spans="3:3" x14ac:dyDescent="0.2">
      <c r="C33" s="1" t="s">
        <v>47</v>
      </c>
    </row>
    <row r="34" spans="3:3" x14ac:dyDescent="0.2">
      <c r="C34" s="1" t="s">
        <v>479</v>
      </c>
    </row>
  </sheetData>
  <mergeCells count="3">
    <mergeCell ref="E5:G5"/>
    <mergeCell ref="I5:K5"/>
    <mergeCell ref="C3:K3"/>
  </mergeCells>
  <pageMargins left="0.7" right="0.7" top="0.75" bottom="0.75" header="0.3" footer="0.3"/>
  <pageSetup scale="77" fitToHeight="0" orientation="portrait" r:id="rId1"/>
  <headerFooter scaleWithDoc="0">
    <oddHeader>&amp;R&amp;"-,Bold"&amp;10Walmart Inc.
Exhibit SWC-6
Indiana Cause No. 45576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E26"/>
  <sheetViews>
    <sheetView zoomScaleNormal="100" workbookViewId="0">
      <selection activeCell="D22" sqref="D22"/>
    </sheetView>
  </sheetViews>
  <sheetFormatPr defaultRowHeight="15" x14ac:dyDescent="0.25"/>
  <cols>
    <col min="1" max="2" width="9.140625" style="3"/>
    <col min="3" max="3" width="55" bestFit="1" customWidth="1"/>
    <col min="4" max="4" width="16.85546875" bestFit="1" customWidth="1"/>
  </cols>
  <sheetData>
    <row r="3" spans="1:5" ht="15.75" x14ac:dyDescent="0.25">
      <c r="A3" s="180" t="s">
        <v>480</v>
      </c>
      <c r="B3" s="180"/>
      <c r="C3" s="180"/>
      <c r="D3" s="180"/>
      <c r="E3" s="180"/>
    </row>
    <row r="5" spans="1:5" x14ac:dyDescent="0.25">
      <c r="A5" s="3" t="s">
        <v>65</v>
      </c>
      <c r="C5" t="s">
        <v>481</v>
      </c>
      <c r="D5" s="20">
        <f>'Ex SWC-6'!E14</f>
        <v>30706164.359999999</v>
      </c>
    </row>
    <row r="6" spans="1:5" x14ac:dyDescent="0.25">
      <c r="A6" s="3" t="s">
        <v>66</v>
      </c>
      <c r="C6" t="s">
        <v>482</v>
      </c>
      <c r="D6" s="20">
        <f>'Ex SWC-6'!E20</f>
        <v>279896650.64999998</v>
      </c>
    </row>
    <row r="7" spans="1:5" x14ac:dyDescent="0.25">
      <c r="A7" s="3" t="s">
        <v>67</v>
      </c>
      <c r="B7" s="3" t="s">
        <v>483</v>
      </c>
      <c r="C7" t="s">
        <v>484</v>
      </c>
      <c r="D7" s="21">
        <f>D5/D6</f>
        <v>0.109705365493626</v>
      </c>
    </row>
    <row r="8" spans="1:5" x14ac:dyDescent="0.25">
      <c r="A8" s="3" t="s">
        <v>68</v>
      </c>
      <c r="C8" t="s">
        <v>485</v>
      </c>
      <c r="D8" s="20">
        <f>'Ex SWC-6'!I20</f>
        <v>407830777</v>
      </c>
    </row>
    <row r="9" spans="1:5" x14ac:dyDescent="0.25">
      <c r="A9" s="3" t="s">
        <v>69</v>
      </c>
      <c r="B9" s="3" t="s">
        <v>486</v>
      </c>
      <c r="C9" t="s">
        <v>487</v>
      </c>
      <c r="D9" s="22">
        <f>D8*D7</f>
        <v>44741224.450334482</v>
      </c>
    </row>
    <row r="10" spans="1:5" x14ac:dyDescent="0.25">
      <c r="A10" s="3" t="s">
        <v>70</v>
      </c>
      <c r="C10" t="s">
        <v>488</v>
      </c>
      <c r="D10" s="23">
        <f>SUM(550524,929309637,1985432331,650522823)</f>
        <v>3565815315</v>
      </c>
      <c r="E10" t="s">
        <v>489</v>
      </c>
    </row>
    <row r="11" spans="1:5" x14ac:dyDescent="0.25">
      <c r="A11" s="3" t="s">
        <v>71</v>
      </c>
      <c r="B11" s="3" t="s">
        <v>490</v>
      </c>
      <c r="C11" t="s">
        <v>491</v>
      </c>
      <c r="D11" s="24">
        <f>D9/D10</f>
        <v>1.2547263528238697E-2</v>
      </c>
      <c r="E11" s="25" t="s">
        <v>492</v>
      </c>
    </row>
    <row r="13" spans="1:5" ht="15.75" x14ac:dyDescent="0.25">
      <c r="A13" s="180" t="s">
        <v>493</v>
      </c>
      <c r="B13" s="180"/>
      <c r="C13" s="180"/>
      <c r="D13" s="180"/>
      <c r="E13" s="180"/>
    </row>
    <row r="15" spans="1:5" x14ac:dyDescent="0.25">
      <c r="A15" s="3" t="s">
        <v>72</v>
      </c>
      <c r="C15" t="s">
        <v>494</v>
      </c>
      <c r="D15">
        <f>'Ex SWC-6'!E9</f>
        <v>247715630.37</v>
      </c>
    </row>
    <row r="16" spans="1:5" x14ac:dyDescent="0.25">
      <c r="A16" s="3" t="s">
        <v>73</v>
      </c>
      <c r="C16" t="s">
        <v>482</v>
      </c>
      <c r="D16" s="20">
        <f>'Ex SWC-6'!E20</f>
        <v>279896650.64999998</v>
      </c>
    </row>
    <row r="17" spans="1:5" x14ac:dyDescent="0.25">
      <c r="A17" s="3" t="s">
        <v>74</v>
      </c>
      <c r="B17" s="3" t="s">
        <v>495</v>
      </c>
      <c r="C17" t="s">
        <v>496</v>
      </c>
      <c r="D17" s="21">
        <f>D15/D16</f>
        <v>0.88502534701552715</v>
      </c>
    </row>
    <row r="18" spans="1:5" x14ac:dyDescent="0.25">
      <c r="A18" s="3" t="s">
        <v>75</v>
      </c>
      <c r="C18" t="s">
        <v>485</v>
      </c>
      <c r="D18" s="20">
        <f>'Ex SWC-6'!I20</f>
        <v>407830777</v>
      </c>
    </row>
    <row r="19" spans="1:5" x14ac:dyDescent="0.25">
      <c r="A19" s="3" t="s">
        <v>76</v>
      </c>
      <c r="B19" s="3" t="s">
        <v>497</v>
      </c>
      <c r="C19" t="s">
        <v>498</v>
      </c>
      <c r="D19" s="22">
        <f>D18*D17</f>
        <v>360940574.9380371</v>
      </c>
    </row>
    <row r="20" spans="1:5" x14ac:dyDescent="0.25">
      <c r="A20" s="3" t="s">
        <v>77</v>
      </c>
      <c r="C20" t="s">
        <v>499</v>
      </c>
      <c r="D20" s="23">
        <f>'Ex SWC-6'!I25</f>
        <v>8936865</v>
      </c>
      <c r="E20" t="s">
        <v>500</v>
      </c>
    </row>
    <row r="21" spans="1:5" x14ac:dyDescent="0.25">
      <c r="A21" s="3" t="s">
        <v>78</v>
      </c>
      <c r="B21" s="3" t="s">
        <v>501</v>
      </c>
      <c r="C21" t="s">
        <v>502</v>
      </c>
      <c r="D21" s="26">
        <f>D19/D20</f>
        <v>40.387828946508321</v>
      </c>
      <c r="E21" s="25" t="s">
        <v>478</v>
      </c>
    </row>
    <row r="22" spans="1:5" x14ac:dyDescent="0.25">
      <c r="A22" s="3" t="s">
        <v>469</v>
      </c>
      <c r="C22" t="s">
        <v>474</v>
      </c>
      <c r="D22" s="23">
        <f>'Ex SWC-6'!I30</f>
        <v>15502285</v>
      </c>
      <c r="E22" s="25"/>
    </row>
    <row r="23" spans="1:5" x14ac:dyDescent="0.25">
      <c r="A23" s="3" t="s">
        <v>472</v>
      </c>
      <c r="B23" s="3" t="s">
        <v>503</v>
      </c>
      <c r="C23" t="s">
        <v>504</v>
      </c>
      <c r="D23" s="26">
        <f>D19/'Ex SWC-6'!I30</f>
        <v>23.283056332536596</v>
      </c>
      <c r="E23" s="25" t="s">
        <v>478</v>
      </c>
    </row>
    <row r="25" spans="1:5" x14ac:dyDescent="0.25">
      <c r="C25" t="s">
        <v>505</v>
      </c>
    </row>
    <row r="26" spans="1:5" x14ac:dyDescent="0.25">
      <c r="C26" t="s">
        <v>506</v>
      </c>
    </row>
  </sheetData>
  <mergeCells count="2">
    <mergeCell ref="A3:E3"/>
    <mergeCell ref="A13:E13"/>
  </mergeCells>
  <pageMargins left="0.7" right="0.7" top="0.75" bottom="0.75" header="0.3" footer="0.3"/>
  <pageSetup scale="91" fitToHeight="0" orientation="portrait" r:id="rId1"/>
  <headerFooter scaleWithDoc="0">
    <oddHeader>&amp;R&amp;"-,Bold"&amp;10Walmart Inc.
Exhibit SWC-7
Indiana Cause No. 45576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735"/>
  <sheetViews>
    <sheetView zoomScaleNormal="100" workbookViewId="0">
      <selection activeCell="O709" sqref="O709"/>
    </sheetView>
  </sheetViews>
  <sheetFormatPr defaultColWidth="9.140625" defaultRowHeight="12" x14ac:dyDescent="0.2"/>
  <cols>
    <col min="1" max="1" width="9.42578125" style="38" customWidth="1"/>
    <col min="2" max="2" width="0.7109375" style="38" customWidth="1"/>
    <col min="3" max="3" width="7.7109375" style="38" bestFit="1" customWidth="1"/>
    <col min="4" max="4" width="0.7109375" style="38" customWidth="1"/>
    <col min="5" max="5" width="6.7109375" style="38" customWidth="1"/>
    <col min="6" max="6" width="0.7109375" style="38" customWidth="1"/>
    <col min="7" max="7" width="9.140625" style="38"/>
    <col min="8" max="8" width="0.7109375" style="38" customWidth="1"/>
    <col min="9" max="9" width="10.28515625" style="38" customWidth="1"/>
    <col min="10" max="10" width="0.7109375" style="38" customWidth="1"/>
    <col min="11" max="11" width="9.140625" style="38"/>
    <col min="12" max="12" width="0.7109375" style="38" customWidth="1"/>
    <col min="13" max="13" width="9.140625" style="38"/>
    <col min="14" max="14" width="0.7109375" style="38" customWidth="1"/>
    <col min="15" max="15" width="11.140625" style="38" customWidth="1"/>
    <col min="16" max="16" width="0.7109375" style="38" customWidth="1"/>
    <col min="17" max="17" width="12" style="38" customWidth="1"/>
    <col min="18" max="18" width="0.7109375" style="38" customWidth="1"/>
    <col min="19" max="19" width="11.140625" style="38" customWidth="1"/>
    <col min="20" max="20" width="0.7109375" style="38" customWidth="1"/>
    <col min="21" max="16384" width="9.140625" style="38"/>
  </cols>
  <sheetData>
    <row r="3" spans="1:19" ht="15.75" x14ac:dyDescent="0.25">
      <c r="A3" s="185" t="s">
        <v>507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5" spans="1:19" s="40" customFormat="1" ht="36.75" customHeight="1" x14ac:dyDescent="0.2">
      <c r="A5" s="39" t="s">
        <v>508</v>
      </c>
      <c r="C5" s="39" t="s">
        <v>489</v>
      </c>
      <c r="E5" s="39" t="s">
        <v>509</v>
      </c>
      <c r="G5" s="39" t="s">
        <v>510</v>
      </c>
      <c r="I5" s="39" t="s">
        <v>511</v>
      </c>
      <c r="K5" s="39" t="s">
        <v>512</v>
      </c>
      <c r="M5" s="39" t="s">
        <v>513</v>
      </c>
      <c r="O5" s="39" t="s">
        <v>514</v>
      </c>
      <c r="Q5" s="39" t="s">
        <v>515</v>
      </c>
      <c r="S5" s="39" t="s">
        <v>516</v>
      </c>
    </row>
    <row r="6" spans="1:19" s="41" customFormat="1" ht="11.25" x14ac:dyDescent="0.2">
      <c r="E6" s="41" t="s">
        <v>517</v>
      </c>
      <c r="G6" s="41" t="s">
        <v>518</v>
      </c>
      <c r="I6" s="41" t="s">
        <v>518</v>
      </c>
      <c r="K6" s="41" t="s">
        <v>518</v>
      </c>
      <c r="M6" s="41" t="s">
        <v>451</v>
      </c>
      <c r="O6" s="41" t="s">
        <v>519</v>
      </c>
      <c r="Q6" s="41" t="s">
        <v>519</v>
      </c>
      <c r="S6" s="41" t="s">
        <v>519</v>
      </c>
    </row>
    <row r="7" spans="1:19" s="41" customFormat="1" ht="11.25" x14ac:dyDescent="0.2">
      <c r="A7" s="41" t="s">
        <v>65</v>
      </c>
      <c r="C7" s="41" t="s">
        <v>66</v>
      </c>
      <c r="E7" s="41" t="s">
        <v>67</v>
      </c>
      <c r="G7" s="41" t="s">
        <v>68</v>
      </c>
      <c r="I7" s="41" t="s">
        <v>69</v>
      </c>
      <c r="K7" s="41" t="s">
        <v>70</v>
      </c>
      <c r="M7" s="41" t="s">
        <v>71</v>
      </c>
      <c r="O7" s="41" t="s">
        <v>72</v>
      </c>
      <c r="Q7" s="41" t="s">
        <v>73</v>
      </c>
      <c r="S7" s="41" t="s">
        <v>74</v>
      </c>
    </row>
    <row r="8" spans="1:19" s="41" customFormat="1" ht="11.25" x14ac:dyDescent="0.2">
      <c r="K8" s="41" t="s">
        <v>520</v>
      </c>
      <c r="M8" s="41" t="s">
        <v>521</v>
      </c>
      <c r="O8" s="41" t="s">
        <v>522</v>
      </c>
      <c r="Q8" s="41" t="s">
        <v>523</v>
      </c>
      <c r="S8" s="42">
        <f>'Ex SWC-7'!D21</f>
        <v>40.387828946508321</v>
      </c>
    </row>
    <row r="10" spans="1:19" x14ac:dyDescent="0.2">
      <c r="A10" s="38">
        <v>1</v>
      </c>
      <c r="C10" s="43">
        <f>A10*500</f>
        <v>500</v>
      </c>
      <c r="E10" s="44">
        <f>C10/(720*500)</f>
        <v>1.3888888888888889E-3</v>
      </c>
      <c r="G10" s="45">
        <v>0.1333</v>
      </c>
      <c r="I10" s="45">
        <f>'Ex SWC-7'!$D$11</f>
        <v>1.2547263528238697E-2</v>
      </c>
      <c r="K10" s="46">
        <f>G10-I10</f>
        <v>0.12075273647176131</v>
      </c>
      <c r="M10" s="47">
        <f>K10*C10</f>
        <v>60.376368235880655</v>
      </c>
      <c r="O10" s="48">
        <f>M10/500</f>
        <v>0.12075273647176131</v>
      </c>
      <c r="Q10" s="48">
        <f>O10+3.237</f>
        <v>3.3577527364717614</v>
      </c>
      <c r="S10" s="49">
        <f>$S$8</f>
        <v>40.387828946508321</v>
      </c>
    </row>
    <row r="11" spans="1:19" hidden="1" x14ac:dyDescent="0.2">
      <c r="A11" s="38">
        <v>2</v>
      </c>
      <c r="C11" s="43">
        <f t="shared" ref="C11:C74" si="0">A11*500</f>
        <v>1000</v>
      </c>
      <c r="E11" s="44">
        <f t="shared" ref="E11:E74" si="1">C11/(720*500)</f>
        <v>2.7777777777777779E-3</v>
      </c>
      <c r="G11" s="45">
        <v>0.1333</v>
      </c>
      <c r="I11" s="45">
        <f>'Ex SWC-7'!$D$11</f>
        <v>1.2547263528238697E-2</v>
      </c>
      <c r="K11" s="46">
        <f t="shared" ref="K11:K74" si="2">G11-I11</f>
        <v>0.12075273647176131</v>
      </c>
      <c r="M11" s="47">
        <f t="shared" ref="M11:M74" si="3">K11*C11</f>
        <v>120.75273647176131</v>
      </c>
      <c r="O11" s="48">
        <f t="shared" ref="O11:O74" si="4">M11/500</f>
        <v>0.24150547294352262</v>
      </c>
      <c r="Q11" s="48">
        <f t="shared" ref="Q11:Q74" si="5">O11+3.237</f>
        <v>3.4785054729435227</v>
      </c>
      <c r="S11" s="49">
        <f t="shared" ref="S11:S74" si="6">$S$8</f>
        <v>40.387828946508321</v>
      </c>
    </row>
    <row r="12" spans="1:19" hidden="1" x14ac:dyDescent="0.2">
      <c r="A12" s="38">
        <v>3</v>
      </c>
      <c r="C12" s="43">
        <f t="shared" si="0"/>
        <v>1500</v>
      </c>
      <c r="E12" s="44">
        <f t="shared" si="1"/>
        <v>4.1666666666666666E-3</v>
      </c>
      <c r="G12" s="45">
        <v>0.1333</v>
      </c>
      <c r="I12" s="45">
        <f>'Ex SWC-7'!$D$11</f>
        <v>1.2547263528238697E-2</v>
      </c>
      <c r="K12" s="46">
        <f t="shared" si="2"/>
        <v>0.12075273647176131</v>
      </c>
      <c r="M12" s="47">
        <f t="shared" si="3"/>
        <v>181.12910470764197</v>
      </c>
      <c r="O12" s="48">
        <f t="shared" si="4"/>
        <v>0.36225820941528392</v>
      </c>
      <c r="Q12" s="48">
        <f t="shared" si="5"/>
        <v>3.5992582094152841</v>
      </c>
      <c r="S12" s="49">
        <f t="shared" si="6"/>
        <v>40.387828946508321</v>
      </c>
    </row>
    <row r="13" spans="1:19" hidden="1" x14ac:dyDescent="0.2">
      <c r="A13" s="38">
        <v>4</v>
      </c>
      <c r="C13" s="43">
        <f t="shared" si="0"/>
        <v>2000</v>
      </c>
      <c r="E13" s="44">
        <f t="shared" si="1"/>
        <v>5.5555555555555558E-3</v>
      </c>
      <c r="G13" s="45">
        <v>0.1333</v>
      </c>
      <c r="I13" s="45">
        <f>'Ex SWC-7'!$D$11</f>
        <v>1.2547263528238697E-2</v>
      </c>
      <c r="K13" s="46">
        <f t="shared" si="2"/>
        <v>0.12075273647176131</v>
      </c>
      <c r="M13" s="47">
        <f t="shared" si="3"/>
        <v>241.50547294352262</v>
      </c>
      <c r="O13" s="48">
        <f t="shared" si="4"/>
        <v>0.48301094588704524</v>
      </c>
      <c r="Q13" s="48">
        <f t="shared" si="5"/>
        <v>3.7200109458870454</v>
      </c>
      <c r="S13" s="49">
        <f t="shared" si="6"/>
        <v>40.387828946508321</v>
      </c>
    </row>
    <row r="14" spans="1:19" hidden="1" x14ac:dyDescent="0.2">
      <c r="A14" s="38">
        <v>5</v>
      </c>
      <c r="C14" s="43">
        <f t="shared" si="0"/>
        <v>2500</v>
      </c>
      <c r="E14" s="44">
        <f t="shared" si="1"/>
        <v>6.9444444444444441E-3</v>
      </c>
      <c r="G14" s="45">
        <v>0.1333</v>
      </c>
      <c r="I14" s="45">
        <f>'Ex SWC-7'!$D$11</f>
        <v>1.2547263528238697E-2</v>
      </c>
      <c r="K14" s="46">
        <f t="shared" si="2"/>
        <v>0.12075273647176131</v>
      </c>
      <c r="M14" s="47">
        <f t="shared" si="3"/>
        <v>301.8818411794033</v>
      </c>
      <c r="O14" s="48">
        <f t="shared" si="4"/>
        <v>0.60376368235880662</v>
      </c>
      <c r="Q14" s="48">
        <f t="shared" si="5"/>
        <v>3.8407636823588067</v>
      </c>
      <c r="S14" s="49">
        <f t="shared" si="6"/>
        <v>40.387828946508321</v>
      </c>
    </row>
    <row r="15" spans="1:19" hidden="1" x14ac:dyDescent="0.2">
      <c r="A15" s="38">
        <v>6</v>
      </c>
      <c r="C15" s="43">
        <f t="shared" si="0"/>
        <v>3000</v>
      </c>
      <c r="E15" s="44">
        <f t="shared" si="1"/>
        <v>8.3333333333333332E-3</v>
      </c>
      <c r="G15" s="45">
        <v>0.1333</v>
      </c>
      <c r="I15" s="45">
        <f>'Ex SWC-7'!$D$11</f>
        <v>1.2547263528238697E-2</v>
      </c>
      <c r="K15" s="46">
        <f t="shared" si="2"/>
        <v>0.12075273647176131</v>
      </c>
      <c r="M15" s="47">
        <f t="shared" si="3"/>
        <v>362.25820941528394</v>
      </c>
      <c r="O15" s="48">
        <f t="shared" si="4"/>
        <v>0.72451641883056783</v>
      </c>
      <c r="Q15" s="48">
        <f t="shared" si="5"/>
        <v>3.961516418830568</v>
      </c>
      <c r="S15" s="49">
        <f t="shared" si="6"/>
        <v>40.387828946508321</v>
      </c>
    </row>
    <row r="16" spans="1:19" hidden="1" x14ac:dyDescent="0.2">
      <c r="A16" s="38">
        <v>7</v>
      </c>
      <c r="C16" s="43">
        <f t="shared" si="0"/>
        <v>3500</v>
      </c>
      <c r="E16" s="44">
        <f t="shared" si="1"/>
        <v>9.7222222222222224E-3</v>
      </c>
      <c r="G16" s="45">
        <v>0.1333</v>
      </c>
      <c r="I16" s="45">
        <f>'Ex SWC-7'!$D$11</f>
        <v>1.2547263528238697E-2</v>
      </c>
      <c r="K16" s="46">
        <f t="shared" si="2"/>
        <v>0.12075273647176131</v>
      </c>
      <c r="M16" s="47">
        <f t="shared" si="3"/>
        <v>422.63457765116459</v>
      </c>
      <c r="O16" s="48">
        <f t="shared" si="4"/>
        <v>0.84526915530232916</v>
      </c>
      <c r="Q16" s="48">
        <f t="shared" si="5"/>
        <v>4.0822691553023294</v>
      </c>
      <c r="S16" s="49">
        <f t="shared" si="6"/>
        <v>40.387828946508321</v>
      </c>
    </row>
    <row r="17" spans="1:19" hidden="1" x14ac:dyDescent="0.2">
      <c r="A17" s="38">
        <v>8</v>
      </c>
      <c r="C17" s="43">
        <f t="shared" si="0"/>
        <v>4000</v>
      </c>
      <c r="E17" s="44">
        <f t="shared" si="1"/>
        <v>1.1111111111111112E-2</v>
      </c>
      <c r="G17" s="45">
        <v>0.1333</v>
      </c>
      <c r="I17" s="45">
        <f>'Ex SWC-7'!$D$11</f>
        <v>1.2547263528238697E-2</v>
      </c>
      <c r="K17" s="46">
        <f t="shared" si="2"/>
        <v>0.12075273647176131</v>
      </c>
      <c r="M17" s="47">
        <f t="shared" si="3"/>
        <v>483.01094588704524</v>
      </c>
      <c r="O17" s="48">
        <f t="shared" si="4"/>
        <v>0.96602189177409048</v>
      </c>
      <c r="Q17" s="48">
        <f t="shared" si="5"/>
        <v>4.2030218917740907</v>
      </c>
      <c r="S17" s="49">
        <f t="shared" si="6"/>
        <v>40.387828946508321</v>
      </c>
    </row>
    <row r="18" spans="1:19" hidden="1" x14ac:dyDescent="0.2">
      <c r="A18" s="38">
        <v>9</v>
      </c>
      <c r="C18" s="43">
        <f t="shared" si="0"/>
        <v>4500</v>
      </c>
      <c r="E18" s="44">
        <f t="shared" si="1"/>
        <v>1.2500000000000001E-2</v>
      </c>
      <c r="G18" s="45">
        <v>0.1333</v>
      </c>
      <c r="I18" s="45">
        <f>'Ex SWC-7'!$D$11</f>
        <v>1.2547263528238697E-2</v>
      </c>
      <c r="K18" s="46">
        <f t="shared" si="2"/>
        <v>0.12075273647176131</v>
      </c>
      <c r="M18" s="47">
        <f t="shared" si="3"/>
        <v>543.38731412292589</v>
      </c>
      <c r="O18" s="48">
        <f t="shared" si="4"/>
        <v>1.0867746282458517</v>
      </c>
      <c r="Q18" s="48">
        <f t="shared" si="5"/>
        <v>4.323774628245852</v>
      </c>
      <c r="S18" s="49">
        <f t="shared" si="6"/>
        <v>40.387828946508321</v>
      </c>
    </row>
    <row r="19" spans="1:19" hidden="1" x14ac:dyDescent="0.2">
      <c r="A19" s="38">
        <v>10</v>
      </c>
      <c r="C19" s="43">
        <f t="shared" si="0"/>
        <v>5000</v>
      </c>
      <c r="E19" s="44">
        <f t="shared" si="1"/>
        <v>1.3888888888888888E-2</v>
      </c>
      <c r="G19" s="45">
        <v>0.1333</v>
      </c>
      <c r="I19" s="45">
        <f>'Ex SWC-7'!$D$11</f>
        <v>1.2547263528238697E-2</v>
      </c>
      <c r="K19" s="46">
        <f t="shared" si="2"/>
        <v>0.12075273647176131</v>
      </c>
      <c r="M19" s="47">
        <f t="shared" si="3"/>
        <v>603.76368235880659</v>
      </c>
      <c r="O19" s="48">
        <f t="shared" si="4"/>
        <v>1.2075273647176132</v>
      </c>
      <c r="Q19" s="48">
        <f t="shared" si="5"/>
        <v>4.4445273647176133</v>
      </c>
      <c r="S19" s="49">
        <f t="shared" si="6"/>
        <v>40.387828946508321</v>
      </c>
    </row>
    <row r="20" spans="1:19" hidden="1" x14ac:dyDescent="0.2">
      <c r="A20" s="38">
        <v>11</v>
      </c>
      <c r="C20" s="43">
        <f t="shared" si="0"/>
        <v>5500</v>
      </c>
      <c r="E20" s="44">
        <f t="shared" si="1"/>
        <v>1.5277777777777777E-2</v>
      </c>
      <c r="G20" s="45">
        <v>0.10851</v>
      </c>
      <c r="I20" s="45">
        <f>'Ex SWC-7'!$D$11</f>
        <v>1.2547263528238697E-2</v>
      </c>
      <c r="K20" s="46">
        <f t="shared" si="2"/>
        <v>9.5962736471761304E-2</v>
      </c>
      <c r="M20" s="47">
        <f t="shared" si="3"/>
        <v>527.79505059468715</v>
      </c>
      <c r="O20" s="48">
        <f t="shared" si="4"/>
        <v>1.0555901011893742</v>
      </c>
      <c r="Q20" s="48">
        <f t="shared" si="5"/>
        <v>4.2925901011893739</v>
      </c>
      <c r="S20" s="49">
        <f t="shared" si="6"/>
        <v>40.387828946508321</v>
      </c>
    </row>
    <row r="21" spans="1:19" hidden="1" x14ac:dyDescent="0.2">
      <c r="A21" s="38">
        <v>12</v>
      </c>
      <c r="C21" s="43">
        <f t="shared" si="0"/>
        <v>6000</v>
      </c>
      <c r="E21" s="44">
        <f t="shared" si="1"/>
        <v>1.6666666666666666E-2</v>
      </c>
      <c r="G21" s="45">
        <v>0.10851</v>
      </c>
      <c r="I21" s="45">
        <f>'Ex SWC-7'!$D$11</f>
        <v>1.2547263528238697E-2</v>
      </c>
      <c r="K21" s="46">
        <f t="shared" si="2"/>
        <v>9.5962736471761304E-2</v>
      </c>
      <c r="M21" s="47">
        <f t="shared" si="3"/>
        <v>575.77641883056788</v>
      </c>
      <c r="O21" s="48">
        <f t="shared" si="4"/>
        <v>1.1515528376611357</v>
      </c>
      <c r="Q21" s="48">
        <f t="shared" si="5"/>
        <v>4.3885528376611358</v>
      </c>
      <c r="S21" s="49">
        <f t="shared" si="6"/>
        <v>40.387828946508321</v>
      </c>
    </row>
    <row r="22" spans="1:19" hidden="1" x14ac:dyDescent="0.2">
      <c r="A22" s="38">
        <v>13</v>
      </c>
      <c r="C22" s="43">
        <f t="shared" si="0"/>
        <v>6500</v>
      </c>
      <c r="E22" s="44">
        <f t="shared" si="1"/>
        <v>1.8055555555555554E-2</v>
      </c>
      <c r="G22" s="45">
        <v>0.10851</v>
      </c>
      <c r="I22" s="45">
        <f>'Ex SWC-7'!$D$11</f>
        <v>1.2547263528238697E-2</v>
      </c>
      <c r="K22" s="46">
        <f t="shared" si="2"/>
        <v>9.5962736471761304E-2</v>
      </c>
      <c r="M22" s="47">
        <f t="shared" si="3"/>
        <v>623.75778706644849</v>
      </c>
      <c r="O22" s="48">
        <f t="shared" si="4"/>
        <v>1.2475155741328969</v>
      </c>
      <c r="Q22" s="48">
        <f t="shared" si="5"/>
        <v>4.4845155741328968</v>
      </c>
      <c r="S22" s="49">
        <f t="shared" si="6"/>
        <v>40.387828946508321</v>
      </c>
    </row>
    <row r="23" spans="1:19" hidden="1" x14ac:dyDescent="0.2">
      <c r="A23" s="38">
        <v>14</v>
      </c>
      <c r="C23" s="43">
        <f t="shared" si="0"/>
        <v>7000</v>
      </c>
      <c r="E23" s="44">
        <f t="shared" si="1"/>
        <v>1.9444444444444445E-2</v>
      </c>
      <c r="G23" s="45">
        <v>0.10851</v>
      </c>
      <c r="I23" s="45">
        <f>'Ex SWC-7'!$D$11</f>
        <v>1.2547263528238697E-2</v>
      </c>
      <c r="K23" s="46">
        <f t="shared" si="2"/>
        <v>9.5962736471761304E-2</v>
      </c>
      <c r="M23" s="47">
        <f t="shared" si="3"/>
        <v>671.7391553023291</v>
      </c>
      <c r="O23" s="48">
        <f t="shared" si="4"/>
        <v>1.3434783106046582</v>
      </c>
      <c r="Q23" s="48">
        <f t="shared" si="5"/>
        <v>4.5804783106046578</v>
      </c>
      <c r="S23" s="49">
        <f t="shared" si="6"/>
        <v>40.387828946508321</v>
      </c>
    </row>
    <row r="24" spans="1:19" hidden="1" x14ac:dyDescent="0.2">
      <c r="A24" s="38">
        <v>15</v>
      </c>
      <c r="C24" s="43">
        <f t="shared" si="0"/>
        <v>7500</v>
      </c>
      <c r="E24" s="44">
        <f t="shared" si="1"/>
        <v>2.0833333333333332E-2</v>
      </c>
      <c r="G24" s="45">
        <v>0.10851</v>
      </c>
      <c r="I24" s="45">
        <f>'Ex SWC-7'!$D$11</f>
        <v>1.2547263528238697E-2</v>
      </c>
      <c r="K24" s="46">
        <f t="shared" si="2"/>
        <v>9.5962736471761304E-2</v>
      </c>
      <c r="M24" s="47">
        <f t="shared" si="3"/>
        <v>719.72052353820982</v>
      </c>
      <c r="O24" s="48">
        <f t="shared" si="4"/>
        <v>1.4394410470764196</v>
      </c>
      <c r="Q24" s="48">
        <f t="shared" si="5"/>
        <v>4.6764410470764197</v>
      </c>
      <c r="S24" s="49">
        <f t="shared" si="6"/>
        <v>40.387828946508321</v>
      </c>
    </row>
    <row r="25" spans="1:19" hidden="1" x14ac:dyDescent="0.2">
      <c r="A25" s="38">
        <v>16</v>
      </c>
      <c r="C25" s="43">
        <f t="shared" si="0"/>
        <v>8000</v>
      </c>
      <c r="E25" s="44">
        <f t="shared" si="1"/>
        <v>2.2222222222222223E-2</v>
      </c>
      <c r="G25" s="45">
        <v>0.10851</v>
      </c>
      <c r="I25" s="45">
        <f>'Ex SWC-7'!$D$11</f>
        <v>1.2547263528238697E-2</v>
      </c>
      <c r="K25" s="46">
        <f t="shared" si="2"/>
        <v>9.5962736471761304E-2</v>
      </c>
      <c r="M25" s="47">
        <f t="shared" si="3"/>
        <v>767.70189177409043</v>
      </c>
      <c r="O25" s="48">
        <f t="shared" si="4"/>
        <v>1.5354037835481809</v>
      </c>
      <c r="Q25" s="48">
        <f t="shared" si="5"/>
        <v>4.7724037835481807</v>
      </c>
      <c r="S25" s="49">
        <f t="shared" si="6"/>
        <v>40.387828946508321</v>
      </c>
    </row>
    <row r="26" spans="1:19" hidden="1" x14ac:dyDescent="0.2">
      <c r="A26" s="38">
        <v>17</v>
      </c>
      <c r="C26" s="43">
        <f t="shared" si="0"/>
        <v>8500</v>
      </c>
      <c r="E26" s="44">
        <f t="shared" si="1"/>
        <v>2.361111111111111E-2</v>
      </c>
      <c r="G26" s="45">
        <v>0.10851</v>
      </c>
      <c r="I26" s="45">
        <f>'Ex SWC-7'!$D$11</f>
        <v>1.2547263528238697E-2</v>
      </c>
      <c r="K26" s="46">
        <f t="shared" si="2"/>
        <v>9.5962736471761304E-2</v>
      </c>
      <c r="M26" s="47">
        <f t="shared" si="3"/>
        <v>815.68326000997104</v>
      </c>
      <c r="O26" s="48">
        <f t="shared" si="4"/>
        <v>1.6313665200199421</v>
      </c>
      <c r="Q26" s="48">
        <f t="shared" si="5"/>
        <v>4.8683665200199417</v>
      </c>
      <c r="S26" s="49">
        <f t="shared" si="6"/>
        <v>40.387828946508321</v>
      </c>
    </row>
    <row r="27" spans="1:19" hidden="1" x14ac:dyDescent="0.2">
      <c r="A27" s="38">
        <v>18</v>
      </c>
      <c r="C27" s="43">
        <f t="shared" si="0"/>
        <v>9000</v>
      </c>
      <c r="E27" s="44">
        <f t="shared" si="1"/>
        <v>2.5000000000000001E-2</v>
      </c>
      <c r="G27" s="45">
        <v>0.10851</v>
      </c>
      <c r="I27" s="45">
        <f>'Ex SWC-7'!$D$11</f>
        <v>1.2547263528238697E-2</v>
      </c>
      <c r="K27" s="46">
        <f t="shared" si="2"/>
        <v>9.5962736471761304E-2</v>
      </c>
      <c r="M27" s="47">
        <f t="shared" si="3"/>
        <v>863.66462824585176</v>
      </c>
      <c r="O27" s="48">
        <f t="shared" si="4"/>
        <v>1.7273292564917035</v>
      </c>
      <c r="Q27" s="48">
        <f t="shared" si="5"/>
        <v>4.9643292564917036</v>
      </c>
      <c r="S27" s="49">
        <f t="shared" si="6"/>
        <v>40.387828946508321</v>
      </c>
    </row>
    <row r="28" spans="1:19" hidden="1" x14ac:dyDescent="0.2">
      <c r="A28" s="38">
        <v>19</v>
      </c>
      <c r="C28" s="43">
        <f t="shared" si="0"/>
        <v>9500</v>
      </c>
      <c r="E28" s="44">
        <f t="shared" si="1"/>
        <v>2.6388888888888889E-2</v>
      </c>
      <c r="G28" s="45">
        <v>0.10851</v>
      </c>
      <c r="I28" s="45">
        <f>'Ex SWC-7'!$D$11</f>
        <v>1.2547263528238697E-2</v>
      </c>
      <c r="K28" s="46">
        <f t="shared" si="2"/>
        <v>9.5962736471761304E-2</v>
      </c>
      <c r="M28" s="47">
        <f t="shared" si="3"/>
        <v>911.64599648173237</v>
      </c>
      <c r="O28" s="48">
        <f t="shared" si="4"/>
        <v>1.8232919929634648</v>
      </c>
      <c r="Q28" s="48">
        <f t="shared" si="5"/>
        <v>5.0602919929634647</v>
      </c>
      <c r="S28" s="49">
        <f t="shared" si="6"/>
        <v>40.387828946508321</v>
      </c>
    </row>
    <row r="29" spans="1:19" hidden="1" x14ac:dyDescent="0.2">
      <c r="A29" s="38">
        <v>20</v>
      </c>
      <c r="C29" s="43">
        <f t="shared" si="0"/>
        <v>10000</v>
      </c>
      <c r="E29" s="44">
        <f t="shared" si="1"/>
        <v>2.7777777777777776E-2</v>
      </c>
      <c r="G29" s="45">
        <v>0.10851</v>
      </c>
      <c r="I29" s="45">
        <f>'Ex SWC-7'!$D$11</f>
        <v>1.2547263528238697E-2</v>
      </c>
      <c r="K29" s="46">
        <f t="shared" si="2"/>
        <v>9.5962736471761304E-2</v>
      </c>
      <c r="M29" s="47">
        <f t="shared" si="3"/>
        <v>959.62736471761309</v>
      </c>
      <c r="O29" s="48">
        <f t="shared" si="4"/>
        <v>1.9192547294352262</v>
      </c>
      <c r="Q29" s="48">
        <f t="shared" si="5"/>
        <v>5.1562547294352266</v>
      </c>
      <c r="S29" s="49">
        <f t="shared" si="6"/>
        <v>40.387828946508321</v>
      </c>
    </row>
    <row r="30" spans="1:19" hidden="1" x14ac:dyDescent="0.2">
      <c r="A30" s="38">
        <v>21</v>
      </c>
      <c r="C30" s="43">
        <f t="shared" si="0"/>
        <v>10500</v>
      </c>
      <c r="E30" s="44">
        <f t="shared" si="1"/>
        <v>2.9166666666666667E-2</v>
      </c>
      <c r="G30" s="45">
        <v>0.10851</v>
      </c>
      <c r="I30" s="45">
        <f>'Ex SWC-7'!$D$11</f>
        <v>1.2547263528238697E-2</v>
      </c>
      <c r="K30" s="46">
        <f t="shared" si="2"/>
        <v>9.5962736471761304E-2</v>
      </c>
      <c r="M30" s="47">
        <f t="shared" si="3"/>
        <v>1007.6087329534937</v>
      </c>
      <c r="O30" s="48">
        <f t="shared" si="4"/>
        <v>2.0152174659069875</v>
      </c>
      <c r="Q30" s="48">
        <f t="shared" si="5"/>
        <v>5.2522174659069876</v>
      </c>
      <c r="S30" s="49">
        <f t="shared" si="6"/>
        <v>40.387828946508321</v>
      </c>
    </row>
    <row r="31" spans="1:19" hidden="1" x14ac:dyDescent="0.2">
      <c r="A31" s="38">
        <v>22</v>
      </c>
      <c r="C31" s="43">
        <f t="shared" si="0"/>
        <v>11000</v>
      </c>
      <c r="E31" s="44">
        <f t="shared" si="1"/>
        <v>3.0555555555555555E-2</v>
      </c>
      <c r="G31" s="45">
        <v>0.10851</v>
      </c>
      <c r="I31" s="45">
        <f>'Ex SWC-7'!$D$11</f>
        <v>1.2547263528238697E-2</v>
      </c>
      <c r="K31" s="46">
        <f t="shared" si="2"/>
        <v>9.5962736471761304E-2</v>
      </c>
      <c r="M31" s="47">
        <f t="shared" si="3"/>
        <v>1055.5901011893743</v>
      </c>
      <c r="O31" s="48">
        <f t="shared" si="4"/>
        <v>2.1111802023787485</v>
      </c>
      <c r="Q31" s="48">
        <f t="shared" si="5"/>
        <v>5.3481802023787486</v>
      </c>
      <c r="S31" s="49">
        <f t="shared" si="6"/>
        <v>40.387828946508321</v>
      </c>
    </row>
    <row r="32" spans="1:19" hidden="1" x14ac:dyDescent="0.2">
      <c r="A32" s="38">
        <v>23</v>
      </c>
      <c r="C32" s="43">
        <f t="shared" si="0"/>
        <v>11500</v>
      </c>
      <c r="E32" s="44">
        <f t="shared" si="1"/>
        <v>3.1944444444444442E-2</v>
      </c>
      <c r="G32" s="45">
        <v>0.10851</v>
      </c>
      <c r="I32" s="45">
        <f>'Ex SWC-7'!$D$11</f>
        <v>1.2547263528238697E-2</v>
      </c>
      <c r="K32" s="46">
        <f t="shared" si="2"/>
        <v>9.5962736471761304E-2</v>
      </c>
      <c r="M32" s="47">
        <f t="shared" si="3"/>
        <v>1103.5714694252549</v>
      </c>
      <c r="O32" s="48">
        <f t="shared" si="4"/>
        <v>2.2071429388505099</v>
      </c>
      <c r="Q32" s="48">
        <f t="shared" si="5"/>
        <v>5.4441429388505096</v>
      </c>
      <c r="S32" s="49">
        <f t="shared" si="6"/>
        <v>40.387828946508321</v>
      </c>
    </row>
    <row r="33" spans="1:19" hidden="1" x14ac:dyDescent="0.2">
      <c r="A33" s="38">
        <v>24</v>
      </c>
      <c r="C33" s="43">
        <f t="shared" si="0"/>
        <v>12000</v>
      </c>
      <c r="E33" s="44">
        <f t="shared" si="1"/>
        <v>3.3333333333333333E-2</v>
      </c>
      <c r="G33" s="45">
        <v>0.10851</v>
      </c>
      <c r="I33" s="45">
        <f>'Ex SWC-7'!$D$11</f>
        <v>1.2547263528238697E-2</v>
      </c>
      <c r="K33" s="46">
        <f t="shared" si="2"/>
        <v>9.5962736471761304E-2</v>
      </c>
      <c r="M33" s="47">
        <f t="shared" si="3"/>
        <v>1151.5528376611358</v>
      </c>
      <c r="O33" s="48">
        <f t="shared" si="4"/>
        <v>2.3031056753222714</v>
      </c>
      <c r="Q33" s="48">
        <f t="shared" si="5"/>
        <v>5.5401056753222715</v>
      </c>
      <c r="S33" s="49">
        <f t="shared" si="6"/>
        <v>40.387828946508321</v>
      </c>
    </row>
    <row r="34" spans="1:19" hidden="1" x14ac:dyDescent="0.2">
      <c r="A34" s="38">
        <v>25</v>
      </c>
      <c r="C34" s="43">
        <f t="shared" si="0"/>
        <v>12500</v>
      </c>
      <c r="E34" s="44">
        <f t="shared" si="1"/>
        <v>3.4722222222222224E-2</v>
      </c>
      <c r="G34" s="45">
        <v>0.10851</v>
      </c>
      <c r="I34" s="45">
        <f>'Ex SWC-7'!$D$11</f>
        <v>1.2547263528238697E-2</v>
      </c>
      <c r="K34" s="46">
        <f t="shared" si="2"/>
        <v>9.5962736471761304E-2</v>
      </c>
      <c r="M34" s="47">
        <f t="shared" si="3"/>
        <v>1199.5342058970164</v>
      </c>
      <c r="O34" s="48">
        <f t="shared" si="4"/>
        <v>2.3990684117940329</v>
      </c>
      <c r="Q34" s="48">
        <f t="shared" si="5"/>
        <v>5.6360684117940334</v>
      </c>
      <c r="S34" s="49">
        <f t="shared" si="6"/>
        <v>40.387828946508321</v>
      </c>
    </row>
    <row r="35" spans="1:19" hidden="1" x14ac:dyDescent="0.2">
      <c r="A35" s="38">
        <v>26</v>
      </c>
      <c r="C35" s="43">
        <f t="shared" si="0"/>
        <v>13000</v>
      </c>
      <c r="E35" s="44">
        <f t="shared" si="1"/>
        <v>3.6111111111111108E-2</v>
      </c>
      <c r="G35" s="45">
        <v>0.10851</v>
      </c>
      <c r="I35" s="45">
        <f>'Ex SWC-7'!$D$11</f>
        <v>1.2547263528238697E-2</v>
      </c>
      <c r="K35" s="46">
        <f t="shared" si="2"/>
        <v>9.5962736471761304E-2</v>
      </c>
      <c r="M35" s="47">
        <f t="shared" si="3"/>
        <v>1247.515574132897</v>
      </c>
      <c r="O35" s="48">
        <f t="shared" si="4"/>
        <v>2.4950311482657939</v>
      </c>
      <c r="Q35" s="48">
        <f t="shared" si="5"/>
        <v>5.7320311482657935</v>
      </c>
      <c r="S35" s="49">
        <f t="shared" si="6"/>
        <v>40.387828946508321</v>
      </c>
    </row>
    <row r="36" spans="1:19" hidden="1" x14ac:dyDescent="0.2">
      <c r="A36" s="38">
        <v>27</v>
      </c>
      <c r="C36" s="43">
        <f t="shared" si="0"/>
        <v>13500</v>
      </c>
      <c r="E36" s="44">
        <f t="shared" si="1"/>
        <v>3.7499999999999999E-2</v>
      </c>
      <c r="G36" s="45">
        <v>0.10851</v>
      </c>
      <c r="I36" s="45">
        <f>'Ex SWC-7'!$D$11</f>
        <v>1.2547263528238697E-2</v>
      </c>
      <c r="K36" s="46">
        <f t="shared" si="2"/>
        <v>9.5962736471761304E-2</v>
      </c>
      <c r="M36" s="47">
        <f t="shared" si="3"/>
        <v>1295.4969423687776</v>
      </c>
      <c r="O36" s="48">
        <f t="shared" si="4"/>
        <v>2.5909938847375553</v>
      </c>
      <c r="Q36" s="48">
        <f t="shared" si="5"/>
        <v>5.8279938847375554</v>
      </c>
      <c r="S36" s="49">
        <f t="shared" si="6"/>
        <v>40.387828946508321</v>
      </c>
    </row>
    <row r="37" spans="1:19" hidden="1" x14ac:dyDescent="0.2">
      <c r="A37" s="38">
        <v>28</v>
      </c>
      <c r="C37" s="43">
        <f t="shared" si="0"/>
        <v>14000</v>
      </c>
      <c r="E37" s="44">
        <f t="shared" si="1"/>
        <v>3.888888888888889E-2</v>
      </c>
      <c r="G37" s="45">
        <v>0.10851</v>
      </c>
      <c r="I37" s="45">
        <f>'Ex SWC-7'!$D$11</f>
        <v>1.2547263528238697E-2</v>
      </c>
      <c r="K37" s="46">
        <f t="shared" si="2"/>
        <v>9.5962736471761304E-2</v>
      </c>
      <c r="M37" s="47">
        <f t="shared" si="3"/>
        <v>1343.4783106046582</v>
      </c>
      <c r="O37" s="48">
        <f t="shared" si="4"/>
        <v>2.6869566212093163</v>
      </c>
      <c r="Q37" s="48">
        <f t="shared" si="5"/>
        <v>5.9239566212093164</v>
      </c>
      <c r="S37" s="49">
        <f t="shared" si="6"/>
        <v>40.387828946508321</v>
      </c>
    </row>
    <row r="38" spans="1:19" hidden="1" x14ac:dyDescent="0.2">
      <c r="A38" s="38">
        <v>29</v>
      </c>
      <c r="C38" s="43">
        <f t="shared" si="0"/>
        <v>14500</v>
      </c>
      <c r="E38" s="44">
        <f t="shared" si="1"/>
        <v>4.027777777777778E-2</v>
      </c>
      <c r="G38" s="45">
        <v>0.10851</v>
      </c>
      <c r="I38" s="45">
        <f>'Ex SWC-7'!$D$11</f>
        <v>1.2547263528238697E-2</v>
      </c>
      <c r="K38" s="46">
        <f t="shared" si="2"/>
        <v>9.5962736471761304E-2</v>
      </c>
      <c r="M38" s="47">
        <f t="shared" si="3"/>
        <v>1391.4596788405388</v>
      </c>
      <c r="O38" s="48">
        <f t="shared" si="4"/>
        <v>2.7829193576810778</v>
      </c>
      <c r="Q38" s="48">
        <f t="shared" si="5"/>
        <v>6.0199193576810774</v>
      </c>
      <c r="S38" s="49">
        <f t="shared" si="6"/>
        <v>40.387828946508321</v>
      </c>
    </row>
    <row r="39" spans="1:19" hidden="1" x14ac:dyDescent="0.2">
      <c r="A39" s="38">
        <v>30</v>
      </c>
      <c r="C39" s="43">
        <f t="shared" si="0"/>
        <v>15000</v>
      </c>
      <c r="E39" s="44">
        <f t="shared" si="1"/>
        <v>4.1666666666666664E-2</v>
      </c>
      <c r="G39" s="45">
        <v>0.10851</v>
      </c>
      <c r="I39" s="45">
        <f>'Ex SWC-7'!$D$11</f>
        <v>1.2547263528238697E-2</v>
      </c>
      <c r="K39" s="46">
        <f t="shared" si="2"/>
        <v>9.5962736471761304E-2</v>
      </c>
      <c r="M39" s="47">
        <f t="shared" si="3"/>
        <v>1439.4410470764196</v>
      </c>
      <c r="O39" s="48">
        <f t="shared" si="4"/>
        <v>2.8788820941528392</v>
      </c>
      <c r="Q39" s="48">
        <f t="shared" si="5"/>
        <v>6.1158820941528393</v>
      </c>
      <c r="S39" s="49">
        <f t="shared" si="6"/>
        <v>40.387828946508321</v>
      </c>
    </row>
    <row r="40" spans="1:19" hidden="1" x14ac:dyDescent="0.2">
      <c r="A40" s="38">
        <v>31</v>
      </c>
      <c r="C40" s="43">
        <f t="shared" si="0"/>
        <v>15500</v>
      </c>
      <c r="E40" s="44">
        <f t="shared" si="1"/>
        <v>4.3055555555555555E-2</v>
      </c>
      <c r="G40" s="45">
        <v>0.10851</v>
      </c>
      <c r="I40" s="45">
        <f>'Ex SWC-7'!$D$11</f>
        <v>1.2547263528238697E-2</v>
      </c>
      <c r="K40" s="46">
        <f t="shared" si="2"/>
        <v>9.5962736471761304E-2</v>
      </c>
      <c r="M40" s="47">
        <f t="shared" si="3"/>
        <v>1487.4224153123002</v>
      </c>
      <c r="O40" s="48">
        <f t="shared" si="4"/>
        <v>2.9748448306246007</v>
      </c>
      <c r="Q40" s="48">
        <f t="shared" si="5"/>
        <v>6.2118448306246012</v>
      </c>
      <c r="S40" s="49">
        <f t="shared" si="6"/>
        <v>40.387828946508321</v>
      </c>
    </row>
    <row r="41" spans="1:19" hidden="1" x14ac:dyDescent="0.2">
      <c r="A41" s="38">
        <v>32</v>
      </c>
      <c r="C41" s="43">
        <f t="shared" si="0"/>
        <v>16000</v>
      </c>
      <c r="E41" s="44">
        <f t="shared" si="1"/>
        <v>4.4444444444444446E-2</v>
      </c>
      <c r="G41" s="45">
        <v>0.10851</v>
      </c>
      <c r="I41" s="45">
        <f>'Ex SWC-7'!$D$11</f>
        <v>1.2547263528238697E-2</v>
      </c>
      <c r="K41" s="46">
        <f t="shared" si="2"/>
        <v>9.5962736471761304E-2</v>
      </c>
      <c r="M41" s="47">
        <f t="shared" si="3"/>
        <v>1535.4037835481809</v>
      </c>
      <c r="O41" s="48">
        <f t="shared" si="4"/>
        <v>3.0708075670963617</v>
      </c>
      <c r="Q41" s="48">
        <f t="shared" si="5"/>
        <v>6.3078075670963614</v>
      </c>
      <c r="S41" s="49">
        <f t="shared" si="6"/>
        <v>40.387828946508321</v>
      </c>
    </row>
    <row r="42" spans="1:19" hidden="1" x14ac:dyDescent="0.2">
      <c r="A42" s="38">
        <v>33</v>
      </c>
      <c r="C42" s="43">
        <f t="shared" si="0"/>
        <v>16500</v>
      </c>
      <c r="E42" s="44">
        <f t="shared" si="1"/>
        <v>4.583333333333333E-2</v>
      </c>
      <c r="G42" s="45">
        <v>0.10851</v>
      </c>
      <c r="I42" s="45">
        <f>'Ex SWC-7'!$D$11</f>
        <v>1.2547263528238697E-2</v>
      </c>
      <c r="K42" s="46">
        <f t="shared" si="2"/>
        <v>9.5962736471761304E-2</v>
      </c>
      <c r="M42" s="47">
        <f t="shared" si="3"/>
        <v>1583.3851517840615</v>
      </c>
      <c r="O42" s="48">
        <f t="shared" si="4"/>
        <v>3.1667703035681227</v>
      </c>
      <c r="Q42" s="48">
        <f t="shared" si="5"/>
        <v>6.4037703035681233</v>
      </c>
      <c r="S42" s="49">
        <f t="shared" si="6"/>
        <v>40.387828946508321</v>
      </c>
    </row>
    <row r="43" spans="1:19" hidden="1" x14ac:dyDescent="0.2">
      <c r="A43" s="38">
        <v>34</v>
      </c>
      <c r="C43" s="43">
        <f t="shared" si="0"/>
        <v>17000</v>
      </c>
      <c r="E43" s="44">
        <f t="shared" si="1"/>
        <v>4.7222222222222221E-2</v>
      </c>
      <c r="G43" s="45">
        <v>0.10851</v>
      </c>
      <c r="I43" s="45">
        <f>'Ex SWC-7'!$D$11</f>
        <v>1.2547263528238697E-2</v>
      </c>
      <c r="K43" s="46">
        <f t="shared" si="2"/>
        <v>9.5962736471761304E-2</v>
      </c>
      <c r="M43" s="47">
        <f t="shared" si="3"/>
        <v>1631.3665200199421</v>
      </c>
      <c r="O43" s="48">
        <f t="shared" si="4"/>
        <v>3.2627330400398842</v>
      </c>
      <c r="Q43" s="48">
        <f t="shared" si="5"/>
        <v>6.4997330400398843</v>
      </c>
      <c r="S43" s="49">
        <f t="shared" si="6"/>
        <v>40.387828946508321</v>
      </c>
    </row>
    <row r="44" spans="1:19" hidden="1" x14ac:dyDescent="0.2">
      <c r="A44" s="38">
        <v>35</v>
      </c>
      <c r="C44" s="43">
        <f t="shared" si="0"/>
        <v>17500</v>
      </c>
      <c r="E44" s="44">
        <f t="shared" si="1"/>
        <v>4.8611111111111112E-2</v>
      </c>
      <c r="G44" s="45">
        <v>0.10851</v>
      </c>
      <c r="I44" s="45">
        <f>'Ex SWC-7'!$D$11</f>
        <v>1.2547263528238697E-2</v>
      </c>
      <c r="K44" s="46">
        <f t="shared" si="2"/>
        <v>9.5962736471761304E-2</v>
      </c>
      <c r="M44" s="47">
        <f t="shared" si="3"/>
        <v>1679.3478882558229</v>
      </c>
      <c r="O44" s="48">
        <f t="shared" si="4"/>
        <v>3.3586957765116456</v>
      </c>
      <c r="Q44" s="48">
        <f t="shared" si="5"/>
        <v>6.5956957765116453</v>
      </c>
      <c r="S44" s="49">
        <f t="shared" si="6"/>
        <v>40.387828946508321</v>
      </c>
    </row>
    <row r="45" spans="1:19" hidden="1" x14ac:dyDescent="0.2">
      <c r="A45" s="38">
        <v>36</v>
      </c>
      <c r="C45" s="43">
        <f t="shared" si="0"/>
        <v>18000</v>
      </c>
      <c r="E45" s="44">
        <f t="shared" si="1"/>
        <v>0.05</v>
      </c>
      <c r="G45" s="45">
        <v>0.10851</v>
      </c>
      <c r="I45" s="45">
        <f>'Ex SWC-7'!$D$11</f>
        <v>1.2547263528238697E-2</v>
      </c>
      <c r="K45" s="46">
        <f t="shared" si="2"/>
        <v>9.5962736471761304E-2</v>
      </c>
      <c r="M45" s="47">
        <f t="shared" si="3"/>
        <v>1727.3292564917035</v>
      </c>
      <c r="O45" s="48">
        <f t="shared" si="4"/>
        <v>3.4546585129834071</v>
      </c>
      <c r="Q45" s="48">
        <f t="shared" si="5"/>
        <v>6.6916585129834072</v>
      </c>
      <c r="S45" s="49">
        <f t="shared" si="6"/>
        <v>40.387828946508321</v>
      </c>
    </row>
    <row r="46" spans="1:19" hidden="1" x14ac:dyDescent="0.2">
      <c r="A46" s="38">
        <v>37</v>
      </c>
      <c r="C46" s="43">
        <f t="shared" si="0"/>
        <v>18500</v>
      </c>
      <c r="E46" s="44">
        <f t="shared" si="1"/>
        <v>5.1388888888888887E-2</v>
      </c>
      <c r="G46" s="45">
        <v>0.10851</v>
      </c>
      <c r="I46" s="45">
        <f>'Ex SWC-7'!$D$11</f>
        <v>1.2547263528238697E-2</v>
      </c>
      <c r="K46" s="46">
        <f t="shared" si="2"/>
        <v>9.5962736471761304E-2</v>
      </c>
      <c r="M46" s="47">
        <f t="shared" si="3"/>
        <v>1775.3106247275841</v>
      </c>
      <c r="O46" s="48">
        <f t="shared" si="4"/>
        <v>3.5506212494551681</v>
      </c>
      <c r="Q46" s="48">
        <f t="shared" si="5"/>
        <v>6.7876212494551682</v>
      </c>
      <c r="S46" s="49">
        <f t="shared" si="6"/>
        <v>40.387828946508321</v>
      </c>
    </row>
    <row r="47" spans="1:19" hidden="1" x14ac:dyDescent="0.2">
      <c r="A47" s="38">
        <v>38</v>
      </c>
      <c r="C47" s="43">
        <f t="shared" si="0"/>
        <v>19000</v>
      </c>
      <c r="E47" s="44">
        <f t="shared" si="1"/>
        <v>5.2777777777777778E-2</v>
      </c>
      <c r="G47" s="45">
        <v>0.10851</v>
      </c>
      <c r="I47" s="45">
        <f>'Ex SWC-7'!$D$11</f>
        <v>1.2547263528238697E-2</v>
      </c>
      <c r="K47" s="46">
        <f t="shared" si="2"/>
        <v>9.5962736471761304E-2</v>
      </c>
      <c r="M47" s="47">
        <f t="shared" si="3"/>
        <v>1823.2919929634647</v>
      </c>
      <c r="O47" s="48">
        <f t="shared" si="4"/>
        <v>3.6465839859269296</v>
      </c>
      <c r="Q47" s="48">
        <f t="shared" si="5"/>
        <v>6.8835839859269292</v>
      </c>
      <c r="S47" s="49">
        <f t="shared" si="6"/>
        <v>40.387828946508321</v>
      </c>
    </row>
    <row r="48" spans="1:19" hidden="1" x14ac:dyDescent="0.2">
      <c r="A48" s="38">
        <v>39</v>
      </c>
      <c r="C48" s="43">
        <f t="shared" si="0"/>
        <v>19500</v>
      </c>
      <c r="E48" s="44">
        <f t="shared" si="1"/>
        <v>5.4166666666666669E-2</v>
      </c>
      <c r="G48" s="45">
        <v>0.10851</v>
      </c>
      <c r="I48" s="45">
        <f>'Ex SWC-7'!$D$11</f>
        <v>1.2547263528238697E-2</v>
      </c>
      <c r="K48" s="46">
        <f t="shared" si="2"/>
        <v>9.5962736471761304E-2</v>
      </c>
      <c r="M48" s="47">
        <f t="shared" si="3"/>
        <v>1871.2733611993453</v>
      </c>
      <c r="O48" s="48">
        <f t="shared" si="4"/>
        <v>3.7425467223986906</v>
      </c>
      <c r="Q48" s="48">
        <f t="shared" si="5"/>
        <v>6.9795467223986911</v>
      </c>
      <c r="S48" s="49">
        <f t="shared" si="6"/>
        <v>40.387828946508321</v>
      </c>
    </row>
    <row r="49" spans="1:19" hidden="1" x14ac:dyDescent="0.2">
      <c r="A49" s="38">
        <v>40</v>
      </c>
      <c r="C49" s="43">
        <f t="shared" si="0"/>
        <v>20000</v>
      </c>
      <c r="E49" s="44">
        <f t="shared" si="1"/>
        <v>5.5555555555555552E-2</v>
      </c>
      <c r="G49" s="45">
        <v>0.10851</v>
      </c>
      <c r="I49" s="45">
        <f>'Ex SWC-7'!$D$11</f>
        <v>1.2547263528238697E-2</v>
      </c>
      <c r="K49" s="46">
        <f t="shared" si="2"/>
        <v>9.5962736471761304E-2</v>
      </c>
      <c r="M49" s="47">
        <f t="shared" si="3"/>
        <v>1919.2547294352262</v>
      </c>
      <c r="O49" s="48">
        <f t="shared" si="4"/>
        <v>3.8385094588704525</v>
      </c>
      <c r="Q49" s="48">
        <f t="shared" si="5"/>
        <v>7.075509458870453</v>
      </c>
      <c r="S49" s="49">
        <f t="shared" si="6"/>
        <v>40.387828946508321</v>
      </c>
    </row>
    <row r="50" spans="1:19" hidden="1" x14ac:dyDescent="0.2">
      <c r="A50" s="38">
        <v>41</v>
      </c>
      <c r="C50" s="43">
        <f t="shared" si="0"/>
        <v>20500</v>
      </c>
      <c r="E50" s="44">
        <f t="shared" si="1"/>
        <v>5.6944444444444443E-2</v>
      </c>
      <c r="G50" s="45">
        <v>0.10851</v>
      </c>
      <c r="I50" s="45">
        <f>'Ex SWC-7'!$D$11</f>
        <v>1.2547263528238697E-2</v>
      </c>
      <c r="K50" s="46">
        <f t="shared" si="2"/>
        <v>9.5962736471761304E-2</v>
      </c>
      <c r="M50" s="47">
        <f t="shared" si="3"/>
        <v>1967.2360976711068</v>
      </c>
      <c r="O50" s="48">
        <f t="shared" si="4"/>
        <v>3.9344721953422135</v>
      </c>
      <c r="Q50" s="48">
        <f t="shared" si="5"/>
        <v>7.1714721953422131</v>
      </c>
      <c r="S50" s="49">
        <f t="shared" si="6"/>
        <v>40.387828946508321</v>
      </c>
    </row>
    <row r="51" spans="1:19" hidden="1" x14ac:dyDescent="0.2">
      <c r="A51" s="38">
        <v>42</v>
      </c>
      <c r="C51" s="43">
        <f t="shared" si="0"/>
        <v>21000</v>
      </c>
      <c r="E51" s="44">
        <f t="shared" si="1"/>
        <v>5.8333333333333334E-2</v>
      </c>
      <c r="G51" s="45">
        <v>0.10851</v>
      </c>
      <c r="I51" s="45">
        <f>'Ex SWC-7'!$D$11</f>
        <v>1.2547263528238697E-2</v>
      </c>
      <c r="K51" s="46">
        <f t="shared" si="2"/>
        <v>9.5962736471761304E-2</v>
      </c>
      <c r="M51" s="47">
        <f t="shared" si="3"/>
        <v>2015.2174659069874</v>
      </c>
      <c r="O51" s="48">
        <f t="shared" si="4"/>
        <v>4.0304349318139749</v>
      </c>
      <c r="Q51" s="48">
        <f t="shared" si="5"/>
        <v>7.267434931813975</v>
      </c>
      <c r="S51" s="49">
        <f t="shared" si="6"/>
        <v>40.387828946508321</v>
      </c>
    </row>
    <row r="52" spans="1:19" hidden="1" x14ac:dyDescent="0.2">
      <c r="A52" s="38">
        <v>43</v>
      </c>
      <c r="C52" s="43">
        <f t="shared" si="0"/>
        <v>21500</v>
      </c>
      <c r="E52" s="44">
        <f t="shared" si="1"/>
        <v>5.9722222222222225E-2</v>
      </c>
      <c r="G52" s="45">
        <v>0.10851</v>
      </c>
      <c r="I52" s="45">
        <f>'Ex SWC-7'!$D$11</f>
        <v>1.2547263528238697E-2</v>
      </c>
      <c r="K52" s="46">
        <f t="shared" si="2"/>
        <v>9.5962736471761304E-2</v>
      </c>
      <c r="M52" s="47">
        <f t="shared" si="3"/>
        <v>2063.1988341428682</v>
      </c>
      <c r="O52" s="48">
        <f t="shared" si="4"/>
        <v>4.1263976682857368</v>
      </c>
      <c r="Q52" s="48">
        <f t="shared" si="5"/>
        <v>7.3633976682857369</v>
      </c>
      <c r="S52" s="49">
        <f t="shared" si="6"/>
        <v>40.387828946508321</v>
      </c>
    </row>
    <row r="53" spans="1:19" hidden="1" x14ac:dyDescent="0.2">
      <c r="A53" s="38">
        <v>44</v>
      </c>
      <c r="C53" s="43">
        <f t="shared" si="0"/>
        <v>22000</v>
      </c>
      <c r="E53" s="44">
        <f t="shared" si="1"/>
        <v>6.1111111111111109E-2</v>
      </c>
      <c r="G53" s="45">
        <v>0.10851</v>
      </c>
      <c r="I53" s="45">
        <f>'Ex SWC-7'!$D$11</f>
        <v>1.2547263528238697E-2</v>
      </c>
      <c r="K53" s="46">
        <f t="shared" si="2"/>
        <v>9.5962736471761304E-2</v>
      </c>
      <c r="M53" s="47">
        <f t="shared" si="3"/>
        <v>2111.1802023787486</v>
      </c>
      <c r="O53" s="48">
        <f t="shared" si="4"/>
        <v>4.222360404757497</v>
      </c>
      <c r="Q53" s="48">
        <f t="shared" si="5"/>
        <v>7.4593604047574971</v>
      </c>
      <c r="S53" s="49">
        <f t="shared" si="6"/>
        <v>40.387828946508321</v>
      </c>
    </row>
    <row r="54" spans="1:19" hidden="1" x14ac:dyDescent="0.2">
      <c r="A54" s="38">
        <v>45</v>
      </c>
      <c r="C54" s="43">
        <f t="shared" si="0"/>
        <v>22500</v>
      </c>
      <c r="E54" s="44">
        <f t="shared" si="1"/>
        <v>6.25E-2</v>
      </c>
      <c r="G54" s="45">
        <v>0.10851</v>
      </c>
      <c r="I54" s="45">
        <f>'Ex SWC-7'!$D$11</f>
        <v>1.2547263528238697E-2</v>
      </c>
      <c r="K54" s="46">
        <f t="shared" si="2"/>
        <v>9.5962736471761304E-2</v>
      </c>
      <c r="M54" s="47">
        <f t="shared" si="3"/>
        <v>2159.1615706146295</v>
      </c>
      <c r="O54" s="48">
        <f t="shared" si="4"/>
        <v>4.3183231412292589</v>
      </c>
      <c r="Q54" s="48">
        <f t="shared" si="5"/>
        <v>7.555323141229259</v>
      </c>
      <c r="S54" s="49">
        <f t="shared" si="6"/>
        <v>40.387828946508321</v>
      </c>
    </row>
    <row r="55" spans="1:19" hidden="1" x14ac:dyDescent="0.2">
      <c r="A55" s="38">
        <v>46</v>
      </c>
      <c r="C55" s="43">
        <f t="shared" si="0"/>
        <v>23000</v>
      </c>
      <c r="E55" s="44">
        <f t="shared" si="1"/>
        <v>6.3888888888888884E-2</v>
      </c>
      <c r="G55" s="45">
        <v>0.10851</v>
      </c>
      <c r="I55" s="45">
        <f>'Ex SWC-7'!$D$11</f>
        <v>1.2547263528238697E-2</v>
      </c>
      <c r="K55" s="46">
        <f t="shared" si="2"/>
        <v>9.5962736471761304E-2</v>
      </c>
      <c r="M55" s="47">
        <f t="shared" si="3"/>
        <v>2207.1429388505098</v>
      </c>
      <c r="O55" s="48">
        <f t="shared" si="4"/>
        <v>4.4142858777010199</v>
      </c>
      <c r="Q55" s="48">
        <f t="shared" si="5"/>
        <v>7.65128587770102</v>
      </c>
      <c r="S55" s="49">
        <f t="shared" si="6"/>
        <v>40.387828946508321</v>
      </c>
    </row>
    <row r="56" spans="1:19" hidden="1" x14ac:dyDescent="0.2">
      <c r="A56" s="38">
        <v>47</v>
      </c>
      <c r="C56" s="43">
        <f t="shared" si="0"/>
        <v>23500</v>
      </c>
      <c r="E56" s="44">
        <f t="shared" si="1"/>
        <v>6.5277777777777782E-2</v>
      </c>
      <c r="G56" s="45">
        <v>0.10851</v>
      </c>
      <c r="I56" s="45">
        <f>'Ex SWC-7'!$D$11</f>
        <v>1.2547263528238697E-2</v>
      </c>
      <c r="K56" s="46">
        <f t="shared" si="2"/>
        <v>9.5962736471761304E-2</v>
      </c>
      <c r="M56" s="47">
        <f t="shared" si="3"/>
        <v>2255.1243070863907</v>
      </c>
      <c r="O56" s="48">
        <f t="shared" si="4"/>
        <v>4.5102486141727818</v>
      </c>
      <c r="Q56" s="48">
        <f t="shared" si="5"/>
        <v>7.7472486141727819</v>
      </c>
      <c r="S56" s="49">
        <f t="shared" si="6"/>
        <v>40.387828946508321</v>
      </c>
    </row>
    <row r="57" spans="1:19" hidden="1" x14ac:dyDescent="0.2">
      <c r="A57" s="38">
        <v>48</v>
      </c>
      <c r="C57" s="43">
        <f t="shared" si="0"/>
        <v>24000</v>
      </c>
      <c r="E57" s="44">
        <f t="shared" si="1"/>
        <v>6.6666666666666666E-2</v>
      </c>
      <c r="G57" s="45">
        <v>0.10851</v>
      </c>
      <c r="I57" s="45">
        <f>'Ex SWC-7'!$D$11</f>
        <v>1.2547263528238697E-2</v>
      </c>
      <c r="K57" s="46">
        <f t="shared" si="2"/>
        <v>9.5962736471761304E-2</v>
      </c>
      <c r="M57" s="47">
        <f t="shared" si="3"/>
        <v>2303.1056753222715</v>
      </c>
      <c r="O57" s="48">
        <f t="shared" si="4"/>
        <v>4.6062113506445428</v>
      </c>
      <c r="Q57" s="48">
        <f t="shared" si="5"/>
        <v>7.8432113506445429</v>
      </c>
      <c r="S57" s="49">
        <f t="shared" si="6"/>
        <v>40.387828946508321</v>
      </c>
    </row>
    <row r="58" spans="1:19" hidden="1" x14ac:dyDescent="0.2">
      <c r="A58" s="38">
        <v>49</v>
      </c>
      <c r="C58" s="43">
        <f t="shared" si="0"/>
        <v>24500</v>
      </c>
      <c r="E58" s="44">
        <f t="shared" si="1"/>
        <v>6.805555555555555E-2</v>
      </c>
      <c r="G58" s="45">
        <v>0.10851</v>
      </c>
      <c r="I58" s="45">
        <f>'Ex SWC-7'!$D$11</f>
        <v>1.2547263528238697E-2</v>
      </c>
      <c r="K58" s="46">
        <f t="shared" si="2"/>
        <v>9.5962736471761304E-2</v>
      </c>
      <c r="M58" s="47">
        <f t="shared" si="3"/>
        <v>2351.0870435581519</v>
      </c>
      <c r="O58" s="48">
        <f t="shared" si="4"/>
        <v>4.7021740871163038</v>
      </c>
      <c r="Q58" s="48">
        <f t="shared" si="5"/>
        <v>7.9391740871163039</v>
      </c>
      <c r="S58" s="49">
        <f t="shared" si="6"/>
        <v>40.387828946508321</v>
      </c>
    </row>
    <row r="59" spans="1:19" hidden="1" x14ac:dyDescent="0.2">
      <c r="A59" s="38">
        <v>50</v>
      </c>
      <c r="C59" s="43">
        <f t="shared" si="0"/>
        <v>25000</v>
      </c>
      <c r="E59" s="44">
        <f t="shared" si="1"/>
        <v>6.9444444444444448E-2</v>
      </c>
      <c r="G59" s="45">
        <v>0.10851</v>
      </c>
      <c r="I59" s="45">
        <f>'Ex SWC-7'!$D$11</f>
        <v>1.2547263528238697E-2</v>
      </c>
      <c r="K59" s="46">
        <f t="shared" si="2"/>
        <v>9.5962736471761304E-2</v>
      </c>
      <c r="M59" s="47">
        <f t="shared" si="3"/>
        <v>2399.0684117940327</v>
      </c>
      <c r="O59" s="48">
        <f t="shared" si="4"/>
        <v>4.7981368235880657</v>
      </c>
      <c r="Q59" s="48">
        <f t="shared" si="5"/>
        <v>8.0351368235880649</v>
      </c>
      <c r="S59" s="49">
        <f t="shared" si="6"/>
        <v>40.387828946508321</v>
      </c>
    </row>
    <row r="60" spans="1:19" hidden="1" x14ac:dyDescent="0.2">
      <c r="A60" s="38">
        <v>51</v>
      </c>
      <c r="C60" s="43">
        <f t="shared" si="0"/>
        <v>25500</v>
      </c>
      <c r="E60" s="44">
        <f t="shared" si="1"/>
        <v>7.0833333333333331E-2</v>
      </c>
      <c r="G60" s="45">
        <v>0.10851</v>
      </c>
      <c r="I60" s="45">
        <f>'Ex SWC-7'!$D$11</f>
        <v>1.2547263528238697E-2</v>
      </c>
      <c r="K60" s="46">
        <f t="shared" si="2"/>
        <v>9.5962736471761304E-2</v>
      </c>
      <c r="M60" s="47">
        <f t="shared" si="3"/>
        <v>2447.0497800299131</v>
      </c>
      <c r="O60" s="48">
        <f t="shared" si="4"/>
        <v>4.8940995600598258</v>
      </c>
      <c r="Q60" s="48">
        <f t="shared" si="5"/>
        <v>8.1310995600598268</v>
      </c>
      <c r="S60" s="49">
        <f t="shared" si="6"/>
        <v>40.387828946508321</v>
      </c>
    </row>
    <row r="61" spans="1:19" hidden="1" x14ac:dyDescent="0.2">
      <c r="A61" s="38">
        <v>52</v>
      </c>
      <c r="C61" s="43">
        <f t="shared" si="0"/>
        <v>26000</v>
      </c>
      <c r="E61" s="44">
        <f t="shared" si="1"/>
        <v>7.2222222222222215E-2</v>
      </c>
      <c r="G61" s="45">
        <v>0.10851</v>
      </c>
      <c r="I61" s="45">
        <f>'Ex SWC-7'!$D$11</f>
        <v>1.2547263528238697E-2</v>
      </c>
      <c r="K61" s="46">
        <f t="shared" si="2"/>
        <v>9.5962736471761304E-2</v>
      </c>
      <c r="M61" s="47">
        <f t="shared" si="3"/>
        <v>2495.0311482657939</v>
      </c>
      <c r="O61" s="48">
        <f t="shared" si="4"/>
        <v>4.9900622965315877</v>
      </c>
      <c r="Q61" s="48">
        <f t="shared" si="5"/>
        <v>8.2270622965315887</v>
      </c>
      <c r="S61" s="49">
        <f t="shared" si="6"/>
        <v>40.387828946508321</v>
      </c>
    </row>
    <row r="62" spans="1:19" hidden="1" x14ac:dyDescent="0.2">
      <c r="A62" s="38">
        <v>53</v>
      </c>
      <c r="C62" s="43">
        <f t="shared" si="0"/>
        <v>26500</v>
      </c>
      <c r="E62" s="44">
        <f t="shared" si="1"/>
        <v>7.3611111111111113E-2</v>
      </c>
      <c r="G62" s="45">
        <v>0.10851</v>
      </c>
      <c r="I62" s="45">
        <f>'Ex SWC-7'!$D$11</f>
        <v>1.2547263528238697E-2</v>
      </c>
      <c r="K62" s="46">
        <f t="shared" si="2"/>
        <v>9.5962736471761304E-2</v>
      </c>
      <c r="M62" s="47">
        <f t="shared" si="3"/>
        <v>2543.0125165016743</v>
      </c>
      <c r="O62" s="48">
        <f t="shared" si="4"/>
        <v>5.0860250330033487</v>
      </c>
      <c r="Q62" s="48">
        <f t="shared" si="5"/>
        <v>8.3230250330033488</v>
      </c>
      <c r="S62" s="49">
        <f t="shared" si="6"/>
        <v>40.387828946508321</v>
      </c>
    </row>
    <row r="63" spans="1:19" hidden="1" x14ac:dyDescent="0.2">
      <c r="A63" s="38">
        <v>54</v>
      </c>
      <c r="C63" s="43">
        <f t="shared" si="0"/>
        <v>27000</v>
      </c>
      <c r="E63" s="44">
        <f t="shared" si="1"/>
        <v>7.4999999999999997E-2</v>
      </c>
      <c r="G63" s="45">
        <v>0.10851</v>
      </c>
      <c r="I63" s="45">
        <f>'Ex SWC-7'!$D$11</f>
        <v>1.2547263528238697E-2</v>
      </c>
      <c r="K63" s="46">
        <f t="shared" si="2"/>
        <v>9.5962736471761304E-2</v>
      </c>
      <c r="M63" s="47">
        <f t="shared" si="3"/>
        <v>2590.9938847375552</v>
      </c>
      <c r="O63" s="48">
        <f t="shared" si="4"/>
        <v>5.1819877694751106</v>
      </c>
      <c r="Q63" s="48">
        <f t="shared" si="5"/>
        <v>8.4189877694751107</v>
      </c>
      <c r="S63" s="49">
        <f t="shared" si="6"/>
        <v>40.387828946508321</v>
      </c>
    </row>
    <row r="64" spans="1:19" hidden="1" x14ac:dyDescent="0.2">
      <c r="A64" s="38">
        <v>55</v>
      </c>
      <c r="C64" s="43">
        <f t="shared" si="0"/>
        <v>27500</v>
      </c>
      <c r="E64" s="44">
        <f t="shared" si="1"/>
        <v>7.6388888888888895E-2</v>
      </c>
      <c r="G64" s="45">
        <v>0.10851</v>
      </c>
      <c r="I64" s="45">
        <f>'Ex SWC-7'!$D$11</f>
        <v>1.2547263528238697E-2</v>
      </c>
      <c r="K64" s="46">
        <f t="shared" si="2"/>
        <v>9.5962736471761304E-2</v>
      </c>
      <c r="M64" s="47">
        <f t="shared" si="3"/>
        <v>2638.975252973436</v>
      </c>
      <c r="O64" s="48">
        <f t="shared" si="4"/>
        <v>5.2779505059468717</v>
      </c>
      <c r="Q64" s="48">
        <f t="shared" si="5"/>
        <v>8.5149505059468709</v>
      </c>
      <c r="S64" s="49">
        <f t="shared" si="6"/>
        <v>40.387828946508321</v>
      </c>
    </row>
    <row r="65" spans="1:19" hidden="1" x14ac:dyDescent="0.2">
      <c r="A65" s="38">
        <v>56</v>
      </c>
      <c r="C65" s="43">
        <f t="shared" si="0"/>
        <v>28000</v>
      </c>
      <c r="E65" s="44">
        <f t="shared" si="1"/>
        <v>7.7777777777777779E-2</v>
      </c>
      <c r="G65" s="45">
        <v>0.10851</v>
      </c>
      <c r="I65" s="45">
        <f>'Ex SWC-7'!$D$11</f>
        <v>1.2547263528238697E-2</v>
      </c>
      <c r="K65" s="46">
        <f t="shared" si="2"/>
        <v>9.5962736471761304E-2</v>
      </c>
      <c r="M65" s="47">
        <f t="shared" si="3"/>
        <v>2686.9566212093164</v>
      </c>
      <c r="O65" s="48">
        <f t="shared" si="4"/>
        <v>5.3739132424186327</v>
      </c>
      <c r="Q65" s="48">
        <f t="shared" si="5"/>
        <v>8.6109132424186328</v>
      </c>
      <c r="S65" s="49">
        <f t="shared" si="6"/>
        <v>40.387828946508321</v>
      </c>
    </row>
    <row r="66" spans="1:19" hidden="1" x14ac:dyDescent="0.2">
      <c r="A66" s="38">
        <v>57</v>
      </c>
      <c r="C66" s="43">
        <f t="shared" si="0"/>
        <v>28500</v>
      </c>
      <c r="E66" s="44">
        <f t="shared" si="1"/>
        <v>7.9166666666666663E-2</v>
      </c>
      <c r="G66" s="45">
        <v>0.10851</v>
      </c>
      <c r="I66" s="45">
        <f>'Ex SWC-7'!$D$11</f>
        <v>1.2547263528238697E-2</v>
      </c>
      <c r="K66" s="46">
        <f t="shared" si="2"/>
        <v>9.5962736471761304E-2</v>
      </c>
      <c r="M66" s="47">
        <f t="shared" si="3"/>
        <v>2734.9379894451972</v>
      </c>
      <c r="O66" s="48">
        <f t="shared" si="4"/>
        <v>5.4698759788903946</v>
      </c>
      <c r="Q66" s="48">
        <f t="shared" si="5"/>
        <v>8.7068759788903947</v>
      </c>
      <c r="S66" s="49">
        <f t="shared" si="6"/>
        <v>40.387828946508321</v>
      </c>
    </row>
    <row r="67" spans="1:19" hidden="1" x14ac:dyDescent="0.2">
      <c r="A67" s="38">
        <v>58</v>
      </c>
      <c r="C67" s="43">
        <f t="shared" si="0"/>
        <v>29000</v>
      </c>
      <c r="E67" s="44">
        <f t="shared" si="1"/>
        <v>8.0555555555555561E-2</v>
      </c>
      <c r="G67" s="45">
        <v>0.10851</v>
      </c>
      <c r="I67" s="45">
        <f>'Ex SWC-7'!$D$11</f>
        <v>1.2547263528238697E-2</v>
      </c>
      <c r="K67" s="46">
        <f t="shared" si="2"/>
        <v>9.5962736471761304E-2</v>
      </c>
      <c r="M67" s="47">
        <f t="shared" si="3"/>
        <v>2782.9193576810776</v>
      </c>
      <c r="O67" s="48">
        <f t="shared" si="4"/>
        <v>5.5658387153621556</v>
      </c>
      <c r="Q67" s="48">
        <f t="shared" si="5"/>
        <v>8.8028387153621566</v>
      </c>
      <c r="S67" s="49">
        <f t="shared" si="6"/>
        <v>40.387828946508321</v>
      </c>
    </row>
    <row r="68" spans="1:19" hidden="1" x14ac:dyDescent="0.2">
      <c r="A68" s="38">
        <v>59</v>
      </c>
      <c r="C68" s="43">
        <f t="shared" si="0"/>
        <v>29500</v>
      </c>
      <c r="E68" s="44">
        <f t="shared" si="1"/>
        <v>8.1944444444444445E-2</v>
      </c>
      <c r="G68" s="45">
        <v>0.10851</v>
      </c>
      <c r="I68" s="45">
        <f>'Ex SWC-7'!$D$11</f>
        <v>1.2547263528238697E-2</v>
      </c>
      <c r="K68" s="46">
        <f t="shared" si="2"/>
        <v>9.5962736471761304E-2</v>
      </c>
      <c r="M68" s="47">
        <f t="shared" si="3"/>
        <v>2830.9007259169584</v>
      </c>
      <c r="O68" s="48">
        <f t="shared" si="4"/>
        <v>5.6618014518339166</v>
      </c>
      <c r="Q68" s="48">
        <f t="shared" si="5"/>
        <v>8.8988014518339167</v>
      </c>
      <c r="S68" s="49">
        <f t="shared" si="6"/>
        <v>40.387828946508321</v>
      </c>
    </row>
    <row r="69" spans="1:19" hidden="1" x14ac:dyDescent="0.2">
      <c r="A69" s="38">
        <v>60</v>
      </c>
      <c r="C69" s="43">
        <f t="shared" si="0"/>
        <v>30000</v>
      </c>
      <c r="E69" s="44">
        <f t="shared" si="1"/>
        <v>8.3333333333333329E-2</v>
      </c>
      <c r="G69" s="45">
        <v>0.10851</v>
      </c>
      <c r="I69" s="45">
        <f>'Ex SWC-7'!$D$11</f>
        <v>1.2547263528238697E-2</v>
      </c>
      <c r="K69" s="46">
        <f t="shared" si="2"/>
        <v>9.5962736471761304E-2</v>
      </c>
      <c r="M69" s="47">
        <f t="shared" si="3"/>
        <v>2878.8820941528393</v>
      </c>
      <c r="O69" s="48">
        <f t="shared" si="4"/>
        <v>5.7577641883056785</v>
      </c>
      <c r="Q69" s="48">
        <f t="shared" si="5"/>
        <v>8.9947641883056786</v>
      </c>
      <c r="S69" s="49">
        <f t="shared" si="6"/>
        <v>40.387828946508321</v>
      </c>
    </row>
    <row r="70" spans="1:19" hidden="1" x14ac:dyDescent="0.2">
      <c r="A70" s="38">
        <v>61</v>
      </c>
      <c r="C70" s="43">
        <f t="shared" si="0"/>
        <v>30500</v>
      </c>
      <c r="E70" s="44">
        <f t="shared" si="1"/>
        <v>8.4722222222222227E-2</v>
      </c>
      <c r="G70" s="45">
        <v>0.10851</v>
      </c>
      <c r="I70" s="45">
        <f>'Ex SWC-7'!$D$11</f>
        <v>1.2547263528238697E-2</v>
      </c>
      <c r="K70" s="46">
        <f t="shared" si="2"/>
        <v>9.5962736471761304E-2</v>
      </c>
      <c r="M70" s="47">
        <f t="shared" si="3"/>
        <v>2926.8634623887197</v>
      </c>
      <c r="O70" s="48">
        <f t="shared" si="4"/>
        <v>5.8537269247774395</v>
      </c>
      <c r="Q70" s="48">
        <f t="shared" si="5"/>
        <v>9.0907269247774387</v>
      </c>
      <c r="S70" s="49">
        <f t="shared" si="6"/>
        <v>40.387828946508321</v>
      </c>
    </row>
    <row r="71" spans="1:19" hidden="1" x14ac:dyDescent="0.2">
      <c r="A71" s="38">
        <v>62</v>
      </c>
      <c r="C71" s="43">
        <f t="shared" si="0"/>
        <v>31000</v>
      </c>
      <c r="E71" s="44">
        <f t="shared" si="1"/>
        <v>8.611111111111111E-2</v>
      </c>
      <c r="G71" s="45">
        <v>0.10851</v>
      </c>
      <c r="I71" s="45">
        <f>'Ex SWC-7'!$D$11</f>
        <v>1.2547263528238697E-2</v>
      </c>
      <c r="K71" s="46">
        <f t="shared" si="2"/>
        <v>9.5962736471761304E-2</v>
      </c>
      <c r="M71" s="47">
        <f t="shared" si="3"/>
        <v>2974.8448306246005</v>
      </c>
      <c r="O71" s="48">
        <f t="shared" si="4"/>
        <v>5.9496896612492014</v>
      </c>
      <c r="Q71" s="48">
        <f t="shared" si="5"/>
        <v>9.1866896612492006</v>
      </c>
      <c r="S71" s="49">
        <f t="shared" si="6"/>
        <v>40.387828946508321</v>
      </c>
    </row>
    <row r="72" spans="1:19" hidden="1" x14ac:dyDescent="0.2">
      <c r="A72" s="38">
        <v>63</v>
      </c>
      <c r="C72" s="43">
        <f t="shared" si="0"/>
        <v>31500</v>
      </c>
      <c r="E72" s="44">
        <f t="shared" si="1"/>
        <v>8.7499999999999994E-2</v>
      </c>
      <c r="G72" s="45">
        <v>0.10851</v>
      </c>
      <c r="I72" s="45">
        <f>'Ex SWC-7'!$D$11</f>
        <v>1.2547263528238697E-2</v>
      </c>
      <c r="K72" s="46">
        <f t="shared" si="2"/>
        <v>9.5962736471761304E-2</v>
      </c>
      <c r="M72" s="47">
        <f t="shared" si="3"/>
        <v>3022.8261988604809</v>
      </c>
      <c r="O72" s="48">
        <f t="shared" si="4"/>
        <v>6.0456523977209615</v>
      </c>
      <c r="Q72" s="48">
        <f t="shared" si="5"/>
        <v>9.2826523977209625</v>
      </c>
      <c r="S72" s="49">
        <f t="shared" si="6"/>
        <v>40.387828946508321</v>
      </c>
    </row>
    <row r="73" spans="1:19" hidden="1" x14ac:dyDescent="0.2">
      <c r="A73" s="38">
        <v>64</v>
      </c>
      <c r="C73" s="43">
        <f t="shared" si="0"/>
        <v>32000</v>
      </c>
      <c r="E73" s="44">
        <f t="shared" si="1"/>
        <v>8.8888888888888892E-2</v>
      </c>
      <c r="G73" s="45">
        <v>0.10851</v>
      </c>
      <c r="I73" s="45">
        <f>'Ex SWC-7'!$D$11</f>
        <v>1.2547263528238697E-2</v>
      </c>
      <c r="K73" s="46">
        <f t="shared" si="2"/>
        <v>9.5962736471761304E-2</v>
      </c>
      <c r="M73" s="47">
        <f t="shared" si="3"/>
        <v>3070.8075670963617</v>
      </c>
      <c r="O73" s="48">
        <f t="shared" si="4"/>
        <v>6.1416151341927234</v>
      </c>
      <c r="Q73" s="48">
        <f t="shared" si="5"/>
        <v>9.3786151341927244</v>
      </c>
      <c r="S73" s="49">
        <f t="shared" si="6"/>
        <v>40.387828946508321</v>
      </c>
    </row>
    <row r="74" spans="1:19" hidden="1" x14ac:dyDescent="0.2">
      <c r="A74" s="38">
        <v>65</v>
      </c>
      <c r="C74" s="43">
        <f t="shared" si="0"/>
        <v>32500</v>
      </c>
      <c r="E74" s="44">
        <f t="shared" si="1"/>
        <v>9.0277777777777776E-2</v>
      </c>
      <c r="G74" s="45">
        <v>0.10851</v>
      </c>
      <c r="I74" s="45">
        <f>'Ex SWC-7'!$D$11</f>
        <v>1.2547263528238697E-2</v>
      </c>
      <c r="K74" s="46">
        <f t="shared" si="2"/>
        <v>9.5962736471761304E-2</v>
      </c>
      <c r="M74" s="47">
        <f t="shared" si="3"/>
        <v>3118.7889353322425</v>
      </c>
      <c r="O74" s="48">
        <f t="shared" si="4"/>
        <v>6.2375778706644853</v>
      </c>
      <c r="Q74" s="48">
        <f t="shared" si="5"/>
        <v>9.4745778706644863</v>
      </c>
      <c r="S74" s="49">
        <f t="shared" si="6"/>
        <v>40.387828946508321</v>
      </c>
    </row>
    <row r="75" spans="1:19" hidden="1" x14ac:dyDescent="0.2">
      <c r="A75" s="38">
        <v>66</v>
      </c>
      <c r="C75" s="43">
        <f t="shared" ref="C75:C138" si="7">A75*500</f>
        <v>33000</v>
      </c>
      <c r="E75" s="44">
        <f t="shared" ref="E75:E138" si="8">C75/(720*500)</f>
        <v>9.166666666666666E-2</v>
      </c>
      <c r="G75" s="45">
        <v>0.10851</v>
      </c>
      <c r="I75" s="45">
        <f>'Ex SWC-7'!$D$11</f>
        <v>1.2547263528238697E-2</v>
      </c>
      <c r="K75" s="46">
        <f t="shared" ref="K75:K138" si="9">G75-I75</f>
        <v>9.5962736471761304E-2</v>
      </c>
      <c r="M75" s="47">
        <f t="shared" ref="M75:M138" si="10">K75*C75</f>
        <v>3166.7703035681229</v>
      </c>
      <c r="O75" s="48">
        <f t="shared" ref="O75:O138" si="11">M75/500</f>
        <v>6.3335406071362454</v>
      </c>
      <c r="Q75" s="48">
        <f t="shared" ref="Q75:Q138" si="12">O75+3.237</f>
        <v>9.5705406071362447</v>
      </c>
      <c r="S75" s="49">
        <f t="shared" ref="S75:S138" si="13">$S$8</f>
        <v>40.387828946508321</v>
      </c>
    </row>
    <row r="76" spans="1:19" hidden="1" x14ac:dyDescent="0.2">
      <c r="A76" s="38">
        <v>67</v>
      </c>
      <c r="C76" s="43">
        <f t="shared" si="7"/>
        <v>33500</v>
      </c>
      <c r="E76" s="44">
        <f t="shared" si="8"/>
        <v>9.3055555555555558E-2</v>
      </c>
      <c r="G76" s="45">
        <v>0.10851</v>
      </c>
      <c r="I76" s="45">
        <f>'Ex SWC-7'!$D$11</f>
        <v>1.2547263528238697E-2</v>
      </c>
      <c r="K76" s="46">
        <f t="shared" si="9"/>
        <v>9.5962736471761304E-2</v>
      </c>
      <c r="M76" s="47">
        <f t="shared" si="10"/>
        <v>3214.7516718040038</v>
      </c>
      <c r="O76" s="48">
        <f t="shared" si="11"/>
        <v>6.4295033436080073</v>
      </c>
      <c r="Q76" s="48">
        <f t="shared" si="12"/>
        <v>9.6665033436080066</v>
      </c>
      <c r="S76" s="49">
        <f t="shared" si="13"/>
        <v>40.387828946508321</v>
      </c>
    </row>
    <row r="77" spans="1:19" hidden="1" x14ac:dyDescent="0.2">
      <c r="A77" s="38">
        <v>68</v>
      </c>
      <c r="C77" s="43">
        <f t="shared" si="7"/>
        <v>34000</v>
      </c>
      <c r="E77" s="44">
        <f t="shared" si="8"/>
        <v>9.4444444444444442E-2</v>
      </c>
      <c r="G77" s="45">
        <v>0.10851</v>
      </c>
      <c r="I77" s="45">
        <f>'Ex SWC-7'!$D$11</f>
        <v>1.2547263528238697E-2</v>
      </c>
      <c r="K77" s="46">
        <f t="shared" si="9"/>
        <v>9.5962736471761304E-2</v>
      </c>
      <c r="M77" s="47">
        <f t="shared" si="10"/>
        <v>3262.7330400398841</v>
      </c>
      <c r="O77" s="48">
        <f t="shared" si="11"/>
        <v>6.5254660800797684</v>
      </c>
      <c r="Q77" s="48">
        <f t="shared" si="12"/>
        <v>9.7624660800797685</v>
      </c>
      <c r="S77" s="49">
        <f t="shared" si="13"/>
        <v>40.387828946508321</v>
      </c>
    </row>
    <row r="78" spans="1:19" hidden="1" x14ac:dyDescent="0.2">
      <c r="A78" s="38">
        <v>69</v>
      </c>
      <c r="C78" s="43">
        <f t="shared" si="7"/>
        <v>34500</v>
      </c>
      <c r="E78" s="44">
        <f t="shared" si="8"/>
        <v>9.583333333333334E-2</v>
      </c>
      <c r="G78" s="45">
        <v>0.10851</v>
      </c>
      <c r="I78" s="45">
        <f>'Ex SWC-7'!$D$11</f>
        <v>1.2547263528238697E-2</v>
      </c>
      <c r="K78" s="46">
        <f t="shared" si="9"/>
        <v>9.5962736471761304E-2</v>
      </c>
      <c r="M78" s="47">
        <f t="shared" si="10"/>
        <v>3310.714408275765</v>
      </c>
      <c r="O78" s="48">
        <f t="shared" si="11"/>
        <v>6.6214288165515303</v>
      </c>
      <c r="Q78" s="48">
        <f t="shared" si="12"/>
        <v>9.8584288165515304</v>
      </c>
      <c r="S78" s="49">
        <f t="shared" si="13"/>
        <v>40.387828946508321</v>
      </c>
    </row>
    <row r="79" spans="1:19" hidden="1" x14ac:dyDescent="0.2">
      <c r="A79" s="38">
        <v>70</v>
      </c>
      <c r="C79" s="43">
        <f t="shared" si="7"/>
        <v>35000</v>
      </c>
      <c r="E79" s="44">
        <f t="shared" si="8"/>
        <v>9.7222222222222224E-2</v>
      </c>
      <c r="G79" s="45">
        <v>0.10851</v>
      </c>
      <c r="I79" s="45">
        <f>'Ex SWC-7'!$D$11</f>
        <v>1.2547263528238697E-2</v>
      </c>
      <c r="K79" s="46">
        <f t="shared" si="9"/>
        <v>9.5962736471761304E-2</v>
      </c>
      <c r="M79" s="47">
        <f t="shared" si="10"/>
        <v>3358.6957765116458</v>
      </c>
      <c r="O79" s="48">
        <f t="shared" si="11"/>
        <v>6.7173915530232913</v>
      </c>
      <c r="Q79" s="48">
        <f t="shared" si="12"/>
        <v>9.9543915530232923</v>
      </c>
      <c r="S79" s="49">
        <f t="shared" si="13"/>
        <v>40.387828946508321</v>
      </c>
    </row>
    <row r="80" spans="1:19" hidden="1" x14ac:dyDescent="0.2">
      <c r="A80" s="38">
        <v>71</v>
      </c>
      <c r="C80" s="43">
        <f t="shared" si="7"/>
        <v>35500</v>
      </c>
      <c r="E80" s="44">
        <f t="shared" si="8"/>
        <v>9.8611111111111108E-2</v>
      </c>
      <c r="G80" s="45">
        <v>0.10851</v>
      </c>
      <c r="I80" s="45">
        <f>'Ex SWC-7'!$D$11</f>
        <v>1.2547263528238697E-2</v>
      </c>
      <c r="K80" s="46">
        <f t="shared" si="9"/>
        <v>9.5962736471761304E-2</v>
      </c>
      <c r="M80" s="47">
        <f t="shared" si="10"/>
        <v>3406.6771447475262</v>
      </c>
      <c r="O80" s="48">
        <f t="shared" si="11"/>
        <v>6.8133542894950523</v>
      </c>
      <c r="Q80" s="48">
        <f t="shared" si="12"/>
        <v>10.050354289495052</v>
      </c>
      <c r="S80" s="49">
        <f t="shared" si="13"/>
        <v>40.387828946508321</v>
      </c>
    </row>
    <row r="81" spans="1:19" hidden="1" x14ac:dyDescent="0.2">
      <c r="A81" s="38">
        <v>72</v>
      </c>
      <c r="C81" s="43">
        <f t="shared" si="7"/>
        <v>36000</v>
      </c>
      <c r="E81" s="44">
        <f t="shared" si="8"/>
        <v>0.1</v>
      </c>
      <c r="G81" s="45">
        <v>0.10851</v>
      </c>
      <c r="I81" s="45">
        <f>'Ex SWC-7'!$D$11</f>
        <v>1.2547263528238697E-2</v>
      </c>
      <c r="K81" s="46">
        <f t="shared" si="9"/>
        <v>9.5962736471761304E-2</v>
      </c>
      <c r="M81" s="47">
        <f t="shared" si="10"/>
        <v>3454.658512983407</v>
      </c>
      <c r="O81" s="48">
        <f t="shared" si="11"/>
        <v>6.9093170259668142</v>
      </c>
      <c r="Q81" s="48">
        <f t="shared" si="12"/>
        <v>10.146317025966814</v>
      </c>
      <c r="S81" s="49">
        <f t="shared" si="13"/>
        <v>40.387828946508321</v>
      </c>
    </row>
    <row r="82" spans="1:19" hidden="1" x14ac:dyDescent="0.2">
      <c r="A82" s="38">
        <v>73</v>
      </c>
      <c r="C82" s="43">
        <f t="shared" si="7"/>
        <v>36500</v>
      </c>
      <c r="E82" s="44">
        <f t="shared" si="8"/>
        <v>0.10138888888888889</v>
      </c>
      <c r="G82" s="45">
        <v>0.10851</v>
      </c>
      <c r="I82" s="45">
        <f>'Ex SWC-7'!$D$11</f>
        <v>1.2547263528238697E-2</v>
      </c>
      <c r="K82" s="46">
        <f t="shared" si="9"/>
        <v>9.5962736471761304E-2</v>
      </c>
      <c r="M82" s="47">
        <f t="shared" si="10"/>
        <v>3502.6398812192874</v>
      </c>
      <c r="O82" s="48">
        <f t="shared" si="11"/>
        <v>7.0052797624385752</v>
      </c>
      <c r="Q82" s="48">
        <f t="shared" si="12"/>
        <v>10.242279762438574</v>
      </c>
      <c r="S82" s="49">
        <f t="shared" si="13"/>
        <v>40.387828946508321</v>
      </c>
    </row>
    <row r="83" spans="1:19" hidden="1" x14ac:dyDescent="0.2">
      <c r="A83" s="38">
        <v>74</v>
      </c>
      <c r="C83" s="43">
        <f t="shared" si="7"/>
        <v>37000</v>
      </c>
      <c r="E83" s="44">
        <f t="shared" si="8"/>
        <v>0.10277777777777777</v>
      </c>
      <c r="G83" s="45">
        <v>0.10851</v>
      </c>
      <c r="I83" s="45">
        <f>'Ex SWC-7'!$D$11</f>
        <v>1.2547263528238697E-2</v>
      </c>
      <c r="K83" s="46">
        <f t="shared" si="9"/>
        <v>9.5962736471761304E-2</v>
      </c>
      <c r="M83" s="47">
        <f t="shared" si="10"/>
        <v>3550.6212494551683</v>
      </c>
      <c r="O83" s="48">
        <f t="shared" si="11"/>
        <v>7.1012424989103362</v>
      </c>
      <c r="Q83" s="48">
        <f t="shared" si="12"/>
        <v>10.338242498910336</v>
      </c>
      <c r="S83" s="49">
        <f t="shared" si="13"/>
        <v>40.387828946508321</v>
      </c>
    </row>
    <row r="84" spans="1:19" hidden="1" x14ac:dyDescent="0.2">
      <c r="A84" s="38">
        <v>75</v>
      </c>
      <c r="C84" s="43">
        <f t="shared" si="7"/>
        <v>37500</v>
      </c>
      <c r="E84" s="44">
        <f t="shared" si="8"/>
        <v>0.10416666666666667</v>
      </c>
      <c r="G84" s="45">
        <v>0.10851</v>
      </c>
      <c r="I84" s="45">
        <f>'Ex SWC-7'!$D$11</f>
        <v>1.2547263528238697E-2</v>
      </c>
      <c r="K84" s="46">
        <f t="shared" si="9"/>
        <v>9.5962736471761304E-2</v>
      </c>
      <c r="M84" s="47">
        <f t="shared" si="10"/>
        <v>3598.6026176910491</v>
      </c>
      <c r="O84" s="48">
        <f t="shared" si="11"/>
        <v>7.1972052353820981</v>
      </c>
      <c r="Q84" s="48">
        <f t="shared" si="12"/>
        <v>10.434205235382098</v>
      </c>
      <c r="S84" s="49">
        <f t="shared" si="13"/>
        <v>40.387828946508321</v>
      </c>
    </row>
    <row r="85" spans="1:19" hidden="1" x14ac:dyDescent="0.2">
      <c r="A85" s="38">
        <v>76</v>
      </c>
      <c r="C85" s="43">
        <f t="shared" si="7"/>
        <v>38000</v>
      </c>
      <c r="E85" s="44">
        <f t="shared" si="8"/>
        <v>0.10555555555555556</v>
      </c>
      <c r="G85" s="45">
        <v>0.10851</v>
      </c>
      <c r="I85" s="45">
        <f>'Ex SWC-7'!$D$11</f>
        <v>1.2547263528238697E-2</v>
      </c>
      <c r="K85" s="46">
        <f t="shared" si="9"/>
        <v>9.5962736471761304E-2</v>
      </c>
      <c r="M85" s="47">
        <f t="shared" si="10"/>
        <v>3646.5839859269295</v>
      </c>
      <c r="O85" s="48">
        <f t="shared" si="11"/>
        <v>7.2931679718538591</v>
      </c>
      <c r="Q85" s="48">
        <f t="shared" si="12"/>
        <v>10.53016797185386</v>
      </c>
      <c r="S85" s="49">
        <f t="shared" si="13"/>
        <v>40.387828946508321</v>
      </c>
    </row>
    <row r="86" spans="1:19" hidden="1" x14ac:dyDescent="0.2">
      <c r="A86" s="38">
        <v>77</v>
      </c>
      <c r="C86" s="43">
        <f t="shared" si="7"/>
        <v>38500</v>
      </c>
      <c r="E86" s="44">
        <f t="shared" si="8"/>
        <v>0.10694444444444444</v>
      </c>
      <c r="G86" s="45">
        <v>0.10851</v>
      </c>
      <c r="I86" s="45">
        <f>'Ex SWC-7'!$D$11</f>
        <v>1.2547263528238697E-2</v>
      </c>
      <c r="K86" s="46">
        <f t="shared" si="9"/>
        <v>9.5962736471761304E-2</v>
      </c>
      <c r="M86" s="47">
        <f t="shared" si="10"/>
        <v>3694.5653541628103</v>
      </c>
      <c r="O86" s="48">
        <f t="shared" si="11"/>
        <v>7.389130708325621</v>
      </c>
      <c r="Q86" s="48">
        <f t="shared" si="12"/>
        <v>10.626130708325622</v>
      </c>
      <c r="S86" s="49">
        <f t="shared" si="13"/>
        <v>40.387828946508321</v>
      </c>
    </row>
    <row r="87" spans="1:19" hidden="1" x14ac:dyDescent="0.2">
      <c r="A87" s="38">
        <v>78</v>
      </c>
      <c r="C87" s="43">
        <f t="shared" si="7"/>
        <v>39000</v>
      </c>
      <c r="E87" s="44">
        <f t="shared" si="8"/>
        <v>0.10833333333333334</v>
      </c>
      <c r="G87" s="45">
        <v>0.10851</v>
      </c>
      <c r="I87" s="45">
        <f>'Ex SWC-7'!$D$11</f>
        <v>1.2547263528238697E-2</v>
      </c>
      <c r="K87" s="46">
        <f t="shared" si="9"/>
        <v>9.5962736471761304E-2</v>
      </c>
      <c r="M87" s="47">
        <f t="shared" si="10"/>
        <v>3742.5467223986907</v>
      </c>
      <c r="O87" s="48">
        <f t="shared" si="11"/>
        <v>7.4850934447973811</v>
      </c>
      <c r="Q87" s="48">
        <f t="shared" si="12"/>
        <v>10.72209344479738</v>
      </c>
      <c r="S87" s="49">
        <f t="shared" si="13"/>
        <v>40.387828946508321</v>
      </c>
    </row>
    <row r="88" spans="1:19" hidden="1" x14ac:dyDescent="0.2">
      <c r="A88" s="38">
        <v>79</v>
      </c>
      <c r="C88" s="43">
        <f t="shared" si="7"/>
        <v>39500</v>
      </c>
      <c r="E88" s="44">
        <f t="shared" si="8"/>
        <v>0.10972222222222222</v>
      </c>
      <c r="G88" s="45">
        <v>0.10851</v>
      </c>
      <c r="I88" s="45">
        <f>'Ex SWC-7'!$D$11</f>
        <v>1.2547263528238697E-2</v>
      </c>
      <c r="K88" s="46">
        <f t="shared" si="9"/>
        <v>9.5962736471761304E-2</v>
      </c>
      <c r="M88" s="47">
        <f t="shared" si="10"/>
        <v>3790.5280906345715</v>
      </c>
      <c r="O88" s="48">
        <f t="shared" si="11"/>
        <v>7.581056181269143</v>
      </c>
      <c r="Q88" s="48">
        <f t="shared" si="12"/>
        <v>10.818056181269142</v>
      </c>
      <c r="S88" s="49">
        <f t="shared" si="13"/>
        <v>40.387828946508321</v>
      </c>
    </row>
    <row r="89" spans="1:19" hidden="1" x14ac:dyDescent="0.2">
      <c r="A89" s="38">
        <v>80</v>
      </c>
      <c r="C89" s="43">
        <f t="shared" si="7"/>
        <v>40000</v>
      </c>
      <c r="E89" s="44">
        <f t="shared" si="8"/>
        <v>0.1111111111111111</v>
      </c>
      <c r="G89" s="45">
        <v>0.10851</v>
      </c>
      <c r="I89" s="45">
        <f>'Ex SWC-7'!$D$11</f>
        <v>1.2547263528238697E-2</v>
      </c>
      <c r="K89" s="46">
        <f t="shared" si="9"/>
        <v>9.5962736471761304E-2</v>
      </c>
      <c r="M89" s="47">
        <f t="shared" si="10"/>
        <v>3838.5094588704524</v>
      </c>
      <c r="O89" s="48">
        <f t="shared" si="11"/>
        <v>7.6770189177409049</v>
      </c>
      <c r="Q89" s="48">
        <f t="shared" si="12"/>
        <v>10.914018917740904</v>
      </c>
      <c r="S89" s="49">
        <f t="shared" si="13"/>
        <v>40.387828946508321</v>
      </c>
    </row>
    <row r="90" spans="1:19" hidden="1" x14ac:dyDescent="0.2">
      <c r="A90" s="38">
        <v>81</v>
      </c>
      <c r="C90" s="43">
        <f t="shared" si="7"/>
        <v>40500</v>
      </c>
      <c r="E90" s="44">
        <f t="shared" si="8"/>
        <v>0.1125</v>
      </c>
      <c r="G90" s="45">
        <v>0.10851</v>
      </c>
      <c r="I90" s="45">
        <f>'Ex SWC-7'!$D$11</f>
        <v>1.2547263528238697E-2</v>
      </c>
      <c r="K90" s="46">
        <f t="shared" si="9"/>
        <v>9.5962736471761304E-2</v>
      </c>
      <c r="M90" s="47">
        <f t="shared" si="10"/>
        <v>3886.4908271063327</v>
      </c>
      <c r="O90" s="48">
        <f t="shared" si="11"/>
        <v>7.7729816542126651</v>
      </c>
      <c r="Q90" s="48">
        <f t="shared" si="12"/>
        <v>11.009981654212666</v>
      </c>
      <c r="S90" s="49">
        <f t="shared" si="13"/>
        <v>40.387828946508321</v>
      </c>
    </row>
    <row r="91" spans="1:19" hidden="1" x14ac:dyDescent="0.2">
      <c r="A91" s="38">
        <v>82</v>
      </c>
      <c r="C91" s="43">
        <f t="shared" si="7"/>
        <v>41000</v>
      </c>
      <c r="E91" s="44">
        <f t="shared" si="8"/>
        <v>0.11388888888888889</v>
      </c>
      <c r="G91" s="45">
        <v>0.10851</v>
      </c>
      <c r="I91" s="45">
        <f>'Ex SWC-7'!$D$11</f>
        <v>1.2547263528238697E-2</v>
      </c>
      <c r="K91" s="46">
        <f t="shared" si="9"/>
        <v>9.5962736471761304E-2</v>
      </c>
      <c r="M91" s="47">
        <f t="shared" si="10"/>
        <v>3934.4721953422136</v>
      </c>
      <c r="O91" s="48">
        <f t="shared" si="11"/>
        <v>7.868944390684427</v>
      </c>
      <c r="Q91" s="48">
        <f t="shared" si="12"/>
        <v>11.105944390684428</v>
      </c>
      <c r="S91" s="49">
        <f t="shared" si="13"/>
        <v>40.387828946508321</v>
      </c>
    </row>
    <row r="92" spans="1:19" hidden="1" x14ac:dyDescent="0.2">
      <c r="A92" s="38">
        <v>83</v>
      </c>
      <c r="C92" s="43">
        <f t="shared" si="7"/>
        <v>41500</v>
      </c>
      <c r="E92" s="44">
        <f t="shared" si="8"/>
        <v>0.11527777777777778</v>
      </c>
      <c r="G92" s="45">
        <v>0.10851</v>
      </c>
      <c r="I92" s="45">
        <f>'Ex SWC-7'!$D$11</f>
        <v>1.2547263528238697E-2</v>
      </c>
      <c r="K92" s="46">
        <f t="shared" si="9"/>
        <v>9.5962736471761304E-2</v>
      </c>
      <c r="M92" s="47">
        <f t="shared" si="10"/>
        <v>3982.453563578094</v>
      </c>
      <c r="O92" s="48">
        <f t="shared" si="11"/>
        <v>7.964907127156188</v>
      </c>
      <c r="Q92" s="48">
        <f t="shared" si="12"/>
        <v>11.201907127156188</v>
      </c>
      <c r="S92" s="49">
        <f t="shared" si="13"/>
        <v>40.387828946508321</v>
      </c>
    </row>
    <row r="93" spans="1:19" hidden="1" x14ac:dyDescent="0.2">
      <c r="A93" s="38">
        <v>84</v>
      </c>
      <c r="C93" s="43">
        <f t="shared" si="7"/>
        <v>42000</v>
      </c>
      <c r="E93" s="44">
        <f t="shared" si="8"/>
        <v>0.11666666666666667</v>
      </c>
      <c r="G93" s="45">
        <v>0.10851</v>
      </c>
      <c r="I93" s="45">
        <f>'Ex SWC-7'!$D$11</f>
        <v>1.2547263528238697E-2</v>
      </c>
      <c r="K93" s="46">
        <f t="shared" si="9"/>
        <v>9.5962736471761304E-2</v>
      </c>
      <c r="M93" s="47">
        <f t="shared" si="10"/>
        <v>4030.4349318139748</v>
      </c>
      <c r="O93" s="48">
        <f t="shared" si="11"/>
        <v>8.0608698636279499</v>
      </c>
      <c r="Q93" s="48">
        <f t="shared" si="12"/>
        <v>11.29786986362795</v>
      </c>
      <c r="S93" s="49">
        <f t="shared" si="13"/>
        <v>40.387828946508321</v>
      </c>
    </row>
    <row r="94" spans="1:19" hidden="1" x14ac:dyDescent="0.2">
      <c r="A94" s="38">
        <v>85</v>
      </c>
      <c r="C94" s="43">
        <f t="shared" si="7"/>
        <v>42500</v>
      </c>
      <c r="E94" s="44">
        <f t="shared" si="8"/>
        <v>0.11805555555555555</v>
      </c>
      <c r="G94" s="45">
        <v>0.10851</v>
      </c>
      <c r="I94" s="45">
        <f>'Ex SWC-7'!$D$11</f>
        <v>1.2547263528238697E-2</v>
      </c>
      <c r="K94" s="46">
        <f t="shared" si="9"/>
        <v>9.5962736471761304E-2</v>
      </c>
      <c r="M94" s="47">
        <f t="shared" si="10"/>
        <v>4078.4163000498552</v>
      </c>
      <c r="O94" s="48">
        <f t="shared" si="11"/>
        <v>8.15683260009971</v>
      </c>
      <c r="Q94" s="48">
        <f t="shared" si="12"/>
        <v>11.39383260009971</v>
      </c>
      <c r="S94" s="49">
        <f t="shared" si="13"/>
        <v>40.387828946508321</v>
      </c>
    </row>
    <row r="95" spans="1:19" hidden="1" x14ac:dyDescent="0.2">
      <c r="A95" s="38">
        <v>86</v>
      </c>
      <c r="C95" s="43">
        <f t="shared" si="7"/>
        <v>43000</v>
      </c>
      <c r="E95" s="44">
        <f t="shared" si="8"/>
        <v>0.11944444444444445</v>
      </c>
      <c r="G95" s="45">
        <v>0.10851</v>
      </c>
      <c r="I95" s="45">
        <f>'Ex SWC-7'!$D$11</f>
        <v>1.2547263528238697E-2</v>
      </c>
      <c r="K95" s="46">
        <f t="shared" si="9"/>
        <v>9.5962736471761304E-2</v>
      </c>
      <c r="M95" s="47">
        <f t="shared" si="10"/>
        <v>4126.3976682857365</v>
      </c>
      <c r="O95" s="48">
        <f t="shared" si="11"/>
        <v>8.2527953365714737</v>
      </c>
      <c r="Q95" s="48">
        <f t="shared" si="12"/>
        <v>11.489795336571474</v>
      </c>
      <c r="S95" s="49">
        <f t="shared" si="13"/>
        <v>40.387828946508321</v>
      </c>
    </row>
    <row r="96" spans="1:19" hidden="1" x14ac:dyDescent="0.2">
      <c r="A96" s="38">
        <v>87</v>
      </c>
      <c r="C96" s="43">
        <f t="shared" si="7"/>
        <v>43500</v>
      </c>
      <c r="E96" s="44">
        <f t="shared" si="8"/>
        <v>0.12083333333333333</v>
      </c>
      <c r="G96" s="45">
        <v>0.10851</v>
      </c>
      <c r="I96" s="45">
        <f>'Ex SWC-7'!$D$11</f>
        <v>1.2547263528238697E-2</v>
      </c>
      <c r="K96" s="46">
        <f t="shared" si="9"/>
        <v>9.5962736471761304E-2</v>
      </c>
      <c r="M96" s="47">
        <f t="shared" si="10"/>
        <v>4174.3790365216164</v>
      </c>
      <c r="O96" s="48">
        <f t="shared" si="11"/>
        <v>8.348758073043232</v>
      </c>
      <c r="Q96" s="48">
        <f t="shared" si="12"/>
        <v>11.585758073043232</v>
      </c>
      <c r="S96" s="49">
        <f t="shared" si="13"/>
        <v>40.387828946508321</v>
      </c>
    </row>
    <row r="97" spans="1:19" hidden="1" x14ac:dyDescent="0.2">
      <c r="A97" s="38">
        <v>88</v>
      </c>
      <c r="C97" s="43">
        <f t="shared" si="7"/>
        <v>44000</v>
      </c>
      <c r="E97" s="44">
        <f t="shared" si="8"/>
        <v>0.12222222222222222</v>
      </c>
      <c r="G97" s="45">
        <v>0.10851</v>
      </c>
      <c r="I97" s="45">
        <f>'Ex SWC-7'!$D$11</f>
        <v>1.2547263528238697E-2</v>
      </c>
      <c r="K97" s="46">
        <f t="shared" si="9"/>
        <v>9.5962736471761304E-2</v>
      </c>
      <c r="M97" s="47">
        <f t="shared" si="10"/>
        <v>4222.3604047574972</v>
      </c>
      <c r="O97" s="48">
        <f t="shared" si="11"/>
        <v>8.4447208095149939</v>
      </c>
      <c r="Q97" s="48">
        <f t="shared" si="12"/>
        <v>11.681720809514994</v>
      </c>
      <c r="S97" s="49">
        <f t="shared" si="13"/>
        <v>40.387828946508321</v>
      </c>
    </row>
    <row r="98" spans="1:19" hidden="1" x14ac:dyDescent="0.2">
      <c r="A98" s="38">
        <v>89</v>
      </c>
      <c r="C98" s="43">
        <f t="shared" si="7"/>
        <v>44500</v>
      </c>
      <c r="E98" s="44">
        <f t="shared" si="8"/>
        <v>0.12361111111111112</v>
      </c>
      <c r="G98" s="45">
        <v>0.10851</v>
      </c>
      <c r="I98" s="45">
        <f>'Ex SWC-7'!$D$11</f>
        <v>1.2547263528238697E-2</v>
      </c>
      <c r="K98" s="46">
        <f t="shared" si="9"/>
        <v>9.5962736471761304E-2</v>
      </c>
      <c r="M98" s="47">
        <f t="shared" si="10"/>
        <v>4270.3417729933781</v>
      </c>
      <c r="O98" s="48">
        <f t="shared" si="11"/>
        <v>8.5406835459867558</v>
      </c>
      <c r="Q98" s="48">
        <f t="shared" si="12"/>
        <v>11.777683545986756</v>
      </c>
      <c r="S98" s="49">
        <f t="shared" si="13"/>
        <v>40.387828946508321</v>
      </c>
    </row>
    <row r="99" spans="1:19" hidden="1" x14ac:dyDescent="0.2">
      <c r="A99" s="38">
        <v>90</v>
      </c>
      <c r="C99" s="43">
        <f t="shared" si="7"/>
        <v>45000</v>
      </c>
      <c r="E99" s="44">
        <f t="shared" si="8"/>
        <v>0.125</v>
      </c>
      <c r="G99" s="45">
        <v>0.10851</v>
      </c>
      <c r="I99" s="45">
        <f>'Ex SWC-7'!$D$11</f>
        <v>1.2547263528238697E-2</v>
      </c>
      <c r="K99" s="46">
        <f t="shared" si="9"/>
        <v>9.5962736471761304E-2</v>
      </c>
      <c r="M99" s="47">
        <f t="shared" si="10"/>
        <v>4318.3231412292589</v>
      </c>
      <c r="O99" s="48">
        <f t="shared" si="11"/>
        <v>8.6366462824585177</v>
      </c>
      <c r="Q99" s="48">
        <f t="shared" si="12"/>
        <v>11.873646282458518</v>
      </c>
      <c r="S99" s="49">
        <f t="shared" si="13"/>
        <v>40.387828946508321</v>
      </c>
    </row>
    <row r="100" spans="1:19" hidden="1" x14ac:dyDescent="0.2">
      <c r="A100" s="38">
        <v>91</v>
      </c>
      <c r="C100" s="43">
        <f t="shared" si="7"/>
        <v>45500</v>
      </c>
      <c r="E100" s="44">
        <f t="shared" si="8"/>
        <v>0.12638888888888888</v>
      </c>
      <c r="G100" s="45">
        <v>0.10851</v>
      </c>
      <c r="I100" s="45">
        <f>'Ex SWC-7'!$D$11</f>
        <v>1.2547263528238697E-2</v>
      </c>
      <c r="K100" s="46">
        <f t="shared" si="9"/>
        <v>9.5962736471761304E-2</v>
      </c>
      <c r="M100" s="47">
        <f t="shared" si="10"/>
        <v>4366.3045094651397</v>
      </c>
      <c r="O100" s="48">
        <f t="shared" si="11"/>
        <v>8.7326090189302796</v>
      </c>
      <c r="Q100" s="48">
        <f t="shared" si="12"/>
        <v>11.96960901893028</v>
      </c>
      <c r="S100" s="49">
        <f t="shared" si="13"/>
        <v>40.387828946508321</v>
      </c>
    </row>
    <row r="101" spans="1:19" hidden="1" x14ac:dyDescent="0.2">
      <c r="A101" s="38">
        <v>92</v>
      </c>
      <c r="C101" s="43">
        <f t="shared" si="7"/>
        <v>46000</v>
      </c>
      <c r="E101" s="44">
        <f t="shared" si="8"/>
        <v>0.12777777777777777</v>
      </c>
      <c r="G101" s="45">
        <v>0.10851</v>
      </c>
      <c r="I101" s="45">
        <f>'Ex SWC-7'!$D$11</f>
        <v>1.2547263528238697E-2</v>
      </c>
      <c r="K101" s="46">
        <f t="shared" si="9"/>
        <v>9.5962736471761304E-2</v>
      </c>
      <c r="M101" s="47">
        <f t="shared" si="10"/>
        <v>4414.2858777010197</v>
      </c>
      <c r="O101" s="48">
        <f t="shared" si="11"/>
        <v>8.8285717554020398</v>
      </c>
      <c r="Q101" s="48">
        <f t="shared" si="12"/>
        <v>12.06557175540204</v>
      </c>
      <c r="S101" s="49">
        <f t="shared" si="13"/>
        <v>40.387828946508321</v>
      </c>
    </row>
    <row r="102" spans="1:19" hidden="1" x14ac:dyDescent="0.2">
      <c r="A102" s="38">
        <v>93</v>
      </c>
      <c r="C102" s="43">
        <f t="shared" si="7"/>
        <v>46500</v>
      </c>
      <c r="E102" s="44">
        <f t="shared" si="8"/>
        <v>0.12916666666666668</v>
      </c>
      <c r="G102" s="45">
        <v>0.10851</v>
      </c>
      <c r="I102" s="45">
        <f>'Ex SWC-7'!$D$11</f>
        <v>1.2547263528238697E-2</v>
      </c>
      <c r="K102" s="46">
        <f t="shared" si="9"/>
        <v>9.5962736471761304E-2</v>
      </c>
      <c r="M102" s="47">
        <f t="shared" si="10"/>
        <v>4462.2672459369005</v>
      </c>
      <c r="O102" s="48">
        <f t="shared" si="11"/>
        <v>8.9245344918738017</v>
      </c>
      <c r="Q102" s="48">
        <f t="shared" si="12"/>
        <v>12.161534491873802</v>
      </c>
      <c r="S102" s="49">
        <f t="shared" si="13"/>
        <v>40.387828946508321</v>
      </c>
    </row>
    <row r="103" spans="1:19" hidden="1" x14ac:dyDescent="0.2">
      <c r="A103" s="38">
        <v>94</v>
      </c>
      <c r="C103" s="43">
        <f t="shared" si="7"/>
        <v>47000</v>
      </c>
      <c r="E103" s="44">
        <f t="shared" si="8"/>
        <v>0.13055555555555556</v>
      </c>
      <c r="G103" s="45">
        <v>0.10851</v>
      </c>
      <c r="I103" s="45">
        <f>'Ex SWC-7'!$D$11</f>
        <v>1.2547263528238697E-2</v>
      </c>
      <c r="K103" s="46">
        <f t="shared" si="9"/>
        <v>9.5962736471761304E-2</v>
      </c>
      <c r="M103" s="47">
        <f t="shared" si="10"/>
        <v>4510.2486141727813</v>
      </c>
      <c r="O103" s="48">
        <f t="shared" si="11"/>
        <v>9.0204972283455636</v>
      </c>
      <c r="Q103" s="48">
        <f t="shared" si="12"/>
        <v>12.257497228345564</v>
      </c>
      <c r="S103" s="49">
        <f t="shared" si="13"/>
        <v>40.387828946508321</v>
      </c>
    </row>
    <row r="104" spans="1:19" hidden="1" x14ac:dyDescent="0.2">
      <c r="A104" s="38">
        <v>95</v>
      </c>
      <c r="C104" s="43">
        <f t="shared" si="7"/>
        <v>47500</v>
      </c>
      <c r="E104" s="44">
        <f t="shared" si="8"/>
        <v>0.13194444444444445</v>
      </c>
      <c r="G104" s="45">
        <v>0.10851</v>
      </c>
      <c r="I104" s="45">
        <f>'Ex SWC-7'!$D$11</f>
        <v>1.2547263528238697E-2</v>
      </c>
      <c r="K104" s="46">
        <f t="shared" si="9"/>
        <v>9.5962736471761304E-2</v>
      </c>
      <c r="M104" s="47">
        <f t="shared" si="10"/>
        <v>4558.2299824086622</v>
      </c>
      <c r="O104" s="48">
        <f t="shared" si="11"/>
        <v>9.1164599648173237</v>
      </c>
      <c r="Q104" s="48">
        <f t="shared" si="12"/>
        <v>12.353459964817324</v>
      </c>
      <c r="S104" s="49">
        <f t="shared" si="13"/>
        <v>40.387828946508321</v>
      </c>
    </row>
    <row r="105" spans="1:19" hidden="1" x14ac:dyDescent="0.2">
      <c r="A105" s="38">
        <v>96</v>
      </c>
      <c r="C105" s="43">
        <f t="shared" si="7"/>
        <v>48000</v>
      </c>
      <c r="E105" s="44">
        <f t="shared" si="8"/>
        <v>0.13333333333333333</v>
      </c>
      <c r="G105" s="45">
        <v>0.10851</v>
      </c>
      <c r="I105" s="45">
        <f>'Ex SWC-7'!$D$11</f>
        <v>1.2547263528238697E-2</v>
      </c>
      <c r="K105" s="46">
        <f t="shared" si="9"/>
        <v>9.5962736471761304E-2</v>
      </c>
      <c r="M105" s="47">
        <f t="shared" si="10"/>
        <v>4606.211350644543</v>
      </c>
      <c r="O105" s="48">
        <f t="shared" si="11"/>
        <v>9.2124227012890856</v>
      </c>
      <c r="Q105" s="48">
        <f t="shared" si="12"/>
        <v>12.449422701289086</v>
      </c>
      <c r="S105" s="49">
        <f t="shared" si="13"/>
        <v>40.387828946508321</v>
      </c>
    </row>
    <row r="106" spans="1:19" hidden="1" x14ac:dyDescent="0.2">
      <c r="A106" s="38">
        <v>97</v>
      </c>
      <c r="C106" s="43">
        <f t="shared" si="7"/>
        <v>48500</v>
      </c>
      <c r="E106" s="44">
        <f t="shared" si="8"/>
        <v>0.13472222222222222</v>
      </c>
      <c r="G106" s="45">
        <v>0.10851</v>
      </c>
      <c r="I106" s="45">
        <f>'Ex SWC-7'!$D$11</f>
        <v>1.2547263528238697E-2</v>
      </c>
      <c r="K106" s="46">
        <f t="shared" si="9"/>
        <v>9.5962736471761304E-2</v>
      </c>
      <c r="M106" s="47">
        <f t="shared" si="10"/>
        <v>4654.1927188804229</v>
      </c>
      <c r="O106" s="48">
        <f t="shared" si="11"/>
        <v>9.3083854377608457</v>
      </c>
      <c r="Q106" s="48">
        <f t="shared" si="12"/>
        <v>12.545385437760846</v>
      </c>
      <c r="S106" s="49">
        <f t="shared" si="13"/>
        <v>40.387828946508321</v>
      </c>
    </row>
    <row r="107" spans="1:19" hidden="1" x14ac:dyDescent="0.2">
      <c r="A107" s="38">
        <v>98</v>
      </c>
      <c r="C107" s="43">
        <f t="shared" si="7"/>
        <v>49000</v>
      </c>
      <c r="E107" s="44">
        <f t="shared" si="8"/>
        <v>0.1361111111111111</v>
      </c>
      <c r="G107" s="45">
        <v>0.10851</v>
      </c>
      <c r="I107" s="45">
        <f>'Ex SWC-7'!$D$11</f>
        <v>1.2547263528238697E-2</v>
      </c>
      <c r="K107" s="46">
        <f t="shared" si="9"/>
        <v>9.5962736471761304E-2</v>
      </c>
      <c r="M107" s="47">
        <f t="shared" si="10"/>
        <v>4702.1740871163038</v>
      </c>
      <c r="O107" s="48">
        <f t="shared" si="11"/>
        <v>9.4043481742326076</v>
      </c>
      <c r="Q107" s="48">
        <f t="shared" si="12"/>
        <v>12.641348174232608</v>
      </c>
      <c r="S107" s="49">
        <f t="shared" si="13"/>
        <v>40.387828946508321</v>
      </c>
    </row>
    <row r="108" spans="1:19" hidden="1" x14ac:dyDescent="0.2">
      <c r="A108" s="38">
        <v>99</v>
      </c>
      <c r="C108" s="43">
        <f t="shared" si="7"/>
        <v>49500</v>
      </c>
      <c r="E108" s="44">
        <f t="shared" si="8"/>
        <v>0.13750000000000001</v>
      </c>
      <c r="G108" s="45">
        <v>0.10851</v>
      </c>
      <c r="I108" s="45">
        <f>'Ex SWC-7'!$D$11</f>
        <v>1.2547263528238697E-2</v>
      </c>
      <c r="K108" s="46">
        <f t="shared" si="9"/>
        <v>9.5962736471761304E-2</v>
      </c>
      <c r="M108" s="47">
        <f t="shared" si="10"/>
        <v>4750.1554553521846</v>
      </c>
      <c r="O108" s="48">
        <f t="shared" si="11"/>
        <v>9.5003109107043695</v>
      </c>
      <c r="Q108" s="48">
        <f t="shared" si="12"/>
        <v>12.73731091070437</v>
      </c>
      <c r="S108" s="49">
        <f t="shared" si="13"/>
        <v>40.387828946508321</v>
      </c>
    </row>
    <row r="109" spans="1:19" x14ac:dyDescent="0.2">
      <c r="A109" s="38">
        <v>100</v>
      </c>
      <c r="C109" s="43">
        <f t="shared" si="7"/>
        <v>50000</v>
      </c>
      <c r="E109" s="44">
        <f t="shared" si="8"/>
        <v>0.1388888888888889</v>
      </c>
      <c r="G109" s="45">
        <v>0.10851</v>
      </c>
      <c r="I109" s="45">
        <f>'Ex SWC-7'!$D$11</f>
        <v>1.2547263528238697E-2</v>
      </c>
      <c r="K109" s="46">
        <f t="shared" si="9"/>
        <v>9.5962736471761304E-2</v>
      </c>
      <c r="M109" s="47">
        <f t="shared" si="10"/>
        <v>4798.1368235880655</v>
      </c>
      <c r="O109" s="48">
        <f t="shared" si="11"/>
        <v>9.5962736471761314</v>
      </c>
      <c r="Q109" s="48">
        <f t="shared" si="12"/>
        <v>12.833273647176132</v>
      </c>
      <c r="S109" s="49">
        <f t="shared" si="13"/>
        <v>40.387828946508321</v>
      </c>
    </row>
    <row r="110" spans="1:19" hidden="1" x14ac:dyDescent="0.2">
      <c r="A110" s="38">
        <v>101</v>
      </c>
      <c r="C110" s="43">
        <f t="shared" si="7"/>
        <v>50500</v>
      </c>
      <c r="E110" s="44">
        <f t="shared" si="8"/>
        <v>0.14027777777777778</v>
      </c>
      <c r="G110" s="45">
        <v>0.10851</v>
      </c>
      <c r="I110" s="45">
        <f>'Ex SWC-7'!$D$11</f>
        <v>1.2547263528238697E-2</v>
      </c>
      <c r="K110" s="46">
        <f t="shared" si="9"/>
        <v>9.5962736471761304E-2</v>
      </c>
      <c r="M110" s="47">
        <f t="shared" si="10"/>
        <v>4846.1181918239454</v>
      </c>
      <c r="O110" s="48">
        <f t="shared" si="11"/>
        <v>9.6922363836478915</v>
      </c>
      <c r="Q110" s="48">
        <f t="shared" si="12"/>
        <v>12.929236383647892</v>
      </c>
      <c r="S110" s="49">
        <f t="shared" si="13"/>
        <v>40.387828946508321</v>
      </c>
    </row>
    <row r="111" spans="1:19" hidden="1" x14ac:dyDescent="0.2">
      <c r="A111" s="38">
        <v>102</v>
      </c>
      <c r="C111" s="43">
        <f t="shared" si="7"/>
        <v>51000</v>
      </c>
      <c r="E111" s="44">
        <f t="shared" si="8"/>
        <v>0.14166666666666666</v>
      </c>
      <c r="G111" s="45">
        <v>0.10851</v>
      </c>
      <c r="I111" s="45">
        <f>'Ex SWC-7'!$D$11</f>
        <v>1.2547263528238697E-2</v>
      </c>
      <c r="K111" s="46">
        <f t="shared" si="9"/>
        <v>9.5962736471761304E-2</v>
      </c>
      <c r="M111" s="47">
        <f t="shared" si="10"/>
        <v>4894.0995600598262</v>
      </c>
      <c r="O111" s="48">
        <f t="shared" si="11"/>
        <v>9.7881991201196517</v>
      </c>
      <c r="Q111" s="48">
        <f t="shared" si="12"/>
        <v>13.025199120119652</v>
      </c>
      <c r="S111" s="49">
        <f t="shared" si="13"/>
        <v>40.387828946508321</v>
      </c>
    </row>
    <row r="112" spans="1:19" hidden="1" x14ac:dyDescent="0.2">
      <c r="A112" s="38">
        <v>103</v>
      </c>
      <c r="C112" s="43">
        <f t="shared" si="7"/>
        <v>51500</v>
      </c>
      <c r="E112" s="44">
        <f t="shared" si="8"/>
        <v>0.14305555555555555</v>
      </c>
      <c r="G112" s="45">
        <v>0.10851</v>
      </c>
      <c r="I112" s="45">
        <f>'Ex SWC-7'!$D$11</f>
        <v>1.2547263528238697E-2</v>
      </c>
      <c r="K112" s="46">
        <f t="shared" si="9"/>
        <v>9.5962736471761304E-2</v>
      </c>
      <c r="M112" s="47">
        <f t="shared" si="10"/>
        <v>4942.0809282957071</v>
      </c>
      <c r="O112" s="48">
        <f t="shared" si="11"/>
        <v>9.8841618565914136</v>
      </c>
      <c r="Q112" s="48">
        <f t="shared" si="12"/>
        <v>13.121161856591414</v>
      </c>
      <c r="S112" s="49">
        <f t="shared" si="13"/>
        <v>40.387828946508321</v>
      </c>
    </row>
    <row r="113" spans="1:19" hidden="1" x14ac:dyDescent="0.2">
      <c r="A113" s="38">
        <v>104</v>
      </c>
      <c r="C113" s="43">
        <f t="shared" si="7"/>
        <v>52000</v>
      </c>
      <c r="E113" s="44">
        <f t="shared" si="8"/>
        <v>0.14444444444444443</v>
      </c>
      <c r="G113" s="45">
        <v>0.10851</v>
      </c>
      <c r="I113" s="45">
        <f>'Ex SWC-7'!$D$11</f>
        <v>1.2547263528238697E-2</v>
      </c>
      <c r="K113" s="46">
        <f t="shared" si="9"/>
        <v>9.5962736471761304E-2</v>
      </c>
      <c r="M113" s="47">
        <f t="shared" si="10"/>
        <v>4990.0622965315879</v>
      </c>
      <c r="O113" s="48">
        <f t="shared" si="11"/>
        <v>9.9801245930631755</v>
      </c>
      <c r="Q113" s="48">
        <f t="shared" si="12"/>
        <v>13.217124593063176</v>
      </c>
      <c r="S113" s="49">
        <f t="shared" si="13"/>
        <v>40.387828946508321</v>
      </c>
    </row>
    <row r="114" spans="1:19" hidden="1" x14ac:dyDescent="0.2">
      <c r="A114" s="38">
        <v>105</v>
      </c>
      <c r="C114" s="43">
        <f t="shared" si="7"/>
        <v>52500</v>
      </c>
      <c r="E114" s="44">
        <f t="shared" si="8"/>
        <v>0.14583333333333334</v>
      </c>
      <c r="G114" s="45">
        <v>0.10851</v>
      </c>
      <c r="I114" s="45">
        <f>'Ex SWC-7'!$D$11</f>
        <v>1.2547263528238697E-2</v>
      </c>
      <c r="K114" s="46">
        <f t="shared" si="9"/>
        <v>9.5962736471761304E-2</v>
      </c>
      <c r="M114" s="47">
        <f t="shared" si="10"/>
        <v>5038.0436647674687</v>
      </c>
      <c r="O114" s="48">
        <f t="shared" si="11"/>
        <v>10.076087329534937</v>
      </c>
      <c r="Q114" s="48">
        <f t="shared" si="12"/>
        <v>13.313087329534937</v>
      </c>
      <c r="S114" s="49">
        <f t="shared" si="13"/>
        <v>40.387828946508321</v>
      </c>
    </row>
    <row r="115" spans="1:19" hidden="1" x14ac:dyDescent="0.2">
      <c r="A115" s="38">
        <v>106</v>
      </c>
      <c r="C115" s="43">
        <f t="shared" si="7"/>
        <v>53000</v>
      </c>
      <c r="E115" s="44">
        <f t="shared" si="8"/>
        <v>0.14722222222222223</v>
      </c>
      <c r="G115" s="45">
        <v>0.10851</v>
      </c>
      <c r="I115" s="45">
        <f>'Ex SWC-7'!$D$11</f>
        <v>1.2547263528238697E-2</v>
      </c>
      <c r="K115" s="46">
        <f t="shared" si="9"/>
        <v>9.5962736471761304E-2</v>
      </c>
      <c r="M115" s="47">
        <f t="shared" si="10"/>
        <v>5086.0250330033487</v>
      </c>
      <c r="O115" s="48">
        <f t="shared" si="11"/>
        <v>10.172050066006697</v>
      </c>
      <c r="Q115" s="48">
        <f t="shared" si="12"/>
        <v>13.409050066006698</v>
      </c>
      <c r="S115" s="49">
        <f t="shared" si="13"/>
        <v>40.387828946508321</v>
      </c>
    </row>
    <row r="116" spans="1:19" hidden="1" x14ac:dyDescent="0.2">
      <c r="A116" s="38">
        <v>107</v>
      </c>
      <c r="C116" s="43">
        <f t="shared" si="7"/>
        <v>53500</v>
      </c>
      <c r="E116" s="44">
        <f t="shared" si="8"/>
        <v>0.14861111111111111</v>
      </c>
      <c r="G116" s="45">
        <v>0.10851</v>
      </c>
      <c r="I116" s="45">
        <f>'Ex SWC-7'!$D$11</f>
        <v>1.2547263528238697E-2</v>
      </c>
      <c r="K116" s="46">
        <f t="shared" si="9"/>
        <v>9.5962736471761304E-2</v>
      </c>
      <c r="M116" s="47">
        <f t="shared" si="10"/>
        <v>5134.0064012392295</v>
      </c>
      <c r="O116" s="48">
        <f t="shared" si="11"/>
        <v>10.268012802478459</v>
      </c>
      <c r="Q116" s="48">
        <f t="shared" si="12"/>
        <v>13.505012802478459</v>
      </c>
      <c r="S116" s="49">
        <f t="shared" si="13"/>
        <v>40.387828946508321</v>
      </c>
    </row>
    <row r="117" spans="1:19" hidden="1" x14ac:dyDescent="0.2">
      <c r="A117" s="38">
        <v>108</v>
      </c>
      <c r="C117" s="43">
        <f t="shared" si="7"/>
        <v>54000</v>
      </c>
      <c r="E117" s="44">
        <f t="shared" si="8"/>
        <v>0.15</v>
      </c>
      <c r="G117" s="45">
        <v>0.10851</v>
      </c>
      <c r="I117" s="45">
        <f>'Ex SWC-7'!$D$11</f>
        <v>1.2547263528238697E-2</v>
      </c>
      <c r="K117" s="46">
        <f t="shared" si="9"/>
        <v>9.5962736471761304E-2</v>
      </c>
      <c r="M117" s="47">
        <f t="shared" si="10"/>
        <v>5181.9877694751103</v>
      </c>
      <c r="O117" s="48">
        <f t="shared" si="11"/>
        <v>10.363975538950221</v>
      </c>
      <c r="Q117" s="48">
        <f t="shared" si="12"/>
        <v>13.600975538950221</v>
      </c>
      <c r="S117" s="49">
        <f t="shared" si="13"/>
        <v>40.387828946508321</v>
      </c>
    </row>
    <row r="118" spans="1:19" hidden="1" x14ac:dyDescent="0.2">
      <c r="A118" s="38">
        <v>109</v>
      </c>
      <c r="C118" s="43">
        <f t="shared" si="7"/>
        <v>54500</v>
      </c>
      <c r="E118" s="44">
        <f t="shared" si="8"/>
        <v>0.15138888888888888</v>
      </c>
      <c r="G118" s="45">
        <v>0.10851</v>
      </c>
      <c r="I118" s="45">
        <f>'Ex SWC-7'!$D$11</f>
        <v>1.2547263528238697E-2</v>
      </c>
      <c r="K118" s="46">
        <f t="shared" si="9"/>
        <v>9.5962736471761304E-2</v>
      </c>
      <c r="M118" s="47">
        <f t="shared" si="10"/>
        <v>5229.9691377109912</v>
      </c>
      <c r="O118" s="48">
        <f t="shared" si="11"/>
        <v>10.459938275421983</v>
      </c>
      <c r="Q118" s="48">
        <f t="shared" si="12"/>
        <v>13.696938275421983</v>
      </c>
      <c r="S118" s="49">
        <f t="shared" si="13"/>
        <v>40.387828946508321</v>
      </c>
    </row>
    <row r="119" spans="1:19" hidden="1" x14ac:dyDescent="0.2">
      <c r="A119" s="38">
        <v>110</v>
      </c>
      <c r="C119" s="43">
        <f t="shared" si="7"/>
        <v>55000</v>
      </c>
      <c r="E119" s="44">
        <f t="shared" si="8"/>
        <v>0.15277777777777779</v>
      </c>
      <c r="G119" s="45">
        <v>0.10851</v>
      </c>
      <c r="I119" s="45">
        <f>'Ex SWC-7'!$D$11</f>
        <v>1.2547263528238697E-2</v>
      </c>
      <c r="K119" s="46">
        <f t="shared" si="9"/>
        <v>9.5962736471761304E-2</v>
      </c>
      <c r="M119" s="47">
        <f t="shared" si="10"/>
        <v>5277.950505946872</v>
      </c>
      <c r="O119" s="48">
        <f t="shared" si="11"/>
        <v>10.555901011893743</v>
      </c>
      <c r="Q119" s="48">
        <f t="shared" si="12"/>
        <v>13.792901011893743</v>
      </c>
      <c r="S119" s="49">
        <f t="shared" si="13"/>
        <v>40.387828946508321</v>
      </c>
    </row>
    <row r="120" spans="1:19" hidden="1" x14ac:dyDescent="0.2">
      <c r="A120" s="38">
        <v>111</v>
      </c>
      <c r="C120" s="43">
        <f t="shared" si="7"/>
        <v>55500</v>
      </c>
      <c r="E120" s="44">
        <f t="shared" si="8"/>
        <v>0.15416666666666667</v>
      </c>
      <c r="G120" s="45">
        <v>0.10851</v>
      </c>
      <c r="I120" s="45">
        <f>'Ex SWC-7'!$D$11</f>
        <v>1.2547263528238697E-2</v>
      </c>
      <c r="K120" s="46">
        <f t="shared" si="9"/>
        <v>9.5962736471761304E-2</v>
      </c>
      <c r="M120" s="47">
        <f t="shared" si="10"/>
        <v>5325.9318741827519</v>
      </c>
      <c r="O120" s="48">
        <f t="shared" si="11"/>
        <v>10.651863748365503</v>
      </c>
      <c r="Q120" s="48">
        <f t="shared" si="12"/>
        <v>13.888863748365504</v>
      </c>
      <c r="S120" s="49">
        <f t="shared" si="13"/>
        <v>40.387828946508321</v>
      </c>
    </row>
    <row r="121" spans="1:19" hidden="1" x14ac:dyDescent="0.2">
      <c r="A121" s="38">
        <v>112</v>
      </c>
      <c r="C121" s="43">
        <f t="shared" si="7"/>
        <v>56000</v>
      </c>
      <c r="E121" s="44">
        <f t="shared" si="8"/>
        <v>0.15555555555555556</v>
      </c>
      <c r="G121" s="45">
        <v>0.10851</v>
      </c>
      <c r="I121" s="45">
        <f>'Ex SWC-7'!$D$11</f>
        <v>1.2547263528238697E-2</v>
      </c>
      <c r="K121" s="46">
        <f t="shared" si="9"/>
        <v>9.5962736471761304E-2</v>
      </c>
      <c r="M121" s="47">
        <f t="shared" si="10"/>
        <v>5373.9132424186328</v>
      </c>
      <c r="O121" s="48">
        <f t="shared" si="11"/>
        <v>10.747826484837265</v>
      </c>
      <c r="Q121" s="48">
        <f t="shared" si="12"/>
        <v>13.984826484837265</v>
      </c>
      <c r="S121" s="49">
        <f t="shared" si="13"/>
        <v>40.387828946508321</v>
      </c>
    </row>
    <row r="122" spans="1:19" hidden="1" x14ac:dyDescent="0.2">
      <c r="A122" s="38">
        <v>113</v>
      </c>
      <c r="C122" s="43">
        <f t="shared" si="7"/>
        <v>56500</v>
      </c>
      <c r="E122" s="44">
        <f t="shared" si="8"/>
        <v>0.15694444444444444</v>
      </c>
      <c r="G122" s="45">
        <v>0.10851</v>
      </c>
      <c r="I122" s="45">
        <f>'Ex SWC-7'!$D$11</f>
        <v>1.2547263528238697E-2</v>
      </c>
      <c r="K122" s="46">
        <f t="shared" si="9"/>
        <v>9.5962736471761304E-2</v>
      </c>
      <c r="M122" s="47">
        <f t="shared" si="10"/>
        <v>5421.8946106545136</v>
      </c>
      <c r="O122" s="48">
        <f t="shared" si="11"/>
        <v>10.843789221309027</v>
      </c>
      <c r="Q122" s="48">
        <f t="shared" si="12"/>
        <v>14.080789221309027</v>
      </c>
      <c r="S122" s="49">
        <f t="shared" si="13"/>
        <v>40.387828946508321</v>
      </c>
    </row>
    <row r="123" spans="1:19" hidden="1" x14ac:dyDescent="0.2">
      <c r="A123" s="38">
        <v>114</v>
      </c>
      <c r="C123" s="43">
        <f t="shared" si="7"/>
        <v>57000</v>
      </c>
      <c r="E123" s="44">
        <f t="shared" si="8"/>
        <v>0.15833333333333333</v>
      </c>
      <c r="G123" s="45">
        <v>0.10851</v>
      </c>
      <c r="I123" s="45">
        <f>'Ex SWC-7'!$D$11</f>
        <v>1.2547263528238697E-2</v>
      </c>
      <c r="K123" s="46">
        <f t="shared" si="9"/>
        <v>9.5962736471761304E-2</v>
      </c>
      <c r="M123" s="47">
        <f t="shared" si="10"/>
        <v>5469.8759788903944</v>
      </c>
      <c r="O123" s="48">
        <f t="shared" si="11"/>
        <v>10.939751957780789</v>
      </c>
      <c r="Q123" s="48">
        <f t="shared" si="12"/>
        <v>14.176751957780789</v>
      </c>
      <c r="S123" s="49">
        <f t="shared" si="13"/>
        <v>40.387828946508321</v>
      </c>
    </row>
    <row r="124" spans="1:19" hidden="1" x14ac:dyDescent="0.2">
      <c r="A124" s="38">
        <v>115</v>
      </c>
      <c r="C124" s="43">
        <f t="shared" si="7"/>
        <v>57500</v>
      </c>
      <c r="E124" s="44">
        <f t="shared" si="8"/>
        <v>0.15972222222222221</v>
      </c>
      <c r="G124" s="45">
        <v>0.10851</v>
      </c>
      <c r="I124" s="45">
        <f>'Ex SWC-7'!$D$11</f>
        <v>1.2547263528238697E-2</v>
      </c>
      <c r="K124" s="46">
        <f t="shared" si="9"/>
        <v>9.5962736471761304E-2</v>
      </c>
      <c r="M124" s="47">
        <f t="shared" si="10"/>
        <v>5517.8573471262753</v>
      </c>
      <c r="O124" s="48">
        <f t="shared" si="11"/>
        <v>11.035714694252551</v>
      </c>
      <c r="Q124" s="48">
        <f t="shared" si="12"/>
        <v>14.272714694252551</v>
      </c>
      <c r="S124" s="49">
        <f t="shared" si="13"/>
        <v>40.387828946508321</v>
      </c>
    </row>
    <row r="125" spans="1:19" hidden="1" x14ac:dyDescent="0.2">
      <c r="A125" s="38">
        <v>116</v>
      </c>
      <c r="C125" s="43">
        <f t="shared" si="7"/>
        <v>58000</v>
      </c>
      <c r="E125" s="44">
        <f t="shared" si="8"/>
        <v>0.16111111111111112</v>
      </c>
      <c r="G125" s="45">
        <v>0.10851</v>
      </c>
      <c r="I125" s="45">
        <f>'Ex SWC-7'!$D$11</f>
        <v>1.2547263528238697E-2</v>
      </c>
      <c r="K125" s="46">
        <f t="shared" si="9"/>
        <v>9.5962736471761304E-2</v>
      </c>
      <c r="M125" s="47">
        <f t="shared" si="10"/>
        <v>5565.8387153621552</v>
      </c>
      <c r="O125" s="48">
        <f t="shared" si="11"/>
        <v>11.131677430724311</v>
      </c>
      <c r="Q125" s="48">
        <f t="shared" si="12"/>
        <v>14.368677430724311</v>
      </c>
      <c r="S125" s="49">
        <f t="shared" si="13"/>
        <v>40.387828946508321</v>
      </c>
    </row>
    <row r="126" spans="1:19" hidden="1" x14ac:dyDescent="0.2">
      <c r="A126" s="38">
        <v>117</v>
      </c>
      <c r="C126" s="43">
        <f t="shared" si="7"/>
        <v>58500</v>
      </c>
      <c r="E126" s="44">
        <f t="shared" si="8"/>
        <v>0.16250000000000001</v>
      </c>
      <c r="G126" s="45">
        <v>0.10851</v>
      </c>
      <c r="I126" s="45">
        <f>'Ex SWC-7'!$D$11</f>
        <v>1.2547263528238697E-2</v>
      </c>
      <c r="K126" s="46">
        <f t="shared" si="9"/>
        <v>9.5962736471761304E-2</v>
      </c>
      <c r="M126" s="47">
        <f t="shared" si="10"/>
        <v>5613.820083598036</v>
      </c>
      <c r="O126" s="48">
        <f t="shared" si="11"/>
        <v>11.227640167196071</v>
      </c>
      <c r="Q126" s="48">
        <f t="shared" si="12"/>
        <v>14.464640167196071</v>
      </c>
      <c r="S126" s="49">
        <f t="shared" si="13"/>
        <v>40.387828946508321</v>
      </c>
    </row>
    <row r="127" spans="1:19" hidden="1" x14ac:dyDescent="0.2">
      <c r="A127" s="38">
        <v>118</v>
      </c>
      <c r="C127" s="43">
        <f t="shared" si="7"/>
        <v>59000</v>
      </c>
      <c r="E127" s="44">
        <f t="shared" si="8"/>
        <v>0.16388888888888889</v>
      </c>
      <c r="G127" s="45">
        <v>0.10851</v>
      </c>
      <c r="I127" s="45">
        <f>'Ex SWC-7'!$D$11</f>
        <v>1.2547263528238697E-2</v>
      </c>
      <c r="K127" s="46">
        <f t="shared" si="9"/>
        <v>9.5962736471761304E-2</v>
      </c>
      <c r="M127" s="47">
        <f t="shared" si="10"/>
        <v>5661.8014518339169</v>
      </c>
      <c r="O127" s="48">
        <f t="shared" si="11"/>
        <v>11.323602903667833</v>
      </c>
      <c r="Q127" s="48">
        <f t="shared" si="12"/>
        <v>14.560602903667833</v>
      </c>
      <c r="S127" s="49">
        <f t="shared" si="13"/>
        <v>40.387828946508321</v>
      </c>
    </row>
    <row r="128" spans="1:19" hidden="1" x14ac:dyDescent="0.2">
      <c r="A128" s="38">
        <v>119</v>
      </c>
      <c r="C128" s="43">
        <f t="shared" si="7"/>
        <v>59500</v>
      </c>
      <c r="E128" s="44">
        <f t="shared" si="8"/>
        <v>0.16527777777777777</v>
      </c>
      <c r="G128" s="45">
        <v>0.10851</v>
      </c>
      <c r="I128" s="45">
        <f>'Ex SWC-7'!$D$11</f>
        <v>1.2547263528238697E-2</v>
      </c>
      <c r="K128" s="46">
        <f t="shared" si="9"/>
        <v>9.5962736471761304E-2</v>
      </c>
      <c r="M128" s="47">
        <f t="shared" si="10"/>
        <v>5709.7828200697977</v>
      </c>
      <c r="O128" s="48">
        <f t="shared" si="11"/>
        <v>11.419565640139595</v>
      </c>
      <c r="Q128" s="48">
        <f t="shared" si="12"/>
        <v>14.656565640139595</v>
      </c>
      <c r="S128" s="49">
        <f t="shared" si="13"/>
        <v>40.387828946508321</v>
      </c>
    </row>
    <row r="129" spans="1:19" hidden="1" x14ac:dyDescent="0.2">
      <c r="A129" s="38">
        <v>120</v>
      </c>
      <c r="C129" s="43">
        <f t="shared" si="7"/>
        <v>60000</v>
      </c>
      <c r="E129" s="44">
        <f t="shared" si="8"/>
        <v>0.16666666666666666</v>
      </c>
      <c r="G129" s="45">
        <v>0.10851</v>
      </c>
      <c r="I129" s="45">
        <f>'Ex SWC-7'!$D$11</f>
        <v>1.2547263528238697E-2</v>
      </c>
      <c r="K129" s="46">
        <f t="shared" si="9"/>
        <v>9.5962736471761304E-2</v>
      </c>
      <c r="M129" s="47">
        <f t="shared" si="10"/>
        <v>5757.7641883056785</v>
      </c>
      <c r="O129" s="48">
        <f t="shared" si="11"/>
        <v>11.515528376611357</v>
      </c>
      <c r="Q129" s="48">
        <f t="shared" si="12"/>
        <v>14.752528376611357</v>
      </c>
      <c r="S129" s="49">
        <f t="shared" si="13"/>
        <v>40.387828946508321</v>
      </c>
    </row>
    <row r="130" spans="1:19" hidden="1" x14ac:dyDescent="0.2">
      <c r="A130" s="38">
        <v>121</v>
      </c>
      <c r="C130" s="43">
        <f t="shared" si="7"/>
        <v>60500</v>
      </c>
      <c r="E130" s="44">
        <f t="shared" si="8"/>
        <v>0.16805555555555557</v>
      </c>
      <c r="G130" s="45">
        <v>0.10851</v>
      </c>
      <c r="I130" s="45">
        <f>'Ex SWC-7'!$D$11</f>
        <v>1.2547263528238697E-2</v>
      </c>
      <c r="K130" s="46">
        <f t="shared" si="9"/>
        <v>9.5962736471761304E-2</v>
      </c>
      <c r="M130" s="47">
        <f t="shared" si="10"/>
        <v>5805.7455565415585</v>
      </c>
      <c r="O130" s="48">
        <f t="shared" si="11"/>
        <v>11.611491113083117</v>
      </c>
      <c r="Q130" s="48">
        <f t="shared" si="12"/>
        <v>14.848491113083117</v>
      </c>
      <c r="S130" s="49">
        <f t="shared" si="13"/>
        <v>40.387828946508321</v>
      </c>
    </row>
    <row r="131" spans="1:19" hidden="1" x14ac:dyDescent="0.2">
      <c r="A131" s="38">
        <v>122</v>
      </c>
      <c r="C131" s="43">
        <f t="shared" si="7"/>
        <v>61000</v>
      </c>
      <c r="E131" s="44">
        <f t="shared" si="8"/>
        <v>0.16944444444444445</v>
      </c>
      <c r="G131" s="45">
        <v>0.10851</v>
      </c>
      <c r="I131" s="45">
        <f>'Ex SWC-7'!$D$11</f>
        <v>1.2547263528238697E-2</v>
      </c>
      <c r="K131" s="46">
        <f t="shared" si="9"/>
        <v>9.5962736471761304E-2</v>
      </c>
      <c r="M131" s="47">
        <f t="shared" si="10"/>
        <v>5853.7269247774393</v>
      </c>
      <c r="O131" s="48">
        <f t="shared" si="11"/>
        <v>11.707453849554879</v>
      </c>
      <c r="Q131" s="48">
        <f t="shared" si="12"/>
        <v>14.944453849554879</v>
      </c>
      <c r="S131" s="49">
        <f t="shared" si="13"/>
        <v>40.387828946508321</v>
      </c>
    </row>
    <row r="132" spans="1:19" hidden="1" x14ac:dyDescent="0.2">
      <c r="A132" s="38">
        <v>123</v>
      </c>
      <c r="C132" s="43">
        <f t="shared" si="7"/>
        <v>61500</v>
      </c>
      <c r="E132" s="44">
        <f t="shared" si="8"/>
        <v>0.17083333333333334</v>
      </c>
      <c r="G132" s="45">
        <v>0.10851</v>
      </c>
      <c r="I132" s="45">
        <f>'Ex SWC-7'!$D$11</f>
        <v>1.2547263528238697E-2</v>
      </c>
      <c r="K132" s="46">
        <f t="shared" si="9"/>
        <v>9.5962736471761304E-2</v>
      </c>
      <c r="M132" s="47">
        <f t="shared" si="10"/>
        <v>5901.7082930133201</v>
      </c>
      <c r="O132" s="48">
        <f t="shared" si="11"/>
        <v>11.803416586026641</v>
      </c>
      <c r="Q132" s="48">
        <f t="shared" si="12"/>
        <v>15.040416586026641</v>
      </c>
      <c r="S132" s="49">
        <f t="shared" si="13"/>
        <v>40.387828946508321</v>
      </c>
    </row>
    <row r="133" spans="1:19" hidden="1" x14ac:dyDescent="0.2">
      <c r="A133" s="38">
        <v>124</v>
      </c>
      <c r="C133" s="43">
        <f t="shared" si="7"/>
        <v>62000</v>
      </c>
      <c r="E133" s="44">
        <f t="shared" si="8"/>
        <v>0.17222222222222222</v>
      </c>
      <c r="G133" s="45">
        <v>0.10851</v>
      </c>
      <c r="I133" s="45">
        <f>'Ex SWC-7'!$D$11</f>
        <v>1.2547263528238697E-2</v>
      </c>
      <c r="K133" s="46">
        <f t="shared" si="9"/>
        <v>9.5962736471761304E-2</v>
      </c>
      <c r="M133" s="47">
        <f t="shared" si="10"/>
        <v>5949.689661249201</v>
      </c>
      <c r="O133" s="48">
        <f t="shared" si="11"/>
        <v>11.899379322498403</v>
      </c>
      <c r="Q133" s="48">
        <f t="shared" si="12"/>
        <v>15.136379322498403</v>
      </c>
      <c r="S133" s="49">
        <f t="shared" si="13"/>
        <v>40.387828946508321</v>
      </c>
    </row>
    <row r="134" spans="1:19" hidden="1" x14ac:dyDescent="0.2">
      <c r="A134" s="38">
        <v>125</v>
      </c>
      <c r="C134" s="43">
        <f t="shared" si="7"/>
        <v>62500</v>
      </c>
      <c r="E134" s="44">
        <f t="shared" si="8"/>
        <v>0.1736111111111111</v>
      </c>
      <c r="G134" s="45">
        <v>0.10851</v>
      </c>
      <c r="I134" s="45">
        <f>'Ex SWC-7'!$D$11</f>
        <v>1.2547263528238697E-2</v>
      </c>
      <c r="K134" s="46">
        <f t="shared" si="9"/>
        <v>9.5962736471761304E-2</v>
      </c>
      <c r="M134" s="47">
        <f t="shared" si="10"/>
        <v>5997.6710294850818</v>
      </c>
      <c r="O134" s="48">
        <f t="shared" si="11"/>
        <v>11.995342058970163</v>
      </c>
      <c r="Q134" s="48">
        <f t="shared" si="12"/>
        <v>15.232342058970163</v>
      </c>
      <c r="S134" s="49">
        <f t="shared" si="13"/>
        <v>40.387828946508321</v>
      </c>
    </row>
    <row r="135" spans="1:19" hidden="1" x14ac:dyDescent="0.2">
      <c r="A135" s="38">
        <v>126</v>
      </c>
      <c r="C135" s="43">
        <f t="shared" si="7"/>
        <v>63000</v>
      </c>
      <c r="E135" s="44">
        <f t="shared" si="8"/>
        <v>0.17499999999999999</v>
      </c>
      <c r="G135" s="45">
        <v>0.10851</v>
      </c>
      <c r="I135" s="45">
        <f>'Ex SWC-7'!$D$11</f>
        <v>1.2547263528238697E-2</v>
      </c>
      <c r="K135" s="46">
        <f t="shared" si="9"/>
        <v>9.5962736471761304E-2</v>
      </c>
      <c r="M135" s="47">
        <f t="shared" si="10"/>
        <v>6045.6523977209617</v>
      </c>
      <c r="O135" s="48">
        <f t="shared" si="11"/>
        <v>12.091304795441923</v>
      </c>
      <c r="Q135" s="48">
        <f t="shared" si="12"/>
        <v>15.328304795441923</v>
      </c>
      <c r="S135" s="49">
        <f t="shared" si="13"/>
        <v>40.387828946508321</v>
      </c>
    </row>
    <row r="136" spans="1:19" hidden="1" x14ac:dyDescent="0.2">
      <c r="A136" s="38">
        <v>127</v>
      </c>
      <c r="C136" s="43">
        <f t="shared" si="7"/>
        <v>63500</v>
      </c>
      <c r="E136" s="44">
        <f t="shared" si="8"/>
        <v>0.1763888888888889</v>
      </c>
      <c r="G136" s="45">
        <v>0.10851</v>
      </c>
      <c r="I136" s="45">
        <f>'Ex SWC-7'!$D$11</f>
        <v>1.2547263528238697E-2</v>
      </c>
      <c r="K136" s="46">
        <f t="shared" si="9"/>
        <v>9.5962736471761304E-2</v>
      </c>
      <c r="M136" s="47">
        <f t="shared" si="10"/>
        <v>6093.6337659568426</v>
      </c>
      <c r="O136" s="48">
        <f t="shared" si="11"/>
        <v>12.187267531913685</v>
      </c>
      <c r="Q136" s="48">
        <f t="shared" si="12"/>
        <v>15.424267531913685</v>
      </c>
      <c r="S136" s="49">
        <f t="shared" si="13"/>
        <v>40.387828946508321</v>
      </c>
    </row>
    <row r="137" spans="1:19" hidden="1" x14ac:dyDescent="0.2">
      <c r="A137" s="38">
        <v>128</v>
      </c>
      <c r="C137" s="43">
        <f t="shared" si="7"/>
        <v>64000</v>
      </c>
      <c r="E137" s="44">
        <f t="shared" si="8"/>
        <v>0.17777777777777778</v>
      </c>
      <c r="G137" s="45">
        <v>0.10851</v>
      </c>
      <c r="I137" s="45">
        <f>'Ex SWC-7'!$D$11</f>
        <v>1.2547263528238697E-2</v>
      </c>
      <c r="K137" s="46">
        <f t="shared" si="9"/>
        <v>9.5962736471761304E-2</v>
      </c>
      <c r="M137" s="47">
        <f t="shared" si="10"/>
        <v>6141.6151341927234</v>
      </c>
      <c r="O137" s="48">
        <f t="shared" si="11"/>
        <v>12.283230268385447</v>
      </c>
      <c r="Q137" s="48">
        <f t="shared" si="12"/>
        <v>15.520230268385447</v>
      </c>
      <c r="S137" s="49">
        <f t="shared" si="13"/>
        <v>40.387828946508321</v>
      </c>
    </row>
    <row r="138" spans="1:19" hidden="1" x14ac:dyDescent="0.2">
      <c r="A138" s="38">
        <v>129</v>
      </c>
      <c r="C138" s="43">
        <f t="shared" si="7"/>
        <v>64500</v>
      </c>
      <c r="E138" s="44">
        <f t="shared" si="8"/>
        <v>0.17916666666666667</v>
      </c>
      <c r="G138" s="45">
        <v>0.10851</v>
      </c>
      <c r="I138" s="45">
        <f>'Ex SWC-7'!$D$11</f>
        <v>1.2547263528238697E-2</v>
      </c>
      <c r="K138" s="46">
        <f t="shared" si="9"/>
        <v>9.5962736471761304E-2</v>
      </c>
      <c r="M138" s="47">
        <f t="shared" si="10"/>
        <v>6189.5965024286043</v>
      </c>
      <c r="O138" s="48">
        <f t="shared" si="11"/>
        <v>12.379193004857209</v>
      </c>
      <c r="Q138" s="48">
        <f t="shared" si="12"/>
        <v>15.616193004857209</v>
      </c>
      <c r="S138" s="49">
        <f t="shared" si="13"/>
        <v>40.387828946508321</v>
      </c>
    </row>
    <row r="139" spans="1:19" hidden="1" x14ac:dyDescent="0.2">
      <c r="A139" s="38">
        <v>130</v>
      </c>
      <c r="C139" s="43">
        <f t="shared" ref="C139:C202" si="14">A139*500</f>
        <v>65000</v>
      </c>
      <c r="E139" s="44">
        <f t="shared" ref="E139:E202" si="15">C139/(720*500)</f>
        <v>0.18055555555555555</v>
      </c>
      <c r="G139" s="45">
        <v>0.10851</v>
      </c>
      <c r="I139" s="45">
        <f>'Ex SWC-7'!$D$11</f>
        <v>1.2547263528238697E-2</v>
      </c>
      <c r="K139" s="46">
        <f t="shared" ref="K139:K202" si="16">G139-I139</f>
        <v>9.5962736471761304E-2</v>
      </c>
      <c r="M139" s="47">
        <f t="shared" ref="M139:M202" si="17">K139*C139</f>
        <v>6237.5778706644851</v>
      </c>
      <c r="O139" s="48">
        <f t="shared" ref="O139:O202" si="18">M139/500</f>
        <v>12.475155741328971</v>
      </c>
      <c r="Q139" s="48">
        <f t="shared" ref="Q139:Q202" si="19">O139+3.237</f>
        <v>15.712155741328971</v>
      </c>
      <c r="S139" s="49">
        <f t="shared" ref="S139:S202" si="20">$S$8</f>
        <v>40.387828946508321</v>
      </c>
    </row>
    <row r="140" spans="1:19" hidden="1" x14ac:dyDescent="0.2">
      <c r="A140" s="38">
        <v>131</v>
      </c>
      <c r="C140" s="43">
        <f t="shared" si="14"/>
        <v>65500</v>
      </c>
      <c r="E140" s="44">
        <f t="shared" si="15"/>
        <v>0.18194444444444444</v>
      </c>
      <c r="G140" s="45">
        <v>0.10851</v>
      </c>
      <c r="I140" s="45">
        <f>'Ex SWC-7'!$D$11</f>
        <v>1.2547263528238697E-2</v>
      </c>
      <c r="K140" s="46">
        <f t="shared" si="16"/>
        <v>9.5962736471761304E-2</v>
      </c>
      <c r="M140" s="47">
        <f t="shared" si="17"/>
        <v>6285.559238900365</v>
      </c>
      <c r="O140" s="48">
        <f t="shared" si="18"/>
        <v>12.571118477800731</v>
      </c>
      <c r="Q140" s="48">
        <f t="shared" si="19"/>
        <v>15.808118477800731</v>
      </c>
      <c r="S140" s="49">
        <f t="shared" si="20"/>
        <v>40.387828946508321</v>
      </c>
    </row>
    <row r="141" spans="1:19" hidden="1" x14ac:dyDescent="0.2">
      <c r="A141" s="38">
        <v>132</v>
      </c>
      <c r="C141" s="43">
        <f t="shared" si="14"/>
        <v>66000</v>
      </c>
      <c r="E141" s="44">
        <f t="shared" si="15"/>
        <v>0.18333333333333332</v>
      </c>
      <c r="G141" s="45">
        <v>0.10851</v>
      </c>
      <c r="I141" s="45">
        <f>'Ex SWC-7'!$D$11</f>
        <v>1.2547263528238697E-2</v>
      </c>
      <c r="K141" s="46">
        <f t="shared" si="16"/>
        <v>9.5962736471761304E-2</v>
      </c>
      <c r="M141" s="47">
        <f t="shared" si="17"/>
        <v>6333.5406071362459</v>
      </c>
      <c r="O141" s="48">
        <f t="shared" si="18"/>
        <v>12.667081214272491</v>
      </c>
      <c r="Q141" s="48">
        <f t="shared" si="19"/>
        <v>15.904081214272491</v>
      </c>
      <c r="S141" s="49">
        <f t="shared" si="20"/>
        <v>40.387828946508321</v>
      </c>
    </row>
    <row r="142" spans="1:19" hidden="1" x14ac:dyDescent="0.2">
      <c r="A142" s="38">
        <v>133</v>
      </c>
      <c r="C142" s="43">
        <f t="shared" si="14"/>
        <v>66500</v>
      </c>
      <c r="E142" s="44">
        <f t="shared" si="15"/>
        <v>0.18472222222222223</v>
      </c>
      <c r="G142" s="45">
        <v>0.10851</v>
      </c>
      <c r="I142" s="45">
        <f>'Ex SWC-7'!$D$11</f>
        <v>1.2547263528238697E-2</v>
      </c>
      <c r="K142" s="46">
        <f t="shared" si="16"/>
        <v>9.5962736471761304E-2</v>
      </c>
      <c r="M142" s="47">
        <f t="shared" si="17"/>
        <v>6381.5219753721267</v>
      </c>
      <c r="O142" s="48">
        <f t="shared" si="18"/>
        <v>12.763043950744253</v>
      </c>
      <c r="Q142" s="48">
        <f t="shared" si="19"/>
        <v>16.000043950744253</v>
      </c>
      <c r="S142" s="49">
        <f t="shared" si="20"/>
        <v>40.387828946508321</v>
      </c>
    </row>
    <row r="143" spans="1:19" hidden="1" x14ac:dyDescent="0.2">
      <c r="A143" s="38">
        <v>134</v>
      </c>
      <c r="C143" s="43">
        <f t="shared" si="14"/>
        <v>67000</v>
      </c>
      <c r="E143" s="44">
        <f t="shared" si="15"/>
        <v>0.18611111111111112</v>
      </c>
      <c r="G143" s="45">
        <v>0.10851</v>
      </c>
      <c r="I143" s="45">
        <f>'Ex SWC-7'!$D$11</f>
        <v>1.2547263528238697E-2</v>
      </c>
      <c r="K143" s="46">
        <f t="shared" si="16"/>
        <v>9.5962736471761304E-2</v>
      </c>
      <c r="M143" s="47">
        <f t="shared" si="17"/>
        <v>6429.5033436080075</v>
      </c>
      <c r="O143" s="48">
        <f t="shared" si="18"/>
        <v>12.859006687216015</v>
      </c>
      <c r="Q143" s="48">
        <f t="shared" si="19"/>
        <v>16.096006687216015</v>
      </c>
      <c r="S143" s="49">
        <f t="shared" si="20"/>
        <v>40.387828946508321</v>
      </c>
    </row>
    <row r="144" spans="1:19" hidden="1" x14ac:dyDescent="0.2">
      <c r="A144" s="38">
        <v>135</v>
      </c>
      <c r="C144" s="43">
        <f t="shared" si="14"/>
        <v>67500</v>
      </c>
      <c r="E144" s="44">
        <f t="shared" si="15"/>
        <v>0.1875</v>
      </c>
      <c r="G144" s="45">
        <v>0.10851</v>
      </c>
      <c r="I144" s="45">
        <f>'Ex SWC-7'!$D$11</f>
        <v>1.2547263528238697E-2</v>
      </c>
      <c r="K144" s="46">
        <f t="shared" si="16"/>
        <v>9.5962736471761304E-2</v>
      </c>
      <c r="M144" s="47">
        <f t="shared" si="17"/>
        <v>6477.4847118438884</v>
      </c>
      <c r="O144" s="48">
        <f t="shared" si="18"/>
        <v>12.954969423687777</v>
      </c>
      <c r="Q144" s="48">
        <f t="shared" si="19"/>
        <v>16.191969423687777</v>
      </c>
      <c r="S144" s="49">
        <f t="shared" si="20"/>
        <v>40.387828946508321</v>
      </c>
    </row>
    <row r="145" spans="1:19" hidden="1" x14ac:dyDescent="0.2">
      <c r="A145" s="38">
        <v>136</v>
      </c>
      <c r="C145" s="43">
        <f t="shared" si="14"/>
        <v>68000</v>
      </c>
      <c r="E145" s="44">
        <f t="shared" si="15"/>
        <v>0.18888888888888888</v>
      </c>
      <c r="G145" s="45">
        <v>0.10851</v>
      </c>
      <c r="I145" s="45">
        <f>'Ex SWC-7'!$D$11</f>
        <v>1.2547263528238697E-2</v>
      </c>
      <c r="K145" s="46">
        <f t="shared" si="16"/>
        <v>9.5962736471761304E-2</v>
      </c>
      <c r="M145" s="47">
        <f t="shared" si="17"/>
        <v>6525.4660800797683</v>
      </c>
      <c r="O145" s="48">
        <f t="shared" si="18"/>
        <v>13.050932160159537</v>
      </c>
      <c r="Q145" s="48">
        <f t="shared" si="19"/>
        <v>16.287932160159535</v>
      </c>
      <c r="S145" s="49">
        <f t="shared" si="20"/>
        <v>40.387828946508321</v>
      </c>
    </row>
    <row r="146" spans="1:19" hidden="1" x14ac:dyDescent="0.2">
      <c r="A146" s="38">
        <v>137</v>
      </c>
      <c r="C146" s="43">
        <f t="shared" si="14"/>
        <v>68500</v>
      </c>
      <c r="E146" s="44">
        <f t="shared" si="15"/>
        <v>0.19027777777777777</v>
      </c>
      <c r="G146" s="45">
        <v>0.10851</v>
      </c>
      <c r="I146" s="45">
        <f>'Ex SWC-7'!$D$11</f>
        <v>1.2547263528238697E-2</v>
      </c>
      <c r="K146" s="46">
        <f t="shared" si="16"/>
        <v>9.5962736471761304E-2</v>
      </c>
      <c r="M146" s="47">
        <f t="shared" si="17"/>
        <v>6573.4474483156491</v>
      </c>
      <c r="O146" s="48">
        <f t="shared" si="18"/>
        <v>13.146894896631299</v>
      </c>
      <c r="Q146" s="48">
        <f t="shared" si="19"/>
        <v>16.383894896631297</v>
      </c>
      <c r="S146" s="49">
        <f t="shared" si="20"/>
        <v>40.387828946508321</v>
      </c>
    </row>
    <row r="147" spans="1:19" hidden="1" x14ac:dyDescent="0.2">
      <c r="A147" s="38">
        <v>138</v>
      </c>
      <c r="C147" s="43">
        <f t="shared" si="14"/>
        <v>69000</v>
      </c>
      <c r="E147" s="44">
        <f t="shared" si="15"/>
        <v>0.19166666666666668</v>
      </c>
      <c r="G147" s="45">
        <v>0.10851</v>
      </c>
      <c r="I147" s="45">
        <f>'Ex SWC-7'!$D$11</f>
        <v>1.2547263528238697E-2</v>
      </c>
      <c r="K147" s="46">
        <f t="shared" si="16"/>
        <v>9.5962736471761304E-2</v>
      </c>
      <c r="M147" s="47">
        <f t="shared" si="17"/>
        <v>6621.42881655153</v>
      </c>
      <c r="O147" s="48">
        <f t="shared" si="18"/>
        <v>13.242857633103061</v>
      </c>
      <c r="Q147" s="48">
        <f t="shared" si="19"/>
        <v>16.479857633103059</v>
      </c>
      <c r="S147" s="49">
        <f t="shared" si="20"/>
        <v>40.387828946508321</v>
      </c>
    </row>
    <row r="148" spans="1:19" hidden="1" x14ac:dyDescent="0.2">
      <c r="A148" s="38">
        <v>139</v>
      </c>
      <c r="C148" s="43">
        <f t="shared" si="14"/>
        <v>69500</v>
      </c>
      <c r="E148" s="44">
        <f t="shared" si="15"/>
        <v>0.19305555555555556</v>
      </c>
      <c r="G148" s="45">
        <v>0.10851</v>
      </c>
      <c r="I148" s="45">
        <f>'Ex SWC-7'!$D$11</f>
        <v>1.2547263528238697E-2</v>
      </c>
      <c r="K148" s="46">
        <f t="shared" si="16"/>
        <v>9.5962736471761304E-2</v>
      </c>
      <c r="M148" s="47">
        <f t="shared" si="17"/>
        <v>6669.4101847874108</v>
      </c>
      <c r="O148" s="48">
        <f t="shared" si="18"/>
        <v>13.338820369574822</v>
      </c>
      <c r="Q148" s="48">
        <f t="shared" si="19"/>
        <v>16.575820369574821</v>
      </c>
      <c r="S148" s="49">
        <f t="shared" si="20"/>
        <v>40.387828946508321</v>
      </c>
    </row>
    <row r="149" spans="1:19" hidden="1" x14ac:dyDescent="0.2">
      <c r="A149" s="38">
        <v>140</v>
      </c>
      <c r="C149" s="43">
        <f t="shared" si="14"/>
        <v>70000</v>
      </c>
      <c r="E149" s="44">
        <f t="shared" si="15"/>
        <v>0.19444444444444445</v>
      </c>
      <c r="G149" s="45">
        <v>0.10851</v>
      </c>
      <c r="I149" s="45">
        <f>'Ex SWC-7'!$D$11</f>
        <v>1.2547263528238697E-2</v>
      </c>
      <c r="K149" s="46">
        <f t="shared" si="16"/>
        <v>9.5962736471761304E-2</v>
      </c>
      <c r="M149" s="47">
        <f t="shared" si="17"/>
        <v>6717.3915530232916</v>
      </c>
      <c r="O149" s="48">
        <f t="shared" si="18"/>
        <v>13.434783106046583</v>
      </c>
      <c r="Q149" s="48">
        <f t="shared" si="19"/>
        <v>16.671783106046583</v>
      </c>
      <c r="S149" s="49">
        <f t="shared" si="20"/>
        <v>40.387828946508321</v>
      </c>
    </row>
    <row r="150" spans="1:19" hidden="1" x14ac:dyDescent="0.2">
      <c r="A150" s="38">
        <v>141</v>
      </c>
      <c r="C150" s="43">
        <f t="shared" si="14"/>
        <v>70500</v>
      </c>
      <c r="E150" s="44">
        <f t="shared" si="15"/>
        <v>0.19583333333333333</v>
      </c>
      <c r="G150" s="45">
        <v>0.10851</v>
      </c>
      <c r="I150" s="45">
        <f>'Ex SWC-7'!$D$11</f>
        <v>1.2547263528238697E-2</v>
      </c>
      <c r="K150" s="46">
        <f t="shared" si="16"/>
        <v>9.5962736471761304E-2</v>
      </c>
      <c r="M150" s="47">
        <f t="shared" si="17"/>
        <v>6765.3729212591716</v>
      </c>
      <c r="O150" s="48">
        <f t="shared" si="18"/>
        <v>13.530745842518343</v>
      </c>
      <c r="Q150" s="48">
        <f t="shared" si="19"/>
        <v>16.767745842518345</v>
      </c>
      <c r="S150" s="49">
        <f t="shared" si="20"/>
        <v>40.387828946508321</v>
      </c>
    </row>
    <row r="151" spans="1:19" hidden="1" x14ac:dyDescent="0.2">
      <c r="A151" s="38">
        <v>142</v>
      </c>
      <c r="C151" s="43">
        <f t="shared" si="14"/>
        <v>71000</v>
      </c>
      <c r="E151" s="44">
        <f t="shared" si="15"/>
        <v>0.19722222222222222</v>
      </c>
      <c r="G151" s="45">
        <v>0.10851</v>
      </c>
      <c r="I151" s="45">
        <f>'Ex SWC-7'!$D$11</f>
        <v>1.2547263528238697E-2</v>
      </c>
      <c r="K151" s="46">
        <f t="shared" si="16"/>
        <v>9.5962736471761304E-2</v>
      </c>
      <c r="M151" s="47">
        <f t="shared" si="17"/>
        <v>6813.3542894950524</v>
      </c>
      <c r="O151" s="48">
        <f t="shared" si="18"/>
        <v>13.626708578990105</v>
      </c>
      <c r="Q151" s="48">
        <f t="shared" si="19"/>
        <v>16.863708578990106</v>
      </c>
      <c r="S151" s="49">
        <f t="shared" si="20"/>
        <v>40.387828946508321</v>
      </c>
    </row>
    <row r="152" spans="1:19" hidden="1" x14ac:dyDescent="0.2">
      <c r="A152" s="38">
        <v>143</v>
      </c>
      <c r="C152" s="43">
        <f t="shared" si="14"/>
        <v>71500</v>
      </c>
      <c r="E152" s="44">
        <f t="shared" si="15"/>
        <v>0.1986111111111111</v>
      </c>
      <c r="G152" s="45">
        <v>0.10851</v>
      </c>
      <c r="I152" s="45">
        <f>'Ex SWC-7'!$D$11</f>
        <v>1.2547263528238697E-2</v>
      </c>
      <c r="K152" s="46">
        <f t="shared" si="16"/>
        <v>9.5962736471761304E-2</v>
      </c>
      <c r="M152" s="47">
        <f t="shared" si="17"/>
        <v>6861.3356577309332</v>
      </c>
      <c r="O152" s="48">
        <f t="shared" si="18"/>
        <v>13.722671315461866</v>
      </c>
      <c r="Q152" s="48">
        <f t="shared" si="19"/>
        <v>16.959671315461868</v>
      </c>
      <c r="S152" s="49">
        <f t="shared" si="20"/>
        <v>40.387828946508321</v>
      </c>
    </row>
    <row r="153" spans="1:19" hidden="1" x14ac:dyDescent="0.2">
      <c r="A153" s="38">
        <v>144</v>
      </c>
      <c r="C153" s="43">
        <f t="shared" si="14"/>
        <v>72000</v>
      </c>
      <c r="E153" s="44">
        <f t="shared" si="15"/>
        <v>0.2</v>
      </c>
      <c r="G153" s="45">
        <v>0.10851</v>
      </c>
      <c r="I153" s="45">
        <f>'Ex SWC-7'!$D$11</f>
        <v>1.2547263528238697E-2</v>
      </c>
      <c r="K153" s="46">
        <f t="shared" si="16"/>
        <v>9.5962736471761304E-2</v>
      </c>
      <c r="M153" s="47">
        <f t="shared" si="17"/>
        <v>6909.3170259668141</v>
      </c>
      <c r="O153" s="48">
        <f t="shared" si="18"/>
        <v>13.818634051933628</v>
      </c>
      <c r="Q153" s="48">
        <f t="shared" si="19"/>
        <v>17.05563405193363</v>
      </c>
      <c r="S153" s="49">
        <f t="shared" si="20"/>
        <v>40.387828946508321</v>
      </c>
    </row>
    <row r="154" spans="1:19" hidden="1" x14ac:dyDescent="0.2">
      <c r="A154" s="38">
        <v>145</v>
      </c>
      <c r="C154" s="43">
        <f t="shared" si="14"/>
        <v>72500</v>
      </c>
      <c r="E154" s="44">
        <f t="shared" si="15"/>
        <v>0.2013888888888889</v>
      </c>
      <c r="G154" s="45">
        <v>0.10851</v>
      </c>
      <c r="I154" s="45">
        <f>'Ex SWC-7'!$D$11</f>
        <v>1.2547263528238697E-2</v>
      </c>
      <c r="K154" s="46">
        <f t="shared" si="16"/>
        <v>9.5962736471761304E-2</v>
      </c>
      <c r="M154" s="47">
        <f t="shared" si="17"/>
        <v>6957.2983942026949</v>
      </c>
      <c r="O154" s="48">
        <f t="shared" si="18"/>
        <v>13.91459678840539</v>
      </c>
      <c r="Q154" s="48">
        <f t="shared" si="19"/>
        <v>17.151596788405392</v>
      </c>
      <c r="S154" s="49">
        <f t="shared" si="20"/>
        <v>40.387828946508321</v>
      </c>
    </row>
    <row r="155" spans="1:19" hidden="1" x14ac:dyDescent="0.2">
      <c r="A155" s="38">
        <v>146</v>
      </c>
      <c r="C155" s="43">
        <f t="shared" si="14"/>
        <v>73000</v>
      </c>
      <c r="E155" s="44">
        <f t="shared" si="15"/>
        <v>0.20277777777777778</v>
      </c>
      <c r="G155" s="45">
        <v>0.10851</v>
      </c>
      <c r="I155" s="45">
        <f>'Ex SWC-7'!$D$11</f>
        <v>1.2547263528238697E-2</v>
      </c>
      <c r="K155" s="46">
        <f t="shared" si="16"/>
        <v>9.5962736471761304E-2</v>
      </c>
      <c r="M155" s="47">
        <f t="shared" si="17"/>
        <v>7005.2797624385748</v>
      </c>
      <c r="O155" s="48">
        <f t="shared" si="18"/>
        <v>14.01055952487715</v>
      </c>
      <c r="Q155" s="48">
        <f t="shared" si="19"/>
        <v>17.24755952487715</v>
      </c>
      <c r="S155" s="49">
        <f t="shared" si="20"/>
        <v>40.387828946508321</v>
      </c>
    </row>
    <row r="156" spans="1:19" hidden="1" x14ac:dyDescent="0.2">
      <c r="A156" s="38">
        <v>147</v>
      </c>
      <c r="C156" s="43">
        <f t="shared" si="14"/>
        <v>73500</v>
      </c>
      <c r="E156" s="44">
        <f t="shared" si="15"/>
        <v>0.20416666666666666</v>
      </c>
      <c r="G156" s="45">
        <v>0.10851</v>
      </c>
      <c r="I156" s="45">
        <f>'Ex SWC-7'!$D$11</f>
        <v>1.2547263528238697E-2</v>
      </c>
      <c r="K156" s="46">
        <f t="shared" si="16"/>
        <v>9.5962736471761304E-2</v>
      </c>
      <c r="M156" s="47">
        <f t="shared" si="17"/>
        <v>7053.2611306744557</v>
      </c>
      <c r="O156" s="48">
        <f t="shared" si="18"/>
        <v>14.106522261348911</v>
      </c>
      <c r="Q156" s="48">
        <f t="shared" si="19"/>
        <v>17.343522261348909</v>
      </c>
      <c r="S156" s="49">
        <f t="shared" si="20"/>
        <v>40.387828946508321</v>
      </c>
    </row>
    <row r="157" spans="1:19" hidden="1" x14ac:dyDescent="0.2">
      <c r="A157" s="38">
        <v>148</v>
      </c>
      <c r="C157" s="43">
        <f t="shared" si="14"/>
        <v>74000</v>
      </c>
      <c r="E157" s="44">
        <f t="shared" si="15"/>
        <v>0.20555555555555555</v>
      </c>
      <c r="G157" s="45">
        <v>0.10851</v>
      </c>
      <c r="I157" s="45">
        <f>'Ex SWC-7'!$D$11</f>
        <v>1.2547263528238697E-2</v>
      </c>
      <c r="K157" s="46">
        <f t="shared" si="16"/>
        <v>9.5962736471761304E-2</v>
      </c>
      <c r="M157" s="47">
        <f t="shared" si="17"/>
        <v>7101.2424989103365</v>
      </c>
      <c r="O157" s="48">
        <f t="shared" si="18"/>
        <v>14.202484997820672</v>
      </c>
      <c r="Q157" s="48">
        <f t="shared" si="19"/>
        <v>17.439484997820671</v>
      </c>
      <c r="S157" s="49">
        <f t="shared" si="20"/>
        <v>40.387828946508321</v>
      </c>
    </row>
    <row r="158" spans="1:19" hidden="1" x14ac:dyDescent="0.2">
      <c r="A158" s="38">
        <v>149</v>
      </c>
      <c r="C158" s="43">
        <f t="shared" si="14"/>
        <v>74500</v>
      </c>
      <c r="E158" s="44">
        <f t="shared" si="15"/>
        <v>0.20694444444444443</v>
      </c>
      <c r="G158" s="45">
        <v>0.10851</v>
      </c>
      <c r="I158" s="45">
        <f>'Ex SWC-7'!$D$11</f>
        <v>1.2547263528238697E-2</v>
      </c>
      <c r="K158" s="46">
        <f t="shared" si="16"/>
        <v>9.5962736471761304E-2</v>
      </c>
      <c r="M158" s="47">
        <f t="shared" si="17"/>
        <v>7149.2238671462173</v>
      </c>
      <c r="O158" s="48">
        <f t="shared" si="18"/>
        <v>14.298447734292434</v>
      </c>
      <c r="Q158" s="48">
        <f t="shared" si="19"/>
        <v>17.535447734292433</v>
      </c>
      <c r="S158" s="49">
        <f t="shared" si="20"/>
        <v>40.387828946508321</v>
      </c>
    </row>
    <row r="159" spans="1:19" hidden="1" x14ac:dyDescent="0.2">
      <c r="A159" s="38">
        <v>150</v>
      </c>
      <c r="C159" s="43">
        <f t="shared" si="14"/>
        <v>75000</v>
      </c>
      <c r="E159" s="44">
        <f t="shared" si="15"/>
        <v>0.20833333333333334</v>
      </c>
      <c r="G159" s="45">
        <v>0.10851</v>
      </c>
      <c r="I159" s="45">
        <f>'Ex SWC-7'!$D$11</f>
        <v>1.2547263528238697E-2</v>
      </c>
      <c r="K159" s="46">
        <f t="shared" si="16"/>
        <v>9.5962736471761304E-2</v>
      </c>
      <c r="M159" s="47">
        <f t="shared" si="17"/>
        <v>7197.2052353820982</v>
      </c>
      <c r="O159" s="48">
        <f t="shared" si="18"/>
        <v>14.394410470764196</v>
      </c>
      <c r="Q159" s="48">
        <f t="shared" si="19"/>
        <v>17.631410470764195</v>
      </c>
      <c r="S159" s="49">
        <f t="shared" si="20"/>
        <v>40.387828946508321</v>
      </c>
    </row>
    <row r="160" spans="1:19" hidden="1" x14ac:dyDescent="0.2">
      <c r="A160" s="38">
        <v>151</v>
      </c>
      <c r="C160" s="43">
        <f t="shared" si="14"/>
        <v>75500</v>
      </c>
      <c r="E160" s="44">
        <f t="shared" si="15"/>
        <v>0.20972222222222223</v>
      </c>
      <c r="G160" s="45">
        <v>0.10851</v>
      </c>
      <c r="I160" s="45">
        <f>'Ex SWC-7'!$D$11</f>
        <v>1.2547263528238697E-2</v>
      </c>
      <c r="K160" s="46">
        <f t="shared" si="16"/>
        <v>9.5962736471761304E-2</v>
      </c>
      <c r="M160" s="47">
        <f t="shared" si="17"/>
        <v>7245.1866036179781</v>
      </c>
      <c r="O160" s="48">
        <f t="shared" si="18"/>
        <v>14.490373207235956</v>
      </c>
      <c r="Q160" s="48">
        <f t="shared" si="19"/>
        <v>17.727373207235956</v>
      </c>
      <c r="S160" s="49">
        <f t="shared" si="20"/>
        <v>40.387828946508321</v>
      </c>
    </row>
    <row r="161" spans="1:19" hidden="1" x14ac:dyDescent="0.2">
      <c r="A161" s="38">
        <v>152</v>
      </c>
      <c r="C161" s="43">
        <f t="shared" si="14"/>
        <v>76000</v>
      </c>
      <c r="E161" s="44">
        <f t="shared" si="15"/>
        <v>0.21111111111111111</v>
      </c>
      <c r="G161" s="45">
        <v>0.10851</v>
      </c>
      <c r="I161" s="45">
        <f>'Ex SWC-7'!$D$11</f>
        <v>1.2547263528238697E-2</v>
      </c>
      <c r="K161" s="46">
        <f t="shared" si="16"/>
        <v>9.5962736471761304E-2</v>
      </c>
      <c r="M161" s="47">
        <f t="shared" si="17"/>
        <v>7293.1679718538589</v>
      </c>
      <c r="O161" s="48">
        <f t="shared" si="18"/>
        <v>14.586335943707718</v>
      </c>
      <c r="Q161" s="48">
        <f t="shared" si="19"/>
        <v>17.823335943707718</v>
      </c>
      <c r="S161" s="49">
        <f t="shared" si="20"/>
        <v>40.387828946508321</v>
      </c>
    </row>
    <row r="162" spans="1:19" hidden="1" x14ac:dyDescent="0.2">
      <c r="A162" s="38">
        <v>153</v>
      </c>
      <c r="C162" s="43">
        <f t="shared" si="14"/>
        <v>76500</v>
      </c>
      <c r="E162" s="44">
        <f t="shared" si="15"/>
        <v>0.21249999999999999</v>
      </c>
      <c r="G162" s="45">
        <v>0.10851</v>
      </c>
      <c r="I162" s="45">
        <f>'Ex SWC-7'!$D$11</f>
        <v>1.2547263528238697E-2</v>
      </c>
      <c r="K162" s="46">
        <f t="shared" si="16"/>
        <v>9.5962736471761304E-2</v>
      </c>
      <c r="M162" s="47">
        <f t="shared" si="17"/>
        <v>7341.1493400897398</v>
      </c>
      <c r="O162" s="48">
        <f t="shared" si="18"/>
        <v>14.68229868017948</v>
      </c>
      <c r="Q162" s="48">
        <f t="shared" si="19"/>
        <v>17.91929868017948</v>
      </c>
      <c r="S162" s="49">
        <f t="shared" si="20"/>
        <v>40.387828946508321</v>
      </c>
    </row>
    <row r="163" spans="1:19" hidden="1" x14ac:dyDescent="0.2">
      <c r="A163" s="38">
        <v>154</v>
      </c>
      <c r="C163" s="43">
        <f t="shared" si="14"/>
        <v>77000</v>
      </c>
      <c r="E163" s="44">
        <f t="shared" si="15"/>
        <v>0.21388888888888888</v>
      </c>
      <c r="G163" s="45">
        <v>0.10851</v>
      </c>
      <c r="I163" s="45">
        <f>'Ex SWC-7'!$D$11</f>
        <v>1.2547263528238697E-2</v>
      </c>
      <c r="K163" s="46">
        <f t="shared" si="16"/>
        <v>9.5962736471761304E-2</v>
      </c>
      <c r="M163" s="47">
        <f t="shared" si="17"/>
        <v>7389.1307083256206</v>
      </c>
      <c r="O163" s="48">
        <f t="shared" si="18"/>
        <v>14.778261416651242</v>
      </c>
      <c r="Q163" s="48">
        <f t="shared" si="19"/>
        <v>18.015261416651242</v>
      </c>
      <c r="S163" s="49">
        <f t="shared" si="20"/>
        <v>40.387828946508321</v>
      </c>
    </row>
    <row r="164" spans="1:19" hidden="1" x14ac:dyDescent="0.2">
      <c r="A164" s="38">
        <v>155</v>
      </c>
      <c r="C164" s="43">
        <f t="shared" si="14"/>
        <v>77500</v>
      </c>
      <c r="E164" s="44">
        <f t="shared" si="15"/>
        <v>0.21527777777777779</v>
      </c>
      <c r="G164" s="45">
        <v>0.10851</v>
      </c>
      <c r="I164" s="45">
        <f>'Ex SWC-7'!$D$11</f>
        <v>1.2547263528238697E-2</v>
      </c>
      <c r="K164" s="46">
        <f t="shared" si="16"/>
        <v>9.5962736471761304E-2</v>
      </c>
      <c r="M164" s="47">
        <f t="shared" si="17"/>
        <v>7437.1120765615015</v>
      </c>
      <c r="O164" s="48">
        <f t="shared" si="18"/>
        <v>14.874224153123002</v>
      </c>
      <c r="Q164" s="48">
        <f t="shared" si="19"/>
        <v>18.111224153123004</v>
      </c>
      <c r="S164" s="49">
        <f t="shared" si="20"/>
        <v>40.387828946508321</v>
      </c>
    </row>
    <row r="165" spans="1:19" hidden="1" x14ac:dyDescent="0.2">
      <c r="A165" s="38">
        <v>156</v>
      </c>
      <c r="C165" s="43">
        <f t="shared" si="14"/>
        <v>78000</v>
      </c>
      <c r="E165" s="44">
        <f t="shared" si="15"/>
        <v>0.21666666666666667</v>
      </c>
      <c r="G165" s="45">
        <v>0.10851</v>
      </c>
      <c r="I165" s="45">
        <f>'Ex SWC-7'!$D$11</f>
        <v>1.2547263528238697E-2</v>
      </c>
      <c r="K165" s="46">
        <f t="shared" si="16"/>
        <v>9.5962736471761304E-2</v>
      </c>
      <c r="M165" s="47">
        <f t="shared" si="17"/>
        <v>7485.0934447973814</v>
      </c>
      <c r="O165" s="48">
        <f t="shared" si="18"/>
        <v>14.970186889594762</v>
      </c>
      <c r="Q165" s="48">
        <f t="shared" si="19"/>
        <v>18.207186889594762</v>
      </c>
      <c r="S165" s="49">
        <f t="shared" si="20"/>
        <v>40.387828946508321</v>
      </c>
    </row>
    <row r="166" spans="1:19" hidden="1" x14ac:dyDescent="0.2">
      <c r="A166" s="38">
        <v>157</v>
      </c>
      <c r="C166" s="43">
        <f t="shared" si="14"/>
        <v>78500</v>
      </c>
      <c r="E166" s="44">
        <f t="shared" si="15"/>
        <v>0.21805555555555556</v>
      </c>
      <c r="G166" s="45">
        <v>0.10851</v>
      </c>
      <c r="I166" s="45">
        <f>'Ex SWC-7'!$D$11</f>
        <v>1.2547263528238697E-2</v>
      </c>
      <c r="K166" s="46">
        <f t="shared" si="16"/>
        <v>9.5962736471761304E-2</v>
      </c>
      <c r="M166" s="47">
        <f t="shared" si="17"/>
        <v>7533.0748130332622</v>
      </c>
      <c r="O166" s="48">
        <f t="shared" si="18"/>
        <v>15.066149626066524</v>
      </c>
      <c r="Q166" s="48">
        <f t="shared" si="19"/>
        <v>18.303149626066524</v>
      </c>
      <c r="S166" s="49">
        <f t="shared" si="20"/>
        <v>40.387828946508321</v>
      </c>
    </row>
    <row r="167" spans="1:19" hidden="1" x14ac:dyDescent="0.2">
      <c r="A167" s="38">
        <v>158</v>
      </c>
      <c r="C167" s="43">
        <f t="shared" si="14"/>
        <v>79000</v>
      </c>
      <c r="E167" s="44">
        <f t="shared" si="15"/>
        <v>0.21944444444444444</v>
      </c>
      <c r="G167" s="45">
        <v>0.10851</v>
      </c>
      <c r="I167" s="45">
        <f>'Ex SWC-7'!$D$11</f>
        <v>1.2547263528238697E-2</v>
      </c>
      <c r="K167" s="46">
        <f t="shared" si="16"/>
        <v>9.5962736471761304E-2</v>
      </c>
      <c r="M167" s="47">
        <f t="shared" si="17"/>
        <v>7581.0561812691431</v>
      </c>
      <c r="O167" s="48">
        <f t="shared" si="18"/>
        <v>15.162112362538286</v>
      </c>
      <c r="Q167" s="48">
        <f t="shared" si="19"/>
        <v>18.399112362538286</v>
      </c>
      <c r="S167" s="49">
        <f t="shared" si="20"/>
        <v>40.387828946508321</v>
      </c>
    </row>
    <row r="168" spans="1:19" hidden="1" x14ac:dyDescent="0.2">
      <c r="A168" s="38">
        <v>159</v>
      </c>
      <c r="C168" s="43">
        <f t="shared" si="14"/>
        <v>79500</v>
      </c>
      <c r="E168" s="44">
        <f t="shared" si="15"/>
        <v>0.22083333333333333</v>
      </c>
      <c r="G168" s="45">
        <v>0.10851</v>
      </c>
      <c r="I168" s="45">
        <f>'Ex SWC-7'!$D$11</f>
        <v>1.2547263528238697E-2</v>
      </c>
      <c r="K168" s="46">
        <f t="shared" si="16"/>
        <v>9.5962736471761304E-2</v>
      </c>
      <c r="M168" s="47">
        <f t="shared" si="17"/>
        <v>7629.0375495050239</v>
      </c>
      <c r="O168" s="48">
        <f t="shared" si="18"/>
        <v>15.258075099010048</v>
      </c>
      <c r="Q168" s="48">
        <f t="shared" si="19"/>
        <v>18.495075099010048</v>
      </c>
      <c r="S168" s="49">
        <f t="shared" si="20"/>
        <v>40.387828946508321</v>
      </c>
    </row>
    <row r="169" spans="1:19" hidden="1" x14ac:dyDescent="0.2">
      <c r="A169" s="38">
        <v>160</v>
      </c>
      <c r="C169" s="43">
        <f t="shared" si="14"/>
        <v>80000</v>
      </c>
      <c r="E169" s="44">
        <f t="shared" si="15"/>
        <v>0.22222222222222221</v>
      </c>
      <c r="G169" s="45">
        <v>0.10851</v>
      </c>
      <c r="I169" s="45">
        <f>'Ex SWC-7'!$D$11</f>
        <v>1.2547263528238697E-2</v>
      </c>
      <c r="K169" s="46">
        <f t="shared" si="16"/>
        <v>9.5962736471761304E-2</v>
      </c>
      <c r="M169" s="47">
        <f t="shared" si="17"/>
        <v>7677.0189177409047</v>
      </c>
      <c r="O169" s="48">
        <f t="shared" si="18"/>
        <v>15.35403783548181</v>
      </c>
      <c r="Q169" s="48">
        <f t="shared" si="19"/>
        <v>18.59103783548181</v>
      </c>
      <c r="S169" s="49">
        <f t="shared" si="20"/>
        <v>40.387828946508321</v>
      </c>
    </row>
    <row r="170" spans="1:19" hidden="1" x14ac:dyDescent="0.2">
      <c r="A170" s="38">
        <v>161</v>
      </c>
      <c r="C170" s="43">
        <f t="shared" si="14"/>
        <v>80500</v>
      </c>
      <c r="E170" s="44">
        <f t="shared" si="15"/>
        <v>0.22361111111111112</v>
      </c>
      <c r="G170" s="45">
        <v>0.10851</v>
      </c>
      <c r="I170" s="45">
        <f>'Ex SWC-7'!$D$11</f>
        <v>1.2547263528238697E-2</v>
      </c>
      <c r="K170" s="46">
        <f t="shared" si="16"/>
        <v>9.5962736471761304E-2</v>
      </c>
      <c r="M170" s="47">
        <f t="shared" si="17"/>
        <v>7725.0002859767847</v>
      </c>
      <c r="O170" s="48">
        <f t="shared" si="18"/>
        <v>15.45000057195357</v>
      </c>
      <c r="Q170" s="48">
        <f t="shared" si="19"/>
        <v>18.687000571953568</v>
      </c>
      <c r="S170" s="49">
        <f t="shared" si="20"/>
        <v>40.387828946508321</v>
      </c>
    </row>
    <row r="171" spans="1:19" hidden="1" x14ac:dyDescent="0.2">
      <c r="A171" s="38">
        <v>162</v>
      </c>
      <c r="C171" s="43">
        <f t="shared" si="14"/>
        <v>81000</v>
      </c>
      <c r="E171" s="44">
        <f t="shared" si="15"/>
        <v>0.22500000000000001</v>
      </c>
      <c r="G171" s="45">
        <v>0.10851</v>
      </c>
      <c r="I171" s="45">
        <f>'Ex SWC-7'!$D$11</f>
        <v>1.2547263528238697E-2</v>
      </c>
      <c r="K171" s="46">
        <f t="shared" si="16"/>
        <v>9.5962736471761304E-2</v>
      </c>
      <c r="M171" s="47">
        <f t="shared" si="17"/>
        <v>7772.9816542126655</v>
      </c>
      <c r="O171" s="48">
        <f t="shared" si="18"/>
        <v>15.54596330842533</v>
      </c>
      <c r="Q171" s="48">
        <f t="shared" si="19"/>
        <v>18.78296330842533</v>
      </c>
      <c r="S171" s="49">
        <f t="shared" si="20"/>
        <v>40.387828946508321</v>
      </c>
    </row>
    <row r="172" spans="1:19" hidden="1" x14ac:dyDescent="0.2">
      <c r="A172" s="38">
        <v>163</v>
      </c>
      <c r="C172" s="43">
        <f t="shared" si="14"/>
        <v>81500</v>
      </c>
      <c r="E172" s="44">
        <f t="shared" si="15"/>
        <v>0.22638888888888889</v>
      </c>
      <c r="G172" s="45">
        <v>0.10851</v>
      </c>
      <c r="I172" s="45">
        <f>'Ex SWC-7'!$D$11</f>
        <v>1.2547263528238697E-2</v>
      </c>
      <c r="K172" s="46">
        <f t="shared" si="16"/>
        <v>9.5962736471761304E-2</v>
      </c>
      <c r="M172" s="47">
        <f t="shared" si="17"/>
        <v>7820.9630224485463</v>
      </c>
      <c r="O172" s="48">
        <f t="shared" si="18"/>
        <v>15.641926044897092</v>
      </c>
      <c r="Q172" s="48">
        <f t="shared" si="19"/>
        <v>18.878926044897092</v>
      </c>
      <c r="S172" s="49">
        <f t="shared" si="20"/>
        <v>40.387828946508321</v>
      </c>
    </row>
    <row r="173" spans="1:19" hidden="1" x14ac:dyDescent="0.2">
      <c r="A173" s="38">
        <v>164</v>
      </c>
      <c r="C173" s="43">
        <f t="shared" si="14"/>
        <v>82000</v>
      </c>
      <c r="E173" s="44">
        <f t="shared" si="15"/>
        <v>0.22777777777777777</v>
      </c>
      <c r="G173" s="45">
        <v>0.10851</v>
      </c>
      <c r="I173" s="45">
        <f>'Ex SWC-7'!$D$11</f>
        <v>1.2547263528238697E-2</v>
      </c>
      <c r="K173" s="46">
        <f t="shared" si="16"/>
        <v>9.5962736471761304E-2</v>
      </c>
      <c r="M173" s="47">
        <f t="shared" si="17"/>
        <v>7868.9443906844272</v>
      </c>
      <c r="O173" s="48">
        <f t="shared" si="18"/>
        <v>15.737888781368854</v>
      </c>
      <c r="Q173" s="48">
        <f t="shared" si="19"/>
        <v>18.974888781368854</v>
      </c>
      <c r="S173" s="49">
        <f t="shared" si="20"/>
        <v>40.387828946508321</v>
      </c>
    </row>
    <row r="174" spans="1:19" hidden="1" x14ac:dyDescent="0.2">
      <c r="A174" s="38">
        <v>165</v>
      </c>
      <c r="C174" s="43">
        <f t="shared" si="14"/>
        <v>82500</v>
      </c>
      <c r="E174" s="44">
        <f t="shared" si="15"/>
        <v>0.22916666666666666</v>
      </c>
      <c r="G174" s="45">
        <v>0.10851</v>
      </c>
      <c r="I174" s="45">
        <f>'Ex SWC-7'!$D$11</f>
        <v>1.2547263528238697E-2</v>
      </c>
      <c r="K174" s="46">
        <f t="shared" si="16"/>
        <v>9.5962736471761304E-2</v>
      </c>
      <c r="M174" s="47">
        <f t="shared" si="17"/>
        <v>7916.9257589203071</v>
      </c>
      <c r="O174" s="48">
        <f t="shared" si="18"/>
        <v>15.833851517840614</v>
      </c>
      <c r="Q174" s="48">
        <f t="shared" si="19"/>
        <v>19.070851517840616</v>
      </c>
      <c r="S174" s="49">
        <f t="shared" si="20"/>
        <v>40.387828946508321</v>
      </c>
    </row>
    <row r="175" spans="1:19" hidden="1" x14ac:dyDescent="0.2">
      <c r="A175" s="38">
        <v>166</v>
      </c>
      <c r="C175" s="43">
        <f t="shared" si="14"/>
        <v>83000</v>
      </c>
      <c r="E175" s="44">
        <f t="shared" si="15"/>
        <v>0.23055555555555557</v>
      </c>
      <c r="G175" s="45">
        <v>0.10851</v>
      </c>
      <c r="I175" s="45">
        <f>'Ex SWC-7'!$D$11</f>
        <v>1.2547263528238697E-2</v>
      </c>
      <c r="K175" s="46">
        <f t="shared" si="16"/>
        <v>9.5962736471761304E-2</v>
      </c>
      <c r="M175" s="47">
        <f t="shared" si="17"/>
        <v>7964.9071271561879</v>
      </c>
      <c r="O175" s="48">
        <f t="shared" si="18"/>
        <v>15.929814254312376</v>
      </c>
      <c r="Q175" s="48">
        <f t="shared" si="19"/>
        <v>19.166814254312378</v>
      </c>
      <c r="S175" s="49">
        <f t="shared" si="20"/>
        <v>40.387828946508321</v>
      </c>
    </row>
    <row r="176" spans="1:19" hidden="1" x14ac:dyDescent="0.2">
      <c r="A176" s="38">
        <v>167</v>
      </c>
      <c r="C176" s="43">
        <f t="shared" si="14"/>
        <v>83500</v>
      </c>
      <c r="E176" s="44">
        <f t="shared" si="15"/>
        <v>0.23194444444444445</v>
      </c>
      <c r="G176" s="45">
        <v>0.10851</v>
      </c>
      <c r="I176" s="45">
        <f>'Ex SWC-7'!$D$11</f>
        <v>1.2547263528238697E-2</v>
      </c>
      <c r="K176" s="46">
        <f t="shared" si="16"/>
        <v>9.5962736471761304E-2</v>
      </c>
      <c r="M176" s="47">
        <f t="shared" si="17"/>
        <v>8012.8884953920688</v>
      </c>
      <c r="O176" s="48">
        <f t="shared" si="18"/>
        <v>16.025776990784138</v>
      </c>
      <c r="Q176" s="48">
        <f t="shared" si="19"/>
        <v>19.26277699078414</v>
      </c>
      <c r="S176" s="49">
        <f t="shared" si="20"/>
        <v>40.387828946508321</v>
      </c>
    </row>
    <row r="177" spans="1:19" hidden="1" x14ac:dyDescent="0.2">
      <c r="A177" s="38">
        <v>168</v>
      </c>
      <c r="C177" s="43">
        <f t="shared" si="14"/>
        <v>84000</v>
      </c>
      <c r="E177" s="44">
        <f t="shared" si="15"/>
        <v>0.23333333333333334</v>
      </c>
      <c r="G177" s="45">
        <v>0.10851</v>
      </c>
      <c r="I177" s="45">
        <f>'Ex SWC-7'!$D$11</f>
        <v>1.2547263528238697E-2</v>
      </c>
      <c r="K177" s="46">
        <f t="shared" si="16"/>
        <v>9.5962736471761304E-2</v>
      </c>
      <c r="M177" s="47">
        <f t="shared" si="17"/>
        <v>8060.8698636279496</v>
      </c>
      <c r="O177" s="48">
        <f t="shared" si="18"/>
        <v>16.1217397272559</v>
      </c>
      <c r="Q177" s="48">
        <f t="shared" si="19"/>
        <v>19.358739727255902</v>
      </c>
      <c r="S177" s="49">
        <f t="shared" si="20"/>
        <v>40.387828946508321</v>
      </c>
    </row>
    <row r="178" spans="1:19" hidden="1" x14ac:dyDescent="0.2">
      <c r="A178" s="38">
        <v>169</v>
      </c>
      <c r="C178" s="43">
        <f t="shared" si="14"/>
        <v>84500</v>
      </c>
      <c r="E178" s="44">
        <f t="shared" si="15"/>
        <v>0.23472222222222222</v>
      </c>
      <c r="G178" s="45">
        <v>0.10851</v>
      </c>
      <c r="I178" s="45">
        <f>'Ex SWC-7'!$D$11</f>
        <v>1.2547263528238697E-2</v>
      </c>
      <c r="K178" s="46">
        <f t="shared" si="16"/>
        <v>9.5962736471761304E-2</v>
      </c>
      <c r="M178" s="47">
        <f t="shared" si="17"/>
        <v>8108.8512318638304</v>
      </c>
      <c r="O178" s="48">
        <f t="shared" si="18"/>
        <v>16.217702463727662</v>
      </c>
      <c r="Q178" s="48">
        <f t="shared" si="19"/>
        <v>19.454702463727664</v>
      </c>
      <c r="S178" s="49">
        <f t="shared" si="20"/>
        <v>40.387828946508321</v>
      </c>
    </row>
    <row r="179" spans="1:19" hidden="1" x14ac:dyDescent="0.2">
      <c r="A179" s="38">
        <v>170</v>
      </c>
      <c r="C179" s="43">
        <f t="shared" si="14"/>
        <v>85000</v>
      </c>
      <c r="E179" s="44">
        <f t="shared" si="15"/>
        <v>0.2361111111111111</v>
      </c>
      <c r="G179" s="45">
        <v>0.10851</v>
      </c>
      <c r="I179" s="45">
        <f>'Ex SWC-7'!$D$11</f>
        <v>1.2547263528238697E-2</v>
      </c>
      <c r="K179" s="46">
        <f t="shared" si="16"/>
        <v>9.5962736471761304E-2</v>
      </c>
      <c r="M179" s="47">
        <f t="shared" si="17"/>
        <v>8156.8326000997104</v>
      </c>
      <c r="O179" s="48">
        <f t="shared" si="18"/>
        <v>16.31366520019942</v>
      </c>
      <c r="Q179" s="48">
        <f t="shared" si="19"/>
        <v>19.550665200199418</v>
      </c>
      <c r="S179" s="49">
        <f t="shared" si="20"/>
        <v>40.387828946508321</v>
      </c>
    </row>
    <row r="180" spans="1:19" hidden="1" x14ac:dyDescent="0.2">
      <c r="A180" s="38">
        <v>171</v>
      </c>
      <c r="C180" s="43">
        <f t="shared" si="14"/>
        <v>85500</v>
      </c>
      <c r="E180" s="44">
        <f t="shared" si="15"/>
        <v>0.23749999999999999</v>
      </c>
      <c r="G180" s="45">
        <v>0.10851</v>
      </c>
      <c r="I180" s="45">
        <f>'Ex SWC-7'!$D$11</f>
        <v>1.2547263528238697E-2</v>
      </c>
      <c r="K180" s="46">
        <f t="shared" si="16"/>
        <v>9.5962736471761304E-2</v>
      </c>
      <c r="M180" s="47">
        <f t="shared" si="17"/>
        <v>8204.8139683355912</v>
      </c>
      <c r="O180" s="48">
        <f t="shared" si="18"/>
        <v>16.409627936671182</v>
      </c>
      <c r="Q180" s="48">
        <f t="shared" si="19"/>
        <v>19.64662793667118</v>
      </c>
      <c r="S180" s="49">
        <f t="shared" si="20"/>
        <v>40.387828946508321</v>
      </c>
    </row>
    <row r="181" spans="1:19" hidden="1" x14ac:dyDescent="0.2">
      <c r="A181" s="38">
        <v>172</v>
      </c>
      <c r="C181" s="43">
        <f t="shared" si="14"/>
        <v>86000</v>
      </c>
      <c r="E181" s="44">
        <f t="shared" si="15"/>
        <v>0.2388888888888889</v>
      </c>
      <c r="G181" s="45">
        <v>0.10851</v>
      </c>
      <c r="I181" s="45">
        <f>'Ex SWC-7'!$D$11</f>
        <v>1.2547263528238697E-2</v>
      </c>
      <c r="K181" s="46">
        <f t="shared" si="16"/>
        <v>9.5962736471761304E-2</v>
      </c>
      <c r="M181" s="47">
        <f t="shared" si="17"/>
        <v>8252.7953365714729</v>
      </c>
      <c r="O181" s="48">
        <f t="shared" si="18"/>
        <v>16.505590673142947</v>
      </c>
      <c r="Q181" s="48">
        <f t="shared" si="19"/>
        <v>19.742590673142949</v>
      </c>
      <c r="S181" s="49">
        <f t="shared" si="20"/>
        <v>40.387828946508321</v>
      </c>
    </row>
    <row r="182" spans="1:19" hidden="1" x14ac:dyDescent="0.2">
      <c r="A182" s="38">
        <v>173</v>
      </c>
      <c r="C182" s="43">
        <f t="shared" si="14"/>
        <v>86500</v>
      </c>
      <c r="E182" s="44">
        <f t="shared" si="15"/>
        <v>0.24027777777777778</v>
      </c>
      <c r="G182" s="45">
        <v>0.10851</v>
      </c>
      <c r="I182" s="45">
        <f>'Ex SWC-7'!$D$11</f>
        <v>1.2547263528238697E-2</v>
      </c>
      <c r="K182" s="46">
        <f t="shared" si="16"/>
        <v>9.5962736471761304E-2</v>
      </c>
      <c r="M182" s="47">
        <f t="shared" si="17"/>
        <v>8300.7767048073529</v>
      </c>
      <c r="O182" s="48">
        <f t="shared" si="18"/>
        <v>16.601553409614706</v>
      </c>
      <c r="Q182" s="48">
        <f t="shared" si="19"/>
        <v>19.838553409614704</v>
      </c>
      <c r="S182" s="49">
        <f t="shared" si="20"/>
        <v>40.387828946508321</v>
      </c>
    </row>
    <row r="183" spans="1:19" hidden="1" x14ac:dyDescent="0.2">
      <c r="A183" s="38">
        <v>174</v>
      </c>
      <c r="C183" s="43">
        <f t="shared" si="14"/>
        <v>87000</v>
      </c>
      <c r="E183" s="44">
        <f t="shared" si="15"/>
        <v>0.24166666666666667</v>
      </c>
      <c r="G183" s="45">
        <v>0.10851</v>
      </c>
      <c r="I183" s="45">
        <f>'Ex SWC-7'!$D$11</f>
        <v>1.2547263528238697E-2</v>
      </c>
      <c r="K183" s="46">
        <f t="shared" si="16"/>
        <v>9.5962736471761304E-2</v>
      </c>
      <c r="M183" s="47">
        <f t="shared" si="17"/>
        <v>8348.7580730432328</v>
      </c>
      <c r="O183" s="48">
        <f t="shared" si="18"/>
        <v>16.697516146086464</v>
      </c>
      <c r="Q183" s="48">
        <f t="shared" si="19"/>
        <v>19.934516146086466</v>
      </c>
      <c r="S183" s="49">
        <f t="shared" si="20"/>
        <v>40.387828946508321</v>
      </c>
    </row>
    <row r="184" spans="1:19" hidden="1" x14ac:dyDescent="0.2">
      <c r="A184" s="38">
        <v>175</v>
      </c>
      <c r="C184" s="43">
        <f t="shared" si="14"/>
        <v>87500</v>
      </c>
      <c r="E184" s="44">
        <f t="shared" si="15"/>
        <v>0.24305555555555555</v>
      </c>
      <c r="G184" s="45">
        <v>0.10851</v>
      </c>
      <c r="I184" s="45">
        <f>'Ex SWC-7'!$D$11</f>
        <v>1.2547263528238697E-2</v>
      </c>
      <c r="K184" s="46">
        <f t="shared" si="16"/>
        <v>9.5962736471761304E-2</v>
      </c>
      <c r="M184" s="47">
        <f t="shared" si="17"/>
        <v>8396.7394412791145</v>
      </c>
      <c r="O184" s="48">
        <f t="shared" si="18"/>
        <v>16.79347888255823</v>
      </c>
      <c r="Q184" s="48">
        <f t="shared" si="19"/>
        <v>20.030478882558228</v>
      </c>
      <c r="S184" s="49">
        <f t="shared" si="20"/>
        <v>40.387828946508321</v>
      </c>
    </row>
    <row r="185" spans="1:19" hidden="1" x14ac:dyDescent="0.2">
      <c r="A185" s="38">
        <v>176</v>
      </c>
      <c r="C185" s="43">
        <f t="shared" si="14"/>
        <v>88000</v>
      </c>
      <c r="E185" s="44">
        <f t="shared" si="15"/>
        <v>0.24444444444444444</v>
      </c>
      <c r="G185" s="45">
        <v>0.10851</v>
      </c>
      <c r="I185" s="45">
        <f>'Ex SWC-7'!$D$11</f>
        <v>1.2547263528238697E-2</v>
      </c>
      <c r="K185" s="46">
        <f t="shared" si="16"/>
        <v>9.5962736471761304E-2</v>
      </c>
      <c r="M185" s="47">
        <f t="shared" si="17"/>
        <v>8444.7208095149945</v>
      </c>
      <c r="O185" s="48">
        <f t="shared" si="18"/>
        <v>16.889441619029988</v>
      </c>
      <c r="Q185" s="48">
        <f t="shared" si="19"/>
        <v>20.12644161902999</v>
      </c>
      <c r="S185" s="49">
        <f t="shared" si="20"/>
        <v>40.387828946508321</v>
      </c>
    </row>
    <row r="186" spans="1:19" hidden="1" x14ac:dyDescent="0.2">
      <c r="A186" s="38">
        <v>177</v>
      </c>
      <c r="C186" s="43">
        <f t="shared" si="14"/>
        <v>88500</v>
      </c>
      <c r="E186" s="44">
        <f t="shared" si="15"/>
        <v>0.24583333333333332</v>
      </c>
      <c r="G186" s="45">
        <v>0.10851</v>
      </c>
      <c r="I186" s="45">
        <f>'Ex SWC-7'!$D$11</f>
        <v>1.2547263528238697E-2</v>
      </c>
      <c r="K186" s="46">
        <f t="shared" si="16"/>
        <v>9.5962736471761304E-2</v>
      </c>
      <c r="M186" s="47">
        <f t="shared" si="17"/>
        <v>8492.7021777508762</v>
      </c>
      <c r="O186" s="48">
        <f t="shared" si="18"/>
        <v>16.985404355501753</v>
      </c>
      <c r="Q186" s="48">
        <f t="shared" si="19"/>
        <v>20.222404355501752</v>
      </c>
      <c r="S186" s="49">
        <f t="shared" si="20"/>
        <v>40.387828946508321</v>
      </c>
    </row>
    <row r="187" spans="1:19" hidden="1" x14ac:dyDescent="0.2">
      <c r="A187" s="38">
        <v>178</v>
      </c>
      <c r="C187" s="43">
        <f t="shared" si="14"/>
        <v>89000</v>
      </c>
      <c r="E187" s="44">
        <f t="shared" si="15"/>
        <v>0.24722222222222223</v>
      </c>
      <c r="G187" s="45">
        <v>0.10851</v>
      </c>
      <c r="I187" s="45">
        <f>'Ex SWC-7'!$D$11</f>
        <v>1.2547263528238697E-2</v>
      </c>
      <c r="K187" s="46">
        <f t="shared" si="16"/>
        <v>9.5962736471761304E-2</v>
      </c>
      <c r="M187" s="47">
        <f t="shared" si="17"/>
        <v>8540.6835459867561</v>
      </c>
      <c r="O187" s="48">
        <f t="shared" si="18"/>
        <v>17.081367091973512</v>
      </c>
      <c r="Q187" s="48">
        <f t="shared" si="19"/>
        <v>20.318367091973514</v>
      </c>
      <c r="S187" s="49">
        <f t="shared" si="20"/>
        <v>40.387828946508321</v>
      </c>
    </row>
    <row r="188" spans="1:19" hidden="1" x14ac:dyDescent="0.2">
      <c r="A188" s="38">
        <v>179</v>
      </c>
      <c r="C188" s="43">
        <f t="shared" si="14"/>
        <v>89500</v>
      </c>
      <c r="E188" s="44">
        <f t="shared" si="15"/>
        <v>0.24861111111111112</v>
      </c>
      <c r="G188" s="45">
        <v>0.10851</v>
      </c>
      <c r="I188" s="45">
        <f>'Ex SWC-7'!$D$11</f>
        <v>1.2547263528238697E-2</v>
      </c>
      <c r="K188" s="46">
        <f t="shared" si="16"/>
        <v>9.5962736471761304E-2</v>
      </c>
      <c r="M188" s="47">
        <f t="shared" si="17"/>
        <v>8588.6649142226361</v>
      </c>
      <c r="O188" s="48">
        <f t="shared" si="18"/>
        <v>17.177329828445274</v>
      </c>
      <c r="Q188" s="48">
        <f t="shared" si="19"/>
        <v>20.414329828445275</v>
      </c>
      <c r="S188" s="49">
        <f t="shared" si="20"/>
        <v>40.387828946508321</v>
      </c>
    </row>
    <row r="189" spans="1:19" hidden="1" x14ac:dyDescent="0.2">
      <c r="A189" s="38">
        <v>180</v>
      </c>
      <c r="C189" s="43">
        <f t="shared" si="14"/>
        <v>90000</v>
      </c>
      <c r="E189" s="44">
        <f t="shared" si="15"/>
        <v>0.25</v>
      </c>
      <c r="G189" s="45">
        <v>0.10851</v>
      </c>
      <c r="I189" s="45">
        <f>'Ex SWC-7'!$D$11</f>
        <v>1.2547263528238697E-2</v>
      </c>
      <c r="K189" s="46">
        <f t="shared" si="16"/>
        <v>9.5962736471761304E-2</v>
      </c>
      <c r="M189" s="47">
        <f t="shared" si="17"/>
        <v>8636.6462824585178</v>
      </c>
      <c r="O189" s="48">
        <f t="shared" si="18"/>
        <v>17.273292564917035</v>
      </c>
      <c r="Q189" s="48">
        <f t="shared" si="19"/>
        <v>20.510292564917037</v>
      </c>
      <c r="S189" s="49">
        <f t="shared" si="20"/>
        <v>40.387828946508321</v>
      </c>
    </row>
    <row r="190" spans="1:19" hidden="1" x14ac:dyDescent="0.2">
      <c r="A190" s="38">
        <v>181</v>
      </c>
      <c r="C190" s="43">
        <f t="shared" si="14"/>
        <v>90500</v>
      </c>
      <c r="E190" s="44">
        <f t="shared" si="15"/>
        <v>0.25138888888888888</v>
      </c>
      <c r="G190" s="45">
        <v>0.10851</v>
      </c>
      <c r="I190" s="45">
        <f>'Ex SWC-7'!$D$11</f>
        <v>1.2547263528238697E-2</v>
      </c>
      <c r="K190" s="46">
        <f t="shared" si="16"/>
        <v>9.5962736471761304E-2</v>
      </c>
      <c r="M190" s="47">
        <f t="shared" si="17"/>
        <v>8684.6276506943977</v>
      </c>
      <c r="O190" s="48">
        <f t="shared" si="18"/>
        <v>17.369255301388794</v>
      </c>
      <c r="Q190" s="48">
        <f t="shared" si="19"/>
        <v>20.606255301388792</v>
      </c>
      <c r="S190" s="49">
        <f t="shared" si="20"/>
        <v>40.387828946508321</v>
      </c>
    </row>
    <row r="191" spans="1:19" hidden="1" x14ac:dyDescent="0.2">
      <c r="A191" s="38">
        <v>182</v>
      </c>
      <c r="C191" s="43">
        <f t="shared" si="14"/>
        <v>91000</v>
      </c>
      <c r="E191" s="44">
        <f t="shared" si="15"/>
        <v>0.25277777777777777</v>
      </c>
      <c r="G191" s="45">
        <v>0.10851</v>
      </c>
      <c r="I191" s="45">
        <f>'Ex SWC-7'!$D$11</f>
        <v>1.2547263528238697E-2</v>
      </c>
      <c r="K191" s="46">
        <f t="shared" si="16"/>
        <v>9.5962736471761304E-2</v>
      </c>
      <c r="M191" s="47">
        <f t="shared" si="17"/>
        <v>8732.6090189302795</v>
      </c>
      <c r="O191" s="48">
        <f t="shared" si="18"/>
        <v>17.465218037860559</v>
      </c>
      <c r="Q191" s="48">
        <f t="shared" si="19"/>
        <v>20.702218037860561</v>
      </c>
      <c r="S191" s="49">
        <f t="shared" si="20"/>
        <v>40.387828946508321</v>
      </c>
    </row>
    <row r="192" spans="1:19" hidden="1" x14ac:dyDescent="0.2">
      <c r="A192" s="38">
        <v>183</v>
      </c>
      <c r="C192" s="43">
        <f t="shared" si="14"/>
        <v>91500</v>
      </c>
      <c r="E192" s="44">
        <f t="shared" si="15"/>
        <v>0.25416666666666665</v>
      </c>
      <c r="G192" s="45">
        <v>0.10851</v>
      </c>
      <c r="I192" s="45">
        <f>'Ex SWC-7'!$D$11</f>
        <v>1.2547263528238697E-2</v>
      </c>
      <c r="K192" s="46">
        <f t="shared" si="16"/>
        <v>9.5962736471761304E-2</v>
      </c>
      <c r="M192" s="47">
        <f t="shared" si="17"/>
        <v>8780.5903871661594</v>
      </c>
      <c r="O192" s="48">
        <f t="shared" si="18"/>
        <v>17.561180774332318</v>
      </c>
      <c r="Q192" s="48">
        <f t="shared" si="19"/>
        <v>20.798180774332316</v>
      </c>
      <c r="S192" s="49">
        <f t="shared" si="20"/>
        <v>40.387828946508321</v>
      </c>
    </row>
    <row r="193" spans="1:19" hidden="1" x14ac:dyDescent="0.2">
      <c r="A193" s="38">
        <v>184</v>
      </c>
      <c r="C193" s="43">
        <f t="shared" si="14"/>
        <v>92000</v>
      </c>
      <c r="E193" s="44">
        <f t="shared" si="15"/>
        <v>0.25555555555555554</v>
      </c>
      <c r="G193" s="45">
        <v>0.10851</v>
      </c>
      <c r="I193" s="45">
        <f>'Ex SWC-7'!$D$11</f>
        <v>1.2547263528238697E-2</v>
      </c>
      <c r="K193" s="46">
        <f t="shared" si="16"/>
        <v>9.5962736471761304E-2</v>
      </c>
      <c r="M193" s="47">
        <f t="shared" si="17"/>
        <v>8828.5717554020393</v>
      </c>
      <c r="O193" s="48">
        <f t="shared" si="18"/>
        <v>17.65714351080408</v>
      </c>
      <c r="Q193" s="48">
        <f t="shared" si="19"/>
        <v>20.894143510804078</v>
      </c>
      <c r="S193" s="49">
        <f t="shared" si="20"/>
        <v>40.387828946508321</v>
      </c>
    </row>
    <row r="194" spans="1:19" hidden="1" x14ac:dyDescent="0.2">
      <c r="A194" s="38">
        <v>185</v>
      </c>
      <c r="C194" s="43">
        <f t="shared" si="14"/>
        <v>92500</v>
      </c>
      <c r="E194" s="44">
        <f t="shared" si="15"/>
        <v>0.25694444444444442</v>
      </c>
      <c r="G194" s="45">
        <v>0.10851</v>
      </c>
      <c r="I194" s="45">
        <f>'Ex SWC-7'!$D$11</f>
        <v>1.2547263528238697E-2</v>
      </c>
      <c r="K194" s="46">
        <f t="shared" si="16"/>
        <v>9.5962736471761304E-2</v>
      </c>
      <c r="M194" s="47">
        <f t="shared" si="17"/>
        <v>8876.5531236379211</v>
      </c>
      <c r="O194" s="48">
        <f t="shared" si="18"/>
        <v>17.753106247275841</v>
      </c>
      <c r="Q194" s="48">
        <f t="shared" si="19"/>
        <v>20.99010624727584</v>
      </c>
      <c r="S194" s="49">
        <f t="shared" si="20"/>
        <v>40.387828946508321</v>
      </c>
    </row>
    <row r="195" spans="1:19" hidden="1" x14ac:dyDescent="0.2">
      <c r="A195" s="38">
        <v>186</v>
      </c>
      <c r="C195" s="43">
        <f t="shared" si="14"/>
        <v>93000</v>
      </c>
      <c r="E195" s="44">
        <f t="shared" si="15"/>
        <v>0.25833333333333336</v>
      </c>
      <c r="G195" s="45">
        <v>0.10851</v>
      </c>
      <c r="I195" s="45">
        <f>'Ex SWC-7'!$D$11</f>
        <v>1.2547263528238697E-2</v>
      </c>
      <c r="K195" s="46">
        <f t="shared" si="16"/>
        <v>9.5962736471761304E-2</v>
      </c>
      <c r="M195" s="47">
        <f t="shared" si="17"/>
        <v>8924.534491873801</v>
      </c>
      <c r="O195" s="48">
        <f t="shared" si="18"/>
        <v>17.849068983747603</v>
      </c>
      <c r="Q195" s="48">
        <f t="shared" si="19"/>
        <v>21.086068983747602</v>
      </c>
      <c r="S195" s="49">
        <f t="shared" si="20"/>
        <v>40.387828946508321</v>
      </c>
    </row>
    <row r="196" spans="1:19" hidden="1" x14ac:dyDescent="0.2">
      <c r="A196" s="38">
        <v>187</v>
      </c>
      <c r="C196" s="43">
        <f t="shared" si="14"/>
        <v>93500</v>
      </c>
      <c r="E196" s="44">
        <f t="shared" si="15"/>
        <v>0.25972222222222224</v>
      </c>
      <c r="G196" s="45">
        <v>0.10851</v>
      </c>
      <c r="I196" s="45">
        <f>'Ex SWC-7'!$D$11</f>
        <v>1.2547263528238697E-2</v>
      </c>
      <c r="K196" s="46">
        <f t="shared" si="16"/>
        <v>9.5962736471761304E-2</v>
      </c>
      <c r="M196" s="47">
        <f t="shared" si="17"/>
        <v>8972.5158601096828</v>
      </c>
      <c r="O196" s="48">
        <f t="shared" si="18"/>
        <v>17.945031720219365</v>
      </c>
      <c r="Q196" s="48">
        <f t="shared" si="19"/>
        <v>21.182031720219364</v>
      </c>
      <c r="S196" s="49">
        <f t="shared" si="20"/>
        <v>40.387828946508321</v>
      </c>
    </row>
    <row r="197" spans="1:19" hidden="1" x14ac:dyDescent="0.2">
      <c r="A197" s="38">
        <v>188</v>
      </c>
      <c r="C197" s="43">
        <f t="shared" si="14"/>
        <v>94000</v>
      </c>
      <c r="E197" s="44">
        <f t="shared" si="15"/>
        <v>0.26111111111111113</v>
      </c>
      <c r="G197" s="45">
        <v>0.10851</v>
      </c>
      <c r="I197" s="45">
        <f>'Ex SWC-7'!$D$11</f>
        <v>1.2547263528238697E-2</v>
      </c>
      <c r="K197" s="46">
        <f t="shared" si="16"/>
        <v>9.5962736471761304E-2</v>
      </c>
      <c r="M197" s="47">
        <f t="shared" si="17"/>
        <v>9020.4972283455627</v>
      </c>
      <c r="O197" s="48">
        <f t="shared" si="18"/>
        <v>18.040994456691127</v>
      </c>
      <c r="Q197" s="48">
        <f t="shared" si="19"/>
        <v>21.277994456691125</v>
      </c>
      <c r="S197" s="49">
        <f t="shared" si="20"/>
        <v>40.387828946508321</v>
      </c>
    </row>
    <row r="198" spans="1:19" hidden="1" x14ac:dyDescent="0.2">
      <c r="A198" s="38">
        <v>189</v>
      </c>
      <c r="C198" s="43">
        <f t="shared" si="14"/>
        <v>94500</v>
      </c>
      <c r="E198" s="44">
        <f t="shared" si="15"/>
        <v>0.26250000000000001</v>
      </c>
      <c r="G198" s="45">
        <v>0.10851</v>
      </c>
      <c r="I198" s="45">
        <f>'Ex SWC-7'!$D$11</f>
        <v>1.2547263528238697E-2</v>
      </c>
      <c r="K198" s="46">
        <f t="shared" si="16"/>
        <v>9.5962736471761304E-2</v>
      </c>
      <c r="M198" s="47">
        <f t="shared" si="17"/>
        <v>9068.4785965814426</v>
      </c>
      <c r="O198" s="48">
        <f t="shared" si="18"/>
        <v>18.136957193162885</v>
      </c>
      <c r="Q198" s="48">
        <f t="shared" si="19"/>
        <v>21.373957193162887</v>
      </c>
      <c r="S198" s="49">
        <f t="shared" si="20"/>
        <v>40.387828946508321</v>
      </c>
    </row>
    <row r="199" spans="1:19" hidden="1" x14ac:dyDescent="0.2">
      <c r="A199" s="38">
        <v>190</v>
      </c>
      <c r="C199" s="43">
        <f t="shared" si="14"/>
        <v>95000</v>
      </c>
      <c r="E199" s="44">
        <f t="shared" si="15"/>
        <v>0.2638888888888889</v>
      </c>
      <c r="G199" s="45">
        <v>0.10851</v>
      </c>
      <c r="I199" s="45">
        <f>'Ex SWC-7'!$D$11</f>
        <v>1.2547263528238697E-2</v>
      </c>
      <c r="K199" s="46">
        <f t="shared" si="16"/>
        <v>9.5962736471761304E-2</v>
      </c>
      <c r="M199" s="47">
        <f t="shared" si="17"/>
        <v>9116.4599648173244</v>
      </c>
      <c r="O199" s="48">
        <f t="shared" si="18"/>
        <v>18.232919929634647</v>
      </c>
      <c r="Q199" s="48">
        <f t="shared" si="19"/>
        <v>21.469919929634649</v>
      </c>
      <c r="S199" s="49">
        <f t="shared" si="20"/>
        <v>40.387828946508321</v>
      </c>
    </row>
    <row r="200" spans="1:19" hidden="1" x14ac:dyDescent="0.2">
      <c r="A200" s="38">
        <v>191</v>
      </c>
      <c r="C200" s="43">
        <f t="shared" si="14"/>
        <v>95500</v>
      </c>
      <c r="E200" s="44">
        <f t="shared" si="15"/>
        <v>0.26527777777777778</v>
      </c>
      <c r="G200" s="45">
        <v>0.10851</v>
      </c>
      <c r="I200" s="45">
        <f>'Ex SWC-7'!$D$11</f>
        <v>1.2547263528238697E-2</v>
      </c>
      <c r="K200" s="46">
        <f t="shared" si="16"/>
        <v>9.5962736471761304E-2</v>
      </c>
      <c r="M200" s="47">
        <f t="shared" si="17"/>
        <v>9164.4413330532043</v>
      </c>
      <c r="O200" s="48">
        <f t="shared" si="18"/>
        <v>18.328882666106409</v>
      </c>
      <c r="Q200" s="48">
        <f t="shared" si="19"/>
        <v>21.565882666106411</v>
      </c>
      <c r="S200" s="49">
        <f t="shared" si="20"/>
        <v>40.387828946508321</v>
      </c>
    </row>
    <row r="201" spans="1:19" hidden="1" x14ac:dyDescent="0.2">
      <c r="A201" s="38">
        <v>192</v>
      </c>
      <c r="C201" s="43">
        <f t="shared" si="14"/>
        <v>96000</v>
      </c>
      <c r="E201" s="44">
        <f t="shared" si="15"/>
        <v>0.26666666666666666</v>
      </c>
      <c r="G201" s="45">
        <v>0.10851</v>
      </c>
      <c r="I201" s="45">
        <f>'Ex SWC-7'!$D$11</f>
        <v>1.2547263528238697E-2</v>
      </c>
      <c r="K201" s="46">
        <f t="shared" si="16"/>
        <v>9.5962736471761304E-2</v>
      </c>
      <c r="M201" s="47">
        <f t="shared" si="17"/>
        <v>9212.422701289086</v>
      </c>
      <c r="O201" s="48">
        <f t="shared" si="18"/>
        <v>18.424845402578171</v>
      </c>
      <c r="Q201" s="48">
        <f t="shared" si="19"/>
        <v>21.661845402578173</v>
      </c>
      <c r="S201" s="49">
        <f t="shared" si="20"/>
        <v>40.387828946508321</v>
      </c>
    </row>
    <row r="202" spans="1:19" hidden="1" x14ac:dyDescent="0.2">
      <c r="A202" s="38">
        <v>193</v>
      </c>
      <c r="C202" s="43">
        <f t="shared" si="14"/>
        <v>96500</v>
      </c>
      <c r="E202" s="44">
        <f t="shared" si="15"/>
        <v>0.26805555555555555</v>
      </c>
      <c r="G202" s="45">
        <v>0.10851</v>
      </c>
      <c r="I202" s="45">
        <f>'Ex SWC-7'!$D$11</f>
        <v>1.2547263528238697E-2</v>
      </c>
      <c r="K202" s="46">
        <f t="shared" si="16"/>
        <v>9.5962736471761304E-2</v>
      </c>
      <c r="M202" s="47">
        <f t="shared" si="17"/>
        <v>9260.404069524966</v>
      </c>
      <c r="O202" s="48">
        <f t="shared" si="18"/>
        <v>18.520808139049933</v>
      </c>
      <c r="Q202" s="48">
        <f t="shared" si="19"/>
        <v>21.757808139049935</v>
      </c>
      <c r="S202" s="49">
        <f t="shared" si="20"/>
        <v>40.387828946508321</v>
      </c>
    </row>
    <row r="203" spans="1:19" hidden="1" x14ac:dyDescent="0.2">
      <c r="A203" s="38">
        <v>194</v>
      </c>
      <c r="C203" s="43">
        <f t="shared" ref="C203:C266" si="21">A203*500</f>
        <v>97000</v>
      </c>
      <c r="E203" s="44">
        <f t="shared" ref="E203:E266" si="22">C203/(720*500)</f>
        <v>0.26944444444444443</v>
      </c>
      <c r="G203" s="45">
        <v>0.10851</v>
      </c>
      <c r="I203" s="45">
        <f>'Ex SWC-7'!$D$11</f>
        <v>1.2547263528238697E-2</v>
      </c>
      <c r="K203" s="46">
        <f t="shared" ref="K203:K266" si="23">G203-I203</f>
        <v>9.5962736471761304E-2</v>
      </c>
      <c r="M203" s="47">
        <f t="shared" ref="M203:M266" si="24">K203*C203</f>
        <v>9308.3854377608459</v>
      </c>
      <c r="O203" s="48">
        <f t="shared" ref="O203:O266" si="25">M203/500</f>
        <v>18.616770875521691</v>
      </c>
      <c r="Q203" s="48">
        <f t="shared" ref="Q203:Q266" si="26">O203+3.237</f>
        <v>21.85377087552169</v>
      </c>
      <c r="S203" s="49">
        <f t="shared" ref="S203:S266" si="27">$S$8</f>
        <v>40.387828946508321</v>
      </c>
    </row>
    <row r="204" spans="1:19" hidden="1" x14ac:dyDescent="0.2">
      <c r="A204" s="38">
        <v>195</v>
      </c>
      <c r="C204" s="43">
        <f t="shared" si="21"/>
        <v>97500</v>
      </c>
      <c r="E204" s="44">
        <f t="shared" si="22"/>
        <v>0.27083333333333331</v>
      </c>
      <c r="G204" s="45">
        <v>0.10851</v>
      </c>
      <c r="I204" s="45">
        <f>'Ex SWC-7'!$D$11</f>
        <v>1.2547263528238697E-2</v>
      </c>
      <c r="K204" s="46">
        <f t="shared" si="23"/>
        <v>9.5962736471761304E-2</v>
      </c>
      <c r="M204" s="47">
        <f t="shared" si="24"/>
        <v>9356.3668059967276</v>
      </c>
      <c r="O204" s="48">
        <f t="shared" si="25"/>
        <v>18.712733611993457</v>
      </c>
      <c r="Q204" s="48">
        <f t="shared" si="26"/>
        <v>21.949733611993459</v>
      </c>
      <c r="S204" s="49">
        <f t="shared" si="27"/>
        <v>40.387828946508321</v>
      </c>
    </row>
    <row r="205" spans="1:19" hidden="1" x14ac:dyDescent="0.2">
      <c r="A205" s="38">
        <v>196</v>
      </c>
      <c r="C205" s="43">
        <f t="shared" si="21"/>
        <v>98000</v>
      </c>
      <c r="E205" s="44">
        <f t="shared" si="22"/>
        <v>0.2722222222222222</v>
      </c>
      <c r="G205" s="45">
        <v>0.10851</v>
      </c>
      <c r="I205" s="45">
        <f>'Ex SWC-7'!$D$11</f>
        <v>1.2547263528238697E-2</v>
      </c>
      <c r="K205" s="46">
        <f t="shared" si="23"/>
        <v>9.5962736471761304E-2</v>
      </c>
      <c r="M205" s="47">
        <f t="shared" si="24"/>
        <v>9404.3481742326076</v>
      </c>
      <c r="O205" s="48">
        <f t="shared" si="25"/>
        <v>18.808696348465215</v>
      </c>
      <c r="Q205" s="48">
        <f t="shared" si="26"/>
        <v>22.045696348465214</v>
      </c>
      <c r="S205" s="49">
        <f t="shared" si="27"/>
        <v>40.387828946508321</v>
      </c>
    </row>
    <row r="206" spans="1:19" hidden="1" x14ac:dyDescent="0.2">
      <c r="A206" s="38">
        <v>197</v>
      </c>
      <c r="C206" s="43">
        <f t="shared" si="21"/>
        <v>98500</v>
      </c>
      <c r="E206" s="44">
        <f t="shared" si="22"/>
        <v>0.27361111111111114</v>
      </c>
      <c r="G206" s="45">
        <v>0.10851</v>
      </c>
      <c r="I206" s="45">
        <f>'Ex SWC-7'!$D$11</f>
        <v>1.2547263528238697E-2</v>
      </c>
      <c r="K206" s="46">
        <f t="shared" si="23"/>
        <v>9.5962736471761304E-2</v>
      </c>
      <c r="M206" s="47">
        <f t="shared" si="24"/>
        <v>9452.3295424684875</v>
      </c>
      <c r="O206" s="48">
        <f t="shared" si="25"/>
        <v>18.904659084936974</v>
      </c>
      <c r="Q206" s="48">
        <f t="shared" si="26"/>
        <v>22.141659084936975</v>
      </c>
      <c r="S206" s="49">
        <f t="shared" si="27"/>
        <v>40.387828946508321</v>
      </c>
    </row>
    <row r="207" spans="1:19" hidden="1" x14ac:dyDescent="0.2">
      <c r="A207" s="38">
        <v>198</v>
      </c>
      <c r="C207" s="43">
        <f t="shared" si="21"/>
        <v>99000</v>
      </c>
      <c r="E207" s="44">
        <f t="shared" si="22"/>
        <v>0.27500000000000002</v>
      </c>
      <c r="G207" s="45">
        <v>0.10851</v>
      </c>
      <c r="I207" s="45">
        <f>'Ex SWC-7'!$D$11</f>
        <v>1.2547263528238697E-2</v>
      </c>
      <c r="K207" s="46">
        <f t="shared" si="23"/>
        <v>9.5962736471761304E-2</v>
      </c>
      <c r="M207" s="47">
        <f t="shared" si="24"/>
        <v>9500.3109107043692</v>
      </c>
      <c r="O207" s="48">
        <f t="shared" si="25"/>
        <v>19.000621821408739</v>
      </c>
      <c r="Q207" s="48">
        <f t="shared" si="26"/>
        <v>22.237621821408737</v>
      </c>
      <c r="S207" s="49">
        <f t="shared" si="27"/>
        <v>40.387828946508321</v>
      </c>
    </row>
    <row r="208" spans="1:19" hidden="1" x14ac:dyDescent="0.2">
      <c r="A208" s="38">
        <v>199</v>
      </c>
      <c r="C208" s="43">
        <f t="shared" si="21"/>
        <v>99500</v>
      </c>
      <c r="E208" s="44">
        <f t="shared" si="22"/>
        <v>0.27638888888888891</v>
      </c>
      <c r="G208" s="45">
        <v>0.10851</v>
      </c>
      <c r="I208" s="45">
        <f>'Ex SWC-7'!$D$11</f>
        <v>1.2547263528238697E-2</v>
      </c>
      <c r="K208" s="46">
        <f t="shared" si="23"/>
        <v>9.5962736471761304E-2</v>
      </c>
      <c r="M208" s="47">
        <f t="shared" si="24"/>
        <v>9548.2922789402492</v>
      </c>
      <c r="O208" s="48">
        <f t="shared" si="25"/>
        <v>19.096584557880497</v>
      </c>
      <c r="Q208" s="48">
        <f t="shared" si="26"/>
        <v>22.333584557880499</v>
      </c>
      <c r="S208" s="49">
        <f t="shared" si="27"/>
        <v>40.387828946508321</v>
      </c>
    </row>
    <row r="209" spans="1:19" x14ac:dyDescent="0.2">
      <c r="A209" s="38">
        <v>200</v>
      </c>
      <c r="C209" s="43">
        <f t="shared" si="21"/>
        <v>100000</v>
      </c>
      <c r="E209" s="44">
        <f t="shared" si="22"/>
        <v>0.27777777777777779</v>
      </c>
      <c r="G209" s="45">
        <v>0.10851</v>
      </c>
      <c r="I209" s="45">
        <f>'Ex SWC-7'!$D$11</f>
        <v>1.2547263528238697E-2</v>
      </c>
      <c r="K209" s="46">
        <f t="shared" si="23"/>
        <v>9.5962736471761304E-2</v>
      </c>
      <c r="M209" s="47">
        <f t="shared" si="24"/>
        <v>9596.2736471761309</v>
      </c>
      <c r="O209" s="48">
        <f t="shared" si="25"/>
        <v>19.192547294352263</v>
      </c>
      <c r="Q209" s="48">
        <f t="shared" si="26"/>
        <v>22.429547294352261</v>
      </c>
      <c r="S209" s="49">
        <f t="shared" si="27"/>
        <v>40.387828946508321</v>
      </c>
    </row>
    <row r="210" spans="1:19" hidden="1" x14ac:dyDescent="0.2">
      <c r="A210" s="38">
        <v>201</v>
      </c>
      <c r="C210" s="43">
        <f t="shared" si="21"/>
        <v>100500</v>
      </c>
      <c r="E210" s="44">
        <f t="shared" si="22"/>
        <v>0.27916666666666667</v>
      </c>
      <c r="G210" s="45">
        <v>0.10851</v>
      </c>
      <c r="I210" s="45">
        <f>'Ex SWC-7'!$D$11</f>
        <v>1.2547263528238697E-2</v>
      </c>
      <c r="K210" s="46">
        <f t="shared" si="23"/>
        <v>9.5962736471761304E-2</v>
      </c>
      <c r="M210" s="47">
        <f t="shared" si="24"/>
        <v>9644.2550154120108</v>
      </c>
      <c r="O210" s="48">
        <f t="shared" si="25"/>
        <v>19.288510030824021</v>
      </c>
      <c r="Q210" s="48">
        <f t="shared" si="26"/>
        <v>22.525510030824023</v>
      </c>
      <c r="S210" s="49">
        <f t="shared" si="27"/>
        <v>40.387828946508321</v>
      </c>
    </row>
    <row r="211" spans="1:19" hidden="1" x14ac:dyDescent="0.2">
      <c r="A211" s="38">
        <v>202</v>
      </c>
      <c r="C211" s="43">
        <f t="shared" si="21"/>
        <v>101000</v>
      </c>
      <c r="E211" s="44">
        <f t="shared" si="22"/>
        <v>0.28055555555555556</v>
      </c>
      <c r="G211" s="45">
        <v>0.10851</v>
      </c>
      <c r="I211" s="45">
        <f>'Ex SWC-7'!$D$11</f>
        <v>1.2547263528238697E-2</v>
      </c>
      <c r="K211" s="46">
        <f t="shared" si="23"/>
        <v>9.5962736471761304E-2</v>
      </c>
      <c r="M211" s="47">
        <f t="shared" si="24"/>
        <v>9692.2363836478908</v>
      </c>
      <c r="O211" s="48">
        <f t="shared" si="25"/>
        <v>19.384472767295783</v>
      </c>
      <c r="Q211" s="48">
        <f t="shared" si="26"/>
        <v>22.621472767295785</v>
      </c>
      <c r="S211" s="49">
        <f t="shared" si="27"/>
        <v>40.387828946508321</v>
      </c>
    </row>
    <row r="212" spans="1:19" hidden="1" x14ac:dyDescent="0.2">
      <c r="A212" s="38">
        <v>203</v>
      </c>
      <c r="C212" s="43">
        <f t="shared" si="21"/>
        <v>101500</v>
      </c>
      <c r="E212" s="44">
        <f t="shared" si="22"/>
        <v>0.28194444444444444</v>
      </c>
      <c r="G212" s="45">
        <v>0.10851</v>
      </c>
      <c r="I212" s="45">
        <f>'Ex SWC-7'!$D$11</f>
        <v>1.2547263528238697E-2</v>
      </c>
      <c r="K212" s="46">
        <f t="shared" si="23"/>
        <v>9.5962736471761304E-2</v>
      </c>
      <c r="M212" s="47">
        <f t="shared" si="24"/>
        <v>9740.2177518837725</v>
      </c>
      <c r="O212" s="48">
        <f t="shared" si="25"/>
        <v>19.480435503767545</v>
      </c>
      <c r="Q212" s="48">
        <f t="shared" si="26"/>
        <v>22.717435503767547</v>
      </c>
      <c r="S212" s="49">
        <f t="shared" si="27"/>
        <v>40.387828946508321</v>
      </c>
    </row>
    <row r="213" spans="1:19" hidden="1" x14ac:dyDescent="0.2">
      <c r="A213" s="38">
        <v>204</v>
      </c>
      <c r="C213" s="43">
        <f t="shared" si="21"/>
        <v>102000</v>
      </c>
      <c r="E213" s="44">
        <f t="shared" si="22"/>
        <v>0.28333333333333333</v>
      </c>
      <c r="G213" s="45">
        <v>0.10851</v>
      </c>
      <c r="I213" s="45">
        <f>'Ex SWC-7'!$D$11</f>
        <v>1.2547263528238697E-2</v>
      </c>
      <c r="K213" s="46">
        <f t="shared" si="23"/>
        <v>9.5962736471761304E-2</v>
      </c>
      <c r="M213" s="47">
        <f t="shared" si="24"/>
        <v>9788.1991201196524</v>
      </c>
      <c r="O213" s="48">
        <f t="shared" si="25"/>
        <v>19.576398240239303</v>
      </c>
      <c r="Q213" s="48">
        <f t="shared" si="26"/>
        <v>22.813398240239302</v>
      </c>
      <c r="S213" s="49">
        <f t="shared" si="27"/>
        <v>40.387828946508321</v>
      </c>
    </row>
    <row r="214" spans="1:19" hidden="1" x14ac:dyDescent="0.2">
      <c r="A214" s="38">
        <v>205</v>
      </c>
      <c r="C214" s="43">
        <f t="shared" si="21"/>
        <v>102500</v>
      </c>
      <c r="E214" s="44">
        <f t="shared" si="22"/>
        <v>0.28472222222222221</v>
      </c>
      <c r="G214" s="45">
        <v>0.10851</v>
      </c>
      <c r="I214" s="45">
        <f>'Ex SWC-7'!$D$11</f>
        <v>1.2547263528238697E-2</v>
      </c>
      <c r="K214" s="46">
        <f t="shared" si="23"/>
        <v>9.5962736471761304E-2</v>
      </c>
      <c r="M214" s="47">
        <f t="shared" si="24"/>
        <v>9836.1804883555342</v>
      </c>
      <c r="O214" s="48">
        <f t="shared" si="25"/>
        <v>19.672360976711069</v>
      </c>
      <c r="Q214" s="48">
        <f t="shared" si="26"/>
        <v>22.909360976711071</v>
      </c>
      <c r="S214" s="49">
        <f t="shared" si="27"/>
        <v>40.387828946508321</v>
      </c>
    </row>
    <row r="215" spans="1:19" hidden="1" x14ac:dyDescent="0.2">
      <c r="A215" s="38">
        <v>206</v>
      </c>
      <c r="C215" s="43">
        <f t="shared" si="21"/>
        <v>103000</v>
      </c>
      <c r="E215" s="44">
        <f t="shared" si="22"/>
        <v>0.28611111111111109</v>
      </c>
      <c r="G215" s="45">
        <v>0.10851</v>
      </c>
      <c r="I215" s="45">
        <f>'Ex SWC-7'!$D$11</f>
        <v>1.2547263528238697E-2</v>
      </c>
      <c r="K215" s="46">
        <f t="shared" si="23"/>
        <v>9.5962736471761304E-2</v>
      </c>
      <c r="M215" s="47">
        <f t="shared" si="24"/>
        <v>9884.1618565914141</v>
      </c>
      <c r="O215" s="48">
        <f t="shared" si="25"/>
        <v>19.768323713182827</v>
      </c>
      <c r="Q215" s="48">
        <f t="shared" si="26"/>
        <v>23.005323713182825</v>
      </c>
      <c r="S215" s="49">
        <f t="shared" si="27"/>
        <v>40.387828946508321</v>
      </c>
    </row>
    <row r="216" spans="1:19" hidden="1" x14ac:dyDescent="0.2">
      <c r="A216" s="38">
        <v>207</v>
      </c>
      <c r="C216" s="43">
        <f t="shared" si="21"/>
        <v>103500</v>
      </c>
      <c r="E216" s="44">
        <f t="shared" si="22"/>
        <v>0.28749999999999998</v>
      </c>
      <c r="G216" s="45">
        <v>0.10851</v>
      </c>
      <c r="I216" s="45">
        <f>'Ex SWC-7'!$D$11</f>
        <v>1.2547263528238697E-2</v>
      </c>
      <c r="K216" s="46">
        <f t="shared" si="23"/>
        <v>9.5962736471761304E-2</v>
      </c>
      <c r="M216" s="47">
        <f t="shared" si="24"/>
        <v>9932.143224827294</v>
      </c>
      <c r="O216" s="48">
        <f t="shared" si="25"/>
        <v>19.864286449654589</v>
      </c>
      <c r="Q216" s="48">
        <f t="shared" si="26"/>
        <v>23.101286449654587</v>
      </c>
      <c r="S216" s="49">
        <f t="shared" si="27"/>
        <v>40.387828946508321</v>
      </c>
    </row>
    <row r="217" spans="1:19" hidden="1" x14ac:dyDescent="0.2">
      <c r="A217" s="38">
        <v>208</v>
      </c>
      <c r="C217" s="43">
        <f t="shared" si="21"/>
        <v>104000</v>
      </c>
      <c r="E217" s="44">
        <f t="shared" si="22"/>
        <v>0.28888888888888886</v>
      </c>
      <c r="G217" s="45">
        <v>0.10851</v>
      </c>
      <c r="I217" s="45">
        <f>'Ex SWC-7'!$D$11</f>
        <v>1.2547263528238697E-2</v>
      </c>
      <c r="K217" s="46">
        <f t="shared" si="23"/>
        <v>9.5962736471761304E-2</v>
      </c>
      <c r="M217" s="47">
        <f t="shared" si="24"/>
        <v>9980.1245930631758</v>
      </c>
      <c r="O217" s="48">
        <f t="shared" si="25"/>
        <v>19.960249186126351</v>
      </c>
      <c r="Q217" s="48">
        <f t="shared" si="26"/>
        <v>23.197249186126349</v>
      </c>
      <c r="S217" s="49">
        <f t="shared" si="27"/>
        <v>40.387828946508321</v>
      </c>
    </row>
    <row r="218" spans="1:19" hidden="1" x14ac:dyDescent="0.2">
      <c r="A218" s="38">
        <v>209</v>
      </c>
      <c r="C218" s="43">
        <f t="shared" si="21"/>
        <v>104500</v>
      </c>
      <c r="E218" s="44">
        <f t="shared" si="22"/>
        <v>0.2902777777777778</v>
      </c>
      <c r="G218" s="45">
        <v>0.10851</v>
      </c>
      <c r="I218" s="45">
        <f>'Ex SWC-7'!$D$11</f>
        <v>1.2547263528238697E-2</v>
      </c>
      <c r="K218" s="46">
        <f t="shared" si="23"/>
        <v>9.5962736471761304E-2</v>
      </c>
      <c r="M218" s="47">
        <f t="shared" si="24"/>
        <v>10028.105961299056</v>
      </c>
      <c r="O218" s="48">
        <f t="shared" si="25"/>
        <v>20.056211922598113</v>
      </c>
      <c r="Q218" s="48">
        <f t="shared" si="26"/>
        <v>23.293211922598111</v>
      </c>
      <c r="S218" s="49">
        <f t="shared" si="27"/>
        <v>40.387828946508321</v>
      </c>
    </row>
    <row r="219" spans="1:19" hidden="1" x14ac:dyDescent="0.2">
      <c r="A219" s="38">
        <v>210</v>
      </c>
      <c r="C219" s="43">
        <f t="shared" si="21"/>
        <v>105000</v>
      </c>
      <c r="E219" s="44">
        <f t="shared" si="22"/>
        <v>0.29166666666666669</v>
      </c>
      <c r="G219" s="45">
        <v>0.10851</v>
      </c>
      <c r="I219" s="45">
        <f>'Ex SWC-7'!$D$11</f>
        <v>1.2547263528238697E-2</v>
      </c>
      <c r="K219" s="46">
        <f t="shared" si="23"/>
        <v>9.5962736471761304E-2</v>
      </c>
      <c r="M219" s="47">
        <f t="shared" si="24"/>
        <v>10076.087329534937</v>
      </c>
      <c r="O219" s="48">
        <f t="shared" si="25"/>
        <v>20.152174659069875</v>
      </c>
      <c r="Q219" s="48">
        <f t="shared" si="26"/>
        <v>23.389174659069873</v>
      </c>
      <c r="S219" s="49">
        <f t="shared" si="27"/>
        <v>40.387828946508321</v>
      </c>
    </row>
    <row r="220" spans="1:19" hidden="1" x14ac:dyDescent="0.2">
      <c r="A220" s="38">
        <v>211</v>
      </c>
      <c r="C220" s="43">
        <f t="shared" si="21"/>
        <v>105500</v>
      </c>
      <c r="E220" s="44">
        <f t="shared" si="22"/>
        <v>0.29305555555555557</v>
      </c>
      <c r="G220" s="45">
        <v>0.10851</v>
      </c>
      <c r="I220" s="45">
        <f>'Ex SWC-7'!$D$11</f>
        <v>1.2547263528238697E-2</v>
      </c>
      <c r="K220" s="46">
        <f t="shared" si="23"/>
        <v>9.5962736471761304E-2</v>
      </c>
      <c r="M220" s="47">
        <f t="shared" si="24"/>
        <v>10124.068697770817</v>
      </c>
      <c r="O220" s="48">
        <f t="shared" si="25"/>
        <v>20.248137395541633</v>
      </c>
      <c r="Q220" s="48">
        <f t="shared" si="26"/>
        <v>23.485137395541635</v>
      </c>
      <c r="S220" s="49">
        <f t="shared" si="27"/>
        <v>40.387828946508321</v>
      </c>
    </row>
    <row r="221" spans="1:19" hidden="1" x14ac:dyDescent="0.2">
      <c r="A221" s="38">
        <v>212</v>
      </c>
      <c r="C221" s="43">
        <f t="shared" si="21"/>
        <v>106000</v>
      </c>
      <c r="E221" s="44">
        <f t="shared" si="22"/>
        <v>0.29444444444444445</v>
      </c>
      <c r="G221" s="45">
        <v>0.10851</v>
      </c>
      <c r="I221" s="45">
        <f>'Ex SWC-7'!$D$11</f>
        <v>1.2547263528238697E-2</v>
      </c>
      <c r="K221" s="46">
        <f t="shared" si="23"/>
        <v>9.5962736471761304E-2</v>
      </c>
      <c r="M221" s="47">
        <f t="shared" si="24"/>
        <v>10172.050066006697</v>
      </c>
      <c r="O221" s="48">
        <f t="shared" si="25"/>
        <v>20.344100132013395</v>
      </c>
      <c r="Q221" s="48">
        <f t="shared" si="26"/>
        <v>23.581100132013397</v>
      </c>
      <c r="S221" s="49">
        <f t="shared" si="27"/>
        <v>40.387828946508321</v>
      </c>
    </row>
    <row r="222" spans="1:19" hidden="1" x14ac:dyDescent="0.2">
      <c r="A222" s="38">
        <v>213</v>
      </c>
      <c r="C222" s="43">
        <f t="shared" si="21"/>
        <v>106500</v>
      </c>
      <c r="E222" s="44">
        <f t="shared" si="22"/>
        <v>0.29583333333333334</v>
      </c>
      <c r="G222" s="45">
        <v>0.10851</v>
      </c>
      <c r="I222" s="45">
        <f>'Ex SWC-7'!$D$11</f>
        <v>1.2547263528238697E-2</v>
      </c>
      <c r="K222" s="46">
        <f t="shared" si="23"/>
        <v>9.5962736471761304E-2</v>
      </c>
      <c r="M222" s="47">
        <f t="shared" si="24"/>
        <v>10220.031434242579</v>
      </c>
      <c r="O222" s="48">
        <f t="shared" si="25"/>
        <v>20.440062868485157</v>
      </c>
      <c r="Q222" s="48">
        <f t="shared" si="26"/>
        <v>23.677062868485159</v>
      </c>
      <c r="S222" s="49">
        <f t="shared" si="27"/>
        <v>40.387828946508321</v>
      </c>
    </row>
    <row r="223" spans="1:19" hidden="1" x14ac:dyDescent="0.2">
      <c r="A223" s="38">
        <v>214</v>
      </c>
      <c r="C223" s="43">
        <f t="shared" si="21"/>
        <v>107000</v>
      </c>
      <c r="E223" s="44">
        <f t="shared" si="22"/>
        <v>0.29722222222222222</v>
      </c>
      <c r="G223" s="45">
        <v>0.10851</v>
      </c>
      <c r="I223" s="45">
        <f>'Ex SWC-7'!$D$11</f>
        <v>1.2547263528238697E-2</v>
      </c>
      <c r="K223" s="46">
        <f t="shared" si="23"/>
        <v>9.5962736471761304E-2</v>
      </c>
      <c r="M223" s="47">
        <f t="shared" si="24"/>
        <v>10268.012802478459</v>
      </c>
      <c r="O223" s="48">
        <f t="shared" si="25"/>
        <v>20.536025604956919</v>
      </c>
      <c r="Q223" s="48">
        <f t="shared" si="26"/>
        <v>23.773025604956921</v>
      </c>
      <c r="S223" s="49">
        <f t="shared" si="27"/>
        <v>40.387828946508321</v>
      </c>
    </row>
    <row r="224" spans="1:19" hidden="1" x14ac:dyDescent="0.2">
      <c r="A224" s="38">
        <v>215</v>
      </c>
      <c r="C224" s="43">
        <f t="shared" si="21"/>
        <v>107500</v>
      </c>
      <c r="E224" s="44">
        <f t="shared" si="22"/>
        <v>0.2986111111111111</v>
      </c>
      <c r="G224" s="45">
        <v>0.10851</v>
      </c>
      <c r="I224" s="45">
        <f>'Ex SWC-7'!$D$11</f>
        <v>1.2547263528238697E-2</v>
      </c>
      <c r="K224" s="46">
        <f t="shared" si="23"/>
        <v>9.5962736471761304E-2</v>
      </c>
      <c r="M224" s="47">
        <f t="shared" si="24"/>
        <v>10315.994170714341</v>
      </c>
      <c r="O224" s="48">
        <f t="shared" si="25"/>
        <v>20.631988341428681</v>
      </c>
      <c r="Q224" s="48">
        <f t="shared" si="26"/>
        <v>23.868988341428683</v>
      </c>
      <c r="S224" s="49">
        <f t="shared" si="27"/>
        <v>40.387828946508321</v>
      </c>
    </row>
    <row r="225" spans="1:19" hidden="1" x14ac:dyDescent="0.2">
      <c r="A225" s="38">
        <v>216</v>
      </c>
      <c r="C225" s="43">
        <f t="shared" si="21"/>
        <v>108000</v>
      </c>
      <c r="E225" s="44">
        <f t="shared" si="22"/>
        <v>0.3</v>
      </c>
      <c r="G225" s="45">
        <v>0.10851</v>
      </c>
      <c r="I225" s="45">
        <f>'Ex SWC-7'!$D$11</f>
        <v>1.2547263528238697E-2</v>
      </c>
      <c r="K225" s="46">
        <f t="shared" si="23"/>
        <v>9.5962736471761304E-2</v>
      </c>
      <c r="M225" s="47">
        <f t="shared" si="24"/>
        <v>10363.975538950221</v>
      </c>
      <c r="O225" s="48">
        <f t="shared" si="25"/>
        <v>20.727951077900443</v>
      </c>
      <c r="Q225" s="48">
        <f t="shared" si="26"/>
        <v>23.964951077900444</v>
      </c>
      <c r="S225" s="49">
        <f t="shared" si="27"/>
        <v>40.387828946508321</v>
      </c>
    </row>
    <row r="226" spans="1:19" hidden="1" x14ac:dyDescent="0.2">
      <c r="A226" s="38">
        <v>217</v>
      </c>
      <c r="C226" s="43">
        <f t="shared" si="21"/>
        <v>108500</v>
      </c>
      <c r="E226" s="44">
        <f t="shared" si="22"/>
        <v>0.30138888888888887</v>
      </c>
      <c r="G226" s="45">
        <v>0.10851</v>
      </c>
      <c r="I226" s="45">
        <f>'Ex SWC-7'!$D$11</f>
        <v>1.2547263528238697E-2</v>
      </c>
      <c r="K226" s="46">
        <f t="shared" si="23"/>
        <v>9.5962736471761304E-2</v>
      </c>
      <c r="M226" s="47">
        <f t="shared" si="24"/>
        <v>10411.956907186101</v>
      </c>
      <c r="O226" s="48">
        <f t="shared" si="25"/>
        <v>20.823913814372201</v>
      </c>
      <c r="Q226" s="48">
        <f t="shared" si="26"/>
        <v>24.060913814372199</v>
      </c>
      <c r="S226" s="49">
        <f t="shared" si="27"/>
        <v>40.387828946508321</v>
      </c>
    </row>
    <row r="227" spans="1:19" hidden="1" x14ac:dyDescent="0.2">
      <c r="A227" s="38">
        <v>218</v>
      </c>
      <c r="C227" s="43">
        <f t="shared" si="21"/>
        <v>109000</v>
      </c>
      <c r="E227" s="44">
        <f t="shared" si="22"/>
        <v>0.30277777777777776</v>
      </c>
      <c r="G227" s="45">
        <v>0.10851</v>
      </c>
      <c r="I227" s="45">
        <f>'Ex SWC-7'!$D$11</f>
        <v>1.2547263528238697E-2</v>
      </c>
      <c r="K227" s="46">
        <f t="shared" si="23"/>
        <v>9.5962736471761304E-2</v>
      </c>
      <c r="M227" s="47">
        <f t="shared" si="24"/>
        <v>10459.938275421982</v>
      </c>
      <c r="O227" s="48">
        <f t="shared" si="25"/>
        <v>20.919876550843966</v>
      </c>
      <c r="Q227" s="48">
        <f t="shared" si="26"/>
        <v>24.156876550843968</v>
      </c>
      <c r="S227" s="49">
        <f t="shared" si="27"/>
        <v>40.387828946508321</v>
      </c>
    </row>
    <row r="228" spans="1:19" hidden="1" x14ac:dyDescent="0.2">
      <c r="A228" s="38">
        <v>219</v>
      </c>
      <c r="C228" s="43">
        <f t="shared" si="21"/>
        <v>109500</v>
      </c>
      <c r="E228" s="44">
        <f t="shared" si="22"/>
        <v>0.30416666666666664</v>
      </c>
      <c r="G228" s="45">
        <v>0.10851</v>
      </c>
      <c r="I228" s="45">
        <f>'Ex SWC-7'!$D$11</f>
        <v>1.2547263528238697E-2</v>
      </c>
      <c r="K228" s="46">
        <f t="shared" si="23"/>
        <v>9.5962736471761304E-2</v>
      </c>
      <c r="M228" s="47">
        <f t="shared" si="24"/>
        <v>10507.919643657862</v>
      </c>
      <c r="O228" s="48">
        <f t="shared" si="25"/>
        <v>21.015839287315725</v>
      </c>
      <c r="Q228" s="48">
        <f t="shared" si="26"/>
        <v>24.252839287315723</v>
      </c>
      <c r="S228" s="49">
        <f t="shared" si="27"/>
        <v>40.387828946508321</v>
      </c>
    </row>
    <row r="229" spans="1:19" hidden="1" x14ac:dyDescent="0.2">
      <c r="A229" s="38">
        <v>220</v>
      </c>
      <c r="C229" s="43">
        <f t="shared" si="21"/>
        <v>110000</v>
      </c>
      <c r="E229" s="44">
        <f t="shared" si="22"/>
        <v>0.30555555555555558</v>
      </c>
      <c r="G229" s="45">
        <v>0.10851</v>
      </c>
      <c r="I229" s="45">
        <f>'Ex SWC-7'!$D$11</f>
        <v>1.2547263528238697E-2</v>
      </c>
      <c r="K229" s="46">
        <f t="shared" si="23"/>
        <v>9.5962736471761304E-2</v>
      </c>
      <c r="M229" s="47">
        <f t="shared" si="24"/>
        <v>10555.901011893744</v>
      </c>
      <c r="O229" s="48">
        <f t="shared" si="25"/>
        <v>21.111802023787487</v>
      </c>
      <c r="Q229" s="48">
        <f t="shared" si="26"/>
        <v>24.348802023787485</v>
      </c>
      <c r="S229" s="49">
        <f t="shared" si="27"/>
        <v>40.387828946508321</v>
      </c>
    </row>
    <row r="230" spans="1:19" hidden="1" x14ac:dyDescent="0.2">
      <c r="A230" s="38">
        <v>221</v>
      </c>
      <c r="C230" s="43">
        <f t="shared" si="21"/>
        <v>110500</v>
      </c>
      <c r="E230" s="44">
        <f t="shared" si="22"/>
        <v>0.30694444444444446</v>
      </c>
      <c r="G230" s="45">
        <v>0.10851</v>
      </c>
      <c r="I230" s="45">
        <f>'Ex SWC-7'!$D$11</f>
        <v>1.2547263528238697E-2</v>
      </c>
      <c r="K230" s="46">
        <f t="shared" si="23"/>
        <v>9.5962736471761304E-2</v>
      </c>
      <c r="M230" s="47">
        <f t="shared" si="24"/>
        <v>10603.882380129624</v>
      </c>
      <c r="O230" s="48">
        <f t="shared" si="25"/>
        <v>21.207764760259249</v>
      </c>
      <c r="Q230" s="48">
        <f t="shared" si="26"/>
        <v>24.444764760259247</v>
      </c>
      <c r="S230" s="49">
        <f t="shared" si="27"/>
        <v>40.387828946508321</v>
      </c>
    </row>
    <row r="231" spans="1:19" hidden="1" x14ac:dyDescent="0.2">
      <c r="A231" s="38">
        <v>222</v>
      </c>
      <c r="C231" s="43">
        <f t="shared" si="21"/>
        <v>111000</v>
      </c>
      <c r="E231" s="44">
        <f t="shared" si="22"/>
        <v>0.30833333333333335</v>
      </c>
      <c r="G231" s="45">
        <v>0.10851</v>
      </c>
      <c r="I231" s="45">
        <f>'Ex SWC-7'!$D$11</f>
        <v>1.2547263528238697E-2</v>
      </c>
      <c r="K231" s="46">
        <f t="shared" si="23"/>
        <v>9.5962736471761304E-2</v>
      </c>
      <c r="M231" s="47">
        <f t="shared" si="24"/>
        <v>10651.863748365504</v>
      </c>
      <c r="O231" s="48">
        <f t="shared" si="25"/>
        <v>21.303727496731007</v>
      </c>
      <c r="Q231" s="48">
        <f t="shared" si="26"/>
        <v>24.540727496731009</v>
      </c>
      <c r="S231" s="49">
        <f t="shared" si="27"/>
        <v>40.387828946508321</v>
      </c>
    </row>
    <row r="232" spans="1:19" hidden="1" x14ac:dyDescent="0.2">
      <c r="A232" s="38">
        <v>223</v>
      </c>
      <c r="C232" s="43">
        <f t="shared" si="21"/>
        <v>111500</v>
      </c>
      <c r="E232" s="44">
        <f t="shared" si="22"/>
        <v>0.30972222222222223</v>
      </c>
      <c r="G232" s="45">
        <v>0.10851</v>
      </c>
      <c r="I232" s="45">
        <f>'Ex SWC-7'!$D$11</f>
        <v>1.2547263528238697E-2</v>
      </c>
      <c r="K232" s="46">
        <f t="shared" si="23"/>
        <v>9.5962736471761304E-2</v>
      </c>
      <c r="M232" s="47">
        <f t="shared" si="24"/>
        <v>10699.845116601386</v>
      </c>
      <c r="O232" s="48">
        <f t="shared" si="25"/>
        <v>21.399690233202772</v>
      </c>
      <c r="Q232" s="48">
        <f t="shared" si="26"/>
        <v>24.636690233202771</v>
      </c>
      <c r="S232" s="49">
        <f t="shared" si="27"/>
        <v>40.387828946508321</v>
      </c>
    </row>
    <row r="233" spans="1:19" hidden="1" x14ac:dyDescent="0.2">
      <c r="A233" s="38">
        <v>224</v>
      </c>
      <c r="C233" s="43">
        <f t="shared" si="21"/>
        <v>112000</v>
      </c>
      <c r="E233" s="44">
        <f t="shared" si="22"/>
        <v>0.31111111111111112</v>
      </c>
      <c r="G233" s="45">
        <v>0.10851</v>
      </c>
      <c r="I233" s="45">
        <f>'Ex SWC-7'!$D$11</f>
        <v>1.2547263528238697E-2</v>
      </c>
      <c r="K233" s="46">
        <f t="shared" si="23"/>
        <v>9.5962736471761304E-2</v>
      </c>
      <c r="M233" s="47">
        <f t="shared" si="24"/>
        <v>10747.826484837266</v>
      </c>
      <c r="O233" s="48">
        <f t="shared" si="25"/>
        <v>21.495652969674531</v>
      </c>
      <c r="Q233" s="48">
        <f t="shared" si="26"/>
        <v>24.732652969674533</v>
      </c>
      <c r="S233" s="49">
        <f t="shared" si="27"/>
        <v>40.387828946508321</v>
      </c>
    </row>
    <row r="234" spans="1:19" hidden="1" x14ac:dyDescent="0.2">
      <c r="A234" s="38">
        <v>225</v>
      </c>
      <c r="C234" s="43">
        <f t="shared" si="21"/>
        <v>112500</v>
      </c>
      <c r="E234" s="44">
        <f t="shared" si="22"/>
        <v>0.3125</v>
      </c>
      <c r="G234" s="45">
        <v>0.10851</v>
      </c>
      <c r="I234" s="45">
        <f>'Ex SWC-7'!$D$11</f>
        <v>1.2547263528238697E-2</v>
      </c>
      <c r="K234" s="46">
        <f t="shared" si="23"/>
        <v>9.5962736471761304E-2</v>
      </c>
      <c r="M234" s="47">
        <f t="shared" si="24"/>
        <v>10795.807853073147</v>
      </c>
      <c r="O234" s="48">
        <f t="shared" si="25"/>
        <v>21.591615706146296</v>
      </c>
      <c r="Q234" s="48">
        <f t="shared" si="26"/>
        <v>24.828615706146294</v>
      </c>
      <c r="S234" s="49">
        <f t="shared" si="27"/>
        <v>40.387828946508321</v>
      </c>
    </row>
    <row r="235" spans="1:19" hidden="1" x14ac:dyDescent="0.2">
      <c r="A235" s="38">
        <v>226</v>
      </c>
      <c r="C235" s="43">
        <f t="shared" si="21"/>
        <v>113000</v>
      </c>
      <c r="E235" s="44">
        <f t="shared" si="22"/>
        <v>0.31388888888888888</v>
      </c>
      <c r="G235" s="45">
        <v>0.10851</v>
      </c>
      <c r="I235" s="45">
        <f>'Ex SWC-7'!$D$11</f>
        <v>1.2547263528238697E-2</v>
      </c>
      <c r="K235" s="46">
        <f t="shared" si="23"/>
        <v>9.5962736471761304E-2</v>
      </c>
      <c r="M235" s="47">
        <f t="shared" si="24"/>
        <v>10843.789221309027</v>
      </c>
      <c r="O235" s="48">
        <f t="shared" si="25"/>
        <v>21.687578442618054</v>
      </c>
      <c r="Q235" s="48">
        <f t="shared" si="26"/>
        <v>24.924578442618056</v>
      </c>
      <c r="S235" s="49">
        <f t="shared" si="27"/>
        <v>40.387828946508321</v>
      </c>
    </row>
    <row r="236" spans="1:19" hidden="1" x14ac:dyDescent="0.2">
      <c r="A236" s="38">
        <v>227</v>
      </c>
      <c r="C236" s="43">
        <f t="shared" si="21"/>
        <v>113500</v>
      </c>
      <c r="E236" s="44">
        <f t="shared" si="22"/>
        <v>0.31527777777777777</v>
      </c>
      <c r="G236" s="45">
        <v>0.10851</v>
      </c>
      <c r="I236" s="45">
        <f>'Ex SWC-7'!$D$11</f>
        <v>1.2547263528238697E-2</v>
      </c>
      <c r="K236" s="46">
        <f t="shared" si="23"/>
        <v>9.5962736471761304E-2</v>
      </c>
      <c r="M236" s="47">
        <f t="shared" si="24"/>
        <v>10891.770589544907</v>
      </c>
      <c r="O236" s="48">
        <f t="shared" si="25"/>
        <v>21.783541179089813</v>
      </c>
      <c r="Q236" s="48">
        <f t="shared" si="26"/>
        <v>25.020541179089811</v>
      </c>
      <c r="S236" s="49">
        <f t="shared" si="27"/>
        <v>40.387828946508321</v>
      </c>
    </row>
    <row r="237" spans="1:19" hidden="1" x14ac:dyDescent="0.2">
      <c r="A237" s="38">
        <v>228</v>
      </c>
      <c r="C237" s="43">
        <f t="shared" si="21"/>
        <v>114000</v>
      </c>
      <c r="E237" s="44">
        <f t="shared" si="22"/>
        <v>0.31666666666666665</v>
      </c>
      <c r="G237" s="45">
        <v>0.10851</v>
      </c>
      <c r="I237" s="45">
        <f>'Ex SWC-7'!$D$11</f>
        <v>1.2547263528238697E-2</v>
      </c>
      <c r="K237" s="46">
        <f t="shared" si="23"/>
        <v>9.5962736471761304E-2</v>
      </c>
      <c r="M237" s="47">
        <f t="shared" si="24"/>
        <v>10939.751957780789</v>
      </c>
      <c r="O237" s="48">
        <f t="shared" si="25"/>
        <v>21.879503915561578</v>
      </c>
      <c r="Q237" s="48">
        <f t="shared" si="26"/>
        <v>25.11650391556158</v>
      </c>
      <c r="S237" s="49">
        <f t="shared" si="27"/>
        <v>40.387828946508321</v>
      </c>
    </row>
    <row r="238" spans="1:19" hidden="1" x14ac:dyDescent="0.2">
      <c r="A238" s="38">
        <v>229</v>
      </c>
      <c r="C238" s="43">
        <f t="shared" si="21"/>
        <v>114500</v>
      </c>
      <c r="E238" s="44">
        <f t="shared" si="22"/>
        <v>0.31805555555555554</v>
      </c>
      <c r="G238" s="45">
        <v>0.10851</v>
      </c>
      <c r="I238" s="45">
        <f>'Ex SWC-7'!$D$11</f>
        <v>1.2547263528238697E-2</v>
      </c>
      <c r="K238" s="46">
        <f t="shared" si="23"/>
        <v>9.5962736471761304E-2</v>
      </c>
      <c r="M238" s="47">
        <f t="shared" si="24"/>
        <v>10987.733326016669</v>
      </c>
      <c r="O238" s="48">
        <f t="shared" si="25"/>
        <v>21.975466652033337</v>
      </c>
      <c r="Q238" s="48">
        <f t="shared" si="26"/>
        <v>25.212466652033335</v>
      </c>
      <c r="S238" s="49">
        <f t="shared" si="27"/>
        <v>40.387828946508321</v>
      </c>
    </row>
    <row r="239" spans="1:19" hidden="1" x14ac:dyDescent="0.2">
      <c r="A239" s="38">
        <v>230</v>
      </c>
      <c r="C239" s="43">
        <f t="shared" si="21"/>
        <v>115000</v>
      </c>
      <c r="E239" s="44">
        <f t="shared" si="22"/>
        <v>0.31944444444444442</v>
      </c>
      <c r="G239" s="45">
        <v>0.10851</v>
      </c>
      <c r="I239" s="45">
        <f>'Ex SWC-7'!$D$11</f>
        <v>1.2547263528238697E-2</v>
      </c>
      <c r="K239" s="46">
        <f t="shared" si="23"/>
        <v>9.5962736471761304E-2</v>
      </c>
      <c r="M239" s="47">
        <f t="shared" si="24"/>
        <v>11035.714694252551</v>
      </c>
      <c r="O239" s="48">
        <f t="shared" si="25"/>
        <v>22.071429388505102</v>
      </c>
      <c r="Q239" s="48">
        <f t="shared" si="26"/>
        <v>25.308429388505104</v>
      </c>
      <c r="S239" s="49">
        <f t="shared" si="27"/>
        <v>40.387828946508321</v>
      </c>
    </row>
    <row r="240" spans="1:19" hidden="1" x14ac:dyDescent="0.2">
      <c r="A240" s="38">
        <v>231</v>
      </c>
      <c r="C240" s="43">
        <f t="shared" si="21"/>
        <v>115500</v>
      </c>
      <c r="E240" s="44">
        <f t="shared" si="22"/>
        <v>0.32083333333333336</v>
      </c>
      <c r="G240" s="45">
        <v>0.10851</v>
      </c>
      <c r="I240" s="45">
        <f>'Ex SWC-7'!$D$11</f>
        <v>1.2547263528238697E-2</v>
      </c>
      <c r="K240" s="46">
        <f t="shared" si="23"/>
        <v>9.5962736471761304E-2</v>
      </c>
      <c r="M240" s="47">
        <f t="shared" si="24"/>
        <v>11083.69606248843</v>
      </c>
      <c r="O240" s="48">
        <f t="shared" si="25"/>
        <v>22.16739212497686</v>
      </c>
      <c r="Q240" s="48">
        <f t="shared" si="26"/>
        <v>25.404392124976859</v>
      </c>
      <c r="S240" s="49">
        <f t="shared" si="27"/>
        <v>40.387828946508321</v>
      </c>
    </row>
    <row r="241" spans="1:19" hidden="1" x14ac:dyDescent="0.2">
      <c r="A241" s="38">
        <v>232</v>
      </c>
      <c r="C241" s="43">
        <f t="shared" si="21"/>
        <v>116000</v>
      </c>
      <c r="E241" s="44">
        <f t="shared" si="22"/>
        <v>0.32222222222222224</v>
      </c>
      <c r="G241" s="45">
        <v>0.10851</v>
      </c>
      <c r="I241" s="45">
        <f>'Ex SWC-7'!$D$11</f>
        <v>1.2547263528238697E-2</v>
      </c>
      <c r="K241" s="46">
        <f t="shared" si="23"/>
        <v>9.5962736471761304E-2</v>
      </c>
      <c r="M241" s="47">
        <f t="shared" si="24"/>
        <v>11131.67743072431</v>
      </c>
      <c r="O241" s="48">
        <f t="shared" si="25"/>
        <v>22.263354861448622</v>
      </c>
      <c r="Q241" s="48">
        <f t="shared" si="26"/>
        <v>25.500354861448621</v>
      </c>
      <c r="S241" s="49">
        <f t="shared" si="27"/>
        <v>40.387828946508321</v>
      </c>
    </row>
    <row r="242" spans="1:19" hidden="1" x14ac:dyDescent="0.2">
      <c r="A242" s="38">
        <v>233</v>
      </c>
      <c r="C242" s="43">
        <f t="shared" si="21"/>
        <v>116500</v>
      </c>
      <c r="E242" s="44">
        <f t="shared" si="22"/>
        <v>0.32361111111111113</v>
      </c>
      <c r="G242" s="45">
        <v>0.10851</v>
      </c>
      <c r="I242" s="45">
        <f>'Ex SWC-7'!$D$11</f>
        <v>1.2547263528238697E-2</v>
      </c>
      <c r="K242" s="46">
        <f t="shared" si="23"/>
        <v>9.5962736471761304E-2</v>
      </c>
      <c r="M242" s="47">
        <f t="shared" si="24"/>
        <v>11179.658798960192</v>
      </c>
      <c r="O242" s="48">
        <f t="shared" si="25"/>
        <v>22.359317597920384</v>
      </c>
      <c r="Q242" s="48">
        <f t="shared" si="26"/>
        <v>25.596317597920383</v>
      </c>
      <c r="S242" s="49">
        <f t="shared" si="27"/>
        <v>40.387828946508321</v>
      </c>
    </row>
    <row r="243" spans="1:19" hidden="1" x14ac:dyDescent="0.2">
      <c r="A243" s="38">
        <v>234</v>
      </c>
      <c r="C243" s="43">
        <f t="shared" si="21"/>
        <v>117000</v>
      </c>
      <c r="E243" s="44">
        <f t="shared" si="22"/>
        <v>0.32500000000000001</v>
      </c>
      <c r="G243" s="45">
        <v>0.10851</v>
      </c>
      <c r="I243" s="45">
        <f>'Ex SWC-7'!$D$11</f>
        <v>1.2547263528238697E-2</v>
      </c>
      <c r="K243" s="46">
        <f t="shared" si="23"/>
        <v>9.5962736471761304E-2</v>
      </c>
      <c r="M243" s="47">
        <f t="shared" si="24"/>
        <v>11227.640167196072</v>
      </c>
      <c r="O243" s="48">
        <f t="shared" si="25"/>
        <v>22.455280334392143</v>
      </c>
      <c r="Q243" s="48">
        <f t="shared" si="26"/>
        <v>25.692280334392144</v>
      </c>
      <c r="S243" s="49">
        <f t="shared" si="27"/>
        <v>40.387828946508321</v>
      </c>
    </row>
    <row r="244" spans="1:19" hidden="1" x14ac:dyDescent="0.2">
      <c r="A244" s="38">
        <v>235</v>
      </c>
      <c r="C244" s="43">
        <f t="shared" si="21"/>
        <v>117500</v>
      </c>
      <c r="E244" s="44">
        <f t="shared" si="22"/>
        <v>0.3263888888888889</v>
      </c>
      <c r="G244" s="45">
        <v>0.10851</v>
      </c>
      <c r="I244" s="45">
        <f>'Ex SWC-7'!$D$11</f>
        <v>1.2547263528238697E-2</v>
      </c>
      <c r="K244" s="46">
        <f t="shared" si="23"/>
        <v>9.5962736471761304E-2</v>
      </c>
      <c r="M244" s="47">
        <f t="shared" si="24"/>
        <v>11275.621535431954</v>
      </c>
      <c r="O244" s="48">
        <f t="shared" si="25"/>
        <v>22.551243070863908</v>
      </c>
      <c r="Q244" s="48">
        <f t="shared" si="26"/>
        <v>25.788243070863906</v>
      </c>
      <c r="S244" s="49">
        <f t="shared" si="27"/>
        <v>40.387828946508321</v>
      </c>
    </row>
    <row r="245" spans="1:19" hidden="1" x14ac:dyDescent="0.2">
      <c r="A245" s="38">
        <v>236</v>
      </c>
      <c r="C245" s="43">
        <f t="shared" si="21"/>
        <v>118000</v>
      </c>
      <c r="E245" s="44">
        <f t="shared" si="22"/>
        <v>0.32777777777777778</v>
      </c>
      <c r="G245" s="45">
        <v>0.10851</v>
      </c>
      <c r="I245" s="45">
        <f>'Ex SWC-7'!$D$11</f>
        <v>1.2547263528238697E-2</v>
      </c>
      <c r="K245" s="46">
        <f t="shared" si="23"/>
        <v>9.5962736471761304E-2</v>
      </c>
      <c r="M245" s="47">
        <f t="shared" si="24"/>
        <v>11323.602903667834</v>
      </c>
      <c r="O245" s="48">
        <f t="shared" si="25"/>
        <v>22.647205807335666</v>
      </c>
      <c r="Q245" s="48">
        <f t="shared" si="26"/>
        <v>25.884205807335668</v>
      </c>
      <c r="S245" s="49">
        <f t="shared" si="27"/>
        <v>40.387828946508321</v>
      </c>
    </row>
    <row r="246" spans="1:19" hidden="1" x14ac:dyDescent="0.2">
      <c r="A246" s="38">
        <v>237</v>
      </c>
      <c r="C246" s="43">
        <f t="shared" si="21"/>
        <v>118500</v>
      </c>
      <c r="E246" s="44">
        <f t="shared" si="22"/>
        <v>0.32916666666666666</v>
      </c>
      <c r="G246" s="45">
        <v>0.10851</v>
      </c>
      <c r="I246" s="45">
        <f>'Ex SWC-7'!$D$11</f>
        <v>1.2547263528238697E-2</v>
      </c>
      <c r="K246" s="46">
        <f t="shared" si="23"/>
        <v>9.5962736471761304E-2</v>
      </c>
      <c r="M246" s="47">
        <f t="shared" si="24"/>
        <v>11371.584271903714</v>
      </c>
      <c r="O246" s="48">
        <f t="shared" si="25"/>
        <v>22.743168543807428</v>
      </c>
      <c r="Q246" s="48">
        <f t="shared" si="26"/>
        <v>25.98016854380743</v>
      </c>
      <c r="S246" s="49">
        <f t="shared" si="27"/>
        <v>40.387828946508321</v>
      </c>
    </row>
    <row r="247" spans="1:19" hidden="1" x14ac:dyDescent="0.2">
      <c r="A247" s="38">
        <v>238</v>
      </c>
      <c r="C247" s="43">
        <f t="shared" si="21"/>
        <v>119000</v>
      </c>
      <c r="E247" s="44">
        <f t="shared" si="22"/>
        <v>0.33055555555555555</v>
      </c>
      <c r="G247" s="45">
        <v>0.10851</v>
      </c>
      <c r="I247" s="45">
        <f>'Ex SWC-7'!$D$11</f>
        <v>1.2547263528238697E-2</v>
      </c>
      <c r="K247" s="46">
        <f t="shared" si="23"/>
        <v>9.5962736471761304E-2</v>
      </c>
      <c r="M247" s="47">
        <f t="shared" si="24"/>
        <v>11419.565640139595</v>
      </c>
      <c r="O247" s="48">
        <f t="shared" si="25"/>
        <v>22.83913128027919</v>
      </c>
      <c r="Q247" s="48">
        <f t="shared" si="26"/>
        <v>26.076131280279192</v>
      </c>
      <c r="S247" s="49">
        <f t="shared" si="27"/>
        <v>40.387828946508321</v>
      </c>
    </row>
    <row r="248" spans="1:19" hidden="1" x14ac:dyDescent="0.2">
      <c r="A248" s="38">
        <v>239</v>
      </c>
      <c r="C248" s="43">
        <f t="shared" si="21"/>
        <v>119500</v>
      </c>
      <c r="E248" s="44">
        <f t="shared" si="22"/>
        <v>0.33194444444444443</v>
      </c>
      <c r="G248" s="45">
        <v>0.10851</v>
      </c>
      <c r="I248" s="45">
        <f>'Ex SWC-7'!$D$11</f>
        <v>1.2547263528238697E-2</v>
      </c>
      <c r="K248" s="46">
        <f t="shared" si="23"/>
        <v>9.5962736471761304E-2</v>
      </c>
      <c r="M248" s="47">
        <f t="shared" si="24"/>
        <v>11467.547008375475</v>
      </c>
      <c r="O248" s="48">
        <f t="shared" si="25"/>
        <v>22.935094016750952</v>
      </c>
      <c r="Q248" s="48">
        <f t="shared" si="26"/>
        <v>26.172094016750954</v>
      </c>
      <c r="S248" s="49">
        <f t="shared" si="27"/>
        <v>40.387828946508321</v>
      </c>
    </row>
    <row r="249" spans="1:19" hidden="1" x14ac:dyDescent="0.2">
      <c r="A249" s="38">
        <v>240</v>
      </c>
      <c r="C249" s="43">
        <f t="shared" si="21"/>
        <v>120000</v>
      </c>
      <c r="E249" s="44">
        <f t="shared" si="22"/>
        <v>0.33333333333333331</v>
      </c>
      <c r="G249" s="45">
        <v>0.10851</v>
      </c>
      <c r="I249" s="45">
        <f>'Ex SWC-7'!$D$11</f>
        <v>1.2547263528238697E-2</v>
      </c>
      <c r="K249" s="46">
        <f t="shared" si="23"/>
        <v>9.5962736471761304E-2</v>
      </c>
      <c r="M249" s="47">
        <f t="shared" si="24"/>
        <v>11515.528376611357</v>
      </c>
      <c r="O249" s="48">
        <f t="shared" si="25"/>
        <v>23.031056753222714</v>
      </c>
      <c r="Q249" s="48">
        <f t="shared" si="26"/>
        <v>26.268056753222716</v>
      </c>
      <c r="S249" s="49">
        <f t="shared" si="27"/>
        <v>40.387828946508321</v>
      </c>
    </row>
    <row r="250" spans="1:19" hidden="1" x14ac:dyDescent="0.2">
      <c r="A250" s="38">
        <v>241</v>
      </c>
      <c r="C250" s="43">
        <f t="shared" si="21"/>
        <v>120500</v>
      </c>
      <c r="E250" s="44">
        <f t="shared" si="22"/>
        <v>0.3347222222222222</v>
      </c>
      <c r="G250" s="45">
        <v>0.10851</v>
      </c>
      <c r="I250" s="45">
        <f>'Ex SWC-7'!$D$11</f>
        <v>1.2547263528238697E-2</v>
      </c>
      <c r="K250" s="46">
        <f t="shared" si="23"/>
        <v>9.5962736471761304E-2</v>
      </c>
      <c r="M250" s="47">
        <f t="shared" si="24"/>
        <v>11563.509744847237</v>
      </c>
      <c r="O250" s="48">
        <f t="shared" si="25"/>
        <v>23.127019489694472</v>
      </c>
      <c r="Q250" s="48">
        <f t="shared" si="26"/>
        <v>26.364019489694471</v>
      </c>
      <c r="S250" s="49">
        <f t="shared" si="27"/>
        <v>40.387828946508321</v>
      </c>
    </row>
    <row r="251" spans="1:19" hidden="1" x14ac:dyDescent="0.2">
      <c r="A251" s="38">
        <v>242</v>
      </c>
      <c r="C251" s="43">
        <f t="shared" si="21"/>
        <v>121000</v>
      </c>
      <c r="E251" s="44">
        <f t="shared" si="22"/>
        <v>0.33611111111111114</v>
      </c>
      <c r="G251" s="45">
        <v>0.10851</v>
      </c>
      <c r="I251" s="45">
        <f>'Ex SWC-7'!$D$11</f>
        <v>1.2547263528238697E-2</v>
      </c>
      <c r="K251" s="46">
        <f t="shared" si="23"/>
        <v>9.5962736471761304E-2</v>
      </c>
      <c r="M251" s="47">
        <f t="shared" si="24"/>
        <v>11611.491113083117</v>
      </c>
      <c r="O251" s="48">
        <f t="shared" si="25"/>
        <v>23.222982226166234</v>
      </c>
      <c r="Q251" s="48">
        <f t="shared" si="26"/>
        <v>26.459982226166233</v>
      </c>
      <c r="S251" s="49">
        <f t="shared" si="27"/>
        <v>40.387828946508321</v>
      </c>
    </row>
    <row r="252" spans="1:19" hidden="1" x14ac:dyDescent="0.2">
      <c r="A252" s="38">
        <v>243</v>
      </c>
      <c r="C252" s="43">
        <f t="shared" si="21"/>
        <v>121500</v>
      </c>
      <c r="E252" s="44">
        <f t="shared" si="22"/>
        <v>0.33750000000000002</v>
      </c>
      <c r="G252" s="45">
        <v>0.10851</v>
      </c>
      <c r="I252" s="45">
        <f>'Ex SWC-7'!$D$11</f>
        <v>1.2547263528238697E-2</v>
      </c>
      <c r="K252" s="46">
        <f t="shared" si="23"/>
        <v>9.5962736471761304E-2</v>
      </c>
      <c r="M252" s="47">
        <f t="shared" si="24"/>
        <v>11659.472481318999</v>
      </c>
      <c r="O252" s="48">
        <f t="shared" si="25"/>
        <v>23.318944962637996</v>
      </c>
      <c r="Q252" s="48">
        <f t="shared" si="26"/>
        <v>26.555944962637994</v>
      </c>
      <c r="S252" s="49">
        <f t="shared" si="27"/>
        <v>40.387828946508321</v>
      </c>
    </row>
    <row r="253" spans="1:19" hidden="1" x14ac:dyDescent="0.2">
      <c r="A253" s="38">
        <v>244</v>
      </c>
      <c r="C253" s="43">
        <f t="shared" si="21"/>
        <v>122000</v>
      </c>
      <c r="E253" s="44">
        <f t="shared" si="22"/>
        <v>0.33888888888888891</v>
      </c>
      <c r="G253" s="45">
        <v>0.10851</v>
      </c>
      <c r="I253" s="45">
        <f>'Ex SWC-7'!$D$11</f>
        <v>1.2547263528238697E-2</v>
      </c>
      <c r="K253" s="46">
        <f t="shared" si="23"/>
        <v>9.5962736471761304E-2</v>
      </c>
      <c r="M253" s="47">
        <f t="shared" si="24"/>
        <v>11707.453849554879</v>
      </c>
      <c r="O253" s="48">
        <f t="shared" si="25"/>
        <v>23.414907699109758</v>
      </c>
      <c r="Q253" s="48">
        <f t="shared" si="26"/>
        <v>26.651907699109756</v>
      </c>
      <c r="S253" s="49">
        <f t="shared" si="27"/>
        <v>40.387828946508321</v>
      </c>
    </row>
    <row r="254" spans="1:19" hidden="1" x14ac:dyDescent="0.2">
      <c r="A254" s="38">
        <v>245</v>
      </c>
      <c r="C254" s="43">
        <f t="shared" si="21"/>
        <v>122500</v>
      </c>
      <c r="E254" s="44">
        <f t="shared" si="22"/>
        <v>0.34027777777777779</v>
      </c>
      <c r="G254" s="45">
        <v>0.10851</v>
      </c>
      <c r="I254" s="45">
        <f>'Ex SWC-7'!$D$11</f>
        <v>1.2547263528238697E-2</v>
      </c>
      <c r="K254" s="46">
        <f t="shared" si="23"/>
        <v>9.5962736471761304E-2</v>
      </c>
      <c r="M254" s="47">
        <f t="shared" si="24"/>
        <v>11755.43521779076</v>
      </c>
      <c r="O254" s="48">
        <f t="shared" si="25"/>
        <v>23.51087043558152</v>
      </c>
      <c r="Q254" s="48">
        <f t="shared" si="26"/>
        <v>26.747870435581518</v>
      </c>
      <c r="S254" s="49">
        <f t="shared" si="27"/>
        <v>40.387828946508321</v>
      </c>
    </row>
    <row r="255" spans="1:19" hidden="1" x14ac:dyDescent="0.2">
      <c r="A255" s="38">
        <v>246</v>
      </c>
      <c r="C255" s="43">
        <f t="shared" si="21"/>
        <v>123000</v>
      </c>
      <c r="E255" s="44">
        <f t="shared" si="22"/>
        <v>0.34166666666666667</v>
      </c>
      <c r="G255" s="45">
        <v>0.10851</v>
      </c>
      <c r="I255" s="45">
        <f>'Ex SWC-7'!$D$11</f>
        <v>1.2547263528238697E-2</v>
      </c>
      <c r="K255" s="46">
        <f t="shared" si="23"/>
        <v>9.5962736471761304E-2</v>
      </c>
      <c r="M255" s="47">
        <f t="shared" si="24"/>
        <v>11803.41658602664</v>
      </c>
      <c r="O255" s="48">
        <f t="shared" si="25"/>
        <v>23.606833172053282</v>
      </c>
      <c r="Q255" s="48">
        <f t="shared" si="26"/>
        <v>26.84383317205328</v>
      </c>
      <c r="S255" s="49">
        <f t="shared" si="27"/>
        <v>40.387828946508321</v>
      </c>
    </row>
    <row r="256" spans="1:19" hidden="1" x14ac:dyDescent="0.2">
      <c r="A256" s="38">
        <v>247</v>
      </c>
      <c r="C256" s="43">
        <f t="shared" si="21"/>
        <v>123500</v>
      </c>
      <c r="E256" s="44">
        <f t="shared" si="22"/>
        <v>0.34305555555555556</v>
      </c>
      <c r="G256" s="45">
        <v>0.10851</v>
      </c>
      <c r="I256" s="45">
        <f>'Ex SWC-7'!$D$11</f>
        <v>1.2547263528238697E-2</v>
      </c>
      <c r="K256" s="46">
        <f t="shared" si="23"/>
        <v>9.5962736471761304E-2</v>
      </c>
      <c r="M256" s="47">
        <f t="shared" si="24"/>
        <v>11851.39795426252</v>
      </c>
      <c r="O256" s="48">
        <f t="shared" si="25"/>
        <v>23.70279590852504</v>
      </c>
      <c r="Q256" s="48">
        <f t="shared" si="26"/>
        <v>26.939795908525042</v>
      </c>
      <c r="S256" s="49">
        <f t="shared" si="27"/>
        <v>40.387828946508321</v>
      </c>
    </row>
    <row r="257" spans="1:19" hidden="1" x14ac:dyDescent="0.2">
      <c r="A257" s="38">
        <v>248</v>
      </c>
      <c r="C257" s="43">
        <f t="shared" si="21"/>
        <v>124000</v>
      </c>
      <c r="E257" s="44">
        <f t="shared" si="22"/>
        <v>0.34444444444444444</v>
      </c>
      <c r="G257" s="45">
        <v>0.10851</v>
      </c>
      <c r="I257" s="45">
        <f>'Ex SWC-7'!$D$11</f>
        <v>1.2547263528238697E-2</v>
      </c>
      <c r="K257" s="46">
        <f t="shared" si="23"/>
        <v>9.5962736471761304E-2</v>
      </c>
      <c r="M257" s="47">
        <f t="shared" si="24"/>
        <v>11899.379322498402</v>
      </c>
      <c r="O257" s="48">
        <f t="shared" si="25"/>
        <v>23.798758644996806</v>
      </c>
      <c r="Q257" s="48">
        <f t="shared" si="26"/>
        <v>27.035758644996804</v>
      </c>
      <c r="S257" s="49">
        <f t="shared" si="27"/>
        <v>40.387828946508321</v>
      </c>
    </row>
    <row r="258" spans="1:19" hidden="1" x14ac:dyDescent="0.2">
      <c r="A258" s="38">
        <v>249</v>
      </c>
      <c r="C258" s="43">
        <f t="shared" si="21"/>
        <v>124500</v>
      </c>
      <c r="E258" s="44">
        <f t="shared" si="22"/>
        <v>0.34583333333333333</v>
      </c>
      <c r="G258" s="45">
        <v>0.10851</v>
      </c>
      <c r="I258" s="45">
        <f>'Ex SWC-7'!$D$11</f>
        <v>1.2547263528238697E-2</v>
      </c>
      <c r="K258" s="46">
        <f t="shared" si="23"/>
        <v>9.5962736471761304E-2</v>
      </c>
      <c r="M258" s="47">
        <f t="shared" si="24"/>
        <v>11947.360690734282</v>
      </c>
      <c r="O258" s="48">
        <f t="shared" si="25"/>
        <v>23.894721381468564</v>
      </c>
      <c r="Q258" s="48">
        <f t="shared" si="26"/>
        <v>27.131721381468566</v>
      </c>
      <c r="S258" s="49">
        <f t="shared" si="27"/>
        <v>40.387828946508321</v>
      </c>
    </row>
    <row r="259" spans="1:19" hidden="1" x14ac:dyDescent="0.2">
      <c r="A259" s="38">
        <v>250</v>
      </c>
      <c r="C259" s="43">
        <f t="shared" si="21"/>
        <v>125000</v>
      </c>
      <c r="E259" s="44">
        <f t="shared" si="22"/>
        <v>0.34722222222222221</v>
      </c>
      <c r="G259" s="45">
        <v>0.10851</v>
      </c>
      <c r="I259" s="45">
        <f>'Ex SWC-7'!$D$11</f>
        <v>1.2547263528238697E-2</v>
      </c>
      <c r="K259" s="46">
        <f t="shared" si="23"/>
        <v>9.5962736471761304E-2</v>
      </c>
      <c r="M259" s="47">
        <f t="shared" si="24"/>
        <v>11995.342058970164</v>
      </c>
      <c r="O259" s="48">
        <f t="shared" si="25"/>
        <v>23.990684117940326</v>
      </c>
      <c r="Q259" s="48">
        <f t="shared" si="26"/>
        <v>27.227684117940328</v>
      </c>
      <c r="S259" s="49">
        <f t="shared" si="27"/>
        <v>40.387828946508321</v>
      </c>
    </row>
    <row r="260" spans="1:19" hidden="1" x14ac:dyDescent="0.2">
      <c r="A260" s="38">
        <v>251</v>
      </c>
      <c r="C260" s="43">
        <f t="shared" si="21"/>
        <v>125500</v>
      </c>
      <c r="E260" s="44">
        <f t="shared" si="22"/>
        <v>0.34861111111111109</v>
      </c>
      <c r="G260" s="45">
        <v>0.10851</v>
      </c>
      <c r="I260" s="45">
        <f>'Ex SWC-7'!$D$11</f>
        <v>1.2547263528238697E-2</v>
      </c>
      <c r="K260" s="46">
        <f t="shared" si="23"/>
        <v>9.5962736471761304E-2</v>
      </c>
      <c r="M260" s="47">
        <f t="shared" si="24"/>
        <v>12043.323427206044</v>
      </c>
      <c r="O260" s="48">
        <f t="shared" si="25"/>
        <v>24.086646854412088</v>
      </c>
      <c r="Q260" s="48">
        <f t="shared" si="26"/>
        <v>27.32364685441209</v>
      </c>
      <c r="S260" s="49">
        <f t="shared" si="27"/>
        <v>40.387828946508321</v>
      </c>
    </row>
    <row r="261" spans="1:19" hidden="1" x14ac:dyDescent="0.2">
      <c r="A261" s="38">
        <v>252</v>
      </c>
      <c r="C261" s="43">
        <f t="shared" si="21"/>
        <v>126000</v>
      </c>
      <c r="E261" s="44">
        <f t="shared" si="22"/>
        <v>0.35</v>
      </c>
      <c r="G261" s="45">
        <v>0.10851</v>
      </c>
      <c r="I261" s="45">
        <f>'Ex SWC-7'!$D$11</f>
        <v>1.2547263528238697E-2</v>
      </c>
      <c r="K261" s="46">
        <f t="shared" si="23"/>
        <v>9.5962736471761304E-2</v>
      </c>
      <c r="M261" s="47">
        <f t="shared" si="24"/>
        <v>12091.304795441923</v>
      </c>
      <c r="O261" s="48">
        <f t="shared" si="25"/>
        <v>24.182609590883846</v>
      </c>
      <c r="Q261" s="48">
        <f t="shared" si="26"/>
        <v>27.419609590883844</v>
      </c>
      <c r="S261" s="49">
        <f t="shared" si="27"/>
        <v>40.387828946508321</v>
      </c>
    </row>
    <row r="262" spans="1:19" hidden="1" x14ac:dyDescent="0.2">
      <c r="A262" s="38">
        <v>253</v>
      </c>
      <c r="C262" s="43">
        <f t="shared" si="21"/>
        <v>126500</v>
      </c>
      <c r="E262" s="44">
        <f t="shared" si="22"/>
        <v>0.35138888888888886</v>
      </c>
      <c r="G262" s="45">
        <v>0.10851</v>
      </c>
      <c r="I262" s="45">
        <f>'Ex SWC-7'!$D$11</f>
        <v>1.2547263528238697E-2</v>
      </c>
      <c r="K262" s="46">
        <f t="shared" si="23"/>
        <v>9.5962736471761304E-2</v>
      </c>
      <c r="M262" s="47">
        <f t="shared" si="24"/>
        <v>12139.286163677805</v>
      </c>
      <c r="O262" s="48">
        <f t="shared" si="25"/>
        <v>24.278572327355612</v>
      </c>
      <c r="Q262" s="48">
        <f t="shared" si="26"/>
        <v>27.515572327355613</v>
      </c>
      <c r="S262" s="49">
        <f t="shared" si="27"/>
        <v>40.387828946508321</v>
      </c>
    </row>
    <row r="263" spans="1:19" hidden="1" x14ac:dyDescent="0.2">
      <c r="A263" s="38">
        <v>254</v>
      </c>
      <c r="C263" s="43">
        <f t="shared" si="21"/>
        <v>127000</v>
      </c>
      <c r="E263" s="44">
        <f t="shared" si="22"/>
        <v>0.3527777777777778</v>
      </c>
      <c r="G263" s="45">
        <v>0.10851</v>
      </c>
      <c r="I263" s="45">
        <f>'Ex SWC-7'!$D$11</f>
        <v>1.2547263528238697E-2</v>
      </c>
      <c r="K263" s="46">
        <f t="shared" si="23"/>
        <v>9.5962736471761304E-2</v>
      </c>
      <c r="M263" s="47">
        <f t="shared" si="24"/>
        <v>12187.267531913685</v>
      </c>
      <c r="O263" s="48">
        <f t="shared" si="25"/>
        <v>24.37453506382737</v>
      </c>
      <c r="Q263" s="48">
        <f t="shared" si="26"/>
        <v>27.611535063827368</v>
      </c>
      <c r="S263" s="49">
        <f t="shared" si="27"/>
        <v>40.387828946508321</v>
      </c>
    </row>
    <row r="264" spans="1:19" hidden="1" x14ac:dyDescent="0.2">
      <c r="A264" s="38">
        <v>255</v>
      </c>
      <c r="C264" s="43">
        <f t="shared" si="21"/>
        <v>127500</v>
      </c>
      <c r="E264" s="44">
        <f t="shared" si="22"/>
        <v>0.35416666666666669</v>
      </c>
      <c r="G264" s="45">
        <v>0.10851</v>
      </c>
      <c r="I264" s="45">
        <f>'Ex SWC-7'!$D$11</f>
        <v>1.2547263528238697E-2</v>
      </c>
      <c r="K264" s="46">
        <f t="shared" si="23"/>
        <v>9.5962736471761304E-2</v>
      </c>
      <c r="M264" s="47">
        <f t="shared" si="24"/>
        <v>12235.248900149567</v>
      </c>
      <c r="O264" s="48">
        <f t="shared" si="25"/>
        <v>24.470497800299135</v>
      </c>
      <c r="Q264" s="48">
        <f t="shared" si="26"/>
        <v>27.707497800299137</v>
      </c>
      <c r="S264" s="49">
        <f t="shared" si="27"/>
        <v>40.387828946508321</v>
      </c>
    </row>
    <row r="265" spans="1:19" hidden="1" x14ac:dyDescent="0.2">
      <c r="A265" s="38">
        <v>256</v>
      </c>
      <c r="C265" s="43">
        <f t="shared" si="21"/>
        <v>128000</v>
      </c>
      <c r="E265" s="44">
        <f t="shared" si="22"/>
        <v>0.35555555555555557</v>
      </c>
      <c r="G265" s="45">
        <v>0.10851</v>
      </c>
      <c r="I265" s="45">
        <f>'Ex SWC-7'!$D$11</f>
        <v>1.2547263528238697E-2</v>
      </c>
      <c r="K265" s="46">
        <f t="shared" si="23"/>
        <v>9.5962736471761304E-2</v>
      </c>
      <c r="M265" s="47">
        <f t="shared" si="24"/>
        <v>12283.230268385447</v>
      </c>
      <c r="O265" s="48">
        <f t="shared" si="25"/>
        <v>24.566460536770894</v>
      </c>
      <c r="Q265" s="48">
        <f t="shared" si="26"/>
        <v>27.803460536770892</v>
      </c>
      <c r="S265" s="49">
        <f t="shared" si="27"/>
        <v>40.387828946508321</v>
      </c>
    </row>
    <row r="266" spans="1:19" hidden="1" x14ac:dyDescent="0.2">
      <c r="A266" s="38">
        <v>257</v>
      </c>
      <c r="C266" s="43">
        <f t="shared" si="21"/>
        <v>128500</v>
      </c>
      <c r="E266" s="44">
        <f t="shared" si="22"/>
        <v>0.35694444444444445</v>
      </c>
      <c r="G266" s="45">
        <v>0.10851</v>
      </c>
      <c r="I266" s="45">
        <f>'Ex SWC-7'!$D$11</f>
        <v>1.2547263528238697E-2</v>
      </c>
      <c r="K266" s="46">
        <f t="shared" si="23"/>
        <v>9.5962736471761304E-2</v>
      </c>
      <c r="M266" s="47">
        <f t="shared" si="24"/>
        <v>12331.211636621327</v>
      </c>
      <c r="O266" s="48">
        <f t="shared" si="25"/>
        <v>24.662423273242652</v>
      </c>
      <c r="Q266" s="48">
        <f t="shared" si="26"/>
        <v>27.899423273242654</v>
      </c>
      <c r="S266" s="49">
        <f t="shared" si="27"/>
        <v>40.387828946508321</v>
      </c>
    </row>
    <row r="267" spans="1:19" hidden="1" x14ac:dyDescent="0.2">
      <c r="A267" s="38">
        <v>258</v>
      </c>
      <c r="C267" s="43">
        <f t="shared" ref="C267:C330" si="28">A267*500</f>
        <v>129000</v>
      </c>
      <c r="E267" s="44">
        <f t="shared" ref="E267:E330" si="29">C267/(720*500)</f>
        <v>0.35833333333333334</v>
      </c>
      <c r="G267" s="45">
        <v>0.10851</v>
      </c>
      <c r="I267" s="45">
        <f>'Ex SWC-7'!$D$11</f>
        <v>1.2547263528238697E-2</v>
      </c>
      <c r="K267" s="46">
        <f t="shared" ref="K267:K330" si="30">G267-I267</f>
        <v>9.5962736471761304E-2</v>
      </c>
      <c r="M267" s="47">
        <f t="shared" ref="M267:M309" si="31">K267*C267</f>
        <v>12379.193004857209</v>
      </c>
      <c r="O267" s="48">
        <f t="shared" ref="O267:O330" si="32">M267/500</f>
        <v>24.758386009714417</v>
      </c>
      <c r="Q267" s="48">
        <f t="shared" ref="Q267:Q330" si="33">O267+3.237</f>
        <v>27.995386009714416</v>
      </c>
      <c r="S267" s="49">
        <f t="shared" ref="S267:S330" si="34">$S$8</f>
        <v>40.387828946508321</v>
      </c>
    </row>
    <row r="268" spans="1:19" hidden="1" x14ac:dyDescent="0.2">
      <c r="A268" s="38">
        <v>259</v>
      </c>
      <c r="C268" s="43">
        <f t="shared" si="28"/>
        <v>129500</v>
      </c>
      <c r="E268" s="44">
        <f t="shared" si="29"/>
        <v>0.35972222222222222</v>
      </c>
      <c r="G268" s="45">
        <v>0.10851</v>
      </c>
      <c r="I268" s="45">
        <f>'Ex SWC-7'!$D$11</f>
        <v>1.2547263528238697E-2</v>
      </c>
      <c r="K268" s="46">
        <f t="shared" si="30"/>
        <v>9.5962736471761304E-2</v>
      </c>
      <c r="M268" s="47">
        <f t="shared" si="31"/>
        <v>12427.174373093088</v>
      </c>
      <c r="O268" s="48">
        <f t="shared" si="32"/>
        <v>24.854348746186176</v>
      </c>
      <c r="Q268" s="48">
        <f t="shared" si="33"/>
        <v>28.091348746186178</v>
      </c>
      <c r="S268" s="49">
        <f t="shared" si="34"/>
        <v>40.387828946508321</v>
      </c>
    </row>
    <row r="269" spans="1:19" hidden="1" x14ac:dyDescent="0.2">
      <c r="A269" s="38">
        <v>260</v>
      </c>
      <c r="C269" s="43">
        <f t="shared" si="28"/>
        <v>130000</v>
      </c>
      <c r="E269" s="44">
        <f t="shared" si="29"/>
        <v>0.3611111111111111</v>
      </c>
      <c r="G269" s="45">
        <v>0.10851</v>
      </c>
      <c r="I269" s="45">
        <f>'Ex SWC-7'!$D$11</f>
        <v>1.2547263528238697E-2</v>
      </c>
      <c r="K269" s="46">
        <f t="shared" si="30"/>
        <v>9.5962736471761304E-2</v>
      </c>
      <c r="M269" s="47">
        <f t="shared" si="31"/>
        <v>12475.15574132897</v>
      </c>
      <c r="O269" s="48">
        <f t="shared" si="32"/>
        <v>24.950311482657941</v>
      </c>
      <c r="Q269" s="48">
        <f t="shared" si="33"/>
        <v>28.18731148265794</v>
      </c>
      <c r="S269" s="49">
        <f t="shared" si="34"/>
        <v>40.387828946508321</v>
      </c>
    </row>
    <row r="270" spans="1:19" hidden="1" x14ac:dyDescent="0.2">
      <c r="A270" s="38">
        <v>261</v>
      </c>
      <c r="C270" s="43">
        <f t="shared" si="28"/>
        <v>130500</v>
      </c>
      <c r="E270" s="44">
        <f t="shared" si="29"/>
        <v>0.36249999999999999</v>
      </c>
      <c r="G270" s="45">
        <v>0.10851</v>
      </c>
      <c r="I270" s="45">
        <f>'Ex SWC-7'!$D$11</f>
        <v>1.2547263528238697E-2</v>
      </c>
      <c r="K270" s="46">
        <f t="shared" si="30"/>
        <v>9.5962736471761304E-2</v>
      </c>
      <c r="M270" s="47">
        <f t="shared" si="31"/>
        <v>12523.13710956485</v>
      </c>
      <c r="O270" s="48">
        <f t="shared" si="32"/>
        <v>25.0462742191297</v>
      </c>
      <c r="Q270" s="48">
        <f t="shared" si="33"/>
        <v>28.283274219129702</v>
      </c>
      <c r="S270" s="49">
        <f t="shared" si="34"/>
        <v>40.387828946508321</v>
      </c>
    </row>
    <row r="271" spans="1:19" hidden="1" x14ac:dyDescent="0.2">
      <c r="A271" s="38">
        <v>262</v>
      </c>
      <c r="C271" s="43">
        <f t="shared" si="28"/>
        <v>131000</v>
      </c>
      <c r="E271" s="44">
        <f t="shared" si="29"/>
        <v>0.36388888888888887</v>
      </c>
      <c r="G271" s="45">
        <v>0.10851</v>
      </c>
      <c r="I271" s="45">
        <f>'Ex SWC-7'!$D$11</f>
        <v>1.2547263528238697E-2</v>
      </c>
      <c r="K271" s="46">
        <f t="shared" si="30"/>
        <v>9.5962736471761304E-2</v>
      </c>
      <c r="M271" s="47">
        <f t="shared" si="31"/>
        <v>12571.11847780073</v>
      </c>
      <c r="O271" s="48">
        <f t="shared" si="32"/>
        <v>25.142236955601462</v>
      </c>
      <c r="Q271" s="48">
        <f t="shared" si="33"/>
        <v>28.379236955601463</v>
      </c>
      <c r="S271" s="49">
        <f t="shared" si="34"/>
        <v>40.387828946508321</v>
      </c>
    </row>
    <row r="272" spans="1:19" hidden="1" x14ac:dyDescent="0.2">
      <c r="A272" s="38">
        <v>263</v>
      </c>
      <c r="C272" s="43">
        <f t="shared" si="28"/>
        <v>131500</v>
      </c>
      <c r="E272" s="44">
        <f t="shared" si="29"/>
        <v>0.36527777777777776</v>
      </c>
      <c r="G272" s="45">
        <v>0.10851</v>
      </c>
      <c r="I272" s="45">
        <f>'Ex SWC-7'!$D$11</f>
        <v>1.2547263528238697E-2</v>
      </c>
      <c r="K272" s="46">
        <f t="shared" si="30"/>
        <v>9.5962736471761304E-2</v>
      </c>
      <c r="M272" s="47">
        <f t="shared" si="31"/>
        <v>12619.099846036612</v>
      </c>
      <c r="O272" s="48">
        <f t="shared" si="32"/>
        <v>25.238199692073223</v>
      </c>
      <c r="Q272" s="48">
        <f t="shared" si="33"/>
        <v>28.475199692073225</v>
      </c>
      <c r="S272" s="49">
        <f t="shared" si="34"/>
        <v>40.387828946508321</v>
      </c>
    </row>
    <row r="273" spans="1:19" hidden="1" x14ac:dyDescent="0.2">
      <c r="A273" s="38">
        <v>264</v>
      </c>
      <c r="C273" s="43">
        <f t="shared" si="28"/>
        <v>132000</v>
      </c>
      <c r="E273" s="44">
        <f t="shared" si="29"/>
        <v>0.36666666666666664</v>
      </c>
      <c r="G273" s="45">
        <v>0.10851</v>
      </c>
      <c r="I273" s="45">
        <f>'Ex SWC-7'!$D$11</f>
        <v>1.2547263528238697E-2</v>
      </c>
      <c r="K273" s="46">
        <f t="shared" si="30"/>
        <v>9.5962736471761304E-2</v>
      </c>
      <c r="M273" s="47">
        <f t="shared" si="31"/>
        <v>12667.081214272492</v>
      </c>
      <c r="O273" s="48">
        <f t="shared" si="32"/>
        <v>25.334162428544982</v>
      </c>
      <c r="Q273" s="48">
        <f t="shared" si="33"/>
        <v>28.57116242854498</v>
      </c>
      <c r="S273" s="49">
        <f t="shared" si="34"/>
        <v>40.387828946508321</v>
      </c>
    </row>
    <row r="274" spans="1:19" hidden="1" x14ac:dyDescent="0.2">
      <c r="A274" s="38">
        <v>265</v>
      </c>
      <c r="C274" s="43">
        <f t="shared" si="28"/>
        <v>132500</v>
      </c>
      <c r="E274" s="44">
        <f t="shared" si="29"/>
        <v>0.36805555555555558</v>
      </c>
      <c r="G274" s="45">
        <v>0.10851</v>
      </c>
      <c r="I274" s="45">
        <f>'Ex SWC-7'!$D$11</f>
        <v>1.2547263528238697E-2</v>
      </c>
      <c r="K274" s="46">
        <f t="shared" si="30"/>
        <v>9.5962736471761304E-2</v>
      </c>
      <c r="M274" s="47">
        <f t="shared" si="31"/>
        <v>12715.062582508373</v>
      </c>
      <c r="O274" s="48">
        <f t="shared" si="32"/>
        <v>25.430125165016747</v>
      </c>
      <c r="Q274" s="48">
        <f t="shared" si="33"/>
        <v>28.667125165016749</v>
      </c>
      <c r="S274" s="49">
        <f t="shared" si="34"/>
        <v>40.387828946508321</v>
      </c>
    </row>
    <row r="275" spans="1:19" hidden="1" x14ac:dyDescent="0.2">
      <c r="A275" s="38">
        <v>266</v>
      </c>
      <c r="C275" s="43">
        <f t="shared" si="28"/>
        <v>133000</v>
      </c>
      <c r="E275" s="44">
        <f t="shared" si="29"/>
        <v>0.36944444444444446</v>
      </c>
      <c r="G275" s="45">
        <v>0.10851</v>
      </c>
      <c r="I275" s="45">
        <f>'Ex SWC-7'!$D$11</f>
        <v>1.2547263528238697E-2</v>
      </c>
      <c r="K275" s="46">
        <f t="shared" si="30"/>
        <v>9.5962736471761304E-2</v>
      </c>
      <c r="M275" s="47">
        <f t="shared" si="31"/>
        <v>12763.043950744253</v>
      </c>
      <c r="O275" s="48">
        <f t="shared" si="32"/>
        <v>25.526087901488506</v>
      </c>
      <c r="Q275" s="48">
        <f t="shared" si="33"/>
        <v>28.763087901488504</v>
      </c>
      <c r="S275" s="49">
        <f t="shared" si="34"/>
        <v>40.387828946508321</v>
      </c>
    </row>
    <row r="276" spans="1:19" hidden="1" x14ac:dyDescent="0.2">
      <c r="A276" s="38">
        <v>267</v>
      </c>
      <c r="C276" s="43">
        <f t="shared" si="28"/>
        <v>133500</v>
      </c>
      <c r="E276" s="44">
        <f t="shared" si="29"/>
        <v>0.37083333333333335</v>
      </c>
      <c r="G276" s="45">
        <v>0.10851</v>
      </c>
      <c r="I276" s="45">
        <f>'Ex SWC-7'!$D$11</f>
        <v>1.2547263528238697E-2</v>
      </c>
      <c r="K276" s="46">
        <f t="shared" si="30"/>
        <v>9.5962736471761304E-2</v>
      </c>
      <c r="M276" s="47">
        <f t="shared" si="31"/>
        <v>12811.025318980133</v>
      </c>
      <c r="O276" s="48">
        <f t="shared" si="32"/>
        <v>25.622050637960267</v>
      </c>
      <c r="Q276" s="48">
        <f t="shared" si="33"/>
        <v>28.859050637960266</v>
      </c>
      <c r="S276" s="49">
        <f t="shared" si="34"/>
        <v>40.387828946508321</v>
      </c>
    </row>
    <row r="277" spans="1:19" hidden="1" x14ac:dyDescent="0.2">
      <c r="A277" s="38">
        <v>268</v>
      </c>
      <c r="C277" s="43">
        <f t="shared" si="28"/>
        <v>134000</v>
      </c>
      <c r="E277" s="44">
        <f t="shared" si="29"/>
        <v>0.37222222222222223</v>
      </c>
      <c r="G277" s="45">
        <v>0.10851</v>
      </c>
      <c r="I277" s="45">
        <f>'Ex SWC-7'!$D$11</f>
        <v>1.2547263528238697E-2</v>
      </c>
      <c r="K277" s="46">
        <f t="shared" si="30"/>
        <v>9.5962736471761304E-2</v>
      </c>
      <c r="M277" s="47">
        <f t="shared" si="31"/>
        <v>12859.006687216015</v>
      </c>
      <c r="O277" s="48">
        <f t="shared" si="32"/>
        <v>25.718013374432029</v>
      </c>
      <c r="Q277" s="48">
        <f t="shared" si="33"/>
        <v>28.955013374432028</v>
      </c>
      <c r="S277" s="49">
        <f t="shared" si="34"/>
        <v>40.387828946508321</v>
      </c>
    </row>
    <row r="278" spans="1:19" hidden="1" x14ac:dyDescent="0.2">
      <c r="A278" s="38">
        <v>269</v>
      </c>
      <c r="C278" s="43">
        <f t="shared" si="28"/>
        <v>134500</v>
      </c>
      <c r="E278" s="44">
        <f t="shared" si="29"/>
        <v>0.37361111111111112</v>
      </c>
      <c r="G278" s="45">
        <v>0.10851</v>
      </c>
      <c r="I278" s="45">
        <f>'Ex SWC-7'!$D$11</f>
        <v>1.2547263528238697E-2</v>
      </c>
      <c r="K278" s="46">
        <f t="shared" si="30"/>
        <v>9.5962736471761304E-2</v>
      </c>
      <c r="M278" s="47">
        <f t="shared" si="31"/>
        <v>12906.988055451895</v>
      </c>
      <c r="O278" s="48">
        <f t="shared" si="32"/>
        <v>25.813976110903791</v>
      </c>
      <c r="Q278" s="48">
        <f t="shared" si="33"/>
        <v>29.05097611090379</v>
      </c>
      <c r="S278" s="49">
        <f t="shared" si="34"/>
        <v>40.387828946508321</v>
      </c>
    </row>
    <row r="279" spans="1:19" hidden="1" x14ac:dyDescent="0.2">
      <c r="A279" s="38">
        <v>270</v>
      </c>
      <c r="C279" s="43">
        <f t="shared" si="28"/>
        <v>135000</v>
      </c>
      <c r="E279" s="44">
        <f t="shared" si="29"/>
        <v>0.375</v>
      </c>
      <c r="G279" s="45">
        <v>0.10851</v>
      </c>
      <c r="I279" s="45">
        <f>'Ex SWC-7'!$D$11</f>
        <v>1.2547263528238697E-2</v>
      </c>
      <c r="K279" s="46">
        <f t="shared" si="30"/>
        <v>9.5962736471761304E-2</v>
      </c>
      <c r="M279" s="47">
        <f t="shared" si="31"/>
        <v>12954.969423687777</v>
      </c>
      <c r="O279" s="48">
        <f t="shared" si="32"/>
        <v>25.909938847375553</v>
      </c>
      <c r="Q279" s="48">
        <f t="shared" si="33"/>
        <v>29.146938847375552</v>
      </c>
      <c r="S279" s="49">
        <f t="shared" si="34"/>
        <v>40.387828946508321</v>
      </c>
    </row>
    <row r="280" spans="1:19" hidden="1" x14ac:dyDescent="0.2">
      <c r="A280" s="38">
        <v>271</v>
      </c>
      <c r="C280" s="43">
        <f t="shared" si="28"/>
        <v>135500</v>
      </c>
      <c r="E280" s="44">
        <f t="shared" si="29"/>
        <v>0.37638888888888888</v>
      </c>
      <c r="G280" s="45">
        <v>0.10851</v>
      </c>
      <c r="I280" s="45">
        <f>'Ex SWC-7'!$D$11</f>
        <v>1.2547263528238697E-2</v>
      </c>
      <c r="K280" s="46">
        <f t="shared" si="30"/>
        <v>9.5962736471761304E-2</v>
      </c>
      <c r="M280" s="47">
        <f t="shared" si="31"/>
        <v>13002.950791923657</v>
      </c>
      <c r="O280" s="48">
        <f t="shared" si="32"/>
        <v>26.005901583847312</v>
      </c>
      <c r="Q280" s="48">
        <f t="shared" si="33"/>
        <v>29.242901583847313</v>
      </c>
      <c r="S280" s="49">
        <f t="shared" si="34"/>
        <v>40.387828946508321</v>
      </c>
    </row>
    <row r="281" spans="1:19" hidden="1" x14ac:dyDescent="0.2">
      <c r="A281" s="38">
        <v>272</v>
      </c>
      <c r="C281" s="43">
        <f t="shared" si="28"/>
        <v>136000</v>
      </c>
      <c r="E281" s="44">
        <f t="shared" si="29"/>
        <v>0.37777777777777777</v>
      </c>
      <c r="G281" s="45">
        <v>0.10851</v>
      </c>
      <c r="I281" s="45">
        <f>'Ex SWC-7'!$D$11</f>
        <v>1.2547263528238697E-2</v>
      </c>
      <c r="K281" s="46">
        <f t="shared" si="30"/>
        <v>9.5962736471761304E-2</v>
      </c>
      <c r="M281" s="47">
        <f t="shared" si="31"/>
        <v>13050.932160159537</v>
      </c>
      <c r="O281" s="48">
        <f t="shared" si="32"/>
        <v>26.101864320319073</v>
      </c>
      <c r="Q281" s="48">
        <f t="shared" si="33"/>
        <v>29.338864320319075</v>
      </c>
      <c r="S281" s="49">
        <f t="shared" si="34"/>
        <v>40.387828946508321</v>
      </c>
    </row>
    <row r="282" spans="1:19" hidden="1" x14ac:dyDescent="0.2">
      <c r="A282" s="38">
        <v>273</v>
      </c>
      <c r="C282" s="43">
        <f t="shared" si="28"/>
        <v>136500</v>
      </c>
      <c r="E282" s="44">
        <f t="shared" si="29"/>
        <v>0.37916666666666665</v>
      </c>
      <c r="G282" s="45">
        <v>0.10851</v>
      </c>
      <c r="I282" s="45">
        <f>'Ex SWC-7'!$D$11</f>
        <v>1.2547263528238697E-2</v>
      </c>
      <c r="K282" s="46">
        <f t="shared" si="30"/>
        <v>9.5962736471761304E-2</v>
      </c>
      <c r="M282" s="47">
        <f t="shared" si="31"/>
        <v>13098.913528395418</v>
      </c>
      <c r="O282" s="48">
        <f t="shared" si="32"/>
        <v>26.197827056790835</v>
      </c>
      <c r="Q282" s="48">
        <f t="shared" si="33"/>
        <v>29.434827056790837</v>
      </c>
      <c r="S282" s="49">
        <f t="shared" si="34"/>
        <v>40.387828946508321</v>
      </c>
    </row>
    <row r="283" spans="1:19" hidden="1" x14ac:dyDescent="0.2">
      <c r="A283" s="38">
        <v>274</v>
      </c>
      <c r="C283" s="43">
        <f t="shared" si="28"/>
        <v>137000</v>
      </c>
      <c r="E283" s="44">
        <f t="shared" si="29"/>
        <v>0.38055555555555554</v>
      </c>
      <c r="G283" s="45">
        <v>0.10851</v>
      </c>
      <c r="I283" s="45">
        <f>'Ex SWC-7'!$D$11</f>
        <v>1.2547263528238697E-2</v>
      </c>
      <c r="K283" s="46">
        <f t="shared" si="30"/>
        <v>9.5962736471761304E-2</v>
      </c>
      <c r="M283" s="47">
        <f t="shared" si="31"/>
        <v>13146.894896631298</v>
      </c>
      <c r="O283" s="48">
        <f t="shared" si="32"/>
        <v>26.293789793262597</v>
      </c>
      <c r="Q283" s="48">
        <f t="shared" si="33"/>
        <v>29.530789793262599</v>
      </c>
      <c r="S283" s="49">
        <f t="shared" si="34"/>
        <v>40.387828946508321</v>
      </c>
    </row>
    <row r="284" spans="1:19" hidden="1" x14ac:dyDescent="0.2">
      <c r="A284" s="38">
        <v>275</v>
      </c>
      <c r="C284" s="43">
        <f t="shared" si="28"/>
        <v>137500</v>
      </c>
      <c r="E284" s="44">
        <f t="shared" si="29"/>
        <v>0.38194444444444442</v>
      </c>
      <c r="G284" s="45">
        <v>0.10851</v>
      </c>
      <c r="I284" s="45">
        <f>'Ex SWC-7'!$D$11</f>
        <v>1.2547263528238697E-2</v>
      </c>
      <c r="K284" s="46">
        <f t="shared" si="30"/>
        <v>9.5962736471761304E-2</v>
      </c>
      <c r="M284" s="47">
        <f t="shared" si="31"/>
        <v>13194.87626486718</v>
      </c>
      <c r="O284" s="48">
        <f t="shared" si="32"/>
        <v>26.389752529734359</v>
      </c>
      <c r="Q284" s="48">
        <f t="shared" si="33"/>
        <v>29.626752529734361</v>
      </c>
      <c r="S284" s="49">
        <f t="shared" si="34"/>
        <v>40.387828946508321</v>
      </c>
    </row>
    <row r="285" spans="1:19" hidden="1" x14ac:dyDescent="0.2">
      <c r="A285" s="38">
        <v>276</v>
      </c>
      <c r="C285" s="43">
        <f t="shared" si="28"/>
        <v>138000</v>
      </c>
      <c r="E285" s="44">
        <f t="shared" si="29"/>
        <v>0.38333333333333336</v>
      </c>
      <c r="G285" s="45">
        <v>0.10851</v>
      </c>
      <c r="I285" s="45">
        <f>'Ex SWC-7'!$D$11</f>
        <v>1.2547263528238697E-2</v>
      </c>
      <c r="K285" s="46">
        <f t="shared" si="30"/>
        <v>9.5962736471761304E-2</v>
      </c>
      <c r="M285" s="47">
        <f t="shared" si="31"/>
        <v>13242.85763310306</v>
      </c>
      <c r="O285" s="48">
        <f t="shared" si="32"/>
        <v>26.485715266206121</v>
      </c>
      <c r="Q285" s="48">
        <f t="shared" si="33"/>
        <v>29.722715266206123</v>
      </c>
      <c r="S285" s="49">
        <f t="shared" si="34"/>
        <v>40.387828946508321</v>
      </c>
    </row>
    <row r="286" spans="1:19" hidden="1" x14ac:dyDescent="0.2">
      <c r="A286" s="38">
        <v>277</v>
      </c>
      <c r="C286" s="43">
        <f t="shared" si="28"/>
        <v>138500</v>
      </c>
      <c r="E286" s="44">
        <f t="shared" si="29"/>
        <v>0.38472222222222224</v>
      </c>
      <c r="G286" s="45">
        <v>0.10851</v>
      </c>
      <c r="I286" s="45">
        <f>'Ex SWC-7'!$D$11</f>
        <v>1.2547263528238697E-2</v>
      </c>
      <c r="K286" s="46">
        <f t="shared" si="30"/>
        <v>9.5962736471761304E-2</v>
      </c>
      <c r="M286" s="47">
        <f t="shared" si="31"/>
        <v>13290.83900133894</v>
      </c>
      <c r="O286" s="48">
        <f t="shared" si="32"/>
        <v>26.581678002677879</v>
      </c>
      <c r="Q286" s="48">
        <f t="shared" si="33"/>
        <v>29.818678002677878</v>
      </c>
      <c r="S286" s="49">
        <f t="shared" si="34"/>
        <v>40.387828946508321</v>
      </c>
    </row>
    <row r="287" spans="1:19" hidden="1" x14ac:dyDescent="0.2">
      <c r="A287" s="38">
        <v>278</v>
      </c>
      <c r="C287" s="43">
        <f t="shared" si="28"/>
        <v>139000</v>
      </c>
      <c r="E287" s="44">
        <f t="shared" si="29"/>
        <v>0.38611111111111113</v>
      </c>
      <c r="G287" s="45">
        <v>0.10851</v>
      </c>
      <c r="I287" s="45">
        <f>'Ex SWC-7'!$D$11</f>
        <v>1.2547263528238697E-2</v>
      </c>
      <c r="K287" s="46">
        <f t="shared" si="30"/>
        <v>9.5962736471761304E-2</v>
      </c>
      <c r="M287" s="47">
        <f t="shared" si="31"/>
        <v>13338.820369574822</v>
      </c>
      <c r="O287" s="48">
        <f t="shared" si="32"/>
        <v>26.677640739149645</v>
      </c>
      <c r="Q287" s="48">
        <f t="shared" si="33"/>
        <v>29.914640739149647</v>
      </c>
      <c r="S287" s="49">
        <f t="shared" si="34"/>
        <v>40.387828946508321</v>
      </c>
    </row>
    <row r="288" spans="1:19" hidden="1" x14ac:dyDescent="0.2">
      <c r="A288" s="38">
        <v>279</v>
      </c>
      <c r="C288" s="43">
        <f t="shared" si="28"/>
        <v>139500</v>
      </c>
      <c r="E288" s="44">
        <f t="shared" si="29"/>
        <v>0.38750000000000001</v>
      </c>
      <c r="G288" s="45">
        <v>0.10851</v>
      </c>
      <c r="I288" s="45">
        <f>'Ex SWC-7'!$D$11</f>
        <v>1.2547263528238697E-2</v>
      </c>
      <c r="K288" s="46">
        <f t="shared" si="30"/>
        <v>9.5962736471761304E-2</v>
      </c>
      <c r="M288" s="47">
        <f t="shared" si="31"/>
        <v>13386.801737810702</v>
      </c>
      <c r="O288" s="48">
        <f t="shared" si="32"/>
        <v>26.773603475621403</v>
      </c>
      <c r="Q288" s="48">
        <f t="shared" si="33"/>
        <v>30.010603475621402</v>
      </c>
      <c r="S288" s="49">
        <f t="shared" si="34"/>
        <v>40.387828946508321</v>
      </c>
    </row>
    <row r="289" spans="1:19" hidden="1" x14ac:dyDescent="0.2">
      <c r="A289" s="38">
        <v>280</v>
      </c>
      <c r="C289" s="43">
        <f t="shared" si="28"/>
        <v>140000</v>
      </c>
      <c r="E289" s="44">
        <f t="shared" si="29"/>
        <v>0.3888888888888889</v>
      </c>
      <c r="G289" s="45">
        <v>0.10851</v>
      </c>
      <c r="I289" s="45">
        <f>'Ex SWC-7'!$D$11</f>
        <v>1.2547263528238697E-2</v>
      </c>
      <c r="K289" s="46">
        <f t="shared" si="30"/>
        <v>9.5962736471761304E-2</v>
      </c>
      <c r="M289" s="47">
        <f t="shared" si="31"/>
        <v>13434.783106046583</v>
      </c>
      <c r="O289" s="48">
        <f t="shared" si="32"/>
        <v>26.869566212093165</v>
      </c>
      <c r="Q289" s="48">
        <f t="shared" si="33"/>
        <v>30.106566212093163</v>
      </c>
      <c r="S289" s="49">
        <f t="shared" si="34"/>
        <v>40.387828946508321</v>
      </c>
    </row>
    <row r="290" spans="1:19" hidden="1" x14ac:dyDescent="0.2">
      <c r="A290" s="38">
        <v>281</v>
      </c>
      <c r="C290" s="43">
        <f t="shared" si="28"/>
        <v>140500</v>
      </c>
      <c r="E290" s="44">
        <f t="shared" si="29"/>
        <v>0.39027777777777778</v>
      </c>
      <c r="G290" s="45">
        <v>0.10851</v>
      </c>
      <c r="I290" s="45">
        <f>'Ex SWC-7'!$D$11</f>
        <v>1.2547263528238697E-2</v>
      </c>
      <c r="K290" s="46">
        <f t="shared" si="30"/>
        <v>9.5962736471761304E-2</v>
      </c>
      <c r="M290" s="47">
        <f t="shared" si="31"/>
        <v>13482.764474282463</v>
      </c>
      <c r="O290" s="48">
        <f t="shared" si="32"/>
        <v>26.965528948564927</v>
      </c>
      <c r="Q290" s="48">
        <f t="shared" si="33"/>
        <v>30.202528948564925</v>
      </c>
      <c r="S290" s="49">
        <f t="shared" si="34"/>
        <v>40.387828946508321</v>
      </c>
    </row>
    <row r="291" spans="1:19" hidden="1" x14ac:dyDescent="0.2">
      <c r="A291" s="38">
        <v>282</v>
      </c>
      <c r="C291" s="43">
        <f t="shared" si="28"/>
        <v>141000</v>
      </c>
      <c r="E291" s="44">
        <f t="shared" si="29"/>
        <v>0.39166666666666666</v>
      </c>
      <c r="G291" s="45">
        <v>0.10851</v>
      </c>
      <c r="I291" s="45">
        <f>'Ex SWC-7'!$D$11</f>
        <v>1.2547263528238697E-2</v>
      </c>
      <c r="K291" s="46">
        <f t="shared" si="30"/>
        <v>9.5962736471761304E-2</v>
      </c>
      <c r="M291" s="47">
        <f t="shared" si="31"/>
        <v>13530.745842518343</v>
      </c>
      <c r="O291" s="48">
        <f t="shared" si="32"/>
        <v>27.061491685036685</v>
      </c>
      <c r="Q291" s="48">
        <f t="shared" si="33"/>
        <v>30.298491685036687</v>
      </c>
      <c r="S291" s="49">
        <f t="shared" si="34"/>
        <v>40.387828946508321</v>
      </c>
    </row>
    <row r="292" spans="1:19" hidden="1" x14ac:dyDescent="0.2">
      <c r="A292" s="38">
        <v>283</v>
      </c>
      <c r="C292" s="43">
        <f t="shared" si="28"/>
        <v>141500</v>
      </c>
      <c r="E292" s="44">
        <f t="shared" si="29"/>
        <v>0.39305555555555555</v>
      </c>
      <c r="G292" s="45">
        <v>0.10851</v>
      </c>
      <c r="I292" s="45">
        <f>'Ex SWC-7'!$D$11</f>
        <v>1.2547263528238697E-2</v>
      </c>
      <c r="K292" s="46">
        <f t="shared" si="30"/>
        <v>9.5962736471761304E-2</v>
      </c>
      <c r="M292" s="47">
        <f t="shared" si="31"/>
        <v>13578.727210754225</v>
      </c>
      <c r="O292" s="48">
        <f t="shared" si="32"/>
        <v>27.157454421508451</v>
      </c>
      <c r="Q292" s="48">
        <f t="shared" si="33"/>
        <v>30.394454421508449</v>
      </c>
      <c r="S292" s="49">
        <f t="shared" si="34"/>
        <v>40.387828946508321</v>
      </c>
    </row>
    <row r="293" spans="1:19" hidden="1" x14ac:dyDescent="0.2">
      <c r="A293" s="38">
        <v>284</v>
      </c>
      <c r="C293" s="43">
        <f t="shared" si="28"/>
        <v>142000</v>
      </c>
      <c r="E293" s="44">
        <f t="shared" si="29"/>
        <v>0.39444444444444443</v>
      </c>
      <c r="G293" s="45">
        <v>0.10851</v>
      </c>
      <c r="I293" s="45">
        <f>'Ex SWC-7'!$D$11</f>
        <v>1.2547263528238697E-2</v>
      </c>
      <c r="K293" s="46">
        <f t="shared" si="30"/>
        <v>9.5962736471761304E-2</v>
      </c>
      <c r="M293" s="47">
        <f t="shared" si="31"/>
        <v>13626.708578990105</v>
      </c>
      <c r="O293" s="48">
        <f t="shared" si="32"/>
        <v>27.253417157980209</v>
      </c>
      <c r="Q293" s="48">
        <f t="shared" si="33"/>
        <v>30.490417157980211</v>
      </c>
      <c r="S293" s="49">
        <f t="shared" si="34"/>
        <v>40.387828946508321</v>
      </c>
    </row>
    <row r="294" spans="1:19" hidden="1" x14ac:dyDescent="0.2">
      <c r="A294" s="38">
        <v>285</v>
      </c>
      <c r="C294" s="43">
        <f t="shared" si="28"/>
        <v>142500</v>
      </c>
      <c r="E294" s="44">
        <f t="shared" si="29"/>
        <v>0.39583333333333331</v>
      </c>
      <c r="G294" s="45">
        <v>0.10851</v>
      </c>
      <c r="I294" s="45">
        <f>'Ex SWC-7'!$D$11</f>
        <v>1.2547263528238697E-2</v>
      </c>
      <c r="K294" s="46">
        <f t="shared" si="30"/>
        <v>9.5962736471761304E-2</v>
      </c>
      <c r="M294" s="47">
        <f t="shared" si="31"/>
        <v>13674.689947225987</v>
      </c>
      <c r="O294" s="48">
        <f t="shared" si="32"/>
        <v>27.349379894451975</v>
      </c>
      <c r="Q294" s="48">
        <f t="shared" si="33"/>
        <v>30.586379894451973</v>
      </c>
      <c r="S294" s="49">
        <f t="shared" si="34"/>
        <v>40.387828946508321</v>
      </c>
    </row>
    <row r="295" spans="1:19" hidden="1" x14ac:dyDescent="0.2">
      <c r="A295" s="38">
        <v>286</v>
      </c>
      <c r="C295" s="43">
        <f t="shared" si="28"/>
        <v>143000</v>
      </c>
      <c r="E295" s="44">
        <f t="shared" si="29"/>
        <v>0.3972222222222222</v>
      </c>
      <c r="G295" s="45">
        <v>0.10851</v>
      </c>
      <c r="I295" s="45">
        <f>'Ex SWC-7'!$D$11</f>
        <v>1.2547263528238697E-2</v>
      </c>
      <c r="K295" s="46">
        <f t="shared" si="30"/>
        <v>9.5962736471761304E-2</v>
      </c>
      <c r="M295" s="47">
        <f t="shared" si="31"/>
        <v>13722.671315461866</v>
      </c>
      <c r="O295" s="48">
        <f t="shared" si="32"/>
        <v>27.445342630923733</v>
      </c>
      <c r="Q295" s="48">
        <f t="shared" si="33"/>
        <v>30.682342630923735</v>
      </c>
      <c r="S295" s="49">
        <f t="shared" si="34"/>
        <v>40.387828946508321</v>
      </c>
    </row>
    <row r="296" spans="1:19" hidden="1" x14ac:dyDescent="0.2">
      <c r="A296" s="38">
        <v>287</v>
      </c>
      <c r="C296" s="43">
        <f t="shared" si="28"/>
        <v>143500</v>
      </c>
      <c r="E296" s="44">
        <f t="shared" si="29"/>
        <v>0.39861111111111114</v>
      </c>
      <c r="G296" s="45">
        <v>0.10851</v>
      </c>
      <c r="I296" s="45">
        <f>'Ex SWC-7'!$D$11</f>
        <v>1.2547263528238697E-2</v>
      </c>
      <c r="K296" s="46">
        <f t="shared" si="30"/>
        <v>9.5962736471761304E-2</v>
      </c>
      <c r="M296" s="47">
        <f t="shared" si="31"/>
        <v>13770.652683697746</v>
      </c>
      <c r="O296" s="48">
        <f t="shared" si="32"/>
        <v>27.541305367395491</v>
      </c>
      <c r="Q296" s="48">
        <f t="shared" si="33"/>
        <v>30.77830536739549</v>
      </c>
      <c r="S296" s="49">
        <f t="shared" si="34"/>
        <v>40.387828946508321</v>
      </c>
    </row>
    <row r="297" spans="1:19" hidden="1" x14ac:dyDescent="0.2">
      <c r="A297" s="38">
        <v>288</v>
      </c>
      <c r="C297" s="43">
        <f t="shared" si="28"/>
        <v>144000</v>
      </c>
      <c r="E297" s="44">
        <f t="shared" si="29"/>
        <v>0.4</v>
      </c>
      <c r="G297" s="45">
        <v>0.10851</v>
      </c>
      <c r="I297" s="45">
        <f>'Ex SWC-7'!$D$11</f>
        <v>1.2547263528238697E-2</v>
      </c>
      <c r="K297" s="46">
        <f t="shared" si="30"/>
        <v>9.5962736471761304E-2</v>
      </c>
      <c r="M297" s="47">
        <f t="shared" si="31"/>
        <v>13818.634051933628</v>
      </c>
      <c r="O297" s="48">
        <f t="shared" si="32"/>
        <v>27.637268103867257</v>
      </c>
      <c r="Q297" s="48">
        <f t="shared" si="33"/>
        <v>30.874268103867259</v>
      </c>
      <c r="S297" s="49">
        <f t="shared" si="34"/>
        <v>40.387828946508321</v>
      </c>
    </row>
    <row r="298" spans="1:19" hidden="1" x14ac:dyDescent="0.2">
      <c r="A298" s="38">
        <v>289</v>
      </c>
      <c r="C298" s="43">
        <f t="shared" si="28"/>
        <v>144500</v>
      </c>
      <c r="E298" s="44">
        <f t="shared" si="29"/>
        <v>0.40138888888888891</v>
      </c>
      <c r="G298" s="45">
        <v>0.10851</v>
      </c>
      <c r="I298" s="45">
        <f>'Ex SWC-7'!$D$11</f>
        <v>1.2547263528238697E-2</v>
      </c>
      <c r="K298" s="46">
        <f t="shared" si="30"/>
        <v>9.5962736471761304E-2</v>
      </c>
      <c r="M298" s="47">
        <f t="shared" si="31"/>
        <v>13866.615420169508</v>
      </c>
      <c r="O298" s="48">
        <f t="shared" si="32"/>
        <v>27.733230840339015</v>
      </c>
      <c r="Q298" s="48">
        <f t="shared" si="33"/>
        <v>30.970230840339013</v>
      </c>
      <c r="S298" s="49">
        <f t="shared" si="34"/>
        <v>40.387828946508321</v>
      </c>
    </row>
    <row r="299" spans="1:19" hidden="1" x14ac:dyDescent="0.2">
      <c r="A299" s="38">
        <v>290</v>
      </c>
      <c r="C299" s="43">
        <f t="shared" si="28"/>
        <v>145000</v>
      </c>
      <c r="E299" s="44">
        <f t="shared" si="29"/>
        <v>0.40277777777777779</v>
      </c>
      <c r="G299" s="45">
        <v>0.10851</v>
      </c>
      <c r="I299" s="45">
        <f>'Ex SWC-7'!$D$11</f>
        <v>1.2547263528238697E-2</v>
      </c>
      <c r="K299" s="46">
        <f t="shared" si="30"/>
        <v>9.5962736471761304E-2</v>
      </c>
      <c r="M299" s="47">
        <f t="shared" si="31"/>
        <v>13914.59678840539</v>
      </c>
      <c r="O299" s="48">
        <f t="shared" si="32"/>
        <v>27.829193576810781</v>
      </c>
      <c r="Q299" s="48">
        <f t="shared" si="33"/>
        <v>31.066193576810782</v>
      </c>
      <c r="S299" s="49">
        <f t="shared" si="34"/>
        <v>40.387828946508321</v>
      </c>
    </row>
    <row r="300" spans="1:19" hidden="1" x14ac:dyDescent="0.2">
      <c r="A300" s="38">
        <v>291</v>
      </c>
      <c r="C300" s="43">
        <f t="shared" si="28"/>
        <v>145500</v>
      </c>
      <c r="E300" s="44">
        <f t="shared" si="29"/>
        <v>0.40416666666666667</v>
      </c>
      <c r="G300" s="45">
        <v>0.10851</v>
      </c>
      <c r="I300" s="45">
        <f>'Ex SWC-7'!$D$11</f>
        <v>1.2547263528238697E-2</v>
      </c>
      <c r="K300" s="46">
        <f t="shared" si="30"/>
        <v>9.5962736471761304E-2</v>
      </c>
      <c r="M300" s="47">
        <f t="shared" si="31"/>
        <v>13962.57815664127</v>
      </c>
      <c r="O300" s="48">
        <f t="shared" si="32"/>
        <v>27.925156313282539</v>
      </c>
      <c r="Q300" s="48">
        <f t="shared" si="33"/>
        <v>31.162156313282537</v>
      </c>
      <c r="S300" s="49">
        <f t="shared" si="34"/>
        <v>40.387828946508321</v>
      </c>
    </row>
    <row r="301" spans="1:19" hidden="1" x14ac:dyDescent="0.2">
      <c r="A301" s="38">
        <v>292</v>
      </c>
      <c r="C301" s="43">
        <f t="shared" si="28"/>
        <v>146000</v>
      </c>
      <c r="E301" s="44">
        <f t="shared" si="29"/>
        <v>0.40555555555555556</v>
      </c>
      <c r="G301" s="45">
        <v>0.10851</v>
      </c>
      <c r="I301" s="45">
        <f>'Ex SWC-7'!$D$11</f>
        <v>1.2547263528238697E-2</v>
      </c>
      <c r="K301" s="46">
        <f t="shared" si="30"/>
        <v>9.5962736471761304E-2</v>
      </c>
      <c r="M301" s="47">
        <f t="shared" si="31"/>
        <v>14010.55952487715</v>
      </c>
      <c r="O301" s="48">
        <f t="shared" si="32"/>
        <v>28.021119049754301</v>
      </c>
      <c r="Q301" s="48">
        <f t="shared" si="33"/>
        <v>31.258119049754299</v>
      </c>
      <c r="S301" s="49">
        <f t="shared" si="34"/>
        <v>40.387828946508321</v>
      </c>
    </row>
    <row r="302" spans="1:19" hidden="1" x14ac:dyDescent="0.2">
      <c r="A302" s="38">
        <v>293</v>
      </c>
      <c r="C302" s="43">
        <f t="shared" si="28"/>
        <v>146500</v>
      </c>
      <c r="E302" s="44">
        <f t="shared" si="29"/>
        <v>0.40694444444444444</v>
      </c>
      <c r="G302" s="45">
        <v>0.10851</v>
      </c>
      <c r="I302" s="45">
        <f>'Ex SWC-7'!$D$11</f>
        <v>1.2547263528238697E-2</v>
      </c>
      <c r="K302" s="46">
        <f t="shared" si="30"/>
        <v>9.5962736471761304E-2</v>
      </c>
      <c r="M302" s="47">
        <f t="shared" si="31"/>
        <v>14058.540893113031</v>
      </c>
      <c r="O302" s="48">
        <f t="shared" si="32"/>
        <v>28.117081786226063</v>
      </c>
      <c r="Q302" s="48">
        <f t="shared" si="33"/>
        <v>31.354081786226061</v>
      </c>
      <c r="S302" s="49">
        <f t="shared" si="34"/>
        <v>40.387828946508321</v>
      </c>
    </row>
    <row r="303" spans="1:19" hidden="1" x14ac:dyDescent="0.2">
      <c r="A303" s="38">
        <v>294</v>
      </c>
      <c r="C303" s="43">
        <f t="shared" si="28"/>
        <v>147000</v>
      </c>
      <c r="E303" s="44">
        <f t="shared" si="29"/>
        <v>0.40833333333333333</v>
      </c>
      <c r="G303" s="45">
        <v>0.10851</v>
      </c>
      <c r="I303" s="45">
        <f>'Ex SWC-7'!$D$11</f>
        <v>1.2547263528238697E-2</v>
      </c>
      <c r="K303" s="46">
        <f t="shared" si="30"/>
        <v>9.5962736471761304E-2</v>
      </c>
      <c r="M303" s="47">
        <f t="shared" si="31"/>
        <v>14106.522261348911</v>
      </c>
      <c r="O303" s="48">
        <f t="shared" si="32"/>
        <v>28.213044522697821</v>
      </c>
      <c r="Q303" s="48">
        <f t="shared" si="33"/>
        <v>31.450044522697823</v>
      </c>
      <c r="S303" s="49">
        <f t="shared" si="34"/>
        <v>40.387828946508321</v>
      </c>
    </row>
    <row r="304" spans="1:19" hidden="1" x14ac:dyDescent="0.2">
      <c r="A304" s="38">
        <v>295</v>
      </c>
      <c r="C304" s="43">
        <f t="shared" si="28"/>
        <v>147500</v>
      </c>
      <c r="E304" s="44">
        <f t="shared" si="29"/>
        <v>0.40972222222222221</v>
      </c>
      <c r="G304" s="45">
        <v>0.10851</v>
      </c>
      <c r="I304" s="45">
        <f>'Ex SWC-7'!$D$11</f>
        <v>1.2547263528238697E-2</v>
      </c>
      <c r="K304" s="46">
        <f t="shared" si="30"/>
        <v>9.5962736471761304E-2</v>
      </c>
      <c r="M304" s="47">
        <f t="shared" si="31"/>
        <v>14154.503629584793</v>
      </c>
      <c r="O304" s="48">
        <f t="shared" si="32"/>
        <v>28.309007259169586</v>
      </c>
      <c r="Q304" s="48">
        <f t="shared" si="33"/>
        <v>31.546007259169585</v>
      </c>
      <c r="S304" s="49">
        <f t="shared" si="34"/>
        <v>40.387828946508321</v>
      </c>
    </row>
    <row r="305" spans="1:19" hidden="1" x14ac:dyDescent="0.2">
      <c r="A305" s="38">
        <v>296</v>
      </c>
      <c r="C305" s="43">
        <f t="shared" si="28"/>
        <v>148000</v>
      </c>
      <c r="E305" s="44">
        <f t="shared" si="29"/>
        <v>0.41111111111111109</v>
      </c>
      <c r="G305" s="45">
        <v>0.10851</v>
      </c>
      <c r="I305" s="45">
        <f>'Ex SWC-7'!$D$11</f>
        <v>1.2547263528238697E-2</v>
      </c>
      <c r="K305" s="46">
        <f t="shared" si="30"/>
        <v>9.5962736471761304E-2</v>
      </c>
      <c r="M305" s="47">
        <f t="shared" si="31"/>
        <v>14202.484997820673</v>
      </c>
      <c r="O305" s="48">
        <f t="shared" si="32"/>
        <v>28.404969995641345</v>
      </c>
      <c r="Q305" s="48">
        <f t="shared" si="33"/>
        <v>31.641969995641347</v>
      </c>
      <c r="S305" s="49">
        <f t="shared" si="34"/>
        <v>40.387828946508321</v>
      </c>
    </row>
    <row r="306" spans="1:19" hidden="1" x14ac:dyDescent="0.2">
      <c r="A306" s="38">
        <v>297</v>
      </c>
      <c r="C306" s="43">
        <f t="shared" si="28"/>
        <v>148500</v>
      </c>
      <c r="E306" s="44">
        <f t="shared" si="29"/>
        <v>0.41249999999999998</v>
      </c>
      <c r="G306" s="45">
        <v>0.10851</v>
      </c>
      <c r="I306" s="45">
        <f>'Ex SWC-7'!$D$11</f>
        <v>1.2547263528238697E-2</v>
      </c>
      <c r="K306" s="46">
        <f t="shared" si="30"/>
        <v>9.5962736471761304E-2</v>
      </c>
      <c r="M306" s="47">
        <f t="shared" si="31"/>
        <v>14250.466366056553</v>
      </c>
      <c r="O306" s="48">
        <f t="shared" si="32"/>
        <v>28.500932732113107</v>
      </c>
      <c r="Q306" s="48">
        <f t="shared" si="33"/>
        <v>31.737932732113109</v>
      </c>
      <c r="S306" s="49">
        <f t="shared" si="34"/>
        <v>40.387828946508321</v>
      </c>
    </row>
    <row r="307" spans="1:19" hidden="1" x14ac:dyDescent="0.2">
      <c r="A307" s="38">
        <v>298</v>
      </c>
      <c r="C307" s="43">
        <f t="shared" si="28"/>
        <v>149000</v>
      </c>
      <c r="E307" s="44">
        <f t="shared" si="29"/>
        <v>0.41388888888888886</v>
      </c>
      <c r="G307" s="45">
        <v>0.10851</v>
      </c>
      <c r="I307" s="45">
        <f>'Ex SWC-7'!$D$11</f>
        <v>1.2547263528238697E-2</v>
      </c>
      <c r="K307" s="46">
        <f t="shared" si="30"/>
        <v>9.5962736471761304E-2</v>
      </c>
      <c r="M307" s="47">
        <f t="shared" si="31"/>
        <v>14298.447734292435</v>
      </c>
      <c r="O307" s="48">
        <f t="shared" si="32"/>
        <v>28.596895468584869</v>
      </c>
      <c r="Q307" s="48">
        <f t="shared" si="33"/>
        <v>31.833895468584871</v>
      </c>
      <c r="S307" s="49">
        <f t="shared" si="34"/>
        <v>40.387828946508321</v>
      </c>
    </row>
    <row r="308" spans="1:19" hidden="1" x14ac:dyDescent="0.2">
      <c r="A308" s="38">
        <v>299</v>
      </c>
      <c r="C308" s="43">
        <f t="shared" si="28"/>
        <v>149500</v>
      </c>
      <c r="E308" s="44">
        <f t="shared" si="29"/>
        <v>0.4152777777777778</v>
      </c>
      <c r="G308" s="45">
        <v>0.10851</v>
      </c>
      <c r="I308" s="45">
        <f>'Ex SWC-7'!$D$11</f>
        <v>1.2547263528238697E-2</v>
      </c>
      <c r="K308" s="46">
        <f t="shared" si="30"/>
        <v>9.5962736471761304E-2</v>
      </c>
      <c r="M308" s="47">
        <f t="shared" si="31"/>
        <v>14346.429102528315</v>
      </c>
      <c r="O308" s="48">
        <f t="shared" si="32"/>
        <v>28.692858205056631</v>
      </c>
      <c r="Q308" s="48">
        <f t="shared" si="33"/>
        <v>31.929858205056632</v>
      </c>
      <c r="S308" s="49">
        <f t="shared" si="34"/>
        <v>40.387828946508321</v>
      </c>
    </row>
    <row r="309" spans="1:19" x14ac:dyDescent="0.2">
      <c r="A309" s="38">
        <v>300</v>
      </c>
      <c r="C309" s="43">
        <f t="shared" si="28"/>
        <v>150000</v>
      </c>
      <c r="E309" s="44">
        <f t="shared" si="29"/>
        <v>0.41666666666666669</v>
      </c>
      <c r="G309" s="45">
        <v>0.10851</v>
      </c>
      <c r="I309" s="45">
        <f>'Ex SWC-7'!$D$11</f>
        <v>1.2547263528238697E-2</v>
      </c>
      <c r="K309" s="46">
        <f t="shared" si="30"/>
        <v>9.5962736471761304E-2</v>
      </c>
      <c r="M309" s="47">
        <f t="shared" si="31"/>
        <v>14394.410470764196</v>
      </c>
      <c r="O309" s="48">
        <f t="shared" si="32"/>
        <v>28.788820941528392</v>
      </c>
      <c r="Q309" s="48">
        <f t="shared" si="33"/>
        <v>32.025820941528394</v>
      </c>
      <c r="S309" s="49">
        <f t="shared" si="34"/>
        <v>40.387828946508321</v>
      </c>
    </row>
    <row r="310" spans="1:19" hidden="1" x14ac:dyDescent="0.2">
      <c r="A310" s="38">
        <v>301</v>
      </c>
      <c r="C310" s="43">
        <f t="shared" si="28"/>
        <v>150500</v>
      </c>
      <c r="E310" s="44">
        <f t="shared" si="29"/>
        <v>0.41805555555555557</v>
      </c>
      <c r="G310" s="45">
        <v>3.5810000000000002E-2</v>
      </c>
      <c r="I310" s="45">
        <f>'Ex SWC-7'!$D$11</f>
        <v>1.2547263528238697E-2</v>
      </c>
      <c r="K310" s="46">
        <f t="shared" si="30"/>
        <v>2.3262736471761303E-2</v>
      </c>
      <c r="M310" s="47">
        <f>$M$309+((C310-$C$309)*K310)</f>
        <v>14406.041839000078</v>
      </c>
      <c r="O310" s="48">
        <f t="shared" si="32"/>
        <v>28.812083678000157</v>
      </c>
      <c r="Q310" s="48">
        <f t="shared" si="33"/>
        <v>32.049083678000159</v>
      </c>
      <c r="S310" s="49">
        <f t="shared" si="34"/>
        <v>40.387828946508321</v>
      </c>
    </row>
    <row r="311" spans="1:19" hidden="1" x14ac:dyDescent="0.2">
      <c r="A311" s="38">
        <v>302</v>
      </c>
      <c r="C311" s="43">
        <f t="shared" si="28"/>
        <v>151000</v>
      </c>
      <c r="E311" s="44">
        <f t="shared" si="29"/>
        <v>0.41944444444444445</v>
      </c>
      <c r="G311" s="45">
        <v>3.5810000000000002E-2</v>
      </c>
      <c r="I311" s="45">
        <f>'Ex SWC-7'!$D$11</f>
        <v>1.2547263528238697E-2</v>
      </c>
      <c r="K311" s="46">
        <f t="shared" si="30"/>
        <v>2.3262736471761303E-2</v>
      </c>
      <c r="M311" s="47">
        <f t="shared" ref="M311:M374" si="35">$M$309+((C311-$C$309)*K311)</f>
        <v>14417.673207235957</v>
      </c>
      <c r="O311" s="48">
        <f t="shared" si="32"/>
        <v>28.835346414471914</v>
      </c>
      <c r="Q311" s="48">
        <f t="shared" si="33"/>
        <v>32.072346414471916</v>
      </c>
      <c r="S311" s="49">
        <f t="shared" si="34"/>
        <v>40.387828946508321</v>
      </c>
    </row>
    <row r="312" spans="1:19" hidden="1" x14ac:dyDescent="0.2">
      <c r="A312" s="38">
        <v>303</v>
      </c>
      <c r="C312" s="43">
        <f t="shared" si="28"/>
        <v>151500</v>
      </c>
      <c r="E312" s="44">
        <f t="shared" si="29"/>
        <v>0.42083333333333334</v>
      </c>
      <c r="G312" s="45">
        <v>3.5810000000000002E-2</v>
      </c>
      <c r="I312" s="45">
        <f>'Ex SWC-7'!$D$11</f>
        <v>1.2547263528238697E-2</v>
      </c>
      <c r="K312" s="46">
        <f t="shared" si="30"/>
        <v>2.3262736471761303E-2</v>
      </c>
      <c r="M312" s="47">
        <f t="shared" si="35"/>
        <v>14429.304575471839</v>
      </c>
      <c r="O312" s="48">
        <f t="shared" si="32"/>
        <v>28.858609150943678</v>
      </c>
      <c r="Q312" s="48">
        <f t="shared" si="33"/>
        <v>32.09560915094368</v>
      </c>
      <c r="S312" s="49">
        <f t="shared" si="34"/>
        <v>40.387828946508321</v>
      </c>
    </row>
    <row r="313" spans="1:19" hidden="1" x14ac:dyDescent="0.2">
      <c r="A313" s="38">
        <v>304</v>
      </c>
      <c r="C313" s="43">
        <f t="shared" si="28"/>
        <v>152000</v>
      </c>
      <c r="E313" s="44">
        <f t="shared" si="29"/>
        <v>0.42222222222222222</v>
      </c>
      <c r="G313" s="45">
        <v>3.5810000000000002E-2</v>
      </c>
      <c r="I313" s="45">
        <f>'Ex SWC-7'!$D$11</f>
        <v>1.2547263528238697E-2</v>
      </c>
      <c r="K313" s="46">
        <f t="shared" si="30"/>
        <v>2.3262736471761303E-2</v>
      </c>
      <c r="M313" s="47">
        <f t="shared" si="35"/>
        <v>14440.935943707718</v>
      </c>
      <c r="O313" s="48">
        <f t="shared" si="32"/>
        <v>28.881871887415436</v>
      </c>
      <c r="Q313" s="48">
        <f t="shared" si="33"/>
        <v>32.118871887415438</v>
      </c>
      <c r="S313" s="49">
        <f t="shared" si="34"/>
        <v>40.387828946508321</v>
      </c>
    </row>
    <row r="314" spans="1:19" hidden="1" x14ac:dyDescent="0.2">
      <c r="A314" s="38">
        <v>305</v>
      </c>
      <c r="C314" s="43">
        <f t="shared" si="28"/>
        <v>152500</v>
      </c>
      <c r="E314" s="44">
        <f t="shared" si="29"/>
        <v>0.4236111111111111</v>
      </c>
      <c r="G314" s="45">
        <v>3.5810000000000002E-2</v>
      </c>
      <c r="I314" s="45">
        <f>'Ex SWC-7'!$D$11</f>
        <v>1.2547263528238697E-2</v>
      </c>
      <c r="K314" s="46">
        <f t="shared" si="30"/>
        <v>2.3262736471761303E-2</v>
      </c>
      <c r="M314" s="47">
        <f t="shared" si="35"/>
        <v>14452.5673119436</v>
      </c>
      <c r="O314" s="48">
        <f t="shared" si="32"/>
        <v>28.9051346238872</v>
      </c>
      <c r="Q314" s="48">
        <f t="shared" si="33"/>
        <v>32.142134623887202</v>
      </c>
      <c r="S314" s="49">
        <f t="shared" si="34"/>
        <v>40.387828946508321</v>
      </c>
    </row>
    <row r="315" spans="1:19" hidden="1" x14ac:dyDescent="0.2">
      <c r="A315" s="38">
        <v>306</v>
      </c>
      <c r="C315" s="43">
        <f t="shared" si="28"/>
        <v>153000</v>
      </c>
      <c r="E315" s="44">
        <f t="shared" si="29"/>
        <v>0.42499999999999999</v>
      </c>
      <c r="G315" s="45">
        <v>3.5810000000000002E-2</v>
      </c>
      <c r="I315" s="45">
        <f>'Ex SWC-7'!$D$11</f>
        <v>1.2547263528238697E-2</v>
      </c>
      <c r="K315" s="46">
        <f t="shared" si="30"/>
        <v>2.3262736471761303E-2</v>
      </c>
      <c r="M315" s="47">
        <f t="shared" si="35"/>
        <v>14464.198680179481</v>
      </c>
      <c r="O315" s="48">
        <f t="shared" si="32"/>
        <v>28.928397360358961</v>
      </c>
      <c r="Q315" s="48">
        <f t="shared" si="33"/>
        <v>32.165397360358959</v>
      </c>
      <c r="S315" s="49">
        <f t="shared" si="34"/>
        <v>40.387828946508321</v>
      </c>
    </row>
    <row r="316" spans="1:19" hidden="1" x14ac:dyDescent="0.2">
      <c r="A316" s="38">
        <v>307</v>
      </c>
      <c r="C316" s="43">
        <f t="shared" si="28"/>
        <v>153500</v>
      </c>
      <c r="E316" s="44">
        <f t="shared" si="29"/>
        <v>0.42638888888888887</v>
      </c>
      <c r="G316" s="45">
        <v>3.5810000000000002E-2</v>
      </c>
      <c r="I316" s="45">
        <f>'Ex SWC-7'!$D$11</f>
        <v>1.2547263528238697E-2</v>
      </c>
      <c r="K316" s="46">
        <f t="shared" si="30"/>
        <v>2.3262736471761303E-2</v>
      </c>
      <c r="M316" s="47">
        <f t="shared" si="35"/>
        <v>14475.830048415361</v>
      </c>
      <c r="O316" s="48">
        <f t="shared" si="32"/>
        <v>28.951660096830722</v>
      </c>
      <c r="Q316" s="48">
        <f t="shared" si="33"/>
        <v>32.188660096830723</v>
      </c>
      <c r="S316" s="49">
        <f t="shared" si="34"/>
        <v>40.387828946508321</v>
      </c>
    </row>
    <row r="317" spans="1:19" hidden="1" x14ac:dyDescent="0.2">
      <c r="A317" s="38">
        <v>308</v>
      </c>
      <c r="C317" s="43">
        <f t="shared" si="28"/>
        <v>154000</v>
      </c>
      <c r="E317" s="44">
        <f t="shared" si="29"/>
        <v>0.42777777777777776</v>
      </c>
      <c r="G317" s="45">
        <v>3.5810000000000002E-2</v>
      </c>
      <c r="I317" s="45">
        <f>'Ex SWC-7'!$D$11</f>
        <v>1.2547263528238697E-2</v>
      </c>
      <c r="K317" s="46">
        <f t="shared" si="30"/>
        <v>2.3262736471761303E-2</v>
      </c>
      <c r="M317" s="47">
        <f t="shared" si="35"/>
        <v>14487.461416651242</v>
      </c>
      <c r="O317" s="48">
        <f t="shared" si="32"/>
        <v>28.974922833302482</v>
      </c>
      <c r="Q317" s="48">
        <f t="shared" si="33"/>
        <v>32.211922833302481</v>
      </c>
      <c r="S317" s="49">
        <f t="shared" si="34"/>
        <v>40.387828946508321</v>
      </c>
    </row>
    <row r="318" spans="1:19" hidden="1" x14ac:dyDescent="0.2">
      <c r="A318" s="38">
        <v>309</v>
      </c>
      <c r="C318" s="43">
        <f t="shared" si="28"/>
        <v>154500</v>
      </c>
      <c r="E318" s="44">
        <f t="shared" si="29"/>
        <v>0.42916666666666664</v>
      </c>
      <c r="G318" s="45">
        <v>3.5810000000000002E-2</v>
      </c>
      <c r="I318" s="45">
        <f>'Ex SWC-7'!$D$11</f>
        <v>1.2547263528238697E-2</v>
      </c>
      <c r="K318" s="46">
        <f t="shared" si="30"/>
        <v>2.3262736471761303E-2</v>
      </c>
      <c r="M318" s="47">
        <f t="shared" si="35"/>
        <v>14499.092784887122</v>
      </c>
      <c r="O318" s="48">
        <f t="shared" si="32"/>
        <v>28.998185569774243</v>
      </c>
      <c r="Q318" s="48">
        <f t="shared" si="33"/>
        <v>32.235185569774245</v>
      </c>
      <c r="S318" s="49">
        <f t="shared" si="34"/>
        <v>40.387828946508321</v>
      </c>
    </row>
    <row r="319" spans="1:19" hidden="1" x14ac:dyDescent="0.2">
      <c r="A319" s="38">
        <v>310</v>
      </c>
      <c r="C319" s="43">
        <f t="shared" si="28"/>
        <v>155000</v>
      </c>
      <c r="E319" s="44">
        <f t="shared" si="29"/>
        <v>0.43055555555555558</v>
      </c>
      <c r="G319" s="45">
        <v>3.5810000000000002E-2</v>
      </c>
      <c r="I319" s="45">
        <f>'Ex SWC-7'!$D$11</f>
        <v>1.2547263528238697E-2</v>
      </c>
      <c r="K319" s="46">
        <f t="shared" si="30"/>
        <v>2.3262736471761303E-2</v>
      </c>
      <c r="M319" s="47">
        <f t="shared" si="35"/>
        <v>14510.724153123003</v>
      </c>
      <c r="O319" s="48">
        <f t="shared" si="32"/>
        <v>29.021448306246008</v>
      </c>
      <c r="Q319" s="48">
        <f t="shared" si="33"/>
        <v>32.258448306246009</v>
      </c>
      <c r="S319" s="49">
        <f t="shared" si="34"/>
        <v>40.387828946508321</v>
      </c>
    </row>
    <row r="320" spans="1:19" hidden="1" x14ac:dyDescent="0.2">
      <c r="A320" s="38">
        <v>311</v>
      </c>
      <c r="C320" s="43">
        <f t="shared" si="28"/>
        <v>155500</v>
      </c>
      <c r="E320" s="44">
        <f t="shared" si="29"/>
        <v>0.43194444444444446</v>
      </c>
      <c r="G320" s="45">
        <v>3.5810000000000002E-2</v>
      </c>
      <c r="I320" s="45">
        <f>'Ex SWC-7'!$D$11</f>
        <v>1.2547263528238697E-2</v>
      </c>
      <c r="K320" s="46">
        <f t="shared" si="30"/>
        <v>2.3262736471761303E-2</v>
      </c>
      <c r="M320" s="47">
        <f t="shared" si="35"/>
        <v>14522.355521358884</v>
      </c>
      <c r="O320" s="48">
        <f t="shared" si="32"/>
        <v>29.044711042717768</v>
      </c>
      <c r="Q320" s="48">
        <f t="shared" si="33"/>
        <v>32.281711042717767</v>
      </c>
      <c r="S320" s="49">
        <f t="shared" si="34"/>
        <v>40.387828946508321</v>
      </c>
    </row>
    <row r="321" spans="1:19" hidden="1" x14ac:dyDescent="0.2">
      <c r="A321" s="38">
        <v>312</v>
      </c>
      <c r="C321" s="43">
        <f t="shared" si="28"/>
        <v>156000</v>
      </c>
      <c r="E321" s="44">
        <f t="shared" si="29"/>
        <v>0.43333333333333335</v>
      </c>
      <c r="G321" s="45">
        <v>3.5810000000000002E-2</v>
      </c>
      <c r="I321" s="45">
        <f>'Ex SWC-7'!$D$11</f>
        <v>1.2547263528238697E-2</v>
      </c>
      <c r="K321" s="46">
        <f t="shared" si="30"/>
        <v>2.3262736471761303E-2</v>
      </c>
      <c r="M321" s="47">
        <f t="shared" si="35"/>
        <v>14533.986889594764</v>
      </c>
      <c r="O321" s="48">
        <f t="shared" si="32"/>
        <v>29.067973779189529</v>
      </c>
      <c r="Q321" s="48">
        <f t="shared" si="33"/>
        <v>32.304973779189531</v>
      </c>
      <c r="S321" s="49">
        <f t="shared" si="34"/>
        <v>40.387828946508321</v>
      </c>
    </row>
    <row r="322" spans="1:19" hidden="1" x14ac:dyDescent="0.2">
      <c r="A322" s="38">
        <v>313</v>
      </c>
      <c r="C322" s="43">
        <f t="shared" si="28"/>
        <v>156500</v>
      </c>
      <c r="E322" s="44">
        <f t="shared" si="29"/>
        <v>0.43472222222222223</v>
      </c>
      <c r="G322" s="45">
        <v>3.5810000000000002E-2</v>
      </c>
      <c r="I322" s="45">
        <f>'Ex SWC-7'!$D$11</f>
        <v>1.2547263528238697E-2</v>
      </c>
      <c r="K322" s="46">
        <f t="shared" si="30"/>
        <v>2.3262736471761303E-2</v>
      </c>
      <c r="M322" s="47">
        <f t="shared" si="35"/>
        <v>14545.618257830645</v>
      </c>
      <c r="O322" s="48">
        <f t="shared" si="32"/>
        <v>29.09123651566129</v>
      </c>
      <c r="Q322" s="48">
        <f t="shared" si="33"/>
        <v>32.328236515661288</v>
      </c>
      <c r="S322" s="49">
        <f t="shared" si="34"/>
        <v>40.387828946508321</v>
      </c>
    </row>
    <row r="323" spans="1:19" hidden="1" x14ac:dyDescent="0.2">
      <c r="A323" s="38">
        <v>314</v>
      </c>
      <c r="C323" s="43">
        <f t="shared" si="28"/>
        <v>157000</v>
      </c>
      <c r="E323" s="44">
        <f t="shared" si="29"/>
        <v>0.43611111111111112</v>
      </c>
      <c r="G323" s="45">
        <v>3.5810000000000002E-2</v>
      </c>
      <c r="I323" s="45">
        <f>'Ex SWC-7'!$D$11</f>
        <v>1.2547263528238697E-2</v>
      </c>
      <c r="K323" s="46">
        <f t="shared" si="30"/>
        <v>2.3262736471761303E-2</v>
      </c>
      <c r="M323" s="47">
        <f t="shared" si="35"/>
        <v>14557.249626066525</v>
      </c>
      <c r="O323" s="48">
        <f t="shared" si="32"/>
        <v>29.114499252133051</v>
      </c>
      <c r="Q323" s="48">
        <f t="shared" si="33"/>
        <v>32.351499252133053</v>
      </c>
      <c r="S323" s="49">
        <f t="shared" si="34"/>
        <v>40.387828946508321</v>
      </c>
    </row>
    <row r="324" spans="1:19" hidden="1" x14ac:dyDescent="0.2">
      <c r="A324" s="38">
        <v>315</v>
      </c>
      <c r="C324" s="43">
        <f t="shared" si="28"/>
        <v>157500</v>
      </c>
      <c r="E324" s="44">
        <f t="shared" si="29"/>
        <v>0.4375</v>
      </c>
      <c r="G324" s="45">
        <v>3.5810000000000002E-2</v>
      </c>
      <c r="I324" s="45">
        <f>'Ex SWC-7'!$D$11</f>
        <v>1.2547263528238697E-2</v>
      </c>
      <c r="K324" s="46">
        <f t="shared" si="30"/>
        <v>2.3262736471761303E-2</v>
      </c>
      <c r="M324" s="47">
        <f t="shared" si="35"/>
        <v>14568.880994302406</v>
      </c>
      <c r="O324" s="48">
        <f t="shared" si="32"/>
        <v>29.137761988604812</v>
      </c>
      <c r="Q324" s="48">
        <f t="shared" si="33"/>
        <v>32.37476198860481</v>
      </c>
      <c r="S324" s="49">
        <f t="shared" si="34"/>
        <v>40.387828946508321</v>
      </c>
    </row>
    <row r="325" spans="1:19" hidden="1" x14ac:dyDescent="0.2">
      <c r="A325" s="38">
        <v>316</v>
      </c>
      <c r="C325" s="43">
        <f t="shared" si="28"/>
        <v>158000</v>
      </c>
      <c r="E325" s="44">
        <f t="shared" si="29"/>
        <v>0.43888888888888888</v>
      </c>
      <c r="G325" s="45">
        <v>3.5810000000000002E-2</v>
      </c>
      <c r="I325" s="45">
        <f>'Ex SWC-7'!$D$11</f>
        <v>1.2547263528238697E-2</v>
      </c>
      <c r="K325" s="46">
        <f t="shared" si="30"/>
        <v>2.3262736471761303E-2</v>
      </c>
      <c r="M325" s="47">
        <f t="shared" si="35"/>
        <v>14580.512362538288</v>
      </c>
      <c r="O325" s="48">
        <f t="shared" si="32"/>
        <v>29.161024725076576</v>
      </c>
      <c r="Q325" s="48">
        <f t="shared" si="33"/>
        <v>32.398024725076574</v>
      </c>
      <c r="S325" s="49">
        <f t="shared" si="34"/>
        <v>40.387828946508321</v>
      </c>
    </row>
    <row r="326" spans="1:19" hidden="1" x14ac:dyDescent="0.2">
      <c r="A326" s="38">
        <v>317</v>
      </c>
      <c r="C326" s="43">
        <f t="shared" si="28"/>
        <v>158500</v>
      </c>
      <c r="E326" s="44">
        <f t="shared" si="29"/>
        <v>0.44027777777777777</v>
      </c>
      <c r="G326" s="45">
        <v>3.5810000000000002E-2</v>
      </c>
      <c r="I326" s="45">
        <f>'Ex SWC-7'!$D$11</f>
        <v>1.2547263528238697E-2</v>
      </c>
      <c r="K326" s="46">
        <f t="shared" si="30"/>
        <v>2.3262736471761303E-2</v>
      </c>
      <c r="M326" s="47">
        <f t="shared" si="35"/>
        <v>14592.143730774167</v>
      </c>
      <c r="O326" s="48">
        <f t="shared" si="32"/>
        <v>29.184287461548333</v>
      </c>
      <c r="Q326" s="48">
        <f t="shared" si="33"/>
        <v>32.421287461548332</v>
      </c>
      <c r="S326" s="49">
        <f t="shared" si="34"/>
        <v>40.387828946508321</v>
      </c>
    </row>
    <row r="327" spans="1:19" hidden="1" x14ac:dyDescent="0.2">
      <c r="A327" s="38">
        <v>318</v>
      </c>
      <c r="C327" s="43">
        <f t="shared" si="28"/>
        <v>159000</v>
      </c>
      <c r="E327" s="44">
        <f t="shared" si="29"/>
        <v>0.44166666666666665</v>
      </c>
      <c r="G327" s="45">
        <v>3.5810000000000002E-2</v>
      </c>
      <c r="I327" s="45">
        <f>'Ex SWC-7'!$D$11</f>
        <v>1.2547263528238697E-2</v>
      </c>
      <c r="K327" s="46">
        <f t="shared" si="30"/>
        <v>2.3262736471761303E-2</v>
      </c>
      <c r="M327" s="47">
        <f t="shared" si="35"/>
        <v>14603.775099010049</v>
      </c>
      <c r="O327" s="48">
        <f t="shared" si="32"/>
        <v>29.207550198020098</v>
      </c>
      <c r="Q327" s="48">
        <f t="shared" si="33"/>
        <v>32.444550198020096</v>
      </c>
      <c r="S327" s="49">
        <f t="shared" si="34"/>
        <v>40.387828946508321</v>
      </c>
    </row>
    <row r="328" spans="1:19" hidden="1" x14ac:dyDescent="0.2">
      <c r="A328" s="38">
        <v>319</v>
      </c>
      <c r="C328" s="43">
        <f t="shared" si="28"/>
        <v>159500</v>
      </c>
      <c r="E328" s="44">
        <f t="shared" si="29"/>
        <v>0.44305555555555554</v>
      </c>
      <c r="G328" s="45">
        <v>3.5810000000000002E-2</v>
      </c>
      <c r="I328" s="45">
        <f>'Ex SWC-7'!$D$11</f>
        <v>1.2547263528238697E-2</v>
      </c>
      <c r="K328" s="46">
        <f t="shared" si="30"/>
        <v>2.3262736471761303E-2</v>
      </c>
      <c r="M328" s="47">
        <f t="shared" si="35"/>
        <v>14615.406467245928</v>
      </c>
      <c r="O328" s="48">
        <f t="shared" si="32"/>
        <v>29.230812934491855</v>
      </c>
      <c r="Q328" s="48">
        <f t="shared" si="33"/>
        <v>32.467812934491853</v>
      </c>
      <c r="S328" s="49">
        <f t="shared" si="34"/>
        <v>40.387828946508321</v>
      </c>
    </row>
    <row r="329" spans="1:19" hidden="1" x14ac:dyDescent="0.2">
      <c r="A329" s="38">
        <v>320</v>
      </c>
      <c r="C329" s="43">
        <f t="shared" si="28"/>
        <v>160000</v>
      </c>
      <c r="E329" s="44">
        <f t="shared" si="29"/>
        <v>0.44444444444444442</v>
      </c>
      <c r="G329" s="45">
        <v>3.5810000000000002E-2</v>
      </c>
      <c r="I329" s="45">
        <f>'Ex SWC-7'!$D$11</f>
        <v>1.2547263528238697E-2</v>
      </c>
      <c r="K329" s="46">
        <f t="shared" si="30"/>
        <v>2.3262736471761303E-2</v>
      </c>
      <c r="M329" s="47">
        <f t="shared" si="35"/>
        <v>14627.037835481809</v>
      </c>
      <c r="O329" s="48">
        <f t="shared" si="32"/>
        <v>29.254075670963619</v>
      </c>
      <c r="Q329" s="48">
        <f t="shared" si="33"/>
        <v>32.491075670963617</v>
      </c>
      <c r="S329" s="49">
        <f t="shared" si="34"/>
        <v>40.387828946508321</v>
      </c>
    </row>
    <row r="330" spans="1:19" hidden="1" x14ac:dyDescent="0.2">
      <c r="A330" s="38">
        <v>321</v>
      </c>
      <c r="C330" s="43">
        <f t="shared" si="28"/>
        <v>160500</v>
      </c>
      <c r="E330" s="44">
        <f t="shared" si="29"/>
        <v>0.44583333333333336</v>
      </c>
      <c r="G330" s="45">
        <v>3.5810000000000002E-2</v>
      </c>
      <c r="I330" s="45">
        <f>'Ex SWC-7'!$D$11</f>
        <v>1.2547263528238697E-2</v>
      </c>
      <c r="K330" s="46">
        <f t="shared" si="30"/>
        <v>2.3262736471761303E-2</v>
      </c>
      <c r="M330" s="47">
        <f t="shared" si="35"/>
        <v>14638.669203717691</v>
      </c>
      <c r="O330" s="48">
        <f t="shared" si="32"/>
        <v>29.27733840743538</v>
      </c>
      <c r="Q330" s="48">
        <f t="shared" si="33"/>
        <v>32.514338407435382</v>
      </c>
      <c r="S330" s="49">
        <f t="shared" si="34"/>
        <v>40.387828946508321</v>
      </c>
    </row>
    <row r="331" spans="1:19" hidden="1" x14ac:dyDescent="0.2">
      <c r="A331" s="38">
        <v>322</v>
      </c>
      <c r="C331" s="43">
        <f t="shared" ref="C331:C394" si="36">A331*500</f>
        <v>161000</v>
      </c>
      <c r="E331" s="44">
        <f t="shared" ref="E331:E394" si="37">C331/(720*500)</f>
        <v>0.44722222222222224</v>
      </c>
      <c r="G331" s="45">
        <v>3.5810000000000002E-2</v>
      </c>
      <c r="I331" s="45">
        <f>'Ex SWC-7'!$D$11</f>
        <v>1.2547263528238697E-2</v>
      </c>
      <c r="K331" s="46">
        <f t="shared" ref="K331:K394" si="38">G331-I331</f>
        <v>2.3262736471761303E-2</v>
      </c>
      <c r="M331" s="47">
        <f t="shared" si="35"/>
        <v>14650.30057195357</v>
      </c>
      <c r="O331" s="48">
        <f t="shared" ref="O331:O394" si="39">M331/500</f>
        <v>29.300601143907141</v>
      </c>
      <c r="Q331" s="48">
        <f t="shared" ref="Q331:Q394" si="40">O331+3.237</f>
        <v>32.537601143907139</v>
      </c>
      <c r="S331" s="49">
        <f t="shared" ref="S331:S394" si="41">$S$8</f>
        <v>40.387828946508321</v>
      </c>
    </row>
    <row r="332" spans="1:19" hidden="1" x14ac:dyDescent="0.2">
      <c r="A332" s="38">
        <v>323</v>
      </c>
      <c r="C332" s="43">
        <f t="shared" si="36"/>
        <v>161500</v>
      </c>
      <c r="E332" s="44">
        <f t="shared" si="37"/>
        <v>0.44861111111111113</v>
      </c>
      <c r="G332" s="45">
        <v>3.5810000000000002E-2</v>
      </c>
      <c r="I332" s="45">
        <f>'Ex SWC-7'!$D$11</f>
        <v>1.2547263528238697E-2</v>
      </c>
      <c r="K332" s="46">
        <f t="shared" si="38"/>
        <v>2.3262736471761303E-2</v>
      </c>
      <c r="M332" s="47">
        <f t="shared" si="35"/>
        <v>14661.931940189452</v>
      </c>
      <c r="O332" s="48">
        <f t="shared" si="39"/>
        <v>29.323863880378905</v>
      </c>
      <c r="Q332" s="48">
        <f t="shared" si="40"/>
        <v>32.560863880378903</v>
      </c>
      <c r="S332" s="49">
        <f t="shared" si="41"/>
        <v>40.387828946508321</v>
      </c>
    </row>
    <row r="333" spans="1:19" hidden="1" x14ac:dyDescent="0.2">
      <c r="A333" s="38">
        <v>324</v>
      </c>
      <c r="C333" s="43">
        <f t="shared" si="36"/>
        <v>162000</v>
      </c>
      <c r="E333" s="44">
        <f t="shared" si="37"/>
        <v>0.45</v>
      </c>
      <c r="G333" s="45">
        <v>3.5810000000000002E-2</v>
      </c>
      <c r="I333" s="45">
        <f>'Ex SWC-7'!$D$11</f>
        <v>1.2547263528238697E-2</v>
      </c>
      <c r="K333" s="46">
        <f t="shared" si="38"/>
        <v>2.3262736471761303E-2</v>
      </c>
      <c r="M333" s="47">
        <f t="shared" si="35"/>
        <v>14673.563308425331</v>
      </c>
      <c r="O333" s="48">
        <f t="shared" si="39"/>
        <v>29.347126616850662</v>
      </c>
      <c r="Q333" s="48">
        <f t="shared" si="40"/>
        <v>32.584126616850661</v>
      </c>
      <c r="S333" s="49">
        <f t="shared" si="41"/>
        <v>40.387828946508321</v>
      </c>
    </row>
    <row r="334" spans="1:19" hidden="1" x14ac:dyDescent="0.2">
      <c r="A334" s="38">
        <v>325</v>
      </c>
      <c r="C334" s="43">
        <f t="shared" si="36"/>
        <v>162500</v>
      </c>
      <c r="E334" s="44">
        <f t="shared" si="37"/>
        <v>0.4513888888888889</v>
      </c>
      <c r="G334" s="45">
        <v>3.5810000000000002E-2</v>
      </c>
      <c r="I334" s="45">
        <f>'Ex SWC-7'!$D$11</f>
        <v>1.2547263528238697E-2</v>
      </c>
      <c r="K334" s="46">
        <f t="shared" si="38"/>
        <v>2.3262736471761303E-2</v>
      </c>
      <c r="M334" s="47">
        <f t="shared" si="35"/>
        <v>14685.194676661213</v>
      </c>
      <c r="O334" s="48">
        <f t="shared" si="39"/>
        <v>29.370389353322427</v>
      </c>
      <c r="Q334" s="48">
        <f t="shared" si="40"/>
        <v>32.607389353322425</v>
      </c>
      <c r="S334" s="49">
        <f t="shared" si="41"/>
        <v>40.387828946508321</v>
      </c>
    </row>
    <row r="335" spans="1:19" hidden="1" x14ac:dyDescent="0.2">
      <c r="A335" s="38">
        <v>326</v>
      </c>
      <c r="C335" s="43">
        <f t="shared" si="36"/>
        <v>163000</v>
      </c>
      <c r="E335" s="44">
        <f t="shared" si="37"/>
        <v>0.45277777777777778</v>
      </c>
      <c r="G335" s="45">
        <v>3.5810000000000002E-2</v>
      </c>
      <c r="I335" s="45">
        <f>'Ex SWC-7'!$D$11</f>
        <v>1.2547263528238697E-2</v>
      </c>
      <c r="K335" s="46">
        <f t="shared" si="38"/>
        <v>2.3262736471761303E-2</v>
      </c>
      <c r="M335" s="47">
        <f t="shared" si="35"/>
        <v>14696.826044897094</v>
      </c>
      <c r="O335" s="48">
        <f t="shared" si="39"/>
        <v>29.393652089794188</v>
      </c>
      <c r="Q335" s="48">
        <f t="shared" si="40"/>
        <v>32.630652089794189</v>
      </c>
      <c r="S335" s="49">
        <f t="shared" si="41"/>
        <v>40.387828946508321</v>
      </c>
    </row>
    <row r="336" spans="1:19" hidden="1" x14ac:dyDescent="0.2">
      <c r="A336" s="38">
        <v>327</v>
      </c>
      <c r="C336" s="43">
        <f t="shared" si="36"/>
        <v>163500</v>
      </c>
      <c r="E336" s="44">
        <f t="shared" si="37"/>
        <v>0.45416666666666666</v>
      </c>
      <c r="G336" s="45">
        <v>3.5810000000000002E-2</v>
      </c>
      <c r="I336" s="45">
        <f>'Ex SWC-7'!$D$11</f>
        <v>1.2547263528238697E-2</v>
      </c>
      <c r="K336" s="46">
        <f t="shared" si="38"/>
        <v>2.3262736471761303E-2</v>
      </c>
      <c r="M336" s="47">
        <f t="shared" si="35"/>
        <v>14708.457413132974</v>
      </c>
      <c r="O336" s="48">
        <f t="shared" si="39"/>
        <v>29.416914826265948</v>
      </c>
      <c r="Q336" s="48">
        <f t="shared" si="40"/>
        <v>32.653914826265947</v>
      </c>
      <c r="S336" s="49">
        <f t="shared" si="41"/>
        <v>40.387828946508321</v>
      </c>
    </row>
    <row r="337" spans="1:19" hidden="1" x14ac:dyDescent="0.2">
      <c r="A337" s="38">
        <v>328</v>
      </c>
      <c r="C337" s="43">
        <f t="shared" si="36"/>
        <v>164000</v>
      </c>
      <c r="E337" s="44">
        <f t="shared" si="37"/>
        <v>0.45555555555555555</v>
      </c>
      <c r="G337" s="45">
        <v>3.5810000000000002E-2</v>
      </c>
      <c r="I337" s="45">
        <f>'Ex SWC-7'!$D$11</f>
        <v>1.2547263528238697E-2</v>
      </c>
      <c r="K337" s="46">
        <f t="shared" si="38"/>
        <v>2.3262736471761303E-2</v>
      </c>
      <c r="M337" s="47">
        <f t="shared" si="35"/>
        <v>14720.088781368855</v>
      </c>
      <c r="O337" s="48">
        <f t="shared" si="39"/>
        <v>29.440177562737709</v>
      </c>
      <c r="Q337" s="48">
        <f t="shared" si="40"/>
        <v>32.677177562737711</v>
      </c>
      <c r="S337" s="49">
        <f t="shared" si="41"/>
        <v>40.387828946508321</v>
      </c>
    </row>
    <row r="338" spans="1:19" hidden="1" x14ac:dyDescent="0.2">
      <c r="A338" s="38">
        <v>329</v>
      </c>
      <c r="C338" s="43">
        <f t="shared" si="36"/>
        <v>164500</v>
      </c>
      <c r="E338" s="44">
        <f t="shared" si="37"/>
        <v>0.45694444444444443</v>
      </c>
      <c r="G338" s="45">
        <v>3.5810000000000002E-2</v>
      </c>
      <c r="I338" s="45">
        <f>'Ex SWC-7'!$D$11</f>
        <v>1.2547263528238697E-2</v>
      </c>
      <c r="K338" s="46">
        <f t="shared" si="38"/>
        <v>2.3262736471761303E-2</v>
      </c>
      <c r="M338" s="47">
        <f t="shared" si="35"/>
        <v>14731.720149604735</v>
      </c>
      <c r="O338" s="48">
        <f t="shared" si="39"/>
        <v>29.46344029920947</v>
      </c>
      <c r="Q338" s="48">
        <f t="shared" si="40"/>
        <v>32.700440299209468</v>
      </c>
      <c r="S338" s="49">
        <f t="shared" si="41"/>
        <v>40.387828946508321</v>
      </c>
    </row>
    <row r="339" spans="1:19" hidden="1" x14ac:dyDescent="0.2">
      <c r="A339" s="38">
        <v>330</v>
      </c>
      <c r="C339" s="43">
        <f t="shared" si="36"/>
        <v>165000</v>
      </c>
      <c r="E339" s="44">
        <f t="shared" si="37"/>
        <v>0.45833333333333331</v>
      </c>
      <c r="G339" s="45">
        <v>3.5810000000000002E-2</v>
      </c>
      <c r="I339" s="45">
        <f>'Ex SWC-7'!$D$11</f>
        <v>1.2547263528238697E-2</v>
      </c>
      <c r="K339" s="46">
        <f t="shared" si="38"/>
        <v>2.3262736471761303E-2</v>
      </c>
      <c r="M339" s="47">
        <f t="shared" si="35"/>
        <v>14743.351517840616</v>
      </c>
      <c r="O339" s="48">
        <f t="shared" si="39"/>
        <v>29.486703035681231</v>
      </c>
      <c r="Q339" s="48">
        <f t="shared" si="40"/>
        <v>32.723703035681233</v>
      </c>
      <c r="S339" s="49">
        <f t="shared" si="41"/>
        <v>40.387828946508321</v>
      </c>
    </row>
    <row r="340" spans="1:19" hidden="1" x14ac:dyDescent="0.2">
      <c r="A340" s="38">
        <v>331</v>
      </c>
      <c r="C340" s="43">
        <f t="shared" si="36"/>
        <v>165500</v>
      </c>
      <c r="E340" s="44">
        <f t="shared" si="37"/>
        <v>0.4597222222222222</v>
      </c>
      <c r="G340" s="45">
        <v>3.5810000000000002E-2</v>
      </c>
      <c r="I340" s="45">
        <f>'Ex SWC-7'!$D$11</f>
        <v>1.2547263528238697E-2</v>
      </c>
      <c r="K340" s="46">
        <f t="shared" si="38"/>
        <v>2.3262736471761303E-2</v>
      </c>
      <c r="M340" s="47">
        <f t="shared" si="35"/>
        <v>14754.982886076497</v>
      </c>
      <c r="O340" s="48">
        <f t="shared" si="39"/>
        <v>29.509965772152995</v>
      </c>
      <c r="Q340" s="48">
        <f t="shared" si="40"/>
        <v>32.746965772152997</v>
      </c>
      <c r="S340" s="49">
        <f t="shared" si="41"/>
        <v>40.387828946508321</v>
      </c>
    </row>
    <row r="341" spans="1:19" hidden="1" x14ac:dyDescent="0.2">
      <c r="A341" s="38">
        <v>332</v>
      </c>
      <c r="C341" s="43">
        <f t="shared" si="36"/>
        <v>166000</v>
      </c>
      <c r="E341" s="44">
        <f t="shared" si="37"/>
        <v>0.46111111111111114</v>
      </c>
      <c r="G341" s="45">
        <v>3.5810000000000002E-2</v>
      </c>
      <c r="I341" s="45">
        <f>'Ex SWC-7'!$D$11</f>
        <v>1.2547263528238697E-2</v>
      </c>
      <c r="K341" s="46">
        <f t="shared" si="38"/>
        <v>2.3262736471761303E-2</v>
      </c>
      <c r="M341" s="47">
        <f t="shared" si="35"/>
        <v>14766.614254312377</v>
      </c>
      <c r="O341" s="48">
        <f t="shared" si="39"/>
        <v>29.533228508624752</v>
      </c>
      <c r="Q341" s="48">
        <f t="shared" si="40"/>
        <v>32.770228508624754</v>
      </c>
      <c r="S341" s="49">
        <f t="shared" si="41"/>
        <v>40.387828946508321</v>
      </c>
    </row>
    <row r="342" spans="1:19" hidden="1" x14ac:dyDescent="0.2">
      <c r="A342" s="38">
        <v>333</v>
      </c>
      <c r="C342" s="43">
        <f t="shared" si="36"/>
        <v>166500</v>
      </c>
      <c r="E342" s="44">
        <f t="shared" si="37"/>
        <v>0.46250000000000002</v>
      </c>
      <c r="G342" s="45">
        <v>3.5810000000000002E-2</v>
      </c>
      <c r="I342" s="45">
        <f>'Ex SWC-7'!$D$11</f>
        <v>1.2547263528238697E-2</v>
      </c>
      <c r="K342" s="46">
        <f t="shared" si="38"/>
        <v>2.3262736471761303E-2</v>
      </c>
      <c r="M342" s="47">
        <f t="shared" si="35"/>
        <v>14778.245622548258</v>
      </c>
      <c r="O342" s="48">
        <f t="shared" si="39"/>
        <v>29.556491245096517</v>
      </c>
      <c r="Q342" s="48">
        <f t="shared" si="40"/>
        <v>32.793491245096519</v>
      </c>
      <c r="S342" s="49">
        <f t="shared" si="41"/>
        <v>40.387828946508321</v>
      </c>
    </row>
    <row r="343" spans="1:19" hidden="1" x14ac:dyDescent="0.2">
      <c r="A343" s="38">
        <v>334</v>
      </c>
      <c r="C343" s="43">
        <f t="shared" si="36"/>
        <v>167000</v>
      </c>
      <c r="E343" s="44">
        <f t="shared" si="37"/>
        <v>0.46388888888888891</v>
      </c>
      <c r="G343" s="45">
        <v>3.5810000000000002E-2</v>
      </c>
      <c r="I343" s="45">
        <f>'Ex SWC-7'!$D$11</f>
        <v>1.2547263528238697E-2</v>
      </c>
      <c r="K343" s="46">
        <f t="shared" si="38"/>
        <v>2.3262736471761303E-2</v>
      </c>
      <c r="M343" s="47">
        <f t="shared" si="35"/>
        <v>14789.876990784138</v>
      </c>
      <c r="O343" s="48">
        <f t="shared" si="39"/>
        <v>29.579753981568278</v>
      </c>
      <c r="Q343" s="48">
        <f t="shared" si="40"/>
        <v>32.816753981568276</v>
      </c>
      <c r="S343" s="49">
        <f t="shared" si="41"/>
        <v>40.387828946508321</v>
      </c>
    </row>
    <row r="344" spans="1:19" hidden="1" x14ac:dyDescent="0.2">
      <c r="A344" s="38">
        <v>335</v>
      </c>
      <c r="C344" s="43">
        <f t="shared" si="36"/>
        <v>167500</v>
      </c>
      <c r="E344" s="44">
        <f t="shared" si="37"/>
        <v>0.46527777777777779</v>
      </c>
      <c r="G344" s="45">
        <v>3.5810000000000002E-2</v>
      </c>
      <c r="I344" s="45">
        <f>'Ex SWC-7'!$D$11</f>
        <v>1.2547263528238697E-2</v>
      </c>
      <c r="K344" s="46">
        <f t="shared" si="38"/>
        <v>2.3262736471761303E-2</v>
      </c>
      <c r="M344" s="47">
        <f t="shared" si="35"/>
        <v>14801.508359020019</v>
      </c>
      <c r="O344" s="48">
        <f t="shared" si="39"/>
        <v>29.603016718040038</v>
      </c>
      <c r="Q344" s="48">
        <f t="shared" si="40"/>
        <v>32.84001671804004</v>
      </c>
      <c r="S344" s="49">
        <f t="shared" si="41"/>
        <v>40.387828946508321</v>
      </c>
    </row>
    <row r="345" spans="1:19" hidden="1" x14ac:dyDescent="0.2">
      <c r="A345" s="38">
        <v>336</v>
      </c>
      <c r="C345" s="43">
        <f t="shared" si="36"/>
        <v>168000</v>
      </c>
      <c r="E345" s="44">
        <f t="shared" si="37"/>
        <v>0.46666666666666667</v>
      </c>
      <c r="G345" s="45">
        <v>3.5810000000000002E-2</v>
      </c>
      <c r="I345" s="45">
        <f>'Ex SWC-7'!$D$11</f>
        <v>1.2547263528238697E-2</v>
      </c>
      <c r="K345" s="46">
        <f t="shared" si="38"/>
        <v>2.3262736471761303E-2</v>
      </c>
      <c r="M345" s="47">
        <f t="shared" si="35"/>
        <v>14813.139727255901</v>
      </c>
      <c r="O345" s="48">
        <f t="shared" si="39"/>
        <v>29.626279454511803</v>
      </c>
      <c r="Q345" s="48">
        <f t="shared" si="40"/>
        <v>32.863279454511805</v>
      </c>
      <c r="S345" s="49">
        <f t="shared" si="41"/>
        <v>40.387828946508321</v>
      </c>
    </row>
    <row r="346" spans="1:19" hidden="1" x14ac:dyDescent="0.2">
      <c r="A346" s="38">
        <v>337</v>
      </c>
      <c r="C346" s="43">
        <f t="shared" si="36"/>
        <v>168500</v>
      </c>
      <c r="E346" s="44">
        <f t="shared" si="37"/>
        <v>0.46805555555555556</v>
      </c>
      <c r="G346" s="45">
        <v>3.5810000000000002E-2</v>
      </c>
      <c r="I346" s="45">
        <f>'Ex SWC-7'!$D$11</f>
        <v>1.2547263528238697E-2</v>
      </c>
      <c r="K346" s="46">
        <f t="shared" si="38"/>
        <v>2.3262736471761303E-2</v>
      </c>
      <c r="M346" s="47">
        <f t="shared" si="35"/>
        <v>14824.77109549178</v>
      </c>
      <c r="O346" s="48">
        <f t="shared" si="39"/>
        <v>29.64954219098356</v>
      </c>
      <c r="Q346" s="48">
        <f t="shared" si="40"/>
        <v>32.886542190983562</v>
      </c>
      <c r="S346" s="49">
        <f t="shared" si="41"/>
        <v>40.387828946508321</v>
      </c>
    </row>
    <row r="347" spans="1:19" hidden="1" x14ac:dyDescent="0.2">
      <c r="A347" s="38">
        <v>338</v>
      </c>
      <c r="C347" s="43">
        <f t="shared" si="36"/>
        <v>169000</v>
      </c>
      <c r="E347" s="44">
        <f t="shared" si="37"/>
        <v>0.46944444444444444</v>
      </c>
      <c r="G347" s="45">
        <v>3.5810000000000002E-2</v>
      </c>
      <c r="I347" s="45">
        <f>'Ex SWC-7'!$D$11</f>
        <v>1.2547263528238697E-2</v>
      </c>
      <c r="K347" s="46">
        <f t="shared" si="38"/>
        <v>2.3262736471761303E-2</v>
      </c>
      <c r="M347" s="47">
        <f t="shared" si="35"/>
        <v>14836.402463727662</v>
      </c>
      <c r="O347" s="48">
        <f t="shared" si="39"/>
        <v>29.672804927455324</v>
      </c>
      <c r="Q347" s="48">
        <f t="shared" si="40"/>
        <v>32.909804927455326</v>
      </c>
      <c r="S347" s="49">
        <f t="shared" si="41"/>
        <v>40.387828946508321</v>
      </c>
    </row>
    <row r="348" spans="1:19" hidden="1" x14ac:dyDescent="0.2">
      <c r="A348" s="38">
        <v>339</v>
      </c>
      <c r="C348" s="43">
        <f t="shared" si="36"/>
        <v>169500</v>
      </c>
      <c r="E348" s="44">
        <f t="shared" si="37"/>
        <v>0.47083333333333333</v>
      </c>
      <c r="G348" s="45">
        <v>3.5810000000000002E-2</v>
      </c>
      <c r="I348" s="45">
        <f>'Ex SWC-7'!$D$11</f>
        <v>1.2547263528238697E-2</v>
      </c>
      <c r="K348" s="46">
        <f t="shared" si="38"/>
        <v>2.3262736471761303E-2</v>
      </c>
      <c r="M348" s="47">
        <f t="shared" si="35"/>
        <v>14848.033831963541</v>
      </c>
      <c r="O348" s="48">
        <f t="shared" si="39"/>
        <v>29.696067663927082</v>
      </c>
      <c r="Q348" s="48">
        <f t="shared" si="40"/>
        <v>32.933067663927083</v>
      </c>
      <c r="S348" s="49">
        <f t="shared" si="41"/>
        <v>40.387828946508321</v>
      </c>
    </row>
    <row r="349" spans="1:19" hidden="1" x14ac:dyDescent="0.2">
      <c r="A349" s="38">
        <v>340</v>
      </c>
      <c r="C349" s="43">
        <f t="shared" si="36"/>
        <v>170000</v>
      </c>
      <c r="E349" s="44">
        <f t="shared" si="37"/>
        <v>0.47222222222222221</v>
      </c>
      <c r="G349" s="45">
        <v>3.5810000000000002E-2</v>
      </c>
      <c r="I349" s="45">
        <f>'Ex SWC-7'!$D$11</f>
        <v>1.2547263528238697E-2</v>
      </c>
      <c r="K349" s="46">
        <f t="shared" si="38"/>
        <v>2.3262736471761303E-2</v>
      </c>
      <c r="M349" s="47">
        <f t="shared" si="35"/>
        <v>14859.665200199423</v>
      </c>
      <c r="O349" s="48">
        <f t="shared" si="39"/>
        <v>29.719330400398846</v>
      </c>
      <c r="Q349" s="48">
        <f t="shared" si="40"/>
        <v>32.956330400398848</v>
      </c>
      <c r="S349" s="49">
        <f t="shared" si="41"/>
        <v>40.387828946508321</v>
      </c>
    </row>
    <row r="350" spans="1:19" hidden="1" x14ac:dyDescent="0.2">
      <c r="A350" s="38">
        <v>341</v>
      </c>
      <c r="C350" s="43">
        <f t="shared" si="36"/>
        <v>170500</v>
      </c>
      <c r="E350" s="44">
        <f t="shared" si="37"/>
        <v>0.47361111111111109</v>
      </c>
      <c r="G350" s="45">
        <v>3.5810000000000002E-2</v>
      </c>
      <c r="I350" s="45">
        <f>'Ex SWC-7'!$D$11</f>
        <v>1.2547263528238697E-2</v>
      </c>
      <c r="K350" s="46">
        <f t="shared" si="38"/>
        <v>2.3262736471761303E-2</v>
      </c>
      <c r="M350" s="47">
        <f t="shared" si="35"/>
        <v>14871.296568435304</v>
      </c>
      <c r="O350" s="48">
        <f t="shared" si="39"/>
        <v>29.742593136870607</v>
      </c>
      <c r="Q350" s="48">
        <f t="shared" si="40"/>
        <v>32.979593136870605</v>
      </c>
      <c r="S350" s="49">
        <f t="shared" si="41"/>
        <v>40.387828946508321</v>
      </c>
    </row>
    <row r="351" spans="1:19" hidden="1" x14ac:dyDescent="0.2">
      <c r="A351" s="38">
        <v>342</v>
      </c>
      <c r="C351" s="43">
        <f t="shared" si="36"/>
        <v>171000</v>
      </c>
      <c r="E351" s="44">
        <f t="shared" si="37"/>
        <v>0.47499999999999998</v>
      </c>
      <c r="G351" s="45">
        <v>3.5810000000000002E-2</v>
      </c>
      <c r="I351" s="45">
        <f>'Ex SWC-7'!$D$11</f>
        <v>1.2547263528238697E-2</v>
      </c>
      <c r="K351" s="46">
        <f t="shared" si="38"/>
        <v>2.3262736471761303E-2</v>
      </c>
      <c r="M351" s="47">
        <f t="shared" si="35"/>
        <v>14882.927936671183</v>
      </c>
      <c r="O351" s="48">
        <f t="shared" si="39"/>
        <v>29.765855873342367</v>
      </c>
      <c r="Q351" s="48">
        <f t="shared" si="40"/>
        <v>33.002855873342369</v>
      </c>
      <c r="S351" s="49">
        <f t="shared" si="41"/>
        <v>40.387828946508321</v>
      </c>
    </row>
    <row r="352" spans="1:19" hidden="1" x14ac:dyDescent="0.2">
      <c r="A352" s="38">
        <v>343</v>
      </c>
      <c r="C352" s="43">
        <f t="shared" si="36"/>
        <v>171500</v>
      </c>
      <c r="E352" s="44">
        <f t="shared" si="37"/>
        <v>0.47638888888888886</v>
      </c>
      <c r="G352" s="45">
        <v>3.5810000000000002E-2</v>
      </c>
      <c r="I352" s="45">
        <f>'Ex SWC-7'!$D$11</f>
        <v>1.2547263528238697E-2</v>
      </c>
      <c r="K352" s="46">
        <f t="shared" si="38"/>
        <v>2.3262736471761303E-2</v>
      </c>
      <c r="M352" s="47">
        <f t="shared" si="35"/>
        <v>14894.559304907065</v>
      </c>
      <c r="O352" s="48">
        <f t="shared" si="39"/>
        <v>29.789118609814128</v>
      </c>
      <c r="Q352" s="48">
        <f t="shared" si="40"/>
        <v>33.026118609814127</v>
      </c>
      <c r="S352" s="49">
        <f t="shared" si="41"/>
        <v>40.387828946508321</v>
      </c>
    </row>
    <row r="353" spans="1:19" hidden="1" x14ac:dyDescent="0.2">
      <c r="A353" s="38">
        <v>344</v>
      </c>
      <c r="C353" s="43">
        <f t="shared" si="36"/>
        <v>172000</v>
      </c>
      <c r="E353" s="44">
        <f t="shared" si="37"/>
        <v>0.4777777777777778</v>
      </c>
      <c r="G353" s="45">
        <v>3.5810000000000002E-2</v>
      </c>
      <c r="I353" s="45">
        <f>'Ex SWC-7'!$D$11</f>
        <v>1.2547263528238697E-2</v>
      </c>
      <c r="K353" s="46">
        <f t="shared" si="38"/>
        <v>2.3262736471761303E-2</v>
      </c>
      <c r="M353" s="47">
        <f t="shared" si="35"/>
        <v>14906.190673142944</v>
      </c>
      <c r="O353" s="48">
        <f t="shared" si="39"/>
        <v>29.812381346285889</v>
      </c>
      <c r="Q353" s="48">
        <f t="shared" si="40"/>
        <v>33.049381346285891</v>
      </c>
      <c r="S353" s="49">
        <f t="shared" si="41"/>
        <v>40.387828946508321</v>
      </c>
    </row>
    <row r="354" spans="1:19" hidden="1" x14ac:dyDescent="0.2">
      <c r="A354" s="38">
        <v>345</v>
      </c>
      <c r="C354" s="43">
        <f t="shared" si="36"/>
        <v>172500</v>
      </c>
      <c r="E354" s="44">
        <f t="shared" si="37"/>
        <v>0.47916666666666669</v>
      </c>
      <c r="G354" s="45">
        <v>3.5810000000000002E-2</v>
      </c>
      <c r="I354" s="45">
        <f>'Ex SWC-7'!$D$11</f>
        <v>1.2547263528238697E-2</v>
      </c>
      <c r="K354" s="46">
        <f t="shared" si="38"/>
        <v>2.3262736471761303E-2</v>
      </c>
      <c r="M354" s="47">
        <f t="shared" si="35"/>
        <v>14917.822041378826</v>
      </c>
      <c r="O354" s="48">
        <f t="shared" si="39"/>
        <v>29.83564408275765</v>
      </c>
      <c r="Q354" s="48">
        <f t="shared" si="40"/>
        <v>33.072644082757648</v>
      </c>
      <c r="S354" s="49">
        <f t="shared" si="41"/>
        <v>40.387828946508321</v>
      </c>
    </row>
    <row r="355" spans="1:19" hidden="1" x14ac:dyDescent="0.2">
      <c r="A355" s="38">
        <v>346</v>
      </c>
      <c r="C355" s="43">
        <f t="shared" si="36"/>
        <v>173000</v>
      </c>
      <c r="E355" s="44">
        <f t="shared" si="37"/>
        <v>0.48055555555555557</v>
      </c>
      <c r="G355" s="45">
        <v>3.5810000000000002E-2</v>
      </c>
      <c r="I355" s="45">
        <f>'Ex SWC-7'!$D$11</f>
        <v>1.2547263528238697E-2</v>
      </c>
      <c r="K355" s="46">
        <f t="shared" si="38"/>
        <v>2.3262736471761303E-2</v>
      </c>
      <c r="M355" s="47">
        <f t="shared" si="35"/>
        <v>14929.453409614707</v>
      </c>
      <c r="O355" s="48">
        <f t="shared" si="39"/>
        <v>29.858906819229414</v>
      </c>
      <c r="Q355" s="48">
        <f t="shared" si="40"/>
        <v>33.095906819229413</v>
      </c>
      <c r="S355" s="49">
        <f t="shared" si="41"/>
        <v>40.387828946508321</v>
      </c>
    </row>
    <row r="356" spans="1:19" hidden="1" x14ac:dyDescent="0.2">
      <c r="A356" s="38">
        <v>347</v>
      </c>
      <c r="C356" s="43">
        <f t="shared" si="36"/>
        <v>173500</v>
      </c>
      <c r="E356" s="44">
        <f t="shared" si="37"/>
        <v>0.48194444444444445</v>
      </c>
      <c r="G356" s="45">
        <v>3.5810000000000002E-2</v>
      </c>
      <c r="I356" s="45">
        <f>'Ex SWC-7'!$D$11</f>
        <v>1.2547263528238697E-2</v>
      </c>
      <c r="K356" s="46">
        <f t="shared" si="38"/>
        <v>2.3262736471761303E-2</v>
      </c>
      <c r="M356" s="47">
        <f t="shared" si="35"/>
        <v>14941.084777850587</v>
      </c>
      <c r="O356" s="48">
        <f t="shared" si="39"/>
        <v>29.882169555701175</v>
      </c>
      <c r="Q356" s="48">
        <f t="shared" si="40"/>
        <v>33.119169555701177</v>
      </c>
      <c r="S356" s="49">
        <f t="shared" si="41"/>
        <v>40.387828946508321</v>
      </c>
    </row>
    <row r="357" spans="1:19" hidden="1" x14ac:dyDescent="0.2">
      <c r="A357" s="38">
        <v>348</v>
      </c>
      <c r="C357" s="43">
        <f t="shared" si="36"/>
        <v>174000</v>
      </c>
      <c r="E357" s="44">
        <f t="shared" si="37"/>
        <v>0.48333333333333334</v>
      </c>
      <c r="G357" s="45">
        <v>3.5810000000000002E-2</v>
      </c>
      <c r="I357" s="45">
        <f>'Ex SWC-7'!$D$11</f>
        <v>1.2547263528238697E-2</v>
      </c>
      <c r="K357" s="46">
        <f t="shared" si="38"/>
        <v>2.3262736471761303E-2</v>
      </c>
      <c r="M357" s="47">
        <f t="shared" si="35"/>
        <v>14952.716146086468</v>
      </c>
      <c r="O357" s="48">
        <f t="shared" si="39"/>
        <v>29.905432292172936</v>
      </c>
      <c r="Q357" s="48">
        <f t="shared" si="40"/>
        <v>33.142432292172934</v>
      </c>
      <c r="S357" s="49">
        <f t="shared" si="41"/>
        <v>40.387828946508321</v>
      </c>
    </row>
    <row r="358" spans="1:19" hidden="1" x14ac:dyDescent="0.2">
      <c r="A358" s="38">
        <v>349</v>
      </c>
      <c r="C358" s="43">
        <f t="shared" si="36"/>
        <v>174500</v>
      </c>
      <c r="E358" s="44">
        <f t="shared" si="37"/>
        <v>0.48472222222222222</v>
      </c>
      <c r="G358" s="45">
        <v>3.5810000000000002E-2</v>
      </c>
      <c r="I358" s="45">
        <f>'Ex SWC-7'!$D$11</f>
        <v>1.2547263528238697E-2</v>
      </c>
      <c r="K358" s="46">
        <f t="shared" si="38"/>
        <v>2.3262736471761303E-2</v>
      </c>
      <c r="M358" s="47">
        <f t="shared" si="35"/>
        <v>14964.347514322348</v>
      </c>
      <c r="O358" s="48">
        <f t="shared" si="39"/>
        <v>29.928695028644697</v>
      </c>
      <c r="Q358" s="48">
        <f t="shared" si="40"/>
        <v>33.165695028644699</v>
      </c>
      <c r="S358" s="49">
        <f t="shared" si="41"/>
        <v>40.387828946508321</v>
      </c>
    </row>
    <row r="359" spans="1:19" hidden="1" x14ac:dyDescent="0.2">
      <c r="A359" s="38">
        <v>350</v>
      </c>
      <c r="C359" s="43">
        <f t="shared" si="36"/>
        <v>175000</v>
      </c>
      <c r="E359" s="44">
        <f t="shared" si="37"/>
        <v>0.4861111111111111</v>
      </c>
      <c r="G359" s="45">
        <v>3.5810000000000002E-2</v>
      </c>
      <c r="I359" s="45">
        <f>'Ex SWC-7'!$D$11</f>
        <v>1.2547263528238697E-2</v>
      </c>
      <c r="K359" s="46">
        <f t="shared" si="38"/>
        <v>2.3262736471761303E-2</v>
      </c>
      <c r="M359" s="47">
        <f t="shared" si="35"/>
        <v>14975.978882558229</v>
      </c>
      <c r="O359" s="48">
        <f t="shared" si="39"/>
        <v>29.951957765116457</v>
      </c>
      <c r="Q359" s="48">
        <f t="shared" si="40"/>
        <v>33.188957765116456</v>
      </c>
      <c r="S359" s="49">
        <f t="shared" si="41"/>
        <v>40.387828946508321</v>
      </c>
    </row>
    <row r="360" spans="1:19" hidden="1" x14ac:dyDescent="0.2">
      <c r="A360" s="38">
        <v>351</v>
      </c>
      <c r="C360" s="43">
        <f t="shared" si="36"/>
        <v>175500</v>
      </c>
      <c r="E360" s="44">
        <f t="shared" si="37"/>
        <v>0.48749999999999999</v>
      </c>
      <c r="G360" s="45">
        <v>3.5810000000000002E-2</v>
      </c>
      <c r="I360" s="45">
        <f>'Ex SWC-7'!$D$11</f>
        <v>1.2547263528238697E-2</v>
      </c>
      <c r="K360" s="46">
        <f t="shared" si="38"/>
        <v>2.3262736471761303E-2</v>
      </c>
      <c r="M360" s="47">
        <f t="shared" si="35"/>
        <v>14987.61025079411</v>
      </c>
      <c r="O360" s="48">
        <f t="shared" si="39"/>
        <v>29.975220501588222</v>
      </c>
      <c r="Q360" s="48">
        <f t="shared" si="40"/>
        <v>33.21222050158822</v>
      </c>
      <c r="S360" s="49">
        <f t="shared" si="41"/>
        <v>40.387828946508321</v>
      </c>
    </row>
    <row r="361" spans="1:19" hidden="1" x14ac:dyDescent="0.2">
      <c r="A361" s="38">
        <v>352</v>
      </c>
      <c r="C361" s="43">
        <f t="shared" si="36"/>
        <v>176000</v>
      </c>
      <c r="E361" s="44">
        <f t="shared" si="37"/>
        <v>0.48888888888888887</v>
      </c>
      <c r="G361" s="45">
        <v>3.5810000000000002E-2</v>
      </c>
      <c r="I361" s="45">
        <f>'Ex SWC-7'!$D$11</f>
        <v>1.2547263528238697E-2</v>
      </c>
      <c r="K361" s="46">
        <f t="shared" si="38"/>
        <v>2.3262736471761303E-2</v>
      </c>
      <c r="M361" s="47">
        <f t="shared" si="35"/>
        <v>14999.24161902999</v>
      </c>
      <c r="O361" s="48">
        <f t="shared" si="39"/>
        <v>29.998483238059979</v>
      </c>
      <c r="Q361" s="48">
        <f t="shared" si="40"/>
        <v>33.235483238059977</v>
      </c>
      <c r="S361" s="49">
        <f t="shared" si="41"/>
        <v>40.387828946508321</v>
      </c>
    </row>
    <row r="362" spans="1:19" hidden="1" x14ac:dyDescent="0.2">
      <c r="A362" s="38">
        <v>353</v>
      </c>
      <c r="C362" s="43">
        <f t="shared" si="36"/>
        <v>176500</v>
      </c>
      <c r="E362" s="44">
        <f t="shared" si="37"/>
        <v>0.49027777777777776</v>
      </c>
      <c r="G362" s="45">
        <v>3.5810000000000002E-2</v>
      </c>
      <c r="I362" s="45">
        <f>'Ex SWC-7'!$D$11</f>
        <v>1.2547263528238697E-2</v>
      </c>
      <c r="K362" s="46">
        <f t="shared" si="38"/>
        <v>2.3262736471761303E-2</v>
      </c>
      <c r="M362" s="47">
        <f t="shared" si="35"/>
        <v>15010.872987265871</v>
      </c>
      <c r="O362" s="48">
        <f t="shared" si="39"/>
        <v>30.021745974531743</v>
      </c>
      <c r="Q362" s="48">
        <f t="shared" si="40"/>
        <v>33.258745974531742</v>
      </c>
      <c r="S362" s="49">
        <f t="shared" si="41"/>
        <v>40.387828946508321</v>
      </c>
    </row>
    <row r="363" spans="1:19" hidden="1" x14ac:dyDescent="0.2">
      <c r="A363" s="38">
        <v>354</v>
      </c>
      <c r="C363" s="43">
        <f t="shared" si="36"/>
        <v>177000</v>
      </c>
      <c r="E363" s="44">
        <f t="shared" si="37"/>
        <v>0.49166666666666664</v>
      </c>
      <c r="G363" s="45">
        <v>3.5810000000000002E-2</v>
      </c>
      <c r="I363" s="45">
        <f>'Ex SWC-7'!$D$11</f>
        <v>1.2547263528238697E-2</v>
      </c>
      <c r="K363" s="46">
        <f t="shared" si="38"/>
        <v>2.3262736471761303E-2</v>
      </c>
      <c r="M363" s="47">
        <f t="shared" si="35"/>
        <v>15022.504355501751</v>
      </c>
      <c r="O363" s="48">
        <f t="shared" si="39"/>
        <v>30.045008711003501</v>
      </c>
      <c r="Q363" s="48">
        <f t="shared" si="40"/>
        <v>33.282008711003499</v>
      </c>
      <c r="S363" s="49">
        <f t="shared" si="41"/>
        <v>40.387828946508321</v>
      </c>
    </row>
    <row r="364" spans="1:19" hidden="1" x14ac:dyDescent="0.2">
      <c r="A364" s="38">
        <v>355</v>
      </c>
      <c r="C364" s="43">
        <f t="shared" si="36"/>
        <v>177500</v>
      </c>
      <c r="E364" s="44">
        <f t="shared" si="37"/>
        <v>0.49305555555555558</v>
      </c>
      <c r="G364" s="45">
        <v>3.5810000000000002E-2</v>
      </c>
      <c r="I364" s="45">
        <f>'Ex SWC-7'!$D$11</f>
        <v>1.2547263528238697E-2</v>
      </c>
      <c r="K364" s="46">
        <f t="shared" si="38"/>
        <v>2.3262736471761303E-2</v>
      </c>
      <c r="M364" s="47">
        <f t="shared" si="35"/>
        <v>15034.135723737632</v>
      </c>
      <c r="O364" s="48">
        <f t="shared" si="39"/>
        <v>30.068271447475265</v>
      </c>
      <c r="Q364" s="48">
        <f t="shared" si="40"/>
        <v>33.305271447475263</v>
      </c>
      <c r="S364" s="49">
        <f t="shared" si="41"/>
        <v>40.387828946508321</v>
      </c>
    </row>
    <row r="365" spans="1:19" hidden="1" x14ac:dyDescent="0.2">
      <c r="A365" s="38">
        <v>356</v>
      </c>
      <c r="C365" s="43">
        <f t="shared" si="36"/>
        <v>178000</v>
      </c>
      <c r="E365" s="44">
        <f t="shared" si="37"/>
        <v>0.49444444444444446</v>
      </c>
      <c r="G365" s="45">
        <v>3.5810000000000002E-2</v>
      </c>
      <c r="I365" s="45">
        <f>'Ex SWC-7'!$D$11</f>
        <v>1.2547263528238697E-2</v>
      </c>
      <c r="K365" s="46">
        <f t="shared" si="38"/>
        <v>2.3262736471761303E-2</v>
      </c>
      <c r="M365" s="47">
        <f t="shared" si="35"/>
        <v>15045.767091973514</v>
      </c>
      <c r="O365" s="48">
        <f t="shared" si="39"/>
        <v>30.091534183947026</v>
      </c>
      <c r="Q365" s="48">
        <f t="shared" si="40"/>
        <v>33.328534183947028</v>
      </c>
      <c r="S365" s="49">
        <f t="shared" si="41"/>
        <v>40.387828946508321</v>
      </c>
    </row>
    <row r="366" spans="1:19" hidden="1" x14ac:dyDescent="0.2">
      <c r="A366" s="38">
        <v>357</v>
      </c>
      <c r="C366" s="43">
        <f t="shared" si="36"/>
        <v>178500</v>
      </c>
      <c r="E366" s="44">
        <f t="shared" si="37"/>
        <v>0.49583333333333335</v>
      </c>
      <c r="G366" s="45">
        <v>3.5810000000000002E-2</v>
      </c>
      <c r="I366" s="45">
        <f>'Ex SWC-7'!$D$11</f>
        <v>1.2547263528238697E-2</v>
      </c>
      <c r="K366" s="46">
        <f t="shared" si="38"/>
        <v>2.3262736471761303E-2</v>
      </c>
      <c r="M366" s="47">
        <f t="shared" si="35"/>
        <v>15057.398460209393</v>
      </c>
      <c r="O366" s="48">
        <f t="shared" si="39"/>
        <v>30.114796920418787</v>
      </c>
      <c r="Q366" s="48">
        <f t="shared" si="40"/>
        <v>33.351796920418785</v>
      </c>
      <c r="S366" s="49">
        <f t="shared" si="41"/>
        <v>40.387828946508321</v>
      </c>
    </row>
    <row r="367" spans="1:19" hidden="1" x14ac:dyDescent="0.2">
      <c r="A367" s="38">
        <v>358</v>
      </c>
      <c r="C367" s="43">
        <f t="shared" si="36"/>
        <v>179000</v>
      </c>
      <c r="E367" s="44">
        <f t="shared" si="37"/>
        <v>0.49722222222222223</v>
      </c>
      <c r="G367" s="45">
        <v>3.5810000000000002E-2</v>
      </c>
      <c r="I367" s="45">
        <f>'Ex SWC-7'!$D$11</f>
        <v>1.2547263528238697E-2</v>
      </c>
      <c r="K367" s="46">
        <f t="shared" si="38"/>
        <v>2.3262736471761303E-2</v>
      </c>
      <c r="M367" s="47">
        <f t="shared" si="35"/>
        <v>15069.029828445275</v>
      </c>
      <c r="O367" s="48">
        <f t="shared" si="39"/>
        <v>30.138059656890551</v>
      </c>
      <c r="Q367" s="48">
        <f t="shared" si="40"/>
        <v>33.375059656890549</v>
      </c>
      <c r="S367" s="49">
        <f t="shared" si="41"/>
        <v>40.387828946508321</v>
      </c>
    </row>
    <row r="368" spans="1:19" hidden="1" x14ac:dyDescent="0.2">
      <c r="A368" s="38">
        <v>359</v>
      </c>
      <c r="C368" s="43">
        <f t="shared" si="36"/>
        <v>179500</v>
      </c>
      <c r="E368" s="44">
        <f t="shared" si="37"/>
        <v>0.49861111111111112</v>
      </c>
      <c r="G368" s="45">
        <v>3.5810000000000002E-2</v>
      </c>
      <c r="I368" s="45">
        <f>'Ex SWC-7'!$D$11</f>
        <v>1.2547263528238697E-2</v>
      </c>
      <c r="K368" s="46">
        <f t="shared" si="38"/>
        <v>2.3262736471761303E-2</v>
      </c>
      <c r="M368" s="47">
        <f t="shared" si="35"/>
        <v>15080.661196681154</v>
      </c>
      <c r="O368" s="48">
        <f t="shared" si="39"/>
        <v>30.161322393362308</v>
      </c>
      <c r="Q368" s="48">
        <f t="shared" si="40"/>
        <v>33.398322393362307</v>
      </c>
      <c r="S368" s="49">
        <f t="shared" si="41"/>
        <v>40.387828946508321</v>
      </c>
    </row>
    <row r="369" spans="1:19" hidden="1" x14ac:dyDescent="0.2">
      <c r="A369" s="38">
        <v>360</v>
      </c>
      <c r="C369" s="43">
        <f t="shared" si="36"/>
        <v>180000</v>
      </c>
      <c r="E369" s="44">
        <f t="shared" si="37"/>
        <v>0.5</v>
      </c>
      <c r="G369" s="45">
        <v>3.5810000000000002E-2</v>
      </c>
      <c r="I369" s="45">
        <f>'Ex SWC-7'!$D$11</f>
        <v>1.2547263528238697E-2</v>
      </c>
      <c r="K369" s="46">
        <f t="shared" si="38"/>
        <v>2.3262736471761303E-2</v>
      </c>
      <c r="M369" s="47">
        <f t="shared" si="35"/>
        <v>15092.292564917036</v>
      </c>
      <c r="O369" s="48">
        <f t="shared" si="39"/>
        <v>30.184585129834073</v>
      </c>
      <c r="Q369" s="48">
        <f t="shared" si="40"/>
        <v>33.421585129834071</v>
      </c>
      <c r="S369" s="49">
        <f t="shared" si="41"/>
        <v>40.387828946508321</v>
      </c>
    </row>
    <row r="370" spans="1:19" hidden="1" x14ac:dyDescent="0.2">
      <c r="A370" s="38">
        <v>361</v>
      </c>
      <c r="C370" s="43">
        <f t="shared" si="36"/>
        <v>180500</v>
      </c>
      <c r="E370" s="44">
        <f t="shared" si="37"/>
        <v>0.50138888888888888</v>
      </c>
      <c r="G370" s="45">
        <v>3.5810000000000002E-2</v>
      </c>
      <c r="I370" s="45">
        <f>'Ex SWC-7'!$D$11</f>
        <v>1.2547263528238697E-2</v>
      </c>
      <c r="K370" s="46">
        <f t="shared" si="38"/>
        <v>2.3262736471761303E-2</v>
      </c>
      <c r="M370" s="47">
        <f t="shared" si="35"/>
        <v>15103.923933152917</v>
      </c>
      <c r="O370" s="48">
        <f t="shared" si="39"/>
        <v>30.207847866305833</v>
      </c>
      <c r="Q370" s="48">
        <f t="shared" si="40"/>
        <v>33.444847866305835</v>
      </c>
      <c r="S370" s="49">
        <f t="shared" si="41"/>
        <v>40.387828946508321</v>
      </c>
    </row>
    <row r="371" spans="1:19" hidden="1" x14ac:dyDescent="0.2">
      <c r="A371" s="38">
        <v>362</v>
      </c>
      <c r="C371" s="43">
        <f t="shared" si="36"/>
        <v>181000</v>
      </c>
      <c r="E371" s="44">
        <f t="shared" si="37"/>
        <v>0.50277777777777777</v>
      </c>
      <c r="G371" s="45">
        <v>3.5810000000000002E-2</v>
      </c>
      <c r="I371" s="45">
        <f>'Ex SWC-7'!$D$11</f>
        <v>1.2547263528238697E-2</v>
      </c>
      <c r="K371" s="46">
        <f t="shared" si="38"/>
        <v>2.3262736471761303E-2</v>
      </c>
      <c r="M371" s="47">
        <f t="shared" si="35"/>
        <v>15115.555301388797</v>
      </c>
      <c r="O371" s="48">
        <f t="shared" si="39"/>
        <v>30.231110602777594</v>
      </c>
      <c r="Q371" s="48">
        <f t="shared" si="40"/>
        <v>33.468110602777593</v>
      </c>
      <c r="S371" s="49">
        <f t="shared" si="41"/>
        <v>40.387828946508321</v>
      </c>
    </row>
    <row r="372" spans="1:19" hidden="1" x14ac:dyDescent="0.2">
      <c r="A372" s="38">
        <v>363</v>
      </c>
      <c r="C372" s="43">
        <f t="shared" si="36"/>
        <v>181500</v>
      </c>
      <c r="E372" s="44">
        <f t="shared" si="37"/>
        <v>0.50416666666666665</v>
      </c>
      <c r="G372" s="45">
        <v>3.5810000000000002E-2</v>
      </c>
      <c r="I372" s="45">
        <f>'Ex SWC-7'!$D$11</f>
        <v>1.2547263528238697E-2</v>
      </c>
      <c r="K372" s="46">
        <f t="shared" si="38"/>
        <v>2.3262736471761303E-2</v>
      </c>
      <c r="M372" s="47">
        <f t="shared" si="35"/>
        <v>15127.186669624678</v>
      </c>
      <c r="O372" s="48">
        <f t="shared" si="39"/>
        <v>30.254373339249355</v>
      </c>
      <c r="Q372" s="48">
        <f t="shared" si="40"/>
        <v>33.491373339249357</v>
      </c>
      <c r="S372" s="49">
        <f t="shared" si="41"/>
        <v>40.387828946508321</v>
      </c>
    </row>
    <row r="373" spans="1:19" hidden="1" x14ac:dyDescent="0.2">
      <c r="A373" s="38">
        <v>364</v>
      </c>
      <c r="C373" s="43">
        <f t="shared" si="36"/>
        <v>182000</v>
      </c>
      <c r="E373" s="44">
        <f t="shared" si="37"/>
        <v>0.50555555555555554</v>
      </c>
      <c r="G373" s="45">
        <v>3.5810000000000002E-2</v>
      </c>
      <c r="I373" s="45">
        <f>'Ex SWC-7'!$D$11</f>
        <v>1.2547263528238697E-2</v>
      </c>
      <c r="K373" s="46">
        <f t="shared" si="38"/>
        <v>2.3262736471761303E-2</v>
      </c>
      <c r="M373" s="47">
        <f t="shared" si="35"/>
        <v>15138.818037860558</v>
      </c>
      <c r="O373" s="48">
        <f t="shared" si="39"/>
        <v>30.277636075721116</v>
      </c>
      <c r="Q373" s="48">
        <f t="shared" si="40"/>
        <v>33.514636075721114</v>
      </c>
      <c r="S373" s="49">
        <f t="shared" si="41"/>
        <v>40.387828946508321</v>
      </c>
    </row>
    <row r="374" spans="1:19" hidden="1" x14ac:dyDescent="0.2">
      <c r="A374" s="38">
        <v>365</v>
      </c>
      <c r="C374" s="43">
        <f t="shared" si="36"/>
        <v>182500</v>
      </c>
      <c r="E374" s="44">
        <f t="shared" si="37"/>
        <v>0.50694444444444442</v>
      </c>
      <c r="G374" s="45">
        <v>3.5810000000000002E-2</v>
      </c>
      <c r="I374" s="45">
        <f>'Ex SWC-7'!$D$11</f>
        <v>1.2547263528238697E-2</v>
      </c>
      <c r="K374" s="46">
        <f t="shared" si="38"/>
        <v>2.3262736471761303E-2</v>
      </c>
      <c r="M374" s="47">
        <f t="shared" si="35"/>
        <v>15150.449406096439</v>
      </c>
      <c r="O374" s="48">
        <f t="shared" si="39"/>
        <v>30.300898812192877</v>
      </c>
      <c r="Q374" s="48">
        <f t="shared" si="40"/>
        <v>33.537898812192878</v>
      </c>
      <c r="S374" s="49">
        <f t="shared" si="41"/>
        <v>40.387828946508321</v>
      </c>
    </row>
    <row r="375" spans="1:19" hidden="1" x14ac:dyDescent="0.2">
      <c r="A375" s="38">
        <v>366</v>
      </c>
      <c r="C375" s="43">
        <f t="shared" si="36"/>
        <v>183000</v>
      </c>
      <c r="E375" s="44">
        <f t="shared" si="37"/>
        <v>0.5083333333333333</v>
      </c>
      <c r="G375" s="45">
        <v>3.5810000000000002E-2</v>
      </c>
      <c r="I375" s="45">
        <f>'Ex SWC-7'!$D$11</f>
        <v>1.2547263528238697E-2</v>
      </c>
      <c r="K375" s="46">
        <f t="shared" si="38"/>
        <v>2.3262736471761303E-2</v>
      </c>
      <c r="M375" s="47">
        <f t="shared" ref="M375:M438" si="42">$M$309+((C375-$C$309)*K375)</f>
        <v>15162.08077433232</v>
      </c>
      <c r="O375" s="48">
        <f t="shared" si="39"/>
        <v>30.324161548664641</v>
      </c>
      <c r="Q375" s="48">
        <f t="shared" si="40"/>
        <v>33.561161548664643</v>
      </c>
      <c r="S375" s="49">
        <f t="shared" si="41"/>
        <v>40.387828946508321</v>
      </c>
    </row>
    <row r="376" spans="1:19" hidden="1" x14ac:dyDescent="0.2">
      <c r="A376" s="38">
        <v>367</v>
      </c>
      <c r="C376" s="43">
        <f t="shared" si="36"/>
        <v>183500</v>
      </c>
      <c r="E376" s="44">
        <f t="shared" si="37"/>
        <v>0.50972222222222219</v>
      </c>
      <c r="G376" s="45">
        <v>3.5810000000000002E-2</v>
      </c>
      <c r="I376" s="45">
        <f>'Ex SWC-7'!$D$11</f>
        <v>1.2547263528238697E-2</v>
      </c>
      <c r="K376" s="46">
        <f t="shared" si="38"/>
        <v>2.3262736471761303E-2</v>
      </c>
      <c r="M376" s="47">
        <f t="shared" si="42"/>
        <v>15173.7121425682</v>
      </c>
      <c r="O376" s="48">
        <f t="shared" si="39"/>
        <v>30.347424285136398</v>
      </c>
      <c r="Q376" s="48">
        <f t="shared" si="40"/>
        <v>33.5844242851364</v>
      </c>
      <c r="S376" s="49">
        <f t="shared" si="41"/>
        <v>40.387828946508321</v>
      </c>
    </row>
    <row r="377" spans="1:19" hidden="1" x14ac:dyDescent="0.2">
      <c r="A377" s="38">
        <v>368</v>
      </c>
      <c r="C377" s="43">
        <f t="shared" si="36"/>
        <v>184000</v>
      </c>
      <c r="E377" s="44">
        <f t="shared" si="37"/>
        <v>0.51111111111111107</v>
      </c>
      <c r="G377" s="45">
        <v>3.5810000000000002E-2</v>
      </c>
      <c r="I377" s="45">
        <f>'Ex SWC-7'!$D$11</f>
        <v>1.2547263528238697E-2</v>
      </c>
      <c r="K377" s="46">
        <f t="shared" si="38"/>
        <v>2.3262736471761303E-2</v>
      </c>
      <c r="M377" s="47">
        <f t="shared" si="42"/>
        <v>15185.343510804081</v>
      </c>
      <c r="O377" s="48">
        <f t="shared" si="39"/>
        <v>30.370687021608163</v>
      </c>
      <c r="Q377" s="48">
        <f t="shared" si="40"/>
        <v>33.607687021608164</v>
      </c>
      <c r="S377" s="49">
        <f t="shared" si="41"/>
        <v>40.387828946508321</v>
      </c>
    </row>
    <row r="378" spans="1:19" hidden="1" x14ac:dyDescent="0.2">
      <c r="A378" s="38">
        <v>369</v>
      </c>
      <c r="C378" s="43">
        <f t="shared" si="36"/>
        <v>184500</v>
      </c>
      <c r="E378" s="44">
        <f t="shared" si="37"/>
        <v>0.51249999999999996</v>
      </c>
      <c r="G378" s="45">
        <v>3.5810000000000002E-2</v>
      </c>
      <c r="I378" s="45">
        <f>'Ex SWC-7'!$D$11</f>
        <v>1.2547263528238697E-2</v>
      </c>
      <c r="K378" s="46">
        <f t="shared" si="38"/>
        <v>2.3262736471761303E-2</v>
      </c>
      <c r="M378" s="47">
        <f t="shared" si="42"/>
        <v>15196.974879039961</v>
      </c>
      <c r="O378" s="48">
        <f t="shared" si="39"/>
        <v>30.39394975807992</v>
      </c>
      <c r="Q378" s="48">
        <f t="shared" si="40"/>
        <v>33.630949758079922</v>
      </c>
      <c r="S378" s="49">
        <f t="shared" si="41"/>
        <v>40.387828946508321</v>
      </c>
    </row>
    <row r="379" spans="1:19" hidden="1" x14ac:dyDescent="0.2">
      <c r="A379" s="38">
        <v>370</v>
      </c>
      <c r="C379" s="43">
        <f t="shared" si="36"/>
        <v>185000</v>
      </c>
      <c r="E379" s="44">
        <f t="shared" si="37"/>
        <v>0.51388888888888884</v>
      </c>
      <c r="G379" s="45">
        <v>3.5810000000000002E-2</v>
      </c>
      <c r="I379" s="45">
        <f>'Ex SWC-7'!$D$11</f>
        <v>1.2547263528238697E-2</v>
      </c>
      <c r="K379" s="46">
        <f t="shared" si="38"/>
        <v>2.3262736471761303E-2</v>
      </c>
      <c r="M379" s="47">
        <f t="shared" si="42"/>
        <v>15208.606247275842</v>
      </c>
      <c r="O379" s="48">
        <f t="shared" si="39"/>
        <v>30.417212494551684</v>
      </c>
      <c r="Q379" s="48">
        <f t="shared" si="40"/>
        <v>33.654212494551686</v>
      </c>
      <c r="S379" s="49">
        <f t="shared" si="41"/>
        <v>40.387828946508321</v>
      </c>
    </row>
    <row r="380" spans="1:19" hidden="1" x14ac:dyDescent="0.2">
      <c r="A380" s="38">
        <v>371</v>
      </c>
      <c r="C380" s="43">
        <f t="shared" si="36"/>
        <v>185500</v>
      </c>
      <c r="E380" s="44">
        <f t="shared" si="37"/>
        <v>0.51527777777777772</v>
      </c>
      <c r="G380" s="45">
        <v>3.5810000000000002E-2</v>
      </c>
      <c r="I380" s="45">
        <f>'Ex SWC-7'!$D$11</f>
        <v>1.2547263528238697E-2</v>
      </c>
      <c r="K380" s="46">
        <f t="shared" si="38"/>
        <v>2.3262736471761303E-2</v>
      </c>
      <c r="M380" s="47">
        <f t="shared" si="42"/>
        <v>15220.237615511724</v>
      </c>
      <c r="O380" s="48">
        <f t="shared" si="39"/>
        <v>30.440475231023449</v>
      </c>
      <c r="Q380" s="48">
        <f t="shared" si="40"/>
        <v>33.67747523102345</v>
      </c>
      <c r="S380" s="49">
        <f t="shared" si="41"/>
        <v>40.387828946508321</v>
      </c>
    </row>
    <row r="381" spans="1:19" hidden="1" x14ac:dyDescent="0.2">
      <c r="A381" s="38">
        <v>372</v>
      </c>
      <c r="C381" s="43">
        <f t="shared" si="36"/>
        <v>186000</v>
      </c>
      <c r="E381" s="44">
        <f t="shared" si="37"/>
        <v>0.51666666666666672</v>
      </c>
      <c r="G381" s="45">
        <v>3.5810000000000002E-2</v>
      </c>
      <c r="I381" s="45">
        <f>'Ex SWC-7'!$D$11</f>
        <v>1.2547263528238697E-2</v>
      </c>
      <c r="K381" s="46">
        <f t="shared" si="38"/>
        <v>2.3262736471761303E-2</v>
      </c>
      <c r="M381" s="47">
        <f t="shared" si="42"/>
        <v>15231.868983747603</v>
      </c>
      <c r="O381" s="48">
        <f t="shared" si="39"/>
        <v>30.463737967495206</v>
      </c>
      <c r="Q381" s="48">
        <f t="shared" si="40"/>
        <v>33.700737967495208</v>
      </c>
      <c r="S381" s="49">
        <f t="shared" si="41"/>
        <v>40.387828946508321</v>
      </c>
    </row>
    <row r="382" spans="1:19" hidden="1" x14ac:dyDescent="0.2">
      <c r="A382" s="38">
        <v>373</v>
      </c>
      <c r="C382" s="43">
        <f t="shared" si="36"/>
        <v>186500</v>
      </c>
      <c r="E382" s="44">
        <f t="shared" si="37"/>
        <v>0.5180555555555556</v>
      </c>
      <c r="G382" s="45">
        <v>3.5810000000000002E-2</v>
      </c>
      <c r="I382" s="45">
        <f>'Ex SWC-7'!$D$11</f>
        <v>1.2547263528238697E-2</v>
      </c>
      <c r="K382" s="46">
        <f t="shared" si="38"/>
        <v>2.3262736471761303E-2</v>
      </c>
      <c r="M382" s="47">
        <f t="shared" si="42"/>
        <v>15243.500351983485</v>
      </c>
      <c r="O382" s="48">
        <f t="shared" si="39"/>
        <v>30.48700070396697</v>
      </c>
      <c r="Q382" s="48">
        <f t="shared" si="40"/>
        <v>33.724000703966972</v>
      </c>
      <c r="S382" s="49">
        <f t="shared" si="41"/>
        <v>40.387828946508321</v>
      </c>
    </row>
    <row r="383" spans="1:19" hidden="1" x14ac:dyDescent="0.2">
      <c r="A383" s="38">
        <v>374</v>
      </c>
      <c r="C383" s="43">
        <f t="shared" si="36"/>
        <v>187000</v>
      </c>
      <c r="E383" s="44">
        <f t="shared" si="37"/>
        <v>0.51944444444444449</v>
      </c>
      <c r="G383" s="45">
        <v>3.5810000000000002E-2</v>
      </c>
      <c r="I383" s="45">
        <f>'Ex SWC-7'!$D$11</f>
        <v>1.2547263528238697E-2</v>
      </c>
      <c r="K383" s="46">
        <f t="shared" si="38"/>
        <v>2.3262736471761303E-2</v>
      </c>
      <c r="M383" s="47">
        <f t="shared" si="42"/>
        <v>15255.131720219364</v>
      </c>
      <c r="O383" s="48">
        <f t="shared" si="39"/>
        <v>30.510263440438727</v>
      </c>
      <c r="Q383" s="48">
        <f t="shared" si="40"/>
        <v>33.747263440438729</v>
      </c>
      <c r="S383" s="49">
        <f t="shared" si="41"/>
        <v>40.387828946508321</v>
      </c>
    </row>
    <row r="384" spans="1:19" hidden="1" x14ac:dyDescent="0.2">
      <c r="A384" s="38">
        <v>375</v>
      </c>
      <c r="C384" s="43">
        <f t="shared" si="36"/>
        <v>187500</v>
      </c>
      <c r="E384" s="44">
        <f t="shared" si="37"/>
        <v>0.52083333333333337</v>
      </c>
      <c r="G384" s="45">
        <v>3.5810000000000002E-2</v>
      </c>
      <c r="I384" s="45">
        <f>'Ex SWC-7'!$D$11</f>
        <v>1.2547263528238697E-2</v>
      </c>
      <c r="K384" s="46">
        <f t="shared" si="38"/>
        <v>2.3262736471761303E-2</v>
      </c>
      <c r="M384" s="47">
        <f t="shared" si="42"/>
        <v>15266.763088455245</v>
      </c>
      <c r="O384" s="48">
        <f t="shared" si="39"/>
        <v>30.533526176910492</v>
      </c>
      <c r="Q384" s="48">
        <f t="shared" si="40"/>
        <v>33.770526176910494</v>
      </c>
      <c r="S384" s="49">
        <f t="shared" si="41"/>
        <v>40.387828946508321</v>
      </c>
    </row>
    <row r="385" spans="1:19" hidden="1" x14ac:dyDescent="0.2">
      <c r="A385" s="38">
        <v>376</v>
      </c>
      <c r="C385" s="43">
        <f t="shared" si="36"/>
        <v>188000</v>
      </c>
      <c r="E385" s="44">
        <f t="shared" si="37"/>
        <v>0.52222222222222225</v>
      </c>
      <c r="G385" s="45">
        <v>3.5810000000000002E-2</v>
      </c>
      <c r="I385" s="45">
        <f>'Ex SWC-7'!$D$11</f>
        <v>1.2547263528238697E-2</v>
      </c>
      <c r="K385" s="46">
        <f t="shared" si="38"/>
        <v>2.3262736471761303E-2</v>
      </c>
      <c r="M385" s="47">
        <f t="shared" si="42"/>
        <v>15278.394456691125</v>
      </c>
      <c r="O385" s="48">
        <f t="shared" si="39"/>
        <v>30.556788913382249</v>
      </c>
      <c r="Q385" s="48">
        <f t="shared" si="40"/>
        <v>33.793788913382251</v>
      </c>
      <c r="S385" s="49">
        <f t="shared" si="41"/>
        <v>40.387828946508321</v>
      </c>
    </row>
    <row r="386" spans="1:19" hidden="1" x14ac:dyDescent="0.2">
      <c r="A386" s="38">
        <v>377</v>
      </c>
      <c r="C386" s="43">
        <f t="shared" si="36"/>
        <v>188500</v>
      </c>
      <c r="E386" s="44">
        <f t="shared" si="37"/>
        <v>0.52361111111111114</v>
      </c>
      <c r="G386" s="45">
        <v>3.5810000000000002E-2</v>
      </c>
      <c r="I386" s="45">
        <f>'Ex SWC-7'!$D$11</f>
        <v>1.2547263528238697E-2</v>
      </c>
      <c r="K386" s="46">
        <f t="shared" si="38"/>
        <v>2.3262736471761303E-2</v>
      </c>
      <c r="M386" s="47">
        <f t="shared" si="42"/>
        <v>15290.025824927006</v>
      </c>
      <c r="O386" s="48">
        <f t="shared" si="39"/>
        <v>30.580051649854013</v>
      </c>
      <c r="Q386" s="48">
        <f t="shared" si="40"/>
        <v>33.817051649854015</v>
      </c>
      <c r="S386" s="49">
        <f t="shared" si="41"/>
        <v>40.387828946508321</v>
      </c>
    </row>
    <row r="387" spans="1:19" hidden="1" x14ac:dyDescent="0.2">
      <c r="A387" s="38">
        <v>378</v>
      </c>
      <c r="C387" s="43">
        <f t="shared" si="36"/>
        <v>189000</v>
      </c>
      <c r="E387" s="44">
        <f t="shared" si="37"/>
        <v>0.52500000000000002</v>
      </c>
      <c r="G387" s="45">
        <v>3.5810000000000002E-2</v>
      </c>
      <c r="I387" s="45">
        <f>'Ex SWC-7'!$D$11</f>
        <v>1.2547263528238697E-2</v>
      </c>
      <c r="K387" s="46">
        <f t="shared" si="38"/>
        <v>2.3262736471761303E-2</v>
      </c>
      <c r="M387" s="47">
        <f t="shared" si="42"/>
        <v>15301.657193162888</v>
      </c>
      <c r="O387" s="48">
        <f t="shared" si="39"/>
        <v>30.603314386325774</v>
      </c>
      <c r="Q387" s="48">
        <f t="shared" si="40"/>
        <v>33.840314386325772</v>
      </c>
      <c r="S387" s="49">
        <f t="shared" si="41"/>
        <v>40.387828946508321</v>
      </c>
    </row>
    <row r="388" spans="1:19" hidden="1" x14ac:dyDescent="0.2">
      <c r="A388" s="38">
        <v>379</v>
      </c>
      <c r="C388" s="43">
        <f t="shared" si="36"/>
        <v>189500</v>
      </c>
      <c r="E388" s="44">
        <f t="shared" si="37"/>
        <v>0.52638888888888891</v>
      </c>
      <c r="G388" s="45">
        <v>3.5810000000000002E-2</v>
      </c>
      <c r="I388" s="45">
        <f>'Ex SWC-7'!$D$11</f>
        <v>1.2547263528238697E-2</v>
      </c>
      <c r="K388" s="46">
        <f t="shared" si="38"/>
        <v>2.3262736471761303E-2</v>
      </c>
      <c r="M388" s="47">
        <f t="shared" si="42"/>
        <v>15313.288561398767</v>
      </c>
      <c r="O388" s="48">
        <f t="shared" si="39"/>
        <v>30.626577122797535</v>
      </c>
      <c r="Q388" s="48">
        <f t="shared" si="40"/>
        <v>33.863577122797537</v>
      </c>
      <c r="S388" s="49">
        <f t="shared" si="41"/>
        <v>40.387828946508321</v>
      </c>
    </row>
    <row r="389" spans="1:19" hidden="1" x14ac:dyDescent="0.2">
      <c r="A389" s="38">
        <v>380</v>
      </c>
      <c r="C389" s="43">
        <f t="shared" si="36"/>
        <v>190000</v>
      </c>
      <c r="E389" s="44">
        <f t="shared" si="37"/>
        <v>0.52777777777777779</v>
      </c>
      <c r="G389" s="45">
        <v>3.5810000000000002E-2</v>
      </c>
      <c r="I389" s="45">
        <f>'Ex SWC-7'!$D$11</f>
        <v>1.2547263528238697E-2</v>
      </c>
      <c r="K389" s="46">
        <f t="shared" si="38"/>
        <v>2.3262736471761303E-2</v>
      </c>
      <c r="M389" s="47">
        <f t="shared" si="42"/>
        <v>15324.919929634649</v>
      </c>
      <c r="O389" s="48">
        <f t="shared" si="39"/>
        <v>30.649839859269296</v>
      </c>
      <c r="Q389" s="48">
        <f t="shared" si="40"/>
        <v>33.886839859269294</v>
      </c>
      <c r="S389" s="49">
        <f t="shared" si="41"/>
        <v>40.387828946508321</v>
      </c>
    </row>
    <row r="390" spans="1:19" hidden="1" x14ac:dyDescent="0.2">
      <c r="A390" s="38">
        <v>381</v>
      </c>
      <c r="C390" s="43">
        <f t="shared" si="36"/>
        <v>190500</v>
      </c>
      <c r="E390" s="44">
        <f t="shared" si="37"/>
        <v>0.52916666666666667</v>
      </c>
      <c r="G390" s="45">
        <v>3.5810000000000002E-2</v>
      </c>
      <c r="I390" s="45">
        <f>'Ex SWC-7'!$D$11</f>
        <v>1.2547263528238697E-2</v>
      </c>
      <c r="K390" s="46">
        <f t="shared" si="38"/>
        <v>2.3262736471761303E-2</v>
      </c>
      <c r="M390" s="47">
        <f t="shared" si="42"/>
        <v>15336.551297870528</v>
      </c>
      <c r="O390" s="48">
        <f t="shared" si="39"/>
        <v>30.673102595741057</v>
      </c>
      <c r="Q390" s="48">
        <f t="shared" si="40"/>
        <v>33.910102595741058</v>
      </c>
      <c r="S390" s="49">
        <f t="shared" si="41"/>
        <v>40.387828946508321</v>
      </c>
    </row>
    <row r="391" spans="1:19" hidden="1" x14ac:dyDescent="0.2">
      <c r="A391" s="38">
        <v>382</v>
      </c>
      <c r="C391" s="43">
        <f t="shared" si="36"/>
        <v>191000</v>
      </c>
      <c r="E391" s="44">
        <f t="shared" si="37"/>
        <v>0.53055555555555556</v>
      </c>
      <c r="G391" s="45">
        <v>3.5810000000000002E-2</v>
      </c>
      <c r="I391" s="45">
        <f>'Ex SWC-7'!$D$11</f>
        <v>1.2547263528238697E-2</v>
      </c>
      <c r="K391" s="46">
        <f t="shared" si="38"/>
        <v>2.3262736471761303E-2</v>
      </c>
      <c r="M391" s="47">
        <f t="shared" si="42"/>
        <v>15348.18266610641</v>
      </c>
      <c r="O391" s="48">
        <f t="shared" si="39"/>
        <v>30.696365332212821</v>
      </c>
      <c r="Q391" s="48">
        <f t="shared" si="40"/>
        <v>33.933365332212823</v>
      </c>
      <c r="S391" s="49">
        <f t="shared" si="41"/>
        <v>40.387828946508321</v>
      </c>
    </row>
    <row r="392" spans="1:19" hidden="1" x14ac:dyDescent="0.2">
      <c r="A392" s="38">
        <v>383</v>
      </c>
      <c r="C392" s="43">
        <f t="shared" si="36"/>
        <v>191500</v>
      </c>
      <c r="E392" s="44">
        <f t="shared" si="37"/>
        <v>0.53194444444444444</v>
      </c>
      <c r="G392" s="45">
        <v>3.5810000000000002E-2</v>
      </c>
      <c r="I392" s="45">
        <f>'Ex SWC-7'!$D$11</f>
        <v>1.2547263528238697E-2</v>
      </c>
      <c r="K392" s="46">
        <f t="shared" si="38"/>
        <v>2.3262736471761303E-2</v>
      </c>
      <c r="M392" s="47">
        <f t="shared" si="42"/>
        <v>15359.814034342291</v>
      </c>
      <c r="O392" s="48">
        <f t="shared" si="39"/>
        <v>30.719628068684582</v>
      </c>
      <c r="Q392" s="48">
        <f t="shared" si="40"/>
        <v>33.95662806868458</v>
      </c>
      <c r="S392" s="49">
        <f t="shared" si="41"/>
        <v>40.387828946508321</v>
      </c>
    </row>
    <row r="393" spans="1:19" hidden="1" x14ac:dyDescent="0.2">
      <c r="A393" s="38">
        <v>384</v>
      </c>
      <c r="C393" s="43">
        <f t="shared" si="36"/>
        <v>192000</v>
      </c>
      <c r="E393" s="44">
        <f t="shared" si="37"/>
        <v>0.53333333333333333</v>
      </c>
      <c r="G393" s="45">
        <v>3.5810000000000002E-2</v>
      </c>
      <c r="I393" s="45">
        <f>'Ex SWC-7'!$D$11</f>
        <v>1.2547263528238697E-2</v>
      </c>
      <c r="K393" s="46">
        <f t="shared" si="38"/>
        <v>2.3262736471761303E-2</v>
      </c>
      <c r="M393" s="47">
        <f t="shared" si="42"/>
        <v>15371.445402578171</v>
      </c>
      <c r="O393" s="48">
        <f t="shared" si="39"/>
        <v>30.742890805156343</v>
      </c>
      <c r="Q393" s="48">
        <f t="shared" si="40"/>
        <v>33.979890805156344</v>
      </c>
      <c r="S393" s="49">
        <f t="shared" si="41"/>
        <v>40.387828946508321</v>
      </c>
    </row>
    <row r="394" spans="1:19" hidden="1" x14ac:dyDescent="0.2">
      <c r="A394" s="38">
        <v>385</v>
      </c>
      <c r="C394" s="43">
        <f t="shared" si="36"/>
        <v>192500</v>
      </c>
      <c r="E394" s="44">
        <f t="shared" si="37"/>
        <v>0.53472222222222221</v>
      </c>
      <c r="G394" s="45">
        <v>3.5810000000000002E-2</v>
      </c>
      <c r="I394" s="45">
        <f>'Ex SWC-7'!$D$11</f>
        <v>1.2547263528238697E-2</v>
      </c>
      <c r="K394" s="46">
        <f t="shared" si="38"/>
        <v>2.3262736471761303E-2</v>
      </c>
      <c r="M394" s="47">
        <f t="shared" si="42"/>
        <v>15383.076770814052</v>
      </c>
      <c r="O394" s="48">
        <f t="shared" si="39"/>
        <v>30.766153541628103</v>
      </c>
      <c r="Q394" s="48">
        <f t="shared" si="40"/>
        <v>34.003153541628102</v>
      </c>
      <c r="S394" s="49">
        <f t="shared" si="41"/>
        <v>40.387828946508321</v>
      </c>
    </row>
    <row r="395" spans="1:19" hidden="1" x14ac:dyDescent="0.2">
      <c r="A395" s="38">
        <v>386</v>
      </c>
      <c r="C395" s="43">
        <f t="shared" ref="C395:C458" si="43">A395*500</f>
        <v>193000</v>
      </c>
      <c r="E395" s="44">
        <f t="shared" ref="E395:E458" si="44">C395/(720*500)</f>
        <v>0.53611111111111109</v>
      </c>
      <c r="G395" s="45">
        <v>3.5810000000000002E-2</v>
      </c>
      <c r="I395" s="45">
        <f>'Ex SWC-7'!$D$11</f>
        <v>1.2547263528238697E-2</v>
      </c>
      <c r="K395" s="46">
        <f t="shared" ref="K395:K458" si="45">G395-I395</f>
        <v>2.3262736471761303E-2</v>
      </c>
      <c r="M395" s="47">
        <f t="shared" si="42"/>
        <v>15394.708139049932</v>
      </c>
      <c r="O395" s="48">
        <f t="shared" ref="O395:O458" si="46">M395/500</f>
        <v>30.789416278099864</v>
      </c>
      <c r="Q395" s="48">
        <f t="shared" ref="Q395:Q458" si="47">O395+3.237</f>
        <v>34.026416278099866</v>
      </c>
      <c r="S395" s="49">
        <f t="shared" ref="S395:S458" si="48">$S$8</f>
        <v>40.387828946508321</v>
      </c>
    </row>
    <row r="396" spans="1:19" hidden="1" x14ac:dyDescent="0.2">
      <c r="A396" s="38">
        <v>387</v>
      </c>
      <c r="C396" s="43">
        <f t="shared" si="43"/>
        <v>193500</v>
      </c>
      <c r="E396" s="44">
        <f t="shared" si="44"/>
        <v>0.53749999999999998</v>
      </c>
      <c r="G396" s="45">
        <v>3.5810000000000002E-2</v>
      </c>
      <c r="I396" s="45">
        <f>'Ex SWC-7'!$D$11</f>
        <v>1.2547263528238697E-2</v>
      </c>
      <c r="K396" s="46">
        <f t="shared" si="45"/>
        <v>2.3262736471761303E-2</v>
      </c>
      <c r="M396" s="47">
        <f t="shared" si="42"/>
        <v>15406.339507285813</v>
      </c>
      <c r="O396" s="48">
        <f t="shared" si="46"/>
        <v>30.812679014571625</v>
      </c>
      <c r="Q396" s="48">
        <f t="shared" si="47"/>
        <v>34.049679014571623</v>
      </c>
      <c r="S396" s="49">
        <f t="shared" si="48"/>
        <v>40.387828946508321</v>
      </c>
    </row>
    <row r="397" spans="1:19" hidden="1" x14ac:dyDescent="0.2">
      <c r="A397" s="38">
        <v>388</v>
      </c>
      <c r="C397" s="43">
        <f t="shared" si="43"/>
        <v>194000</v>
      </c>
      <c r="E397" s="44">
        <f t="shared" si="44"/>
        <v>0.53888888888888886</v>
      </c>
      <c r="G397" s="45">
        <v>3.5810000000000002E-2</v>
      </c>
      <c r="I397" s="45">
        <f>'Ex SWC-7'!$D$11</f>
        <v>1.2547263528238697E-2</v>
      </c>
      <c r="K397" s="46">
        <f t="shared" si="45"/>
        <v>2.3262736471761303E-2</v>
      </c>
      <c r="M397" s="47">
        <f t="shared" si="42"/>
        <v>15417.970875521694</v>
      </c>
      <c r="O397" s="48">
        <f t="shared" si="46"/>
        <v>30.835941751043389</v>
      </c>
      <c r="Q397" s="48">
        <f t="shared" si="47"/>
        <v>34.072941751043388</v>
      </c>
      <c r="S397" s="49">
        <f t="shared" si="48"/>
        <v>40.387828946508321</v>
      </c>
    </row>
    <row r="398" spans="1:19" hidden="1" x14ac:dyDescent="0.2">
      <c r="A398" s="38">
        <v>389</v>
      </c>
      <c r="C398" s="43">
        <f t="shared" si="43"/>
        <v>194500</v>
      </c>
      <c r="E398" s="44">
        <f t="shared" si="44"/>
        <v>0.54027777777777775</v>
      </c>
      <c r="G398" s="45">
        <v>3.5810000000000002E-2</v>
      </c>
      <c r="I398" s="45">
        <f>'Ex SWC-7'!$D$11</f>
        <v>1.2547263528238697E-2</v>
      </c>
      <c r="K398" s="46">
        <f t="shared" si="45"/>
        <v>2.3262736471761303E-2</v>
      </c>
      <c r="M398" s="47">
        <f t="shared" si="42"/>
        <v>15429.602243757574</v>
      </c>
      <c r="O398" s="48">
        <f t="shared" si="46"/>
        <v>30.859204487515147</v>
      </c>
      <c r="Q398" s="48">
        <f t="shared" si="47"/>
        <v>34.096204487515145</v>
      </c>
      <c r="S398" s="49">
        <f t="shared" si="48"/>
        <v>40.387828946508321</v>
      </c>
    </row>
    <row r="399" spans="1:19" hidden="1" x14ac:dyDescent="0.2">
      <c r="A399" s="38">
        <v>390</v>
      </c>
      <c r="C399" s="43">
        <f t="shared" si="43"/>
        <v>195000</v>
      </c>
      <c r="E399" s="44">
        <f t="shared" si="44"/>
        <v>0.54166666666666663</v>
      </c>
      <c r="G399" s="45">
        <v>3.5810000000000002E-2</v>
      </c>
      <c r="I399" s="45">
        <f>'Ex SWC-7'!$D$11</f>
        <v>1.2547263528238697E-2</v>
      </c>
      <c r="K399" s="46">
        <f t="shared" si="45"/>
        <v>2.3262736471761303E-2</v>
      </c>
      <c r="M399" s="47">
        <f t="shared" si="42"/>
        <v>15441.233611993455</v>
      </c>
      <c r="O399" s="48">
        <f t="shared" si="46"/>
        <v>30.882467223986911</v>
      </c>
      <c r="Q399" s="48">
        <f t="shared" si="47"/>
        <v>34.119467223986909</v>
      </c>
      <c r="S399" s="49">
        <f t="shared" si="48"/>
        <v>40.387828946508321</v>
      </c>
    </row>
    <row r="400" spans="1:19" hidden="1" x14ac:dyDescent="0.2">
      <c r="A400" s="38">
        <v>391</v>
      </c>
      <c r="C400" s="43">
        <f t="shared" si="43"/>
        <v>195500</v>
      </c>
      <c r="E400" s="44">
        <f t="shared" si="44"/>
        <v>0.54305555555555551</v>
      </c>
      <c r="G400" s="45">
        <v>3.5810000000000002E-2</v>
      </c>
      <c r="I400" s="45">
        <f>'Ex SWC-7'!$D$11</f>
        <v>1.2547263528238697E-2</v>
      </c>
      <c r="K400" s="46">
        <f t="shared" si="45"/>
        <v>2.3262736471761303E-2</v>
      </c>
      <c r="M400" s="47">
        <f t="shared" si="42"/>
        <v>15452.864980229337</v>
      </c>
      <c r="O400" s="48">
        <f t="shared" si="46"/>
        <v>30.905729960458672</v>
      </c>
      <c r="Q400" s="48">
        <f t="shared" si="47"/>
        <v>34.142729960458674</v>
      </c>
      <c r="S400" s="49">
        <f t="shared" si="48"/>
        <v>40.387828946508321</v>
      </c>
    </row>
    <row r="401" spans="1:19" hidden="1" x14ac:dyDescent="0.2">
      <c r="A401" s="38">
        <v>392</v>
      </c>
      <c r="C401" s="43">
        <f t="shared" si="43"/>
        <v>196000</v>
      </c>
      <c r="E401" s="44">
        <f t="shared" si="44"/>
        <v>0.5444444444444444</v>
      </c>
      <c r="G401" s="45">
        <v>3.5810000000000002E-2</v>
      </c>
      <c r="I401" s="45">
        <f>'Ex SWC-7'!$D$11</f>
        <v>1.2547263528238697E-2</v>
      </c>
      <c r="K401" s="46">
        <f t="shared" si="45"/>
        <v>2.3262736471761303E-2</v>
      </c>
      <c r="M401" s="47">
        <f t="shared" si="42"/>
        <v>15464.496348465216</v>
      </c>
      <c r="O401" s="48">
        <f t="shared" si="46"/>
        <v>30.928992696930433</v>
      </c>
      <c r="Q401" s="48">
        <f t="shared" si="47"/>
        <v>34.165992696930431</v>
      </c>
      <c r="S401" s="49">
        <f t="shared" si="48"/>
        <v>40.387828946508321</v>
      </c>
    </row>
    <row r="402" spans="1:19" hidden="1" x14ac:dyDescent="0.2">
      <c r="A402" s="38">
        <v>393</v>
      </c>
      <c r="C402" s="43">
        <f t="shared" si="43"/>
        <v>196500</v>
      </c>
      <c r="E402" s="44">
        <f t="shared" si="44"/>
        <v>0.54583333333333328</v>
      </c>
      <c r="G402" s="45">
        <v>3.5810000000000002E-2</v>
      </c>
      <c r="I402" s="45">
        <f>'Ex SWC-7'!$D$11</f>
        <v>1.2547263528238697E-2</v>
      </c>
      <c r="K402" s="46">
        <f t="shared" si="45"/>
        <v>2.3262736471761303E-2</v>
      </c>
      <c r="M402" s="47">
        <f t="shared" si="42"/>
        <v>15476.127716701098</v>
      </c>
      <c r="O402" s="48">
        <f t="shared" si="46"/>
        <v>30.952255433402197</v>
      </c>
      <c r="Q402" s="48">
        <f t="shared" si="47"/>
        <v>34.189255433402195</v>
      </c>
      <c r="S402" s="49">
        <f t="shared" si="48"/>
        <v>40.387828946508321</v>
      </c>
    </row>
    <row r="403" spans="1:19" hidden="1" x14ac:dyDescent="0.2">
      <c r="A403" s="38">
        <v>394</v>
      </c>
      <c r="C403" s="43">
        <f t="shared" si="43"/>
        <v>197000</v>
      </c>
      <c r="E403" s="44">
        <f t="shared" si="44"/>
        <v>0.54722222222222228</v>
      </c>
      <c r="G403" s="45">
        <v>3.5810000000000002E-2</v>
      </c>
      <c r="I403" s="45">
        <f>'Ex SWC-7'!$D$11</f>
        <v>1.2547263528238697E-2</v>
      </c>
      <c r="K403" s="46">
        <f t="shared" si="45"/>
        <v>2.3262736471761303E-2</v>
      </c>
      <c r="M403" s="47">
        <f t="shared" si="42"/>
        <v>15487.759084936977</v>
      </c>
      <c r="O403" s="48">
        <f t="shared" si="46"/>
        <v>30.975518169873954</v>
      </c>
      <c r="Q403" s="48">
        <f t="shared" si="47"/>
        <v>34.212518169873952</v>
      </c>
      <c r="S403" s="49">
        <f t="shared" si="48"/>
        <v>40.387828946508321</v>
      </c>
    </row>
    <row r="404" spans="1:19" hidden="1" x14ac:dyDescent="0.2">
      <c r="A404" s="38">
        <v>395</v>
      </c>
      <c r="C404" s="43">
        <f t="shared" si="43"/>
        <v>197500</v>
      </c>
      <c r="E404" s="44">
        <f t="shared" si="44"/>
        <v>0.54861111111111116</v>
      </c>
      <c r="G404" s="45">
        <v>3.5810000000000002E-2</v>
      </c>
      <c r="I404" s="45">
        <f>'Ex SWC-7'!$D$11</f>
        <v>1.2547263528238697E-2</v>
      </c>
      <c r="K404" s="46">
        <f t="shared" si="45"/>
        <v>2.3262736471761303E-2</v>
      </c>
      <c r="M404" s="47">
        <f t="shared" si="42"/>
        <v>15499.390453172859</v>
      </c>
      <c r="O404" s="48">
        <f t="shared" si="46"/>
        <v>30.998780906345718</v>
      </c>
      <c r="Q404" s="48">
        <f t="shared" si="47"/>
        <v>34.235780906345717</v>
      </c>
      <c r="S404" s="49">
        <f t="shared" si="48"/>
        <v>40.387828946508321</v>
      </c>
    </row>
    <row r="405" spans="1:19" hidden="1" x14ac:dyDescent="0.2">
      <c r="A405" s="38">
        <v>396</v>
      </c>
      <c r="C405" s="43">
        <f t="shared" si="43"/>
        <v>198000</v>
      </c>
      <c r="E405" s="44">
        <f t="shared" si="44"/>
        <v>0.55000000000000004</v>
      </c>
      <c r="G405" s="45">
        <v>3.5810000000000002E-2</v>
      </c>
      <c r="I405" s="45">
        <f>'Ex SWC-7'!$D$11</f>
        <v>1.2547263528238697E-2</v>
      </c>
      <c r="K405" s="46">
        <f t="shared" si="45"/>
        <v>2.3262736471761303E-2</v>
      </c>
      <c r="M405" s="47">
        <f t="shared" si="42"/>
        <v>15511.021821408738</v>
      </c>
      <c r="O405" s="48">
        <f t="shared" si="46"/>
        <v>31.022043642817476</v>
      </c>
      <c r="Q405" s="48">
        <f t="shared" si="47"/>
        <v>34.259043642817474</v>
      </c>
      <c r="S405" s="49">
        <f t="shared" si="48"/>
        <v>40.387828946508321</v>
      </c>
    </row>
    <row r="406" spans="1:19" hidden="1" x14ac:dyDescent="0.2">
      <c r="A406" s="38">
        <v>397</v>
      </c>
      <c r="C406" s="43">
        <f t="shared" si="43"/>
        <v>198500</v>
      </c>
      <c r="E406" s="44">
        <f t="shared" si="44"/>
        <v>0.55138888888888893</v>
      </c>
      <c r="G406" s="45">
        <v>3.5810000000000002E-2</v>
      </c>
      <c r="I406" s="45">
        <f>'Ex SWC-7'!$D$11</f>
        <v>1.2547263528238697E-2</v>
      </c>
      <c r="K406" s="46">
        <f t="shared" si="45"/>
        <v>2.3262736471761303E-2</v>
      </c>
      <c r="M406" s="47">
        <f t="shared" si="42"/>
        <v>15522.653189644619</v>
      </c>
      <c r="O406" s="48">
        <f t="shared" si="46"/>
        <v>31.04530637928924</v>
      </c>
      <c r="Q406" s="48">
        <f t="shared" si="47"/>
        <v>34.282306379289238</v>
      </c>
      <c r="S406" s="49">
        <f t="shared" si="48"/>
        <v>40.387828946508321</v>
      </c>
    </row>
    <row r="407" spans="1:19" hidden="1" x14ac:dyDescent="0.2">
      <c r="A407" s="38">
        <v>398</v>
      </c>
      <c r="C407" s="43">
        <f t="shared" si="43"/>
        <v>199000</v>
      </c>
      <c r="E407" s="44">
        <f t="shared" si="44"/>
        <v>0.55277777777777781</v>
      </c>
      <c r="G407" s="45">
        <v>3.5810000000000002E-2</v>
      </c>
      <c r="I407" s="45">
        <f>'Ex SWC-7'!$D$11</f>
        <v>1.2547263528238697E-2</v>
      </c>
      <c r="K407" s="46">
        <f t="shared" si="45"/>
        <v>2.3262736471761303E-2</v>
      </c>
      <c r="M407" s="47">
        <f t="shared" si="42"/>
        <v>15534.284557880501</v>
      </c>
      <c r="O407" s="48">
        <f t="shared" si="46"/>
        <v>31.068569115761001</v>
      </c>
      <c r="Q407" s="48">
        <f t="shared" si="47"/>
        <v>34.305569115761003</v>
      </c>
      <c r="S407" s="49">
        <f t="shared" si="48"/>
        <v>40.387828946508321</v>
      </c>
    </row>
    <row r="408" spans="1:19" hidden="1" x14ac:dyDescent="0.2">
      <c r="A408" s="38">
        <v>399</v>
      </c>
      <c r="C408" s="43">
        <f t="shared" si="43"/>
        <v>199500</v>
      </c>
      <c r="E408" s="44">
        <f t="shared" si="44"/>
        <v>0.5541666666666667</v>
      </c>
      <c r="G408" s="45">
        <v>3.5810000000000002E-2</v>
      </c>
      <c r="I408" s="45">
        <f>'Ex SWC-7'!$D$11</f>
        <v>1.2547263528238697E-2</v>
      </c>
      <c r="K408" s="46">
        <f t="shared" si="45"/>
        <v>2.3262736471761303E-2</v>
      </c>
      <c r="M408" s="47">
        <f t="shared" si="42"/>
        <v>15545.91592611638</v>
      </c>
      <c r="O408" s="48">
        <f t="shared" si="46"/>
        <v>31.091831852232762</v>
      </c>
      <c r="Q408" s="48">
        <f t="shared" si="47"/>
        <v>34.32883185223276</v>
      </c>
      <c r="S408" s="49">
        <f t="shared" si="48"/>
        <v>40.387828946508321</v>
      </c>
    </row>
    <row r="409" spans="1:19" x14ac:dyDescent="0.2">
      <c r="A409" s="38">
        <v>400</v>
      </c>
      <c r="C409" s="43">
        <f t="shared" si="43"/>
        <v>200000</v>
      </c>
      <c r="E409" s="44">
        <f t="shared" si="44"/>
        <v>0.55555555555555558</v>
      </c>
      <c r="G409" s="45">
        <v>3.5810000000000002E-2</v>
      </c>
      <c r="I409" s="45">
        <f>'Ex SWC-7'!$D$11</f>
        <v>1.2547263528238697E-2</v>
      </c>
      <c r="K409" s="46">
        <f t="shared" si="45"/>
        <v>2.3262736471761303E-2</v>
      </c>
      <c r="M409" s="47">
        <f t="shared" si="42"/>
        <v>15557.547294352262</v>
      </c>
      <c r="O409" s="48">
        <f t="shared" si="46"/>
        <v>31.115094588704522</v>
      </c>
      <c r="Q409" s="48">
        <f t="shared" si="47"/>
        <v>34.352094588704524</v>
      </c>
      <c r="S409" s="49">
        <f t="shared" si="48"/>
        <v>40.387828946508321</v>
      </c>
    </row>
    <row r="410" spans="1:19" hidden="1" x14ac:dyDescent="0.2">
      <c r="A410" s="38">
        <v>401</v>
      </c>
      <c r="C410" s="43">
        <f t="shared" si="43"/>
        <v>200500</v>
      </c>
      <c r="E410" s="44">
        <f t="shared" si="44"/>
        <v>0.55694444444444446</v>
      </c>
      <c r="G410" s="45">
        <v>3.5810000000000002E-2</v>
      </c>
      <c r="I410" s="45">
        <f>'Ex SWC-7'!$D$11</f>
        <v>1.2547263528238697E-2</v>
      </c>
      <c r="K410" s="46">
        <f t="shared" si="45"/>
        <v>2.3262736471761303E-2</v>
      </c>
      <c r="M410" s="47">
        <f t="shared" si="42"/>
        <v>15569.178662588141</v>
      </c>
      <c r="O410" s="48">
        <f t="shared" si="46"/>
        <v>31.138357325176283</v>
      </c>
      <c r="Q410" s="48">
        <f t="shared" si="47"/>
        <v>34.375357325176282</v>
      </c>
      <c r="S410" s="49">
        <f t="shared" si="48"/>
        <v>40.387828946508321</v>
      </c>
    </row>
    <row r="411" spans="1:19" hidden="1" x14ac:dyDescent="0.2">
      <c r="A411" s="38">
        <v>402</v>
      </c>
      <c r="C411" s="43">
        <f t="shared" si="43"/>
        <v>201000</v>
      </c>
      <c r="E411" s="44">
        <f t="shared" si="44"/>
        <v>0.55833333333333335</v>
      </c>
      <c r="G411" s="45">
        <v>3.5810000000000002E-2</v>
      </c>
      <c r="I411" s="45">
        <f>'Ex SWC-7'!$D$11</f>
        <v>1.2547263528238697E-2</v>
      </c>
      <c r="K411" s="46">
        <f t="shared" si="45"/>
        <v>2.3262736471761303E-2</v>
      </c>
      <c r="M411" s="47">
        <f t="shared" si="42"/>
        <v>15580.810030824023</v>
      </c>
      <c r="O411" s="48">
        <f t="shared" si="46"/>
        <v>31.161620061648044</v>
      </c>
      <c r="Q411" s="48">
        <f t="shared" si="47"/>
        <v>34.398620061648046</v>
      </c>
      <c r="S411" s="49">
        <f t="shared" si="48"/>
        <v>40.387828946508321</v>
      </c>
    </row>
    <row r="412" spans="1:19" hidden="1" x14ac:dyDescent="0.2">
      <c r="A412" s="38">
        <v>403</v>
      </c>
      <c r="C412" s="43">
        <f t="shared" si="43"/>
        <v>201500</v>
      </c>
      <c r="E412" s="44">
        <f t="shared" si="44"/>
        <v>0.55972222222222223</v>
      </c>
      <c r="G412" s="45">
        <v>3.5810000000000002E-2</v>
      </c>
      <c r="I412" s="45">
        <f>'Ex SWC-7'!$D$11</f>
        <v>1.2547263528238697E-2</v>
      </c>
      <c r="K412" s="46">
        <f t="shared" si="45"/>
        <v>2.3262736471761303E-2</v>
      </c>
      <c r="M412" s="47">
        <f t="shared" si="42"/>
        <v>15592.441399059904</v>
      </c>
      <c r="O412" s="48">
        <f t="shared" si="46"/>
        <v>31.184882798119808</v>
      </c>
      <c r="Q412" s="48">
        <f t="shared" si="47"/>
        <v>34.42188279811981</v>
      </c>
      <c r="S412" s="49">
        <f t="shared" si="48"/>
        <v>40.387828946508321</v>
      </c>
    </row>
    <row r="413" spans="1:19" hidden="1" x14ac:dyDescent="0.2">
      <c r="A413" s="38">
        <v>404</v>
      </c>
      <c r="C413" s="43">
        <f t="shared" si="43"/>
        <v>202000</v>
      </c>
      <c r="E413" s="44">
        <f t="shared" si="44"/>
        <v>0.56111111111111112</v>
      </c>
      <c r="G413" s="45">
        <v>3.5810000000000002E-2</v>
      </c>
      <c r="I413" s="45">
        <f>'Ex SWC-7'!$D$11</f>
        <v>1.2547263528238697E-2</v>
      </c>
      <c r="K413" s="46">
        <f t="shared" si="45"/>
        <v>2.3262736471761303E-2</v>
      </c>
      <c r="M413" s="47">
        <f t="shared" si="42"/>
        <v>15604.072767295784</v>
      </c>
      <c r="O413" s="48">
        <f t="shared" si="46"/>
        <v>31.208145534591566</v>
      </c>
      <c r="Q413" s="48">
        <f t="shared" si="47"/>
        <v>34.445145534591568</v>
      </c>
      <c r="S413" s="49">
        <f t="shared" si="48"/>
        <v>40.387828946508321</v>
      </c>
    </row>
    <row r="414" spans="1:19" hidden="1" x14ac:dyDescent="0.2">
      <c r="A414" s="38">
        <v>405</v>
      </c>
      <c r="C414" s="43">
        <f t="shared" si="43"/>
        <v>202500</v>
      </c>
      <c r="E414" s="44">
        <f t="shared" si="44"/>
        <v>0.5625</v>
      </c>
      <c r="G414" s="45">
        <v>3.5810000000000002E-2</v>
      </c>
      <c r="I414" s="45">
        <f>'Ex SWC-7'!$D$11</f>
        <v>1.2547263528238697E-2</v>
      </c>
      <c r="K414" s="46">
        <f t="shared" si="45"/>
        <v>2.3262736471761303E-2</v>
      </c>
      <c r="M414" s="47">
        <f t="shared" si="42"/>
        <v>15615.704135531665</v>
      </c>
      <c r="O414" s="48">
        <f t="shared" si="46"/>
        <v>31.23140827106333</v>
      </c>
      <c r="Q414" s="48">
        <f t="shared" si="47"/>
        <v>34.468408271063332</v>
      </c>
      <c r="S414" s="49">
        <f t="shared" si="48"/>
        <v>40.387828946508321</v>
      </c>
    </row>
    <row r="415" spans="1:19" hidden="1" x14ac:dyDescent="0.2">
      <c r="A415" s="38">
        <v>406</v>
      </c>
      <c r="C415" s="43">
        <f t="shared" si="43"/>
        <v>203000</v>
      </c>
      <c r="E415" s="44">
        <f t="shared" si="44"/>
        <v>0.56388888888888888</v>
      </c>
      <c r="G415" s="45">
        <v>3.5810000000000002E-2</v>
      </c>
      <c r="I415" s="45">
        <f>'Ex SWC-7'!$D$11</f>
        <v>1.2547263528238697E-2</v>
      </c>
      <c r="K415" s="46">
        <f t="shared" si="45"/>
        <v>2.3262736471761303E-2</v>
      </c>
      <c r="M415" s="47">
        <f t="shared" si="42"/>
        <v>15627.335503767545</v>
      </c>
      <c r="O415" s="48">
        <f t="shared" si="46"/>
        <v>31.254671007535091</v>
      </c>
      <c r="Q415" s="48">
        <f t="shared" si="47"/>
        <v>34.491671007535089</v>
      </c>
      <c r="S415" s="49">
        <f t="shared" si="48"/>
        <v>40.387828946508321</v>
      </c>
    </row>
    <row r="416" spans="1:19" hidden="1" x14ac:dyDescent="0.2">
      <c r="A416" s="38">
        <v>407</v>
      </c>
      <c r="C416" s="43">
        <f t="shared" si="43"/>
        <v>203500</v>
      </c>
      <c r="E416" s="44">
        <f t="shared" si="44"/>
        <v>0.56527777777777777</v>
      </c>
      <c r="G416" s="45">
        <v>3.5810000000000002E-2</v>
      </c>
      <c r="I416" s="45">
        <f>'Ex SWC-7'!$D$11</f>
        <v>1.2547263528238697E-2</v>
      </c>
      <c r="K416" s="46">
        <f t="shared" si="45"/>
        <v>2.3262736471761303E-2</v>
      </c>
      <c r="M416" s="47">
        <f t="shared" si="42"/>
        <v>15638.966872003426</v>
      </c>
      <c r="O416" s="48">
        <f t="shared" si="46"/>
        <v>31.277933744006852</v>
      </c>
      <c r="Q416" s="48">
        <f t="shared" si="47"/>
        <v>34.514933744006854</v>
      </c>
      <c r="S416" s="49">
        <f t="shared" si="48"/>
        <v>40.387828946508321</v>
      </c>
    </row>
    <row r="417" spans="1:19" hidden="1" x14ac:dyDescent="0.2">
      <c r="A417" s="38">
        <v>408</v>
      </c>
      <c r="C417" s="43">
        <f t="shared" si="43"/>
        <v>204000</v>
      </c>
      <c r="E417" s="44">
        <f t="shared" si="44"/>
        <v>0.56666666666666665</v>
      </c>
      <c r="G417" s="45">
        <v>3.5810000000000002E-2</v>
      </c>
      <c r="I417" s="45">
        <f>'Ex SWC-7'!$D$11</f>
        <v>1.2547263528238697E-2</v>
      </c>
      <c r="K417" s="46">
        <f t="shared" si="45"/>
        <v>2.3262736471761303E-2</v>
      </c>
      <c r="M417" s="47">
        <f t="shared" si="42"/>
        <v>15650.598240239307</v>
      </c>
      <c r="O417" s="48">
        <f t="shared" si="46"/>
        <v>31.301196480478616</v>
      </c>
      <c r="Q417" s="48">
        <f t="shared" si="47"/>
        <v>34.538196480478618</v>
      </c>
      <c r="S417" s="49">
        <f t="shared" si="48"/>
        <v>40.387828946508321</v>
      </c>
    </row>
    <row r="418" spans="1:19" hidden="1" x14ac:dyDescent="0.2">
      <c r="A418" s="38">
        <v>409</v>
      </c>
      <c r="C418" s="43">
        <f t="shared" si="43"/>
        <v>204500</v>
      </c>
      <c r="E418" s="44">
        <f t="shared" si="44"/>
        <v>0.56805555555555554</v>
      </c>
      <c r="G418" s="45">
        <v>3.5810000000000002E-2</v>
      </c>
      <c r="I418" s="45">
        <f>'Ex SWC-7'!$D$11</f>
        <v>1.2547263528238697E-2</v>
      </c>
      <c r="K418" s="46">
        <f t="shared" si="45"/>
        <v>2.3262736471761303E-2</v>
      </c>
      <c r="M418" s="47">
        <f t="shared" si="42"/>
        <v>15662.229608475187</v>
      </c>
      <c r="O418" s="48">
        <f t="shared" si="46"/>
        <v>31.324459216950373</v>
      </c>
      <c r="Q418" s="48">
        <f t="shared" si="47"/>
        <v>34.561459216950375</v>
      </c>
      <c r="S418" s="49">
        <f t="shared" si="48"/>
        <v>40.387828946508321</v>
      </c>
    </row>
    <row r="419" spans="1:19" hidden="1" x14ac:dyDescent="0.2">
      <c r="A419" s="38">
        <v>410</v>
      </c>
      <c r="C419" s="43">
        <f t="shared" si="43"/>
        <v>205000</v>
      </c>
      <c r="E419" s="44">
        <f t="shared" si="44"/>
        <v>0.56944444444444442</v>
      </c>
      <c r="G419" s="45">
        <v>3.5810000000000002E-2</v>
      </c>
      <c r="I419" s="45">
        <f>'Ex SWC-7'!$D$11</f>
        <v>1.2547263528238697E-2</v>
      </c>
      <c r="K419" s="46">
        <f t="shared" si="45"/>
        <v>2.3262736471761303E-2</v>
      </c>
      <c r="M419" s="47">
        <f t="shared" si="42"/>
        <v>15673.860976711068</v>
      </c>
      <c r="O419" s="48">
        <f t="shared" si="46"/>
        <v>31.347721953422138</v>
      </c>
      <c r="Q419" s="48">
        <f t="shared" si="47"/>
        <v>34.58472195342214</v>
      </c>
      <c r="S419" s="49">
        <f t="shared" si="48"/>
        <v>40.387828946508321</v>
      </c>
    </row>
    <row r="420" spans="1:19" hidden="1" x14ac:dyDescent="0.2">
      <c r="A420" s="38">
        <v>411</v>
      </c>
      <c r="C420" s="43">
        <f t="shared" si="43"/>
        <v>205500</v>
      </c>
      <c r="E420" s="44">
        <f t="shared" si="44"/>
        <v>0.5708333333333333</v>
      </c>
      <c r="G420" s="45">
        <v>3.5810000000000002E-2</v>
      </c>
      <c r="I420" s="45">
        <f>'Ex SWC-7'!$D$11</f>
        <v>1.2547263528238697E-2</v>
      </c>
      <c r="K420" s="46">
        <f t="shared" si="45"/>
        <v>2.3262736471761303E-2</v>
      </c>
      <c r="M420" s="47">
        <f t="shared" si="42"/>
        <v>15685.492344946948</v>
      </c>
      <c r="O420" s="48">
        <f t="shared" si="46"/>
        <v>31.370984689893895</v>
      </c>
      <c r="Q420" s="48">
        <f t="shared" si="47"/>
        <v>34.607984689893897</v>
      </c>
      <c r="S420" s="49">
        <f t="shared" si="48"/>
        <v>40.387828946508321</v>
      </c>
    </row>
    <row r="421" spans="1:19" hidden="1" x14ac:dyDescent="0.2">
      <c r="A421" s="38">
        <v>412</v>
      </c>
      <c r="C421" s="43">
        <f t="shared" si="43"/>
        <v>206000</v>
      </c>
      <c r="E421" s="44">
        <f t="shared" si="44"/>
        <v>0.57222222222222219</v>
      </c>
      <c r="G421" s="45">
        <v>3.5810000000000002E-2</v>
      </c>
      <c r="I421" s="45">
        <f>'Ex SWC-7'!$D$11</f>
        <v>1.2547263528238697E-2</v>
      </c>
      <c r="K421" s="46">
        <f t="shared" si="45"/>
        <v>2.3262736471761303E-2</v>
      </c>
      <c r="M421" s="47">
        <f t="shared" si="42"/>
        <v>15697.123713182829</v>
      </c>
      <c r="O421" s="48">
        <f t="shared" si="46"/>
        <v>31.394247426365659</v>
      </c>
      <c r="Q421" s="48">
        <f t="shared" si="47"/>
        <v>34.631247426365661</v>
      </c>
      <c r="S421" s="49">
        <f t="shared" si="48"/>
        <v>40.387828946508321</v>
      </c>
    </row>
    <row r="422" spans="1:19" hidden="1" x14ac:dyDescent="0.2">
      <c r="A422" s="38">
        <v>413</v>
      </c>
      <c r="C422" s="43">
        <f t="shared" si="43"/>
        <v>206500</v>
      </c>
      <c r="E422" s="44">
        <f t="shared" si="44"/>
        <v>0.57361111111111107</v>
      </c>
      <c r="G422" s="45">
        <v>3.5810000000000002E-2</v>
      </c>
      <c r="I422" s="45">
        <f>'Ex SWC-7'!$D$11</f>
        <v>1.2547263528238697E-2</v>
      </c>
      <c r="K422" s="46">
        <f t="shared" si="45"/>
        <v>2.3262736471761303E-2</v>
      </c>
      <c r="M422" s="47">
        <f t="shared" si="42"/>
        <v>15708.755081418711</v>
      </c>
      <c r="O422" s="48">
        <f t="shared" si="46"/>
        <v>31.41751016283742</v>
      </c>
      <c r="Q422" s="48">
        <f t="shared" si="47"/>
        <v>34.654510162837418</v>
      </c>
      <c r="S422" s="49">
        <f t="shared" si="48"/>
        <v>40.387828946508321</v>
      </c>
    </row>
    <row r="423" spans="1:19" hidden="1" x14ac:dyDescent="0.2">
      <c r="A423" s="38">
        <v>414</v>
      </c>
      <c r="C423" s="43">
        <f t="shared" si="43"/>
        <v>207000</v>
      </c>
      <c r="E423" s="44">
        <f t="shared" si="44"/>
        <v>0.57499999999999996</v>
      </c>
      <c r="G423" s="45">
        <v>3.5810000000000002E-2</v>
      </c>
      <c r="I423" s="45">
        <f>'Ex SWC-7'!$D$11</f>
        <v>1.2547263528238697E-2</v>
      </c>
      <c r="K423" s="46">
        <f t="shared" si="45"/>
        <v>2.3262736471761303E-2</v>
      </c>
      <c r="M423" s="47">
        <f t="shared" si="42"/>
        <v>15720.38644965459</v>
      </c>
      <c r="O423" s="48">
        <f t="shared" si="46"/>
        <v>31.440772899309181</v>
      </c>
      <c r="Q423" s="48">
        <f t="shared" si="47"/>
        <v>34.677772899309183</v>
      </c>
      <c r="S423" s="49">
        <f t="shared" si="48"/>
        <v>40.387828946508321</v>
      </c>
    </row>
    <row r="424" spans="1:19" hidden="1" x14ac:dyDescent="0.2">
      <c r="A424" s="38">
        <v>415</v>
      </c>
      <c r="C424" s="43">
        <f t="shared" si="43"/>
        <v>207500</v>
      </c>
      <c r="E424" s="44">
        <f t="shared" si="44"/>
        <v>0.57638888888888884</v>
      </c>
      <c r="G424" s="45">
        <v>3.5810000000000002E-2</v>
      </c>
      <c r="I424" s="45">
        <f>'Ex SWC-7'!$D$11</f>
        <v>1.2547263528238697E-2</v>
      </c>
      <c r="K424" s="46">
        <f t="shared" si="45"/>
        <v>2.3262736471761303E-2</v>
      </c>
      <c r="M424" s="47">
        <f t="shared" si="42"/>
        <v>15732.017817890472</v>
      </c>
      <c r="O424" s="48">
        <f t="shared" si="46"/>
        <v>31.464035635780942</v>
      </c>
      <c r="Q424" s="48">
        <f t="shared" si="47"/>
        <v>34.70103563578094</v>
      </c>
      <c r="S424" s="49">
        <f t="shared" si="48"/>
        <v>40.387828946508321</v>
      </c>
    </row>
    <row r="425" spans="1:19" hidden="1" x14ac:dyDescent="0.2">
      <c r="A425" s="38">
        <v>416</v>
      </c>
      <c r="C425" s="43">
        <f t="shared" si="43"/>
        <v>208000</v>
      </c>
      <c r="E425" s="44">
        <f t="shared" si="44"/>
        <v>0.57777777777777772</v>
      </c>
      <c r="G425" s="45">
        <v>3.5810000000000002E-2</v>
      </c>
      <c r="I425" s="45">
        <f>'Ex SWC-7'!$D$11</f>
        <v>1.2547263528238697E-2</v>
      </c>
      <c r="K425" s="46">
        <f t="shared" si="45"/>
        <v>2.3262736471761303E-2</v>
      </c>
      <c r="M425" s="47">
        <f t="shared" si="42"/>
        <v>15743.649186126351</v>
      </c>
      <c r="O425" s="48">
        <f t="shared" si="46"/>
        <v>31.487298372252702</v>
      </c>
      <c r="Q425" s="48">
        <f t="shared" si="47"/>
        <v>34.724298372252704</v>
      </c>
      <c r="S425" s="49">
        <f t="shared" si="48"/>
        <v>40.387828946508321</v>
      </c>
    </row>
    <row r="426" spans="1:19" hidden="1" x14ac:dyDescent="0.2">
      <c r="A426" s="38">
        <v>417</v>
      </c>
      <c r="C426" s="43">
        <f t="shared" si="43"/>
        <v>208500</v>
      </c>
      <c r="E426" s="44">
        <f t="shared" si="44"/>
        <v>0.57916666666666672</v>
      </c>
      <c r="G426" s="45">
        <v>3.5810000000000002E-2</v>
      </c>
      <c r="I426" s="45">
        <f>'Ex SWC-7'!$D$11</f>
        <v>1.2547263528238697E-2</v>
      </c>
      <c r="K426" s="46">
        <f t="shared" si="45"/>
        <v>2.3262736471761303E-2</v>
      </c>
      <c r="M426" s="47">
        <f t="shared" si="42"/>
        <v>15755.280554362233</v>
      </c>
      <c r="O426" s="48">
        <f t="shared" si="46"/>
        <v>31.510561108724467</v>
      </c>
      <c r="Q426" s="48">
        <f t="shared" si="47"/>
        <v>34.747561108724469</v>
      </c>
      <c r="S426" s="49">
        <f t="shared" si="48"/>
        <v>40.387828946508321</v>
      </c>
    </row>
    <row r="427" spans="1:19" hidden="1" x14ac:dyDescent="0.2">
      <c r="A427" s="38">
        <v>418</v>
      </c>
      <c r="C427" s="43">
        <f t="shared" si="43"/>
        <v>209000</v>
      </c>
      <c r="E427" s="44">
        <f t="shared" si="44"/>
        <v>0.5805555555555556</v>
      </c>
      <c r="G427" s="45">
        <v>3.5810000000000002E-2</v>
      </c>
      <c r="I427" s="45">
        <f>'Ex SWC-7'!$D$11</f>
        <v>1.2547263528238697E-2</v>
      </c>
      <c r="K427" s="46">
        <f t="shared" si="45"/>
        <v>2.3262736471761303E-2</v>
      </c>
      <c r="M427" s="47">
        <f t="shared" si="42"/>
        <v>15766.911922598114</v>
      </c>
      <c r="O427" s="48">
        <f t="shared" si="46"/>
        <v>31.533823845196228</v>
      </c>
      <c r="Q427" s="48">
        <f t="shared" si="47"/>
        <v>34.770823845196226</v>
      </c>
      <c r="S427" s="49">
        <f t="shared" si="48"/>
        <v>40.387828946508321</v>
      </c>
    </row>
    <row r="428" spans="1:19" hidden="1" x14ac:dyDescent="0.2">
      <c r="A428" s="38">
        <v>419</v>
      </c>
      <c r="C428" s="43">
        <f t="shared" si="43"/>
        <v>209500</v>
      </c>
      <c r="E428" s="44">
        <f t="shared" si="44"/>
        <v>0.58194444444444449</v>
      </c>
      <c r="G428" s="45">
        <v>3.5810000000000002E-2</v>
      </c>
      <c r="I428" s="45">
        <f>'Ex SWC-7'!$D$11</f>
        <v>1.2547263528238697E-2</v>
      </c>
      <c r="K428" s="46">
        <f t="shared" si="45"/>
        <v>2.3262736471761303E-2</v>
      </c>
      <c r="M428" s="47">
        <f t="shared" si="42"/>
        <v>15778.543290833994</v>
      </c>
      <c r="O428" s="48">
        <f t="shared" si="46"/>
        <v>31.557086581667988</v>
      </c>
      <c r="Q428" s="48">
        <f t="shared" si="47"/>
        <v>34.79408658166799</v>
      </c>
      <c r="S428" s="49">
        <f t="shared" si="48"/>
        <v>40.387828946508321</v>
      </c>
    </row>
    <row r="429" spans="1:19" hidden="1" x14ac:dyDescent="0.2">
      <c r="A429" s="38">
        <v>420</v>
      </c>
      <c r="C429" s="43">
        <f t="shared" si="43"/>
        <v>210000</v>
      </c>
      <c r="E429" s="44">
        <f t="shared" si="44"/>
        <v>0.58333333333333337</v>
      </c>
      <c r="G429" s="45">
        <v>3.5810000000000002E-2</v>
      </c>
      <c r="I429" s="45">
        <f>'Ex SWC-7'!$D$11</f>
        <v>1.2547263528238697E-2</v>
      </c>
      <c r="K429" s="46">
        <f t="shared" si="45"/>
        <v>2.3262736471761303E-2</v>
      </c>
      <c r="M429" s="47">
        <f t="shared" si="42"/>
        <v>15790.174659069875</v>
      </c>
      <c r="O429" s="48">
        <f t="shared" si="46"/>
        <v>31.580349318139749</v>
      </c>
      <c r="Q429" s="48">
        <f t="shared" si="47"/>
        <v>34.817349318139748</v>
      </c>
      <c r="S429" s="49">
        <f t="shared" si="48"/>
        <v>40.387828946508321</v>
      </c>
    </row>
    <row r="430" spans="1:19" hidden="1" x14ac:dyDescent="0.2">
      <c r="A430" s="38">
        <v>421</v>
      </c>
      <c r="C430" s="43">
        <f t="shared" si="43"/>
        <v>210500</v>
      </c>
      <c r="E430" s="44">
        <f t="shared" si="44"/>
        <v>0.58472222222222225</v>
      </c>
      <c r="G430" s="45">
        <v>3.5810000000000002E-2</v>
      </c>
      <c r="I430" s="45">
        <f>'Ex SWC-7'!$D$11</f>
        <v>1.2547263528238697E-2</v>
      </c>
      <c r="K430" s="46">
        <f t="shared" si="45"/>
        <v>2.3262736471761303E-2</v>
      </c>
      <c r="M430" s="47">
        <f t="shared" si="42"/>
        <v>15801.806027305754</v>
      </c>
      <c r="O430" s="48">
        <f t="shared" si="46"/>
        <v>31.60361205461151</v>
      </c>
      <c r="Q430" s="48">
        <f t="shared" si="47"/>
        <v>34.840612054611512</v>
      </c>
      <c r="S430" s="49">
        <f t="shared" si="48"/>
        <v>40.387828946508321</v>
      </c>
    </row>
    <row r="431" spans="1:19" hidden="1" x14ac:dyDescent="0.2">
      <c r="A431" s="38">
        <v>422</v>
      </c>
      <c r="C431" s="43">
        <f t="shared" si="43"/>
        <v>211000</v>
      </c>
      <c r="E431" s="44">
        <f t="shared" si="44"/>
        <v>0.58611111111111114</v>
      </c>
      <c r="G431" s="45">
        <v>3.5810000000000002E-2</v>
      </c>
      <c r="I431" s="45">
        <f>'Ex SWC-7'!$D$11</f>
        <v>1.2547263528238697E-2</v>
      </c>
      <c r="K431" s="46">
        <f t="shared" si="45"/>
        <v>2.3262736471761303E-2</v>
      </c>
      <c r="M431" s="47">
        <f t="shared" si="42"/>
        <v>15813.437395541636</v>
      </c>
      <c r="O431" s="48">
        <f t="shared" si="46"/>
        <v>31.626874791083271</v>
      </c>
      <c r="Q431" s="48">
        <f t="shared" si="47"/>
        <v>34.863874791083269</v>
      </c>
      <c r="S431" s="49">
        <f t="shared" si="48"/>
        <v>40.387828946508321</v>
      </c>
    </row>
    <row r="432" spans="1:19" hidden="1" x14ac:dyDescent="0.2">
      <c r="A432" s="38">
        <v>423</v>
      </c>
      <c r="C432" s="43">
        <f t="shared" si="43"/>
        <v>211500</v>
      </c>
      <c r="E432" s="44">
        <f t="shared" si="44"/>
        <v>0.58750000000000002</v>
      </c>
      <c r="G432" s="45">
        <v>3.5810000000000002E-2</v>
      </c>
      <c r="I432" s="45">
        <f>'Ex SWC-7'!$D$11</f>
        <v>1.2547263528238697E-2</v>
      </c>
      <c r="K432" s="46">
        <f t="shared" si="45"/>
        <v>2.3262736471761303E-2</v>
      </c>
      <c r="M432" s="47">
        <f t="shared" si="42"/>
        <v>15825.068763777517</v>
      </c>
      <c r="O432" s="48">
        <f t="shared" si="46"/>
        <v>31.650137527555035</v>
      </c>
      <c r="Q432" s="48">
        <f t="shared" si="47"/>
        <v>34.887137527555034</v>
      </c>
      <c r="S432" s="49">
        <f t="shared" si="48"/>
        <v>40.387828946508321</v>
      </c>
    </row>
    <row r="433" spans="1:19" hidden="1" x14ac:dyDescent="0.2">
      <c r="A433" s="38">
        <v>424</v>
      </c>
      <c r="C433" s="43">
        <f t="shared" si="43"/>
        <v>212000</v>
      </c>
      <c r="E433" s="44">
        <f t="shared" si="44"/>
        <v>0.58888888888888891</v>
      </c>
      <c r="G433" s="45">
        <v>3.5810000000000002E-2</v>
      </c>
      <c r="I433" s="45">
        <f>'Ex SWC-7'!$D$11</f>
        <v>1.2547263528238697E-2</v>
      </c>
      <c r="K433" s="46">
        <f t="shared" si="45"/>
        <v>2.3262736471761303E-2</v>
      </c>
      <c r="M433" s="47">
        <f t="shared" si="42"/>
        <v>15836.700132013397</v>
      </c>
      <c r="O433" s="48">
        <f t="shared" si="46"/>
        <v>31.673400264026792</v>
      </c>
      <c r="Q433" s="48">
        <f t="shared" si="47"/>
        <v>34.910400264026791</v>
      </c>
      <c r="S433" s="49">
        <f t="shared" si="48"/>
        <v>40.387828946508321</v>
      </c>
    </row>
    <row r="434" spans="1:19" hidden="1" x14ac:dyDescent="0.2">
      <c r="A434" s="38">
        <v>425</v>
      </c>
      <c r="C434" s="43">
        <f t="shared" si="43"/>
        <v>212500</v>
      </c>
      <c r="E434" s="44">
        <f t="shared" si="44"/>
        <v>0.59027777777777779</v>
      </c>
      <c r="G434" s="45">
        <v>3.5810000000000002E-2</v>
      </c>
      <c r="I434" s="45">
        <f>'Ex SWC-7'!$D$11</f>
        <v>1.2547263528238697E-2</v>
      </c>
      <c r="K434" s="46">
        <f t="shared" si="45"/>
        <v>2.3262736471761303E-2</v>
      </c>
      <c r="M434" s="47">
        <f t="shared" si="42"/>
        <v>15848.331500249278</v>
      </c>
      <c r="O434" s="48">
        <f t="shared" si="46"/>
        <v>31.696663000498557</v>
      </c>
      <c r="Q434" s="48">
        <f t="shared" si="47"/>
        <v>34.933663000498555</v>
      </c>
      <c r="S434" s="49">
        <f t="shared" si="48"/>
        <v>40.387828946508321</v>
      </c>
    </row>
    <row r="435" spans="1:19" hidden="1" x14ac:dyDescent="0.2">
      <c r="A435" s="38">
        <v>426</v>
      </c>
      <c r="C435" s="43">
        <f t="shared" si="43"/>
        <v>213000</v>
      </c>
      <c r="E435" s="44">
        <f t="shared" si="44"/>
        <v>0.59166666666666667</v>
      </c>
      <c r="G435" s="45">
        <v>3.5810000000000002E-2</v>
      </c>
      <c r="I435" s="45">
        <f>'Ex SWC-7'!$D$11</f>
        <v>1.2547263528238697E-2</v>
      </c>
      <c r="K435" s="46">
        <f t="shared" si="45"/>
        <v>2.3262736471761303E-2</v>
      </c>
      <c r="M435" s="47">
        <f t="shared" si="42"/>
        <v>15859.962868485158</v>
      </c>
      <c r="O435" s="48">
        <f t="shared" si="46"/>
        <v>31.719925736970314</v>
      </c>
      <c r="Q435" s="48">
        <f t="shared" si="47"/>
        <v>34.956925736970312</v>
      </c>
      <c r="S435" s="49">
        <f t="shared" si="48"/>
        <v>40.387828946508321</v>
      </c>
    </row>
    <row r="436" spans="1:19" hidden="1" x14ac:dyDescent="0.2">
      <c r="A436" s="38">
        <v>427</v>
      </c>
      <c r="C436" s="43">
        <f t="shared" si="43"/>
        <v>213500</v>
      </c>
      <c r="E436" s="44">
        <f t="shared" si="44"/>
        <v>0.59305555555555556</v>
      </c>
      <c r="G436" s="45">
        <v>3.5810000000000002E-2</v>
      </c>
      <c r="I436" s="45">
        <f>'Ex SWC-7'!$D$11</f>
        <v>1.2547263528238697E-2</v>
      </c>
      <c r="K436" s="46">
        <f t="shared" si="45"/>
        <v>2.3262736471761303E-2</v>
      </c>
      <c r="M436" s="47">
        <f t="shared" si="42"/>
        <v>15871.594236721039</v>
      </c>
      <c r="O436" s="48">
        <f t="shared" si="46"/>
        <v>31.743188473442078</v>
      </c>
      <c r="Q436" s="48">
        <f t="shared" si="47"/>
        <v>34.980188473442077</v>
      </c>
      <c r="S436" s="49">
        <f t="shared" si="48"/>
        <v>40.387828946508321</v>
      </c>
    </row>
    <row r="437" spans="1:19" hidden="1" x14ac:dyDescent="0.2">
      <c r="A437" s="38">
        <v>428</v>
      </c>
      <c r="C437" s="43">
        <f t="shared" si="43"/>
        <v>214000</v>
      </c>
      <c r="E437" s="44">
        <f t="shared" si="44"/>
        <v>0.59444444444444444</v>
      </c>
      <c r="G437" s="45">
        <v>3.5810000000000002E-2</v>
      </c>
      <c r="I437" s="45">
        <f>'Ex SWC-7'!$D$11</f>
        <v>1.2547263528238697E-2</v>
      </c>
      <c r="K437" s="46">
        <f t="shared" si="45"/>
        <v>2.3262736471761303E-2</v>
      </c>
      <c r="M437" s="47">
        <f t="shared" si="42"/>
        <v>15883.225604956921</v>
      </c>
      <c r="O437" s="48">
        <f t="shared" si="46"/>
        <v>31.766451209913843</v>
      </c>
      <c r="Q437" s="48">
        <f t="shared" si="47"/>
        <v>35.003451209913841</v>
      </c>
      <c r="S437" s="49">
        <f t="shared" si="48"/>
        <v>40.387828946508321</v>
      </c>
    </row>
    <row r="438" spans="1:19" hidden="1" x14ac:dyDescent="0.2">
      <c r="A438" s="38">
        <v>429</v>
      </c>
      <c r="C438" s="43">
        <f t="shared" si="43"/>
        <v>214500</v>
      </c>
      <c r="E438" s="44">
        <f t="shared" si="44"/>
        <v>0.59583333333333333</v>
      </c>
      <c r="G438" s="45">
        <v>3.5810000000000002E-2</v>
      </c>
      <c r="I438" s="45">
        <f>'Ex SWC-7'!$D$11</f>
        <v>1.2547263528238697E-2</v>
      </c>
      <c r="K438" s="46">
        <f t="shared" si="45"/>
        <v>2.3262736471761303E-2</v>
      </c>
      <c r="M438" s="47">
        <f t="shared" si="42"/>
        <v>15894.8569731928</v>
      </c>
      <c r="O438" s="48">
        <f t="shared" si="46"/>
        <v>31.7897139463856</v>
      </c>
      <c r="Q438" s="48">
        <f t="shared" si="47"/>
        <v>35.026713946385598</v>
      </c>
      <c r="S438" s="49">
        <f t="shared" si="48"/>
        <v>40.387828946508321</v>
      </c>
    </row>
    <row r="439" spans="1:19" hidden="1" x14ac:dyDescent="0.2">
      <c r="A439" s="38">
        <v>430</v>
      </c>
      <c r="C439" s="43">
        <f t="shared" si="43"/>
        <v>215000</v>
      </c>
      <c r="E439" s="44">
        <f t="shared" si="44"/>
        <v>0.59722222222222221</v>
      </c>
      <c r="G439" s="45">
        <v>3.5810000000000002E-2</v>
      </c>
      <c r="I439" s="45">
        <f>'Ex SWC-7'!$D$11</f>
        <v>1.2547263528238697E-2</v>
      </c>
      <c r="K439" s="46">
        <f t="shared" si="45"/>
        <v>2.3262736471761303E-2</v>
      </c>
      <c r="M439" s="47">
        <f t="shared" ref="M439:M502" si="49">$M$309+((C439-$C$309)*K439)</f>
        <v>15906.488341428681</v>
      </c>
      <c r="O439" s="48">
        <f t="shared" si="46"/>
        <v>31.812976682857364</v>
      </c>
      <c r="Q439" s="48">
        <f t="shared" si="47"/>
        <v>35.049976682857363</v>
      </c>
      <c r="S439" s="49">
        <f t="shared" si="48"/>
        <v>40.387828946508321</v>
      </c>
    </row>
    <row r="440" spans="1:19" hidden="1" x14ac:dyDescent="0.2">
      <c r="A440" s="38">
        <v>431</v>
      </c>
      <c r="C440" s="43">
        <f t="shared" si="43"/>
        <v>215500</v>
      </c>
      <c r="E440" s="44">
        <f t="shared" si="44"/>
        <v>0.59861111111111109</v>
      </c>
      <c r="G440" s="45">
        <v>3.5810000000000002E-2</v>
      </c>
      <c r="I440" s="45">
        <f>'Ex SWC-7'!$D$11</f>
        <v>1.2547263528238697E-2</v>
      </c>
      <c r="K440" s="46">
        <f t="shared" si="45"/>
        <v>2.3262736471761303E-2</v>
      </c>
      <c r="M440" s="47">
        <f t="shared" si="49"/>
        <v>15918.119709664561</v>
      </c>
      <c r="O440" s="48">
        <f t="shared" si="46"/>
        <v>31.836239419329122</v>
      </c>
      <c r="Q440" s="48">
        <f t="shared" si="47"/>
        <v>35.07323941932912</v>
      </c>
      <c r="S440" s="49">
        <f t="shared" si="48"/>
        <v>40.387828946508321</v>
      </c>
    </row>
    <row r="441" spans="1:19" hidden="1" x14ac:dyDescent="0.2">
      <c r="A441" s="38">
        <v>432</v>
      </c>
      <c r="C441" s="43">
        <f t="shared" si="43"/>
        <v>216000</v>
      </c>
      <c r="E441" s="44">
        <f t="shared" si="44"/>
        <v>0.6</v>
      </c>
      <c r="G441" s="45">
        <v>3.5810000000000002E-2</v>
      </c>
      <c r="I441" s="45">
        <f>'Ex SWC-7'!$D$11</f>
        <v>1.2547263528238697E-2</v>
      </c>
      <c r="K441" s="46">
        <f t="shared" si="45"/>
        <v>2.3262736471761303E-2</v>
      </c>
      <c r="M441" s="47">
        <f t="shared" si="49"/>
        <v>15929.751077900442</v>
      </c>
      <c r="O441" s="48">
        <f t="shared" si="46"/>
        <v>31.859502155800886</v>
      </c>
      <c r="Q441" s="48">
        <f t="shared" si="47"/>
        <v>35.096502155800884</v>
      </c>
      <c r="S441" s="49">
        <f t="shared" si="48"/>
        <v>40.387828946508321</v>
      </c>
    </row>
    <row r="442" spans="1:19" hidden="1" x14ac:dyDescent="0.2">
      <c r="A442" s="38">
        <v>433</v>
      </c>
      <c r="C442" s="43">
        <f t="shared" si="43"/>
        <v>216500</v>
      </c>
      <c r="E442" s="44">
        <f t="shared" si="44"/>
        <v>0.60138888888888886</v>
      </c>
      <c r="G442" s="45">
        <v>3.5810000000000002E-2</v>
      </c>
      <c r="I442" s="45">
        <f>'Ex SWC-7'!$D$11</f>
        <v>1.2547263528238697E-2</v>
      </c>
      <c r="K442" s="46">
        <f t="shared" si="45"/>
        <v>2.3262736471761303E-2</v>
      </c>
      <c r="M442" s="47">
        <f t="shared" si="49"/>
        <v>15941.382446136324</v>
      </c>
      <c r="O442" s="48">
        <f t="shared" si="46"/>
        <v>31.882764892272647</v>
      </c>
      <c r="Q442" s="48">
        <f t="shared" si="47"/>
        <v>35.119764892272649</v>
      </c>
      <c r="S442" s="49">
        <f t="shared" si="48"/>
        <v>40.387828946508321</v>
      </c>
    </row>
    <row r="443" spans="1:19" hidden="1" x14ac:dyDescent="0.2">
      <c r="A443" s="38">
        <v>434</v>
      </c>
      <c r="C443" s="43">
        <f t="shared" si="43"/>
        <v>217000</v>
      </c>
      <c r="E443" s="44">
        <f t="shared" si="44"/>
        <v>0.60277777777777775</v>
      </c>
      <c r="G443" s="45">
        <v>3.5810000000000002E-2</v>
      </c>
      <c r="I443" s="45">
        <f>'Ex SWC-7'!$D$11</f>
        <v>1.2547263528238697E-2</v>
      </c>
      <c r="K443" s="46">
        <f t="shared" si="45"/>
        <v>2.3262736471761303E-2</v>
      </c>
      <c r="M443" s="47">
        <f t="shared" si="49"/>
        <v>15953.013814372203</v>
      </c>
      <c r="O443" s="48">
        <f t="shared" si="46"/>
        <v>31.906027628744408</v>
      </c>
      <c r="Q443" s="48">
        <f t="shared" si="47"/>
        <v>35.143027628744406</v>
      </c>
      <c r="S443" s="49">
        <f t="shared" si="48"/>
        <v>40.387828946508321</v>
      </c>
    </row>
    <row r="444" spans="1:19" hidden="1" x14ac:dyDescent="0.2">
      <c r="A444" s="38">
        <v>435</v>
      </c>
      <c r="C444" s="43">
        <f t="shared" si="43"/>
        <v>217500</v>
      </c>
      <c r="E444" s="44">
        <f t="shared" si="44"/>
        <v>0.60416666666666663</v>
      </c>
      <c r="G444" s="45">
        <v>3.5810000000000002E-2</v>
      </c>
      <c r="I444" s="45">
        <f>'Ex SWC-7'!$D$11</f>
        <v>1.2547263528238697E-2</v>
      </c>
      <c r="K444" s="46">
        <f t="shared" si="45"/>
        <v>2.3262736471761303E-2</v>
      </c>
      <c r="M444" s="47">
        <f t="shared" si="49"/>
        <v>15964.645182608085</v>
      </c>
      <c r="O444" s="48">
        <f t="shared" si="46"/>
        <v>31.929290365216168</v>
      </c>
      <c r="Q444" s="48">
        <f t="shared" si="47"/>
        <v>35.16629036521617</v>
      </c>
      <c r="S444" s="49">
        <f t="shared" si="48"/>
        <v>40.387828946508321</v>
      </c>
    </row>
    <row r="445" spans="1:19" hidden="1" x14ac:dyDescent="0.2">
      <c r="A445" s="38">
        <v>436</v>
      </c>
      <c r="C445" s="43">
        <f t="shared" si="43"/>
        <v>218000</v>
      </c>
      <c r="E445" s="44">
        <f t="shared" si="44"/>
        <v>0.60555555555555551</v>
      </c>
      <c r="G445" s="45">
        <v>3.5810000000000002E-2</v>
      </c>
      <c r="I445" s="45">
        <f>'Ex SWC-7'!$D$11</f>
        <v>1.2547263528238697E-2</v>
      </c>
      <c r="K445" s="46">
        <f t="shared" si="45"/>
        <v>2.3262736471761303E-2</v>
      </c>
      <c r="M445" s="47">
        <f t="shared" si="49"/>
        <v>15976.276550843964</v>
      </c>
      <c r="O445" s="48">
        <f t="shared" si="46"/>
        <v>31.952553101687929</v>
      </c>
      <c r="Q445" s="48">
        <f t="shared" si="47"/>
        <v>35.189553101687927</v>
      </c>
      <c r="S445" s="49">
        <f t="shared" si="48"/>
        <v>40.387828946508321</v>
      </c>
    </row>
    <row r="446" spans="1:19" hidden="1" x14ac:dyDescent="0.2">
      <c r="A446" s="38">
        <v>437</v>
      </c>
      <c r="C446" s="43">
        <f t="shared" si="43"/>
        <v>218500</v>
      </c>
      <c r="E446" s="44">
        <f t="shared" si="44"/>
        <v>0.6069444444444444</v>
      </c>
      <c r="G446" s="45">
        <v>3.5810000000000002E-2</v>
      </c>
      <c r="I446" s="45">
        <f>'Ex SWC-7'!$D$11</f>
        <v>1.2547263528238697E-2</v>
      </c>
      <c r="K446" s="46">
        <f t="shared" si="45"/>
        <v>2.3262736471761303E-2</v>
      </c>
      <c r="M446" s="47">
        <f t="shared" si="49"/>
        <v>15987.907919079846</v>
      </c>
      <c r="O446" s="48">
        <f t="shared" si="46"/>
        <v>31.97581583815969</v>
      </c>
      <c r="Q446" s="48">
        <f t="shared" si="47"/>
        <v>35.212815838159692</v>
      </c>
      <c r="S446" s="49">
        <f t="shared" si="48"/>
        <v>40.387828946508321</v>
      </c>
    </row>
    <row r="447" spans="1:19" hidden="1" x14ac:dyDescent="0.2">
      <c r="A447" s="38">
        <v>438</v>
      </c>
      <c r="C447" s="43">
        <f t="shared" si="43"/>
        <v>219000</v>
      </c>
      <c r="E447" s="44">
        <f t="shared" si="44"/>
        <v>0.60833333333333328</v>
      </c>
      <c r="G447" s="45">
        <v>3.5810000000000002E-2</v>
      </c>
      <c r="I447" s="45">
        <f>'Ex SWC-7'!$D$11</f>
        <v>1.2547263528238697E-2</v>
      </c>
      <c r="K447" s="46">
        <f t="shared" si="45"/>
        <v>2.3262736471761303E-2</v>
      </c>
      <c r="M447" s="47">
        <f t="shared" si="49"/>
        <v>15999.539287315725</v>
      </c>
      <c r="O447" s="48">
        <f t="shared" si="46"/>
        <v>31.999078574631451</v>
      </c>
      <c r="Q447" s="48">
        <f t="shared" si="47"/>
        <v>35.236078574631449</v>
      </c>
      <c r="S447" s="49">
        <f t="shared" si="48"/>
        <v>40.387828946508321</v>
      </c>
    </row>
    <row r="448" spans="1:19" hidden="1" x14ac:dyDescent="0.2">
      <c r="A448" s="38">
        <v>439</v>
      </c>
      <c r="C448" s="43">
        <f t="shared" si="43"/>
        <v>219500</v>
      </c>
      <c r="E448" s="44">
        <f t="shared" si="44"/>
        <v>0.60972222222222228</v>
      </c>
      <c r="G448" s="45">
        <v>3.5810000000000002E-2</v>
      </c>
      <c r="I448" s="45">
        <f>'Ex SWC-7'!$D$11</f>
        <v>1.2547263528238697E-2</v>
      </c>
      <c r="K448" s="46">
        <f t="shared" si="45"/>
        <v>2.3262736471761303E-2</v>
      </c>
      <c r="M448" s="47">
        <f t="shared" si="49"/>
        <v>16011.170655551607</v>
      </c>
      <c r="O448" s="48">
        <f t="shared" si="46"/>
        <v>32.022341311103212</v>
      </c>
      <c r="Q448" s="48">
        <f t="shared" si="47"/>
        <v>35.259341311103213</v>
      </c>
      <c r="S448" s="49">
        <f t="shared" si="48"/>
        <v>40.387828946508321</v>
      </c>
    </row>
    <row r="449" spans="1:19" hidden="1" x14ac:dyDescent="0.2">
      <c r="A449" s="38">
        <v>440</v>
      </c>
      <c r="C449" s="43">
        <f t="shared" si="43"/>
        <v>220000</v>
      </c>
      <c r="E449" s="44">
        <f t="shared" si="44"/>
        <v>0.61111111111111116</v>
      </c>
      <c r="G449" s="45">
        <v>3.5810000000000002E-2</v>
      </c>
      <c r="I449" s="45">
        <f>'Ex SWC-7'!$D$11</f>
        <v>1.2547263528238697E-2</v>
      </c>
      <c r="K449" s="46">
        <f t="shared" si="45"/>
        <v>2.3262736471761303E-2</v>
      </c>
      <c r="M449" s="47">
        <f t="shared" si="49"/>
        <v>16022.802023787488</v>
      </c>
      <c r="O449" s="48">
        <f t="shared" si="46"/>
        <v>32.045604047574976</v>
      </c>
      <c r="Q449" s="48">
        <f t="shared" si="47"/>
        <v>35.282604047574978</v>
      </c>
      <c r="S449" s="49">
        <f t="shared" si="48"/>
        <v>40.387828946508321</v>
      </c>
    </row>
    <row r="450" spans="1:19" hidden="1" x14ac:dyDescent="0.2">
      <c r="A450" s="38">
        <v>441</v>
      </c>
      <c r="C450" s="43">
        <f t="shared" si="43"/>
        <v>220500</v>
      </c>
      <c r="E450" s="44">
        <f t="shared" si="44"/>
        <v>0.61250000000000004</v>
      </c>
      <c r="G450" s="45">
        <v>3.5810000000000002E-2</v>
      </c>
      <c r="I450" s="45">
        <f>'Ex SWC-7'!$D$11</f>
        <v>1.2547263528238697E-2</v>
      </c>
      <c r="K450" s="46">
        <f t="shared" si="45"/>
        <v>2.3262736471761303E-2</v>
      </c>
      <c r="M450" s="47">
        <f t="shared" si="49"/>
        <v>16034.433392023368</v>
      </c>
      <c r="O450" s="48">
        <f t="shared" si="46"/>
        <v>32.068866784046733</v>
      </c>
      <c r="Q450" s="48">
        <f t="shared" si="47"/>
        <v>35.305866784046735</v>
      </c>
      <c r="S450" s="49">
        <f t="shared" si="48"/>
        <v>40.387828946508321</v>
      </c>
    </row>
    <row r="451" spans="1:19" hidden="1" x14ac:dyDescent="0.2">
      <c r="A451" s="38">
        <v>442</v>
      </c>
      <c r="C451" s="43">
        <f t="shared" si="43"/>
        <v>221000</v>
      </c>
      <c r="E451" s="44">
        <f t="shared" si="44"/>
        <v>0.61388888888888893</v>
      </c>
      <c r="G451" s="45">
        <v>3.5810000000000002E-2</v>
      </c>
      <c r="I451" s="45">
        <f>'Ex SWC-7'!$D$11</f>
        <v>1.2547263528238697E-2</v>
      </c>
      <c r="K451" s="46">
        <f t="shared" si="45"/>
        <v>2.3262736471761303E-2</v>
      </c>
      <c r="M451" s="47">
        <f t="shared" si="49"/>
        <v>16046.064760259249</v>
      </c>
      <c r="O451" s="48">
        <f t="shared" si="46"/>
        <v>32.092129520518498</v>
      </c>
      <c r="Q451" s="48">
        <f t="shared" si="47"/>
        <v>35.329129520518499</v>
      </c>
      <c r="S451" s="49">
        <f t="shared" si="48"/>
        <v>40.387828946508321</v>
      </c>
    </row>
    <row r="452" spans="1:19" hidden="1" x14ac:dyDescent="0.2">
      <c r="A452" s="38">
        <v>443</v>
      </c>
      <c r="C452" s="43">
        <f t="shared" si="43"/>
        <v>221500</v>
      </c>
      <c r="E452" s="44">
        <f t="shared" si="44"/>
        <v>0.61527777777777781</v>
      </c>
      <c r="G452" s="45">
        <v>3.5810000000000002E-2</v>
      </c>
      <c r="I452" s="45">
        <f>'Ex SWC-7'!$D$11</f>
        <v>1.2547263528238697E-2</v>
      </c>
      <c r="K452" s="46">
        <f t="shared" si="45"/>
        <v>2.3262736471761303E-2</v>
      </c>
      <c r="M452" s="47">
        <f t="shared" si="49"/>
        <v>16057.696128495129</v>
      </c>
      <c r="O452" s="48">
        <f t="shared" si="46"/>
        <v>32.115392256990255</v>
      </c>
      <c r="Q452" s="48">
        <f t="shared" si="47"/>
        <v>35.352392256990257</v>
      </c>
      <c r="S452" s="49">
        <f t="shared" si="48"/>
        <v>40.387828946508321</v>
      </c>
    </row>
    <row r="453" spans="1:19" hidden="1" x14ac:dyDescent="0.2">
      <c r="A453" s="38">
        <v>444</v>
      </c>
      <c r="C453" s="43">
        <f t="shared" si="43"/>
        <v>222000</v>
      </c>
      <c r="E453" s="44">
        <f t="shared" si="44"/>
        <v>0.6166666666666667</v>
      </c>
      <c r="G453" s="45">
        <v>3.5810000000000002E-2</v>
      </c>
      <c r="I453" s="45">
        <f>'Ex SWC-7'!$D$11</f>
        <v>1.2547263528238697E-2</v>
      </c>
      <c r="K453" s="46">
        <f t="shared" si="45"/>
        <v>2.3262736471761303E-2</v>
      </c>
      <c r="M453" s="47">
        <f t="shared" si="49"/>
        <v>16069.32749673101</v>
      </c>
      <c r="O453" s="48">
        <f t="shared" si="46"/>
        <v>32.138654993462019</v>
      </c>
      <c r="Q453" s="48">
        <f t="shared" si="47"/>
        <v>35.375654993462021</v>
      </c>
      <c r="S453" s="49">
        <f t="shared" si="48"/>
        <v>40.387828946508321</v>
      </c>
    </row>
    <row r="454" spans="1:19" hidden="1" x14ac:dyDescent="0.2">
      <c r="A454" s="38">
        <v>445</v>
      </c>
      <c r="C454" s="43">
        <f t="shared" si="43"/>
        <v>222500</v>
      </c>
      <c r="E454" s="44">
        <f t="shared" si="44"/>
        <v>0.61805555555555558</v>
      </c>
      <c r="G454" s="45">
        <v>3.5810000000000002E-2</v>
      </c>
      <c r="I454" s="45">
        <f>'Ex SWC-7'!$D$11</f>
        <v>1.2547263528238697E-2</v>
      </c>
      <c r="K454" s="46">
        <f t="shared" si="45"/>
        <v>2.3262736471761303E-2</v>
      </c>
      <c r="M454" s="47">
        <f t="shared" si="49"/>
        <v>16080.958864966891</v>
      </c>
      <c r="O454" s="48">
        <f t="shared" si="46"/>
        <v>32.161917729933784</v>
      </c>
      <c r="Q454" s="48">
        <f t="shared" si="47"/>
        <v>35.398917729933785</v>
      </c>
      <c r="S454" s="49">
        <f t="shared" si="48"/>
        <v>40.387828946508321</v>
      </c>
    </row>
    <row r="455" spans="1:19" hidden="1" x14ac:dyDescent="0.2">
      <c r="A455" s="38">
        <v>446</v>
      </c>
      <c r="C455" s="43">
        <f t="shared" si="43"/>
        <v>223000</v>
      </c>
      <c r="E455" s="44">
        <f t="shared" si="44"/>
        <v>0.61944444444444446</v>
      </c>
      <c r="G455" s="45">
        <v>3.5810000000000002E-2</v>
      </c>
      <c r="I455" s="45">
        <f>'Ex SWC-7'!$D$11</f>
        <v>1.2547263528238697E-2</v>
      </c>
      <c r="K455" s="46">
        <f t="shared" si="45"/>
        <v>2.3262736471761303E-2</v>
      </c>
      <c r="M455" s="47">
        <f t="shared" si="49"/>
        <v>16092.590233202771</v>
      </c>
      <c r="O455" s="48">
        <f t="shared" si="46"/>
        <v>32.185180466405541</v>
      </c>
      <c r="Q455" s="48">
        <f t="shared" si="47"/>
        <v>35.422180466405543</v>
      </c>
      <c r="S455" s="49">
        <f t="shared" si="48"/>
        <v>40.387828946508321</v>
      </c>
    </row>
    <row r="456" spans="1:19" hidden="1" x14ac:dyDescent="0.2">
      <c r="A456" s="38">
        <v>447</v>
      </c>
      <c r="C456" s="43">
        <f t="shared" si="43"/>
        <v>223500</v>
      </c>
      <c r="E456" s="44">
        <f t="shared" si="44"/>
        <v>0.62083333333333335</v>
      </c>
      <c r="G456" s="45">
        <v>3.5810000000000002E-2</v>
      </c>
      <c r="I456" s="45">
        <f>'Ex SWC-7'!$D$11</f>
        <v>1.2547263528238697E-2</v>
      </c>
      <c r="K456" s="46">
        <f t="shared" si="45"/>
        <v>2.3262736471761303E-2</v>
      </c>
      <c r="M456" s="47">
        <f t="shared" si="49"/>
        <v>16104.221601438652</v>
      </c>
      <c r="O456" s="48">
        <f t="shared" si="46"/>
        <v>32.208443202877305</v>
      </c>
      <c r="Q456" s="48">
        <f t="shared" si="47"/>
        <v>35.445443202877307</v>
      </c>
      <c r="S456" s="49">
        <f t="shared" si="48"/>
        <v>40.387828946508321</v>
      </c>
    </row>
    <row r="457" spans="1:19" hidden="1" x14ac:dyDescent="0.2">
      <c r="A457" s="38">
        <v>448</v>
      </c>
      <c r="C457" s="43">
        <f t="shared" si="43"/>
        <v>224000</v>
      </c>
      <c r="E457" s="44">
        <f t="shared" si="44"/>
        <v>0.62222222222222223</v>
      </c>
      <c r="G457" s="45">
        <v>3.5810000000000002E-2</v>
      </c>
      <c r="I457" s="45">
        <f>'Ex SWC-7'!$D$11</f>
        <v>1.2547263528238697E-2</v>
      </c>
      <c r="K457" s="46">
        <f t="shared" si="45"/>
        <v>2.3262736471761303E-2</v>
      </c>
      <c r="M457" s="47">
        <f t="shared" si="49"/>
        <v>16115.852969674532</v>
      </c>
      <c r="O457" s="48">
        <f t="shared" si="46"/>
        <v>32.231705939349062</v>
      </c>
      <c r="Q457" s="48">
        <f t="shared" si="47"/>
        <v>35.468705939349064</v>
      </c>
      <c r="S457" s="49">
        <f t="shared" si="48"/>
        <v>40.387828946508321</v>
      </c>
    </row>
    <row r="458" spans="1:19" hidden="1" x14ac:dyDescent="0.2">
      <c r="A458" s="38">
        <v>449</v>
      </c>
      <c r="C458" s="43">
        <f t="shared" si="43"/>
        <v>224500</v>
      </c>
      <c r="E458" s="44">
        <f t="shared" si="44"/>
        <v>0.62361111111111112</v>
      </c>
      <c r="G458" s="45">
        <v>3.5810000000000002E-2</v>
      </c>
      <c r="I458" s="45">
        <f>'Ex SWC-7'!$D$11</f>
        <v>1.2547263528238697E-2</v>
      </c>
      <c r="K458" s="46">
        <f t="shared" si="45"/>
        <v>2.3262736471761303E-2</v>
      </c>
      <c r="M458" s="47">
        <f t="shared" si="49"/>
        <v>16127.484337910413</v>
      </c>
      <c r="O458" s="48">
        <f t="shared" si="46"/>
        <v>32.254968675820827</v>
      </c>
      <c r="Q458" s="48">
        <f t="shared" si="47"/>
        <v>35.491968675820829</v>
      </c>
      <c r="S458" s="49">
        <f t="shared" si="48"/>
        <v>40.387828946508321</v>
      </c>
    </row>
    <row r="459" spans="1:19" hidden="1" x14ac:dyDescent="0.2">
      <c r="A459" s="38">
        <v>450</v>
      </c>
      <c r="C459" s="43">
        <f t="shared" ref="C459:C522" si="50">A459*500</f>
        <v>225000</v>
      </c>
      <c r="E459" s="44">
        <f t="shared" ref="E459:E522" si="51">C459/(720*500)</f>
        <v>0.625</v>
      </c>
      <c r="G459" s="45">
        <v>3.5810000000000002E-2</v>
      </c>
      <c r="I459" s="45">
        <f>'Ex SWC-7'!$D$11</f>
        <v>1.2547263528238697E-2</v>
      </c>
      <c r="K459" s="46">
        <f t="shared" ref="K459:K522" si="52">G459-I459</f>
        <v>2.3262736471761303E-2</v>
      </c>
      <c r="M459" s="47">
        <f t="shared" si="49"/>
        <v>16139.115706146295</v>
      </c>
      <c r="O459" s="48">
        <f t="shared" ref="O459:O522" si="53">M459/500</f>
        <v>32.278231412292591</v>
      </c>
      <c r="Q459" s="48">
        <f t="shared" ref="Q459:Q522" si="54">O459+3.237</f>
        <v>35.515231412292593</v>
      </c>
      <c r="S459" s="49">
        <f t="shared" ref="S459:S522" si="55">$S$8</f>
        <v>40.387828946508321</v>
      </c>
    </row>
    <row r="460" spans="1:19" hidden="1" x14ac:dyDescent="0.2">
      <c r="A460" s="38">
        <v>451</v>
      </c>
      <c r="C460" s="43">
        <f t="shared" si="50"/>
        <v>225500</v>
      </c>
      <c r="E460" s="44">
        <f t="shared" si="51"/>
        <v>0.62638888888888888</v>
      </c>
      <c r="G460" s="45">
        <v>3.5810000000000002E-2</v>
      </c>
      <c r="I460" s="45">
        <f>'Ex SWC-7'!$D$11</f>
        <v>1.2547263528238697E-2</v>
      </c>
      <c r="K460" s="46">
        <f t="shared" si="52"/>
        <v>2.3262736471761303E-2</v>
      </c>
      <c r="M460" s="47">
        <f t="shared" si="49"/>
        <v>16150.747074382174</v>
      </c>
      <c r="O460" s="48">
        <f t="shared" si="53"/>
        <v>32.301494148764348</v>
      </c>
      <c r="Q460" s="48">
        <f t="shared" si="54"/>
        <v>35.53849414876435</v>
      </c>
      <c r="S460" s="49">
        <f t="shared" si="55"/>
        <v>40.387828946508321</v>
      </c>
    </row>
    <row r="461" spans="1:19" hidden="1" x14ac:dyDescent="0.2">
      <c r="A461" s="38">
        <v>452</v>
      </c>
      <c r="C461" s="43">
        <f t="shared" si="50"/>
        <v>226000</v>
      </c>
      <c r="E461" s="44">
        <f t="shared" si="51"/>
        <v>0.62777777777777777</v>
      </c>
      <c r="G461" s="45">
        <v>3.5810000000000002E-2</v>
      </c>
      <c r="I461" s="45">
        <f>'Ex SWC-7'!$D$11</f>
        <v>1.2547263528238697E-2</v>
      </c>
      <c r="K461" s="46">
        <f t="shared" si="52"/>
        <v>2.3262736471761303E-2</v>
      </c>
      <c r="M461" s="47">
        <f t="shared" si="49"/>
        <v>16162.378442618055</v>
      </c>
      <c r="O461" s="48">
        <f t="shared" si="53"/>
        <v>32.324756885236113</v>
      </c>
      <c r="Q461" s="48">
        <f t="shared" si="54"/>
        <v>35.561756885236115</v>
      </c>
      <c r="S461" s="49">
        <f t="shared" si="55"/>
        <v>40.387828946508321</v>
      </c>
    </row>
    <row r="462" spans="1:19" hidden="1" x14ac:dyDescent="0.2">
      <c r="A462" s="38">
        <v>453</v>
      </c>
      <c r="C462" s="43">
        <f t="shared" si="50"/>
        <v>226500</v>
      </c>
      <c r="E462" s="44">
        <f t="shared" si="51"/>
        <v>0.62916666666666665</v>
      </c>
      <c r="G462" s="45">
        <v>3.5810000000000002E-2</v>
      </c>
      <c r="I462" s="45">
        <f>'Ex SWC-7'!$D$11</f>
        <v>1.2547263528238697E-2</v>
      </c>
      <c r="K462" s="46">
        <f t="shared" si="52"/>
        <v>2.3262736471761303E-2</v>
      </c>
      <c r="M462" s="47">
        <f t="shared" si="49"/>
        <v>16174.009810853935</v>
      </c>
      <c r="O462" s="48">
        <f t="shared" si="53"/>
        <v>32.34801962170787</v>
      </c>
      <c r="Q462" s="48">
        <f t="shared" si="54"/>
        <v>35.585019621707872</v>
      </c>
      <c r="S462" s="49">
        <f t="shared" si="55"/>
        <v>40.387828946508321</v>
      </c>
    </row>
    <row r="463" spans="1:19" hidden="1" x14ac:dyDescent="0.2">
      <c r="A463" s="38">
        <v>454</v>
      </c>
      <c r="C463" s="43">
        <f t="shared" si="50"/>
        <v>227000</v>
      </c>
      <c r="E463" s="44">
        <f t="shared" si="51"/>
        <v>0.63055555555555554</v>
      </c>
      <c r="G463" s="45">
        <v>3.5810000000000002E-2</v>
      </c>
      <c r="I463" s="45">
        <f>'Ex SWC-7'!$D$11</f>
        <v>1.2547263528238697E-2</v>
      </c>
      <c r="K463" s="46">
        <f t="shared" si="52"/>
        <v>2.3262736471761303E-2</v>
      </c>
      <c r="M463" s="47">
        <f t="shared" si="49"/>
        <v>16185.641179089816</v>
      </c>
      <c r="O463" s="48">
        <f t="shared" si="53"/>
        <v>32.371282358179634</v>
      </c>
      <c r="Q463" s="48">
        <f t="shared" si="54"/>
        <v>35.608282358179636</v>
      </c>
      <c r="S463" s="49">
        <f t="shared" si="55"/>
        <v>40.387828946508321</v>
      </c>
    </row>
    <row r="464" spans="1:19" hidden="1" x14ac:dyDescent="0.2">
      <c r="A464" s="38">
        <v>455</v>
      </c>
      <c r="C464" s="43">
        <f t="shared" si="50"/>
        <v>227500</v>
      </c>
      <c r="E464" s="44">
        <f t="shared" si="51"/>
        <v>0.63194444444444442</v>
      </c>
      <c r="G464" s="45">
        <v>3.5810000000000002E-2</v>
      </c>
      <c r="I464" s="45">
        <f>'Ex SWC-7'!$D$11</f>
        <v>1.2547263528238697E-2</v>
      </c>
      <c r="K464" s="46">
        <f t="shared" si="52"/>
        <v>2.3262736471761303E-2</v>
      </c>
      <c r="M464" s="47">
        <f t="shared" si="49"/>
        <v>16197.272547325698</v>
      </c>
      <c r="O464" s="48">
        <f t="shared" si="53"/>
        <v>32.394545094651399</v>
      </c>
      <c r="Q464" s="48">
        <f t="shared" si="54"/>
        <v>35.631545094651401</v>
      </c>
      <c r="S464" s="49">
        <f t="shared" si="55"/>
        <v>40.387828946508321</v>
      </c>
    </row>
    <row r="465" spans="1:19" hidden="1" x14ac:dyDescent="0.2">
      <c r="A465" s="38">
        <v>456</v>
      </c>
      <c r="C465" s="43">
        <f t="shared" si="50"/>
        <v>228000</v>
      </c>
      <c r="E465" s="44">
        <f t="shared" si="51"/>
        <v>0.6333333333333333</v>
      </c>
      <c r="G465" s="45">
        <v>3.5810000000000002E-2</v>
      </c>
      <c r="I465" s="45">
        <f>'Ex SWC-7'!$D$11</f>
        <v>1.2547263528238697E-2</v>
      </c>
      <c r="K465" s="46">
        <f t="shared" si="52"/>
        <v>2.3262736471761303E-2</v>
      </c>
      <c r="M465" s="47">
        <f t="shared" si="49"/>
        <v>16208.903915561577</v>
      </c>
      <c r="O465" s="48">
        <f t="shared" si="53"/>
        <v>32.417807831123156</v>
      </c>
      <c r="Q465" s="48">
        <f t="shared" si="54"/>
        <v>35.654807831123158</v>
      </c>
      <c r="S465" s="49">
        <f t="shared" si="55"/>
        <v>40.387828946508321</v>
      </c>
    </row>
    <row r="466" spans="1:19" hidden="1" x14ac:dyDescent="0.2">
      <c r="A466" s="38">
        <v>457</v>
      </c>
      <c r="C466" s="43">
        <f t="shared" si="50"/>
        <v>228500</v>
      </c>
      <c r="E466" s="44">
        <f t="shared" si="51"/>
        <v>0.63472222222222219</v>
      </c>
      <c r="G466" s="45">
        <v>3.5810000000000002E-2</v>
      </c>
      <c r="I466" s="45">
        <f>'Ex SWC-7'!$D$11</f>
        <v>1.2547263528238697E-2</v>
      </c>
      <c r="K466" s="46">
        <f t="shared" si="52"/>
        <v>2.3262736471761303E-2</v>
      </c>
      <c r="M466" s="47">
        <f t="shared" si="49"/>
        <v>16220.535283797459</v>
      </c>
      <c r="O466" s="48">
        <f t="shared" si="53"/>
        <v>32.44107056759492</v>
      </c>
      <c r="Q466" s="48">
        <f t="shared" si="54"/>
        <v>35.678070567594922</v>
      </c>
      <c r="S466" s="49">
        <f t="shared" si="55"/>
        <v>40.387828946508321</v>
      </c>
    </row>
    <row r="467" spans="1:19" hidden="1" x14ac:dyDescent="0.2">
      <c r="A467" s="38">
        <v>458</v>
      </c>
      <c r="C467" s="43">
        <f t="shared" si="50"/>
        <v>229000</v>
      </c>
      <c r="E467" s="44">
        <f t="shared" si="51"/>
        <v>0.63611111111111107</v>
      </c>
      <c r="G467" s="45">
        <v>3.5810000000000002E-2</v>
      </c>
      <c r="I467" s="45">
        <f>'Ex SWC-7'!$D$11</f>
        <v>1.2547263528238697E-2</v>
      </c>
      <c r="K467" s="46">
        <f t="shared" si="52"/>
        <v>2.3262736471761303E-2</v>
      </c>
      <c r="M467" s="47">
        <f t="shared" si="49"/>
        <v>16232.166652033338</v>
      </c>
      <c r="O467" s="48">
        <f t="shared" si="53"/>
        <v>32.464333304066677</v>
      </c>
      <c r="Q467" s="48">
        <f t="shared" si="54"/>
        <v>35.701333304066679</v>
      </c>
      <c r="S467" s="49">
        <f t="shared" si="55"/>
        <v>40.387828946508321</v>
      </c>
    </row>
    <row r="468" spans="1:19" hidden="1" x14ac:dyDescent="0.2">
      <c r="A468" s="38">
        <v>459</v>
      </c>
      <c r="C468" s="43">
        <f t="shared" si="50"/>
        <v>229500</v>
      </c>
      <c r="E468" s="44">
        <f t="shared" si="51"/>
        <v>0.63749999999999996</v>
      </c>
      <c r="G468" s="45">
        <v>3.5810000000000002E-2</v>
      </c>
      <c r="I468" s="45">
        <f>'Ex SWC-7'!$D$11</f>
        <v>1.2547263528238697E-2</v>
      </c>
      <c r="K468" s="46">
        <f t="shared" si="52"/>
        <v>2.3262736471761303E-2</v>
      </c>
      <c r="M468" s="47">
        <f t="shared" si="49"/>
        <v>16243.79802026922</v>
      </c>
      <c r="O468" s="48">
        <f t="shared" si="53"/>
        <v>32.487596040538442</v>
      </c>
      <c r="Q468" s="48">
        <f t="shared" si="54"/>
        <v>35.724596040538444</v>
      </c>
      <c r="S468" s="49">
        <f t="shared" si="55"/>
        <v>40.387828946508321</v>
      </c>
    </row>
    <row r="469" spans="1:19" hidden="1" x14ac:dyDescent="0.2">
      <c r="A469" s="38">
        <v>460</v>
      </c>
      <c r="C469" s="43">
        <f t="shared" si="50"/>
        <v>230000</v>
      </c>
      <c r="E469" s="44">
        <f t="shared" si="51"/>
        <v>0.63888888888888884</v>
      </c>
      <c r="G469" s="45">
        <v>3.5810000000000002E-2</v>
      </c>
      <c r="I469" s="45">
        <f>'Ex SWC-7'!$D$11</f>
        <v>1.2547263528238697E-2</v>
      </c>
      <c r="K469" s="46">
        <f t="shared" si="52"/>
        <v>2.3262736471761303E-2</v>
      </c>
      <c r="M469" s="47">
        <f t="shared" si="49"/>
        <v>16255.429388505101</v>
      </c>
      <c r="O469" s="48">
        <f t="shared" si="53"/>
        <v>32.510858777010199</v>
      </c>
      <c r="Q469" s="48">
        <f t="shared" si="54"/>
        <v>35.747858777010201</v>
      </c>
      <c r="S469" s="49">
        <f t="shared" si="55"/>
        <v>40.387828946508321</v>
      </c>
    </row>
    <row r="470" spans="1:19" hidden="1" x14ac:dyDescent="0.2">
      <c r="A470" s="38">
        <v>461</v>
      </c>
      <c r="C470" s="43">
        <f t="shared" si="50"/>
        <v>230500</v>
      </c>
      <c r="E470" s="44">
        <f t="shared" si="51"/>
        <v>0.64027777777777772</v>
      </c>
      <c r="G470" s="45">
        <v>3.5810000000000002E-2</v>
      </c>
      <c r="I470" s="45">
        <f>'Ex SWC-7'!$D$11</f>
        <v>1.2547263528238697E-2</v>
      </c>
      <c r="K470" s="46">
        <f t="shared" si="52"/>
        <v>2.3262736471761303E-2</v>
      </c>
      <c r="M470" s="47">
        <f t="shared" si="49"/>
        <v>16267.060756740981</v>
      </c>
      <c r="O470" s="48">
        <f t="shared" si="53"/>
        <v>32.534121513481963</v>
      </c>
      <c r="Q470" s="48">
        <f t="shared" si="54"/>
        <v>35.771121513481965</v>
      </c>
      <c r="S470" s="49">
        <f t="shared" si="55"/>
        <v>40.387828946508321</v>
      </c>
    </row>
    <row r="471" spans="1:19" hidden="1" x14ac:dyDescent="0.2">
      <c r="A471" s="38">
        <v>462</v>
      </c>
      <c r="C471" s="43">
        <f t="shared" si="50"/>
        <v>231000</v>
      </c>
      <c r="E471" s="44">
        <f t="shared" si="51"/>
        <v>0.64166666666666672</v>
      </c>
      <c r="G471" s="45">
        <v>3.5810000000000002E-2</v>
      </c>
      <c r="I471" s="45">
        <f>'Ex SWC-7'!$D$11</f>
        <v>1.2547263528238697E-2</v>
      </c>
      <c r="K471" s="46">
        <f t="shared" si="52"/>
        <v>2.3262736471761303E-2</v>
      </c>
      <c r="M471" s="47">
        <f t="shared" si="49"/>
        <v>16278.692124976862</v>
      </c>
      <c r="O471" s="48">
        <f t="shared" si="53"/>
        <v>32.557384249953721</v>
      </c>
      <c r="Q471" s="48">
        <f t="shared" si="54"/>
        <v>35.794384249953723</v>
      </c>
      <c r="S471" s="49">
        <f t="shared" si="55"/>
        <v>40.387828946508321</v>
      </c>
    </row>
    <row r="472" spans="1:19" hidden="1" x14ac:dyDescent="0.2">
      <c r="A472" s="38">
        <v>463</v>
      </c>
      <c r="C472" s="43">
        <f t="shared" si="50"/>
        <v>231500</v>
      </c>
      <c r="E472" s="44">
        <f t="shared" si="51"/>
        <v>0.6430555555555556</v>
      </c>
      <c r="G472" s="45">
        <v>3.5810000000000002E-2</v>
      </c>
      <c r="I472" s="45">
        <f>'Ex SWC-7'!$D$11</f>
        <v>1.2547263528238697E-2</v>
      </c>
      <c r="K472" s="46">
        <f t="shared" si="52"/>
        <v>2.3262736471761303E-2</v>
      </c>
      <c r="M472" s="47">
        <f t="shared" si="49"/>
        <v>16290.323493212742</v>
      </c>
      <c r="O472" s="48">
        <f t="shared" si="53"/>
        <v>32.580646986425485</v>
      </c>
      <c r="Q472" s="48">
        <f t="shared" si="54"/>
        <v>35.817646986425487</v>
      </c>
      <c r="S472" s="49">
        <f t="shared" si="55"/>
        <v>40.387828946508321</v>
      </c>
    </row>
    <row r="473" spans="1:19" hidden="1" x14ac:dyDescent="0.2">
      <c r="A473" s="38">
        <v>464</v>
      </c>
      <c r="C473" s="43">
        <f t="shared" si="50"/>
        <v>232000</v>
      </c>
      <c r="E473" s="44">
        <f t="shared" si="51"/>
        <v>0.64444444444444449</v>
      </c>
      <c r="G473" s="45">
        <v>3.5810000000000002E-2</v>
      </c>
      <c r="I473" s="45">
        <f>'Ex SWC-7'!$D$11</f>
        <v>1.2547263528238697E-2</v>
      </c>
      <c r="K473" s="46">
        <f t="shared" si="52"/>
        <v>2.3262736471761303E-2</v>
      </c>
      <c r="M473" s="47">
        <f t="shared" si="49"/>
        <v>16301.954861448623</v>
      </c>
      <c r="O473" s="48">
        <f t="shared" si="53"/>
        <v>32.603909722897249</v>
      </c>
      <c r="Q473" s="48">
        <f t="shared" si="54"/>
        <v>35.840909722897251</v>
      </c>
      <c r="S473" s="49">
        <f t="shared" si="55"/>
        <v>40.387828946508321</v>
      </c>
    </row>
    <row r="474" spans="1:19" hidden="1" x14ac:dyDescent="0.2">
      <c r="A474" s="38">
        <v>465</v>
      </c>
      <c r="C474" s="43">
        <f t="shared" si="50"/>
        <v>232500</v>
      </c>
      <c r="E474" s="44">
        <f t="shared" si="51"/>
        <v>0.64583333333333337</v>
      </c>
      <c r="G474" s="45">
        <v>3.5810000000000002E-2</v>
      </c>
      <c r="I474" s="45">
        <f>'Ex SWC-7'!$D$11</f>
        <v>1.2547263528238697E-2</v>
      </c>
      <c r="K474" s="46">
        <f t="shared" si="52"/>
        <v>2.3262736471761303E-2</v>
      </c>
      <c r="M474" s="47">
        <f t="shared" si="49"/>
        <v>16313.586229684504</v>
      </c>
      <c r="O474" s="48">
        <f t="shared" si="53"/>
        <v>32.627172459369007</v>
      </c>
      <c r="Q474" s="48">
        <f t="shared" si="54"/>
        <v>35.864172459369009</v>
      </c>
      <c r="S474" s="49">
        <f t="shared" si="55"/>
        <v>40.387828946508321</v>
      </c>
    </row>
    <row r="475" spans="1:19" hidden="1" x14ac:dyDescent="0.2">
      <c r="A475" s="38">
        <v>466</v>
      </c>
      <c r="C475" s="43">
        <f t="shared" si="50"/>
        <v>233000</v>
      </c>
      <c r="E475" s="44">
        <f t="shared" si="51"/>
        <v>0.64722222222222225</v>
      </c>
      <c r="G475" s="45">
        <v>3.5810000000000002E-2</v>
      </c>
      <c r="I475" s="45">
        <f>'Ex SWC-7'!$D$11</f>
        <v>1.2547263528238697E-2</v>
      </c>
      <c r="K475" s="46">
        <f t="shared" si="52"/>
        <v>2.3262736471761303E-2</v>
      </c>
      <c r="M475" s="47">
        <f t="shared" si="49"/>
        <v>16325.217597920384</v>
      </c>
      <c r="O475" s="48">
        <f t="shared" si="53"/>
        <v>32.650435195840771</v>
      </c>
      <c r="Q475" s="48">
        <f t="shared" si="54"/>
        <v>35.887435195840773</v>
      </c>
      <c r="S475" s="49">
        <f t="shared" si="55"/>
        <v>40.387828946508321</v>
      </c>
    </row>
    <row r="476" spans="1:19" hidden="1" x14ac:dyDescent="0.2">
      <c r="A476" s="38">
        <v>467</v>
      </c>
      <c r="C476" s="43">
        <f t="shared" si="50"/>
        <v>233500</v>
      </c>
      <c r="E476" s="44">
        <f t="shared" si="51"/>
        <v>0.64861111111111114</v>
      </c>
      <c r="G476" s="45">
        <v>3.5810000000000002E-2</v>
      </c>
      <c r="I476" s="45">
        <f>'Ex SWC-7'!$D$11</f>
        <v>1.2547263528238697E-2</v>
      </c>
      <c r="K476" s="46">
        <f t="shared" si="52"/>
        <v>2.3262736471761303E-2</v>
      </c>
      <c r="M476" s="47">
        <f t="shared" si="49"/>
        <v>16336.848966156265</v>
      </c>
      <c r="O476" s="48">
        <f t="shared" si="53"/>
        <v>32.673697932312528</v>
      </c>
      <c r="Q476" s="48">
        <f t="shared" si="54"/>
        <v>35.91069793231253</v>
      </c>
      <c r="S476" s="49">
        <f t="shared" si="55"/>
        <v>40.387828946508321</v>
      </c>
    </row>
    <row r="477" spans="1:19" hidden="1" x14ac:dyDescent="0.2">
      <c r="A477" s="38">
        <v>468</v>
      </c>
      <c r="C477" s="43">
        <f t="shared" si="50"/>
        <v>234000</v>
      </c>
      <c r="E477" s="44">
        <f t="shared" si="51"/>
        <v>0.65</v>
      </c>
      <c r="G477" s="45">
        <v>3.5810000000000002E-2</v>
      </c>
      <c r="I477" s="45">
        <f>'Ex SWC-7'!$D$11</f>
        <v>1.2547263528238697E-2</v>
      </c>
      <c r="K477" s="46">
        <f t="shared" si="52"/>
        <v>2.3262736471761303E-2</v>
      </c>
      <c r="M477" s="47">
        <f t="shared" si="49"/>
        <v>16348.480334392145</v>
      </c>
      <c r="O477" s="48">
        <f t="shared" si="53"/>
        <v>32.696960668784293</v>
      </c>
      <c r="Q477" s="48">
        <f t="shared" si="54"/>
        <v>35.933960668784295</v>
      </c>
      <c r="S477" s="49">
        <f t="shared" si="55"/>
        <v>40.387828946508321</v>
      </c>
    </row>
    <row r="478" spans="1:19" hidden="1" x14ac:dyDescent="0.2">
      <c r="A478" s="38">
        <v>469</v>
      </c>
      <c r="C478" s="43">
        <f t="shared" si="50"/>
        <v>234500</v>
      </c>
      <c r="E478" s="44">
        <f t="shared" si="51"/>
        <v>0.65138888888888891</v>
      </c>
      <c r="G478" s="45">
        <v>3.5810000000000002E-2</v>
      </c>
      <c r="I478" s="45">
        <f>'Ex SWC-7'!$D$11</f>
        <v>1.2547263528238697E-2</v>
      </c>
      <c r="K478" s="46">
        <f t="shared" si="52"/>
        <v>2.3262736471761303E-2</v>
      </c>
      <c r="M478" s="47">
        <f t="shared" si="49"/>
        <v>16360.111702628026</v>
      </c>
      <c r="O478" s="48">
        <f t="shared" si="53"/>
        <v>32.72022340525605</v>
      </c>
      <c r="Q478" s="48">
        <f t="shared" si="54"/>
        <v>35.957223405256052</v>
      </c>
      <c r="S478" s="49">
        <f t="shared" si="55"/>
        <v>40.387828946508321</v>
      </c>
    </row>
    <row r="479" spans="1:19" hidden="1" x14ac:dyDescent="0.2">
      <c r="A479" s="38">
        <v>470</v>
      </c>
      <c r="C479" s="43">
        <f t="shared" si="50"/>
        <v>235000</v>
      </c>
      <c r="E479" s="44">
        <f t="shared" si="51"/>
        <v>0.65277777777777779</v>
      </c>
      <c r="G479" s="45">
        <v>3.5810000000000002E-2</v>
      </c>
      <c r="I479" s="45">
        <f>'Ex SWC-7'!$D$11</f>
        <v>1.2547263528238697E-2</v>
      </c>
      <c r="K479" s="46">
        <f t="shared" si="52"/>
        <v>2.3262736471761303E-2</v>
      </c>
      <c r="M479" s="47">
        <f t="shared" si="49"/>
        <v>16371.743070863908</v>
      </c>
      <c r="O479" s="48">
        <f t="shared" si="53"/>
        <v>32.743486141727814</v>
      </c>
      <c r="Q479" s="48">
        <f t="shared" si="54"/>
        <v>35.980486141727816</v>
      </c>
      <c r="S479" s="49">
        <f t="shared" si="55"/>
        <v>40.387828946508321</v>
      </c>
    </row>
    <row r="480" spans="1:19" hidden="1" x14ac:dyDescent="0.2">
      <c r="A480" s="38">
        <v>471</v>
      </c>
      <c r="C480" s="43">
        <f t="shared" si="50"/>
        <v>235500</v>
      </c>
      <c r="E480" s="44">
        <f t="shared" si="51"/>
        <v>0.65416666666666667</v>
      </c>
      <c r="G480" s="45">
        <v>3.5810000000000002E-2</v>
      </c>
      <c r="I480" s="45">
        <f>'Ex SWC-7'!$D$11</f>
        <v>1.2547263528238697E-2</v>
      </c>
      <c r="K480" s="46">
        <f t="shared" si="52"/>
        <v>2.3262736471761303E-2</v>
      </c>
      <c r="M480" s="47">
        <f t="shared" si="49"/>
        <v>16383.374439099787</v>
      </c>
      <c r="O480" s="48">
        <f t="shared" si="53"/>
        <v>32.766748878199571</v>
      </c>
      <c r="Q480" s="48">
        <f t="shared" si="54"/>
        <v>36.003748878199573</v>
      </c>
      <c r="S480" s="49">
        <f t="shared" si="55"/>
        <v>40.387828946508321</v>
      </c>
    </row>
    <row r="481" spans="1:19" hidden="1" x14ac:dyDescent="0.2">
      <c r="A481" s="38">
        <v>472</v>
      </c>
      <c r="C481" s="43">
        <f t="shared" si="50"/>
        <v>236000</v>
      </c>
      <c r="E481" s="44">
        <f t="shared" si="51"/>
        <v>0.65555555555555556</v>
      </c>
      <c r="G481" s="45">
        <v>3.5810000000000002E-2</v>
      </c>
      <c r="I481" s="45">
        <f>'Ex SWC-7'!$D$11</f>
        <v>1.2547263528238697E-2</v>
      </c>
      <c r="K481" s="46">
        <f t="shared" si="52"/>
        <v>2.3262736471761303E-2</v>
      </c>
      <c r="M481" s="47">
        <f t="shared" si="49"/>
        <v>16395.005807335667</v>
      </c>
      <c r="O481" s="48">
        <f t="shared" si="53"/>
        <v>32.790011614671336</v>
      </c>
      <c r="Q481" s="48">
        <f t="shared" si="54"/>
        <v>36.027011614671338</v>
      </c>
      <c r="S481" s="49">
        <f t="shared" si="55"/>
        <v>40.387828946508321</v>
      </c>
    </row>
    <row r="482" spans="1:19" hidden="1" x14ac:dyDescent="0.2">
      <c r="A482" s="38">
        <v>473</v>
      </c>
      <c r="C482" s="43">
        <f t="shared" si="50"/>
        <v>236500</v>
      </c>
      <c r="E482" s="44">
        <f t="shared" si="51"/>
        <v>0.65694444444444444</v>
      </c>
      <c r="G482" s="45">
        <v>3.5810000000000002E-2</v>
      </c>
      <c r="I482" s="45">
        <f>'Ex SWC-7'!$D$11</f>
        <v>1.2547263528238697E-2</v>
      </c>
      <c r="K482" s="46">
        <f t="shared" si="52"/>
        <v>2.3262736471761303E-2</v>
      </c>
      <c r="M482" s="47">
        <f t="shared" si="49"/>
        <v>16406.637175571548</v>
      </c>
      <c r="O482" s="48">
        <f t="shared" si="53"/>
        <v>32.813274351143093</v>
      </c>
      <c r="Q482" s="48">
        <f t="shared" si="54"/>
        <v>36.050274351143095</v>
      </c>
      <c r="S482" s="49">
        <f t="shared" si="55"/>
        <v>40.387828946508321</v>
      </c>
    </row>
    <row r="483" spans="1:19" hidden="1" x14ac:dyDescent="0.2">
      <c r="A483" s="38">
        <v>474</v>
      </c>
      <c r="C483" s="43">
        <f t="shared" si="50"/>
        <v>237000</v>
      </c>
      <c r="E483" s="44">
        <f t="shared" si="51"/>
        <v>0.65833333333333333</v>
      </c>
      <c r="G483" s="45">
        <v>3.5810000000000002E-2</v>
      </c>
      <c r="I483" s="45">
        <f>'Ex SWC-7'!$D$11</f>
        <v>1.2547263528238697E-2</v>
      </c>
      <c r="K483" s="46">
        <f t="shared" si="52"/>
        <v>2.3262736471761303E-2</v>
      </c>
      <c r="M483" s="47">
        <f t="shared" si="49"/>
        <v>16418.26854380743</v>
      </c>
      <c r="O483" s="48">
        <f t="shared" si="53"/>
        <v>32.836537087614857</v>
      </c>
      <c r="Q483" s="48">
        <f t="shared" si="54"/>
        <v>36.073537087614859</v>
      </c>
      <c r="S483" s="49">
        <f t="shared" si="55"/>
        <v>40.387828946508321</v>
      </c>
    </row>
    <row r="484" spans="1:19" hidden="1" x14ac:dyDescent="0.2">
      <c r="A484" s="38">
        <v>475</v>
      </c>
      <c r="C484" s="43">
        <f t="shared" si="50"/>
        <v>237500</v>
      </c>
      <c r="E484" s="44">
        <f t="shared" si="51"/>
        <v>0.65972222222222221</v>
      </c>
      <c r="G484" s="45">
        <v>3.5810000000000002E-2</v>
      </c>
      <c r="I484" s="45">
        <f>'Ex SWC-7'!$D$11</f>
        <v>1.2547263528238697E-2</v>
      </c>
      <c r="K484" s="46">
        <f t="shared" si="52"/>
        <v>2.3262736471761303E-2</v>
      </c>
      <c r="M484" s="47">
        <f t="shared" si="49"/>
        <v>16429.899912043311</v>
      </c>
      <c r="O484" s="48">
        <f t="shared" si="53"/>
        <v>32.859799824086622</v>
      </c>
      <c r="Q484" s="48">
        <f t="shared" si="54"/>
        <v>36.096799824086624</v>
      </c>
      <c r="S484" s="49">
        <f t="shared" si="55"/>
        <v>40.387828946508321</v>
      </c>
    </row>
    <row r="485" spans="1:19" hidden="1" x14ac:dyDescent="0.2">
      <c r="A485" s="38">
        <v>476</v>
      </c>
      <c r="C485" s="43">
        <f t="shared" si="50"/>
        <v>238000</v>
      </c>
      <c r="E485" s="44">
        <f t="shared" si="51"/>
        <v>0.66111111111111109</v>
      </c>
      <c r="G485" s="45">
        <v>3.5810000000000002E-2</v>
      </c>
      <c r="I485" s="45">
        <f>'Ex SWC-7'!$D$11</f>
        <v>1.2547263528238697E-2</v>
      </c>
      <c r="K485" s="46">
        <f t="shared" si="52"/>
        <v>2.3262736471761303E-2</v>
      </c>
      <c r="M485" s="47">
        <f t="shared" si="49"/>
        <v>16441.531280279192</v>
      </c>
      <c r="O485" s="48">
        <f t="shared" si="53"/>
        <v>32.883062560558386</v>
      </c>
      <c r="Q485" s="48">
        <f t="shared" si="54"/>
        <v>36.120062560558388</v>
      </c>
      <c r="S485" s="49">
        <f t="shared" si="55"/>
        <v>40.387828946508321</v>
      </c>
    </row>
    <row r="486" spans="1:19" hidden="1" x14ac:dyDescent="0.2">
      <c r="A486" s="38">
        <v>477</v>
      </c>
      <c r="C486" s="43">
        <f t="shared" si="50"/>
        <v>238500</v>
      </c>
      <c r="E486" s="44">
        <f t="shared" si="51"/>
        <v>0.66249999999999998</v>
      </c>
      <c r="G486" s="45">
        <v>3.5810000000000002E-2</v>
      </c>
      <c r="I486" s="45">
        <f>'Ex SWC-7'!$D$11</f>
        <v>1.2547263528238697E-2</v>
      </c>
      <c r="K486" s="46">
        <f t="shared" si="52"/>
        <v>2.3262736471761303E-2</v>
      </c>
      <c r="M486" s="47">
        <f t="shared" si="49"/>
        <v>16453.16264851507</v>
      </c>
      <c r="O486" s="48">
        <f t="shared" si="53"/>
        <v>32.906325297030143</v>
      </c>
      <c r="Q486" s="48">
        <f t="shared" si="54"/>
        <v>36.143325297030145</v>
      </c>
      <c r="S486" s="49">
        <f t="shared" si="55"/>
        <v>40.387828946508321</v>
      </c>
    </row>
    <row r="487" spans="1:19" hidden="1" x14ac:dyDescent="0.2">
      <c r="A487" s="38">
        <v>478</v>
      </c>
      <c r="C487" s="43">
        <f t="shared" si="50"/>
        <v>239000</v>
      </c>
      <c r="E487" s="44">
        <f t="shared" si="51"/>
        <v>0.66388888888888886</v>
      </c>
      <c r="G487" s="45">
        <v>3.5810000000000002E-2</v>
      </c>
      <c r="I487" s="45">
        <f>'Ex SWC-7'!$D$11</f>
        <v>1.2547263528238697E-2</v>
      </c>
      <c r="K487" s="46">
        <f t="shared" si="52"/>
        <v>2.3262736471761303E-2</v>
      </c>
      <c r="M487" s="47">
        <f t="shared" si="49"/>
        <v>16464.794016750951</v>
      </c>
      <c r="O487" s="48">
        <f t="shared" si="53"/>
        <v>32.929588033501901</v>
      </c>
      <c r="Q487" s="48">
        <f t="shared" si="54"/>
        <v>36.166588033501903</v>
      </c>
      <c r="S487" s="49">
        <f t="shared" si="55"/>
        <v>40.387828946508321</v>
      </c>
    </row>
    <row r="488" spans="1:19" hidden="1" x14ac:dyDescent="0.2">
      <c r="A488" s="38">
        <v>479</v>
      </c>
      <c r="C488" s="43">
        <f t="shared" si="50"/>
        <v>239500</v>
      </c>
      <c r="E488" s="44">
        <f t="shared" si="51"/>
        <v>0.66527777777777775</v>
      </c>
      <c r="G488" s="45">
        <v>3.5810000000000002E-2</v>
      </c>
      <c r="I488" s="45">
        <f>'Ex SWC-7'!$D$11</f>
        <v>1.2547263528238697E-2</v>
      </c>
      <c r="K488" s="46">
        <f t="shared" si="52"/>
        <v>2.3262736471761303E-2</v>
      </c>
      <c r="M488" s="47">
        <f t="shared" si="49"/>
        <v>16476.425384986833</v>
      </c>
      <c r="O488" s="48">
        <f t="shared" si="53"/>
        <v>32.952850769973665</v>
      </c>
      <c r="Q488" s="48">
        <f t="shared" si="54"/>
        <v>36.189850769973667</v>
      </c>
      <c r="S488" s="49">
        <f t="shared" si="55"/>
        <v>40.387828946508321</v>
      </c>
    </row>
    <row r="489" spans="1:19" hidden="1" x14ac:dyDescent="0.2">
      <c r="A489" s="38">
        <v>480</v>
      </c>
      <c r="C489" s="43">
        <f t="shared" si="50"/>
        <v>240000</v>
      </c>
      <c r="E489" s="44">
        <f t="shared" si="51"/>
        <v>0.66666666666666663</v>
      </c>
      <c r="G489" s="45">
        <v>3.5810000000000002E-2</v>
      </c>
      <c r="I489" s="45">
        <f>'Ex SWC-7'!$D$11</f>
        <v>1.2547263528238697E-2</v>
      </c>
      <c r="K489" s="46">
        <f t="shared" si="52"/>
        <v>2.3262736471761303E-2</v>
      </c>
      <c r="M489" s="47">
        <f t="shared" si="49"/>
        <v>16488.056753222714</v>
      </c>
      <c r="O489" s="48">
        <f t="shared" si="53"/>
        <v>32.976113506445429</v>
      </c>
      <c r="Q489" s="48">
        <f t="shared" si="54"/>
        <v>36.213113506445431</v>
      </c>
      <c r="S489" s="49">
        <f t="shared" si="55"/>
        <v>40.387828946508321</v>
      </c>
    </row>
    <row r="490" spans="1:19" hidden="1" x14ac:dyDescent="0.2">
      <c r="A490" s="38">
        <v>481</v>
      </c>
      <c r="C490" s="43">
        <f t="shared" si="50"/>
        <v>240500</v>
      </c>
      <c r="E490" s="44">
        <f t="shared" si="51"/>
        <v>0.66805555555555551</v>
      </c>
      <c r="G490" s="45">
        <v>3.5810000000000002E-2</v>
      </c>
      <c r="I490" s="45">
        <f>'Ex SWC-7'!$D$11</f>
        <v>1.2547263528238697E-2</v>
      </c>
      <c r="K490" s="46">
        <f t="shared" si="52"/>
        <v>2.3262736471761303E-2</v>
      </c>
      <c r="M490" s="47">
        <f t="shared" si="49"/>
        <v>16499.688121458596</v>
      </c>
      <c r="O490" s="48">
        <f t="shared" si="53"/>
        <v>32.999376242917194</v>
      </c>
      <c r="Q490" s="48">
        <f t="shared" si="54"/>
        <v>36.236376242917196</v>
      </c>
      <c r="S490" s="49">
        <f t="shared" si="55"/>
        <v>40.387828946508321</v>
      </c>
    </row>
    <row r="491" spans="1:19" hidden="1" x14ac:dyDescent="0.2">
      <c r="A491" s="38">
        <v>482</v>
      </c>
      <c r="C491" s="43">
        <f t="shared" si="50"/>
        <v>241000</v>
      </c>
      <c r="E491" s="44">
        <f t="shared" si="51"/>
        <v>0.6694444444444444</v>
      </c>
      <c r="G491" s="45">
        <v>3.5810000000000002E-2</v>
      </c>
      <c r="I491" s="45">
        <f>'Ex SWC-7'!$D$11</f>
        <v>1.2547263528238697E-2</v>
      </c>
      <c r="K491" s="46">
        <f t="shared" si="52"/>
        <v>2.3262736471761303E-2</v>
      </c>
      <c r="M491" s="47">
        <f t="shared" si="49"/>
        <v>16511.319489694477</v>
      </c>
      <c r="O491" s="48">
        <f t="shared" si="53"/>
        <v>33.022638979388951</v>
      </c>
      <c r="Q491" s="48">
        <f t="shared" si="54"/>
        <v>36.259638979388953</v>
      </c>
      <c r="S491" s="49">
        <f t="shared" si="55"/>
        <v>40.387828946508321</v>
      </c>
    </row>
    <row r="492" spans="1:19" hidden="1" x14ac:dyDescent="0.2">
      <c r="A492" s="38">
        <v>483</v>
      </c>
      <c r="C492" s="43">
        <f t="shared" si="50"/>
        <v>241500</v>
      </c>
      <c r="E492" s="44">
        <f t="shared" si="51"/>
        <v>0.67083333333333328</v>
      </c>
      <c r="G492" s="45">
        <v>3.5810000000000002E-2</v>
      </c>
      <c r="I492" s="45">
        <f>'Ex SWC-7'!$D$11</f>
        <v>1.2547263528238697E-2</v>
      </c>
      <c r="K492" s="46">
        <f t="shared" si="52"/>
        <v>2.3262736471761303E-2</v>
      </c>
      <c r="M492" s="47">
        <f t="shared" si="49"/>
        <v>16522.950857930355</v>
      </c>
      <c r="O492" s="48">
        <f t="shared" si="53"/>
        <v>33.045901715860708</v>
      </c>
      <c r="Q492" s="48">
        <f t="shared" si="54"/>
        <v>36.28290171586071</v>
      </c>
      <c r="S492" s="49">
        <f t="shared" si="55"/>
        <v>40.387828946508321</v>
      </c>
    </row>
    <row r="493" spans="1:19" hidden="1" x14ac:dyDescent="0.2">
      <c r="A493" s="38">
        <v>484</v>
      </c>
      <c r="C493" s="43">
        <f t="shared" si="50"/>
        <v>242000</v>
      </c>
      <c r="E493" s="44">
        <f t="shared" si="51"/>
        <v>0.67222222222222228</v>
      </c>
      <c r="G493" s="45">
        <v>3.5810000000000002E-2</v>
      </c>
      <c r="I493" s="45">
        <f>'Ex SWC-7'!$D$11</f>
        <v>1.2547263528238697E-2</v>
      </c>
      <c r="K493" s="46">
        <f t="shared" si="52"/>
        <v>2.3262736471761303E-2</v>
      </c>
      <c r="M493" s="47">
        <f t="shared" si="49"/>
        <v>16534.582226166236</v>
      </c>
      <c r="O493" s="48">
        <f t="shared" si="53"/>
        <v>33.069164452332473</v>
      </c>
      <c r="Q493" s="48">
        <f t="shared" si="54"/>
        <v>36.306164452332474</v>
      </c>
      <c r="S493" s="49">
        <f t="shared" si="55"/>
        <v>40.387828946508321</v>
      </c>
    </row>
    <row r="494" spans="1:19" hidden="1" x14ac:dyDescent="0.2">
      <c r="A494" s="38">
        <v>485</v>
      </c>
      <c r="C494" s="43">
        <f t="shared" si="50"/>
        <v>242500</v>
      </c>
      <c r="E494" s="44">
        <f t="shared" si="51"/>
        <v>0.67361111111111116</v>
      </c>
      <c r="G494" s="45">
        <v>3.5810000000000002E-2</v>
      </c>
      <c r="I494" s="45">
        <f>'Ex SWC-7'!$D$11</f>
        <v>1.2547263528238697E-2</v>
      </c>
      <c r="K494" s="46">
        <f t="shared" si="52"/>
        <v>2.3262736471761303E-2</v>
      </c>
      <c r="M494" s="47">
        <f t="shared" si="49"/>
        <v>16546.213594402117</v>
      </c>
      <c r="O494" s="48">
        <f t="shared" si="53"/>
        <v>33.092427188804237</v>
      </c>
      <c r="Q494" s="48">
        <f t="shared" si="54"/>
        <v>36.329427188804239</v>
      </c>
      <c r="S494" s="49">
        <f t="shared" si="55"/>
        <v>40.387828946508321</v>
      </c>
    </row>
    <row r="495" spans="1:19" hidden="1" x14ac:dyDescent="0.2">
      <c r="A495" s="38">
        <v>486</v>
      </c>
      <c r="C495" s="43">
        <f t="shared" si="50"/>
        <v>243000</v>
      </c>
      <c r="E495" s="44">
        <f t="shared" si="51"/>
        <v>0.67500000000000004</v>
      </c>
      <c r="G495" s="45">
        <v>3.5810000000000002E-2</v>
      </c>
      <c r="I495" s="45">
        <f>'Ex SWC-7'!$D$11</f>
        <v>1.2547263528238697E-2</v>
      </c>
      <c r="K495" s="46">
        <f t="shared" si="52"/>
        <v>2.3262736471761303E-2</v>
      </c>
      <c r="M495" s="47">
        <f t="shared" si="49"/>
        <v>16557.844962637999</v>
      </c>
      <c r="O495" s="48">
        <f t="shared" si="53"/>
        <v>33.115689925275994</v>
      </c>
      <c r="Q495" s="48">
        <f t="shared" si="54"/>
        <v>36.352689925275996</v>
      </c>
      <c r="S495" s="49">
        <f t="shared" si="55"/>
        <v>40.387828946508321</v>
      </c>
    </row>
    <row r="496" spans="1:19" hidden="1" x14ac:dyDescent="0.2">
      <c r="A496" s="38">
        <v>487</v>
      </c>
      <c r="C496" s="43">
        <f t="shared" si="50"/>
        <v>243500</v>
      </c>
      <c r="E496" s="44">
        <f t="shared" si="51"/>
        <v>0.67638888888888893</v>
      </c>
      <c r="G496" s="45">
        <v>3.5810000000000002E-2</v>
      </c>
      <c r="I496" s="45">
        <f>'Ex SWC-7'!$D$11</f>
        <v>1.2547263528238697E-2</v>
      </c>
      <c r="K496" s="46">
        <f t="shared" si="52"/>
        <v>2.3262736471761303E-2</v>
      </c>
      <c r="M496" s="47">
        <f t="shared" si="49"/>
        <v>16569.476330873877</v>
      </c>
      <c r="O496" s="48">
        <f t="shared" si="53"/>
        <v>33.138952661747751</v>
      </c>
      <c r="Q496" s="48">
        <f t="shared" si="54"/>
        <v>36.375952661747753</v>
      </c>
      <c r="S496" s="49">
        <f t="shared" si="55"/>
        <v>40.387828946508321</v>
      </c>
    </row>
    <row r="497" spans="1:19" hidden="1" x14ac:dyDescent="0.2">
      <c r="A497" s="38">
        <v>488</v>
      </c>
      <c r="C497" s="43">
        <f t="shared" si="50"/>
        <v>244000</v>
      </c>
      <c r="E497" s="44">
        <f t="shared" si="51"/>
        <v>0.67777777777777781</v>
      </c>
      <c r="G497" s="45">
        <v>3.5810000000000002E-2</v>
      </c>
      <c r="I497" s="45">
        <f>'Ex SWC-7'!$D$11</f>
        <v>1.2547263528238697E-2</v>
      </c>
      <c r="K497" s="46">
        <f t="shared" si="52"/>
        <v>2.3262736471761303E-2</v>
      </c>
      <c r="M497" s="47">
        <f t="shared" si="49"/>
        <v>16581.107699109758</v>
      </c>
      <c r="O497" s="48">
        <f t="shared" si="53"/>
        <v>33.162215398219516</v>
      </c>
      <c r="Q497" s="48">
        <f t="shared" si="54"/>
        <v>36.399215398219518</v>
      </c>
      <c r="S497" s="49">
        <f t="shared" si="55"/>
        <v>40.387828946508321</v>
      </c>
    </row>
    <row r="498" spans="1:19" hidden="1" x14ac:dyDescent="0.2">
      <c r="A498" s="38">
        <v>489</v>
      </c>
      <c r="C498" s="43">
        <f t="shared" si="50"/>
        <v>244500</v>
      </c>
      <c r="E498" s="44">
        <f t="shared" si="51"/>
        <v>0.6791666666666667</v>
      </c>
      <c r="G498" s="45">
        <v>3.5810000000000002E-2</v>
      </c>
      <c r="I498" s="45">
        <f>'Ex SWC-7'!$D$11</f>
        <v>1.2547263528238697E-2</v>
      </c>
      <c r="K498" s="46">
        <f t="shared" si="52"/>
        <v>2.3262736471761303E-2</v>
      </c>
      <c r="M498" s="47">
        <f t="shared" si="49"/>
        <v>16592.739067345639</v>
      </c>
      <c r="O498" s="48">
        <f t="shared" si="53"/>
        <v>33.18547813469128</v>
      </c>
      <c r="Q498" s="48">
        <f t="shared" si="54"/>
        <v>36.422478134691282</v>
      </c>
      <c r="S498" s="49">
        <f t="shared" si="55"/>
        <v>40.387828946508321</v>
      </c>
    </row>
    <row r="499" spans="1:19" hidden="1" x14ac:dyDescent="0.2">
      <c r="A499" s="38">
        <v>490</v>
      </c>
      <c r="C499" s="43">
        <f t="shared" si="50"/>
        <v>245000</v>
      </c>
      <c r="E499" s="44">
        <f t="shared" si="51"/>
        <v>0.68055555555555558</v>
      </c>
      <c r="G499" s="45">
        <v>3.5810000000000002E-2</v>
      </c>
      <c r="I499" s="45">
        <f>'Ex SWC-7'!$D$11</f>
        <v>1.2547263528238697E-2</v>
      </c>
      <c r="K499" s="46">
        <f t="shared" si="52"/>
        <v>2.3262736471761303E-2</v>
      </c>
      <c r="M499" s="47">
        <f t="shared" si="49"/>
        <v>16604.370435581521</v>
      </c>
      <c r="O499" s="48">
        <f t="shared" si="53"/>
        <v>33.208740871163045</v>
      </c>
      <c r="Q499" s="48">
        <f t="shared" si="54"/>
        <v>36.445740871163046</v>
      </c>
      <c r="S499" s="49">
        <f t="shared" si="55"/>
        <v>40.387828946508321</v>
      </c>
    </row>
    <row r="500" spans="1:19" hidden="1" x14ac:dyDescent="0.2">
      <c r="A500" s="38">
        <v>491</v>
      </c>
      <c r="C500" s="43">
        <f t="shared" si="50"/>
        <v>245500</v>
      </c>
      <c r="E500" s="44">
        <f t="shared" si="51"/>
        <v>0.68194444444444446</v>
      </c>
      <c r="G500" s="45">
        <v>3.5810000000000002E-2</v>
      </c>
      <c r="I500" s="45">
        <f>'Ex SWC-7'!$D$11</f>
        <v>1.2547263528238697E-2</v>
      </c>
      <c r="K500" s="46">
        <f t="shared" si="52"/>
        <v>2.3262736471761303E-2</v>
      </c>
      <c r="M500" s="47">
        <f t="shared" si="49"/>
        <v>16616.001803817402</v>
      </c>
      <c r="O500" s="48">
        <f t="shared" si="53"/>
        <v>33.232003607634802</v>
      </c>
      <c r="Q500" s="48">
        <f t="shared" si="54"/>
        <v>36.469003607634804</v>
      </c>
      <c r="S500" s="49">
        <f t="shared" si="55"/>
        <v>40.387828946508321</v>
      </c>
    </row>
    <row r="501" spans="1:19" hidden="1" x14ac:dyDescent="0.2">
      <c r="A501" s="38">
        <v>492</v>
      </c>
      <c r="C501" s="43">
        <f t="shared" si="50"/>
        <v>246000</v>
      </c>
      <c r="E501" s="44">
        <f t="shared" si="51"/>
        <v>0.68333333333333335</v>
      </c>
      <c r="G501" s="45">
        <v>3.5810000000000002E-2</v>
      </c>
      <c r="I501" s="45">
        <f>'Ex SWC-7'!$D$11</f>
        <v>1.2547263528238697E-2</v>
      </c>
      <c r="K501" s="46">
        <f t="shared" si="52"/>
        <v>2.3262736471761303E-2</v>
      </c>
      <c r="M501" s="47">
        <f t="shared" si="49"/>
        <v>16627.63317205328</v>
      </c>
      <c r="O501" s="48">
        <f t="shared" si="53"/>
        <v>33.255266344106559</v>
      </c>
      <c r="Q501" s="48">
        <f t="shared" si="54"/>
        <v>36.492266344106561</v>
      </c>
      <c r="S501" s="49">
        <f t="shared" si="55"/>
        <v>40.387828946508321</v>
      </c>
    </row>
    <row r="502" spans="1:19" hidden="1" x14ac:dyDescent="0.2">
      <c r="A502" s="38">
        <v>493</v>
      </c>
      <c r="C502" s="43">
        <f t="shared" si="50"/>
        <v>246500</v>
      </c>
      <c r="E502" s="44">
        <f t="shared" si="51"/>
        <v>0.68472222222222223</v>
      </c>
      <c r="G502" s="45">
        <v>3.5810000000000002E-2</v>
      </c>
      <c r="I502" s="45">
        <f>'Ex SWC-7'!$D$11</f>
        <v>1.2547263528238697E-2</v>
      </c>
      <c r="K502" s="46">
        <f t="shared" si="52"/>
        <v>2.3262736471761303E-2</v>
      </c>
      <c r="M502" s="47">
        <f t="shared" si="49"/>
        <v>16639.264540289161</v>
      </c>
      <c r="O502" s="48">
        <f t="shared" si="53"/>
        <v>33.278529080578323</v>
      </c>
      <c r="Q502" s="48">
        <f t="shared" si="54"/>
        <v>36.515529080578325</v>
      </c>
      <c r="S502" s="49">
        <f t="shared" si="55"/>
        <v>40.387828946508321</v>
      </c>
    </row>
    <row r="503" spans="1:19" hidden="1" x14ac:dyDescent="0.2">
      <c r="A503" s="38">
        <v>494</v>
      </c>
      <c r="C503" s="43">
        <f t="shared" si="50"/>
        <v>247000</v>
      </c>
      <c r="E503" s="44">
        <f t="shared" si="51"/>
        <v>0.68611111111111112</v>
      </c>
      <c r="G503" s="45">
        <v>3.5810000000000002E-2</v>
      </c>
      <c r="I503" s="45">
        <f>'Ex SWC-7'!$D$11</f>
        <v>1.2547263528238697E-2</v>
      </c>
      <c r="K503" s="46">
        <f t="shared" si="52"/>
        <v>2.3262736471761303E-2</v>
      </c>
      <c r="M503" s="47">
        <f t="shared" ref="M503:M566" si="56">$M$309+((C503-$C$309)*K503)</f>
        <v>16650.895908525043</v>
      </c>
      <c r="O503" s="48">
        <f t="shared" si="53"/>
        <v>33.301791817050088</v>
      </c>
      <c r="Q503" s="48">
        <f t="shared" si="54"/>
        <v>36.53879181705009</v>
      </c>
      <c r="S503" s="49">
        <f t="shared" si="55"/>
        <v>40.387828946508321</v>
      </c>
    </row>
    <row r="504" spans="1:19" hidden="1" x14ac:dyDescent="0.2">
      <c r="A504" s="38">
        <v>495</v>
      </c>
      <c r="C504" s="43">
        <f t="shared" si="50"/>
        <v>247500</v>
      </c>
      <c r="E504" s="44">
        <f t="shared" si="51"/>
        <v>0.6875</v>
      </c>
      <c r="G504" s="45">
        <v>3.5810000000000002E-2</v>
      </c>
      <c r="I504" s="45">
        <f>'Ex SWC-7'!$D$11</f>
        <v>1.2547263528238697E-2</v>
      </c>
      <c r="K504" s="46">
        <f t="shared" si="52"/>
        <v>2.3262736471761303E-2</v>
      </c>
      <c r="M504" s="47">
        <f t="shared" si="56"/>
        <v>16662.527276760924</v>
      </c>
      <c r="O504" s="48">
        <f t="shared" si="53"/>
        <v>33.325054553521845</v>
      </c>
      <c r="Q504" s="48">
        <f t="shared" si="54"/>
        <v>36.562054553521847</v>
      </c>
      <c r="S504" s="49">
        <f t="shared" si="55"/>
        <v>40.387828946508321</v>
      </c>
    </row>
    <row r="505" spans="1:19" hidden="1" x14ac:dyDescent="0.2">
      <c r="A505" s="38">
        <v>496</v>
      </c>
      <c r="C505" s="43">
        <f t="shared" si="50"/>
        <v>248000</v>
      </c>
      <c r="E505" s="44">
        <f t="shared" si="51"/>
        <v>0.68888888888888888</v>
      </c>
      <c r="G505" s="45">
        <v>3.5810000000000002E-2</v>
      </c>
      <c r="I505" s="45">
        <f>'Ex SWC-7'!$D$11</f>
        <v>1.2547263528238697E-2</v>
      </c>
      <c r="K505" s="46">
        <f t="shared" si="52"/>
        <v>2.3262736471761303E-2</v>
      </c>
      <c r="M505" s="47">
        <f t="shared" si="56"/>
        <v>16674.158644996805</v>
      </c>
      <c r="O505" s="48">
        <f t="shared" si="53"/>
        <v>33.348317289993609</v>
      </c>
      <c r="Q505" s="48">
        <f t="shared" si="54"/>
        <v>36.585317289993611</v>
      </c>
      <c r="S505" s="49">
        <f t="shared" si="55"/>
        <v>40.387828946508321</v>
      </c>
    </row>
    <row r="506" spans="1:19" hidden="1" x14ac:dyDescent="0.2">
      <c r="A506" s="38">
        <v>497</v>
      </c>
      <c r="C506" s="43">
        <f t="shared" si="50"/>
        <v>248500</v>
      </c>
      <c r="E506" s="44">
        <f t="shared" si="51"/>
        <v>0.69027777777777777</v>
      </c>
      <c r="G506" s="45">
        <v>3.5810000000000002E-2</v>
      </c>
      <c r="I506" s="45">
        <f>'Ex SWC-7'!$D$11</f>
        <v>1.2547263528238697E-2</v>
      </c>
      <c r="K506" s="46">
        <f t="shared" si="52"/>
        <v>2.3262736471761303E-2</v>
      </c>
      <c r="M506" s="47">
        <f t="shared" si="56"/>
        <v>16685.790013232683</v>
      </c>
      <c r="O506" s="48">
        <f t="shared" si="53"/>
        <v>33.371580026465367</v>
      </c>
      <c r="Q506" s="48">
        <f t="shared" si="54"/>
        <v>36.608580026465368</v>
      </c>
      <c r="S506" s="49">
        <f t="shared" si="55"/>
        <v>40.387828946508321</v>
      </c>
    </row>
    <row r="507" spans="1:19" hidden="1" x14ac:dyDescent="0.2">
      <c r="A507" s="38">
        <v>498</v>
      </c>
      <c r="C507" s="43">
        <f t="shared" si="50"/>
        <v>249000</v>
      </c>
      <c r="E507" s="44">
        <f t="shared" si="51"/>
        <v>0.69166666666666665</v>
      </c>
      <c r="G507" s="45">
        <v>3.5810000000000002E-2</v>
      </c>
      <c r="I507" s="45">
        <f>'Ex SWC-7'!$D$11</f>
        <v>1.2547263528238697E-2</v>
      </c>
      <c r="K507" s="46">
        <f t="shared" si="52"/>
        <v>2.3262736471761303E-2</v>
      </c>
      <c r="M507" s="47">
        <f t="shared" si="56"/>
        <v>16697.421381468565</v>
      </c>
      <c r="O507" s="48">
        <f t="shared" si="53"/>
        <v>33.394842762937131</v>
      </c>
      <c r="Q507" s="48">
        <f t="shared" si="54"/>
        <v>36.631842762937133</v>
      </c>
      <c r="S507" s="49">
        <f t="shared" si="55"/>
        <v>40.387828946508321</v>
      </c>
    </row>
    <row r="508" spans="1:19" hidden="1" x14ac:dyDescent="0.2">
      <c r="A508" s="38">
        <v>499</v>
      </c>
      <c r="C508" s="43">
        <f t="shared" si="50"/>
        <v>249500</v>
      </c>
      <c r="E508" s="44">
        <f t="shared" si="51"/>
        <v>0.69305555555555554</v>
      </c>
      <c r="G508" s="45">
        <v>3.5810000000000002E-2</v>
      </c>
      <c r="I508" s="45">
        <f>'Ex SWC-7'!$D$11</f>
        <v>1.2547263528238697E-2</v>
      </c>
      <c r="K508" s="46">
        <f t="shared" si="52"/>
        <v>2.3262736471761303E-2</v>
      </c>
      <c r="M508" s="47">
        <f t="shared" si="56"/>
        <v>16709.052749704446</v>
      </c>
      <c r="O508" s="48">
        <f t="shared" si="53"/>
        <v>33.418105499408895</v>
      </c>
      <c r="Q508" s="48">
        <f t="shared" si="54"/>
        <v>36.655105499408897</v>
      </c>
      <c r="S508" s="49">
        <f t="shared" si="55"/>
        <v>40.387828946508321</v>
      </c>
    </row>
    <row r="509" spans="1:19" x14ac:dyDescent="0.2">
      <c r="A509" s="38">
        <v>500</v>
      </c>
      <c r="C509" s="43">
        <f t="shared" si="50"/>
        <v>250000</v>
      </c>
      <c r="E509" s="44">
        <f t="shared" si="51"/>
        <v>0.69444444444444442</v>
      </c>
      <c r="G509" s="45">
        <v>3.5810000000000002E-2</v>
      </c>
      <c r="I509" s="45">
        <f>'Ex SWC-7'!$D$11</f>
        <v>1.2547263528238697E-2</v>
      </c>
      <c r="K509" s="46">
        <f t="shared" si="52"/>
        <v>2.3262736471761303E-2</v>
      </c>
      <c r="M509" s="47">
        <f t="shared" si="56"/>
        <v>16720.684117940327</v>
      </c>
      <c r="O509" s="48">
        <f t="shared" si="53"/>
        <v>33.441368235880653</v>
      </c>
      <c r="Q509" s="48">
        <f t="shared" si="54"/>
        <v>36.678368235880654</v>
      </c>
      <c r="S509" s="49">
        <f t="shared" si="55"/>
        <v>40.387828946508321</v>
      </c>
    </row>
    <row r="510" spans="1:19" hidden="1" x14ac:dyDescent="0.2">
      <c r="A510" s="38">
        <v>501</v>
      </c>
      <c r="C510" s="43">
        <f t="shared" si="50"/>
        <v>250500</v>
      </c>
      <c r="E510" s="44">
        <f t="shared" si="51"/>
        <v>0.6958333333333333</v>
      </c>
      <c r="G510" s="45">
        <v>3.5810000000000002E-2</v>
      </c>
      <c r="I510" s="45">
        <f>'Ex SWC-7'!$D$11</f>
        <v>1.2547263528238697E-2</v>
      </c>
      <c r="K510" s="46">
        <f t="shared" si="52"/>
        <v>2.3262736471761303E-2</v>
      </c>
      <c r="M510" s="47">
        <f t="shared" si="56"/>
        <v>16732.315486176209</v>
      </c>
      <c r="O510" s="48">
        <f t="shared" si="53"/>
        <v>33.464630972352417</v>
      </c>
      <c r="Q510" s="48">
        <f t="shared" si="54"/>
        <v>36.701630972352419</v>
      </c>
      <c r="S510" s="49">
        <f t="shared" si="55"/>
        <v>40.387828946508321</v>
      </c>
    </row>
    <row r="511" spans="1:19" hidden="1" x14ac:dyDescent="0.2">
      <c r="A511" s="38">
        <v>502</v>
      </c>
      <c r="C511" s="43">
        <f t="shared" si="50"/>
        <v>251000</v>
      </c>
      <c r="E511" s="44">
        <f t="shared" si="51"/>
        <v>0.69722222222222219</v>
      </c>
      <c r="G511" s="45">
        <v>3.5810000000000002E-2</v>
      </c>
      <c r="I511" s="45">
        <f>'Ex SWC-7'!$D$11</f>
        <v>1.2547263528238697E-2</v>
      </c>
      <c r="K511" s="46">
        <f t="shared" si="52"/>
        <v>2.3262736471761303E-2</v>
      </c>
      <c r="M511" s="47">
        <f t="shared" si="56"/>
        <v>16743.946854412086</v>
      </c>
      <c r="O511" s="48">
        <f t="shared" si="53"/>
        <v>33.487893708824174</v>
      </c>
      <c r="Q511" s="48">
        <f t="shared" si="54"/>
        <v>36.724893708824176</v>
      </c>
      <c r="S511" s="49">
        <f t="shared" si="55"/>
        <v>40.387828946508321</v>
      </c>
    </row>
    <row r="512" spans="1:19" hidden="1" x14ac:dyDescent="0.2">
      <c r="A512" s="38">
        <v>503</v>
      </c>
      <c r="C512" s="43">
        <f t="shared" si="50"/>
        <v>251500</v>
      </c>
      <c r="E512" s="44">
        <f t="shared" si="51"/>
        <v>0.69861111111111107</v>
      </c>
      <c r="G512" s="45">
        <v>3.5810000000000002E-2</v>
      </c>
      <c r="I512" s="45">
        <f>'Ex SWC-7'!$D$11</f>
        <v>1.2547263528238697E-2</v>
      </c>
      <c r="K512" s="46">
        <f t="shared" si="52"/>
        <v>2.3262736471761303E-2</v>
      </c>
      <c r="M512" s="47">
        <f t="shared" si="56"/>
        <v>16755.578222647968</v>
      </c>
      <c r="O512" s="48">
        <f t="shared" si="53"/>
        <v>33.511156445295939</v>
      </c>
      <c r="Q512" s="48">
        <f t="shared" si="54"/>
        <v>36.74815644529594</v>
      </c>
      <c r="S512" s="49">
        <f t="shared" si="55"/>
        <v>40.387828946508321</v>
      </c>
    </row>
    <row r="513" spans="1:19" hidden="1" x14ac:dyDescent="0.2">
      <c r="A513" s="38">
        <v>504</v>
      </c>
      <c r="C513" s="43">
        <f t="shared" si="50"/>
        <v>252000</v>
      </c>
      <c r="E513" s="44">
        <f t="shared" si="51"/>
        <v>0.7</v>
      </c>
      <c r="G513" s="45">
        <v>3.5810000000000002E-2</v>
      </c>
      <c r="I513" s="45">
        <f>'Ex SWC-7'!$D$11</f>
        <v>1.2547263528238697E-2</v>
      </c>
      <c r="K513" s="46">
        <f t="shared" si="52"/>
        <v>2.3262736471761303E-2</v>
      </c>
      <c r="M513" s="47">
        <f t="shared" si="56"/>
        <v>16767.209590883849</v>
      </c>
      <c r="O513" s="48">
        <f t="shared" si="53"/>
        <v>33.534419181767696</v>
      </c>
      <c r="Q513" s="48">
        <f t="shared" si="54"/>
        <v>36.771419181767698</v>
      </c>
      <c r="S513" s="49">
        <f t="shared" si="55"/>
        <v>40.387828946508321</v>
      </c>
    </row>
    <row r="514" spans="1:19" hidden="1" x14ac:dyDescent="0.2">
      <c r="A514" s="38">
        <v>505</v>
      </c>
      <c r="C514" s="43">
        <f t="shared" si="50"/>
        <v>252500</v>
      </c>
      <c r="E514" s="44">
        <f t="shared" si="51"/>
        <v>0.70138888888888884</v>
      </c>
      <c r="G514" s="45">
        <v>3.5810000000000002E-2</v>
      </c>
      <c r="I514" s="45">
        <f>'Ex SWC-7'!$D$11</f>
        <v>1.2547263528238697E-2</v>
      </c>
      <c r="K514" s="46">
        <f t="shared" si="52"/>
        <v>2.3262736471761303E-2</v>
      </c>
      <c r="M514" s="47">
        <f t="shared" si="56"/>
        <v>16778.840959119731</v>
      </c>
      <c r="O514" s="48">
        <f t="shared" si="53"/>
        <v>33.55768191823946</v>
      </c>
      <c r="Q514" s="48">
        <f t="shared" si="54"/>
        <v>36.794681918239462</v>
      </c>
      <c r="S514" s="49">
        <f t="shared" si="55"/>
        <v>40.387828946508321</v>
      </c>
    </row>
    <row r="515" spans="1:19" hidden="1" x14ac:dyDescent="0.2">
      <c r="A515" s="38">
        <v>506</v>
      </c>
      <c r="C515" s="43">
        <f t="shared" si="50"/>
        <v>253000</v>
      </c>
      <c r="E515" s="44">
        <f t="shared" si="51"/>
        <v>0.70277777777777772</v>
      </c>
      <c r="G515" s="45">
        <v>3.5810000000000002E-2</v>
      </c>
      <c r="I515" s="45">
        <f>'Ex SWC-7'!$D$11</f>
        <v>1.2547263528238697E-2</v>
      </c>
      <c r="K515" s="46">
        <f t="shared" si="52"/>
        <v>2.3262736471761303E-2</v>
      </c>
      <c r="M515" s="47">
        <f t="shared" si="56"/>
        <v>16790.472327355612</v>
      </c>
      <c r="O515" s="48">
        <f t="shared" si="53"/>
        <v>33.580944654711224</v>
      </c>
      <c r="Q515" s="48">
        <f t="shared" si="54"/>
        <v>36.817944654711226</v>
      </c>
      <c r="S515" s="49">
        <f t="shared" si="55"/>
        <v>40.387828946508321</v>
      </c>
    </row>
    <row r="516" spans="1:19" hidden="1" x14ac:dyDescent="0.2">
      <c r="A516" s="38">
        <v>507</v>
      </c>
      <c r="C516" s="43">
        <f t="shared" si="50"/>
        <v>253500</v>
      </c>
      <c r="E516" s="44">
        <f t="shared" si="51"/>
        <v>0.70416666666666672</v>
      </c>
      <c r="G516" s="45">
        <v>3.5810000000000002E-2</v>
      </c>
      <c r="I516" s="45">
        <f>'Ex SWC-7'!$D$11</f>
        <v>1.2547263528238697E-2</v>
      </c>
      <c r="K516" s="46">
        <f t="shared" si="52"/>
        <v>2.3262736471761303E-2</v>
      </c>
      <c r="M516" s="47">
        <f t="shared" si="56"/>
        <v>16802.10369559149</v>
      </c>
      <c r="O516" s="48">
        <f t="shared" si="53"/>
        <v>33.604207391182982</v>
      </c>
      <c r="Q516" s="48">
        <f t="shared" si="54"/>
        <v>36.841207391182984</v>
      </c>
      <c r="S516" s="49">
        <f t="shared" si="55"/>
        <v>40.387828946508321</v>
      </c>
    </row>
    <row r="517" spans="1:19" hidden="1" x14ac:dyDescent="0.2">
      <c r="A517" s="38">
        <v>508</v>
      </c>
      <c r="C517" s="43">
        <f t="shared" si="50"/>
        <v>254000</v>
      </c>
      <c r="E517" s="44">
        <f t="shared" si="51"/>
        <v>0.7055555555555556</v>
      </c>
      <c r="G517" s="45">
        <v>3.5810000000000002E-2</v>
      </c>
      <c r="I517" s="45">
        <f>'Ex SWC-7'!$D$11</f>
        <v>1.2547263528238697E-2</v>
      </c>
      <c r="K517" s="46">
        <f t="shared" si="52"/>
        <v>2.3262736471761303E-2</v>
      </c>
      <c r="M517" s="47">
        <f t="shared" si="56"/>
        <v>16813.735063827371</v>
      </c>
      <c r="O517" s="48">
        <f t="shared" si="53"/>
        <v>33.627470127654739</v>
      </c>
      <c r="Q517" s="48">
        <f t="shared" si="54"/>
        <v>36.864470127654741</v>
      </c>
      <c r="S517" s="49">
        <f t="shared" si="55"/>
        <v>40.387828946508321</v>
      </c>
    </row>
    <row r="518" spans="1:19" hidden="1" x14ac:dyDescent="0.2">
      <c r="A518" s="38">
        <v>509</v>
      </c>
      <c r="C518" s="43">
        <f t="shared" si="50"/>
        <v>254500</v>
      </c>
      <c r="E518" s="44">
        <f t="shared" si="51"/>
        <v>0.70694444444444449</v>
      </c>
      <c r="G518" s="45">
        <v>3.5810000000000002E-2</v>
      </c>
      <c r="I518" s="45">
        <f>'Ex SWC-7'!$D$11</f>
        <v>1.2547263528238697E-2</v>
      </c>
      <c r="K518" s="46">
        <f t="shared" si="52"/>
        <v>2.3262736471761303E-2</v>
      </c>
      <c r="M518" s="47">
        <f t="shared" si="56"/>
        <v>16825.366432063252</v>
      </c>
      <c r="O518" s="48">
        <f t="shared" si="53"/>
        <v>33.650732864126503</v>
      </c>
      <c r="Q518" s="48">
        <f t="shared" si="54"/>
        <v>36.887732864126505</v>
      </c>
      <c r="S518" s="49">
        <f t="shared" si="55"/>
        <v>40.387828946508321</v>
      </c>
    </row>
    <row r="519" spans="1:19" hidden="1" x14ac:dyDescent="0.2">
      <c r="A519" s="38">
        <v>510</v>
      </c>
      <c r="C519" s="43">
        <f t="shared" si="50"/>
        <v>255000</v>
      </c>
      <c r="E519" s="44">
        <f t="shared" si="51"/>
        <v>0.70833333333333337</v>
      </c>
      <c r="G519" s="45">
        <v>3.5810000000000002E-2</v>
      </c>
      <c r="I519" s="45">
        <f>'Ex SWC-7'!$D$11</f>
        <v>1.2547263528238697E-2</v>
      </c>
      <c r="K519" s="46">
        <f t="shared" si="52"/>
        <v>2.3262736471761303E-2</v>
      </c>
      <c r="M519" s="47">
        <f t="shared" si="56"/>
        <v>16836.997800299134</v>
      </c>
      <c r="O519" s="48">
        <f t="shared" si="53"/>
        <v>33.673995600598268</v>
      </c>
      <c r="Q519" s="48">
        <f t="shared" si="54"/>
        <v>36.91099560059827</v>
      </c>
      <c r="S519" s="49">
        <f t="shared" si="55"/>
        <v>40.387828946508321</v>
      </c>
    </row>
    <row r="520" spans="1:19" hidden="1" x14ac:dyDescent="0.2">
      <c r="A520" s="38">
        <v>511</v>
      </c>
      <c r="C520" s="43">
        <f t="shared" si="50"/>
        <v>255500</v>
      </c>
      <c r="E520" s="44">
        <f t="shared" si="51"/>
        <v>0.70972222222222225</v>
      </c>
      <c r="G520" s="45">
        <v>3.5810000000000002E-2</v>
      </c>
      <c r="I520" s="45">
        <f>'Ex SWC-7'!$D$11</f>
        <v>1.2547263528238697E-2</v>
      </c>
      <c r="K520" s="46">
        <f t="shared" si="52"/>
        <v>2.3262736471761303E-2</v>
      </c>
      <c r="M520" s="47">
        <f t="shared" si="56"/>
        <v>16848.629168535015</v>
      </c>
      <c r="O520" s="48">
        <f t="shared" si="53"/>
        <v>33.697258337070032</v>
      </c>
      <c r="Q520" s="48">
        <f t="shared" si="54"/>
        <v>36.934258337070034</v>
      </c>
      <c r="S520" s="49">
        <f t="shared" si="55"/>
        <v>40.387828946508321</v>
      </c>
    </row>
    <row r="521" spans="1:19" hidden="1" x14ac:dyDescent="0.2">
      <c r="A521" s="38">
        <v>512</v>
      </c>
      <c r="C521" s="43">
        <f t="shared" si="50"/>
        <v>256000</v>
      </c>
      <c r="E521" s="44">
        <f t="shared" si="51"/>
        <v>0.71111111111111114</v>
      </c>
      <c r="G521" s="45">
        <v>3.5810000000000002E-2</v>
      </c>
      <c r="I521" s="45">
        <f>'Ex SWC-7'!$D$11</f>
        <v>1.2547263528238697E-2</v>
      </c>
      <c r="K521" s="46">
        <f t="shared" si="52"/>
        <v>2.3262736471761303E-2</v>
      </c>
      <c r="M521" s="47">
        <f t="shared" si="56"/>
        <v>16860.260536770893</v>
      </c>
      <c r="O521" s="48">
        <f t="shared" si="53"/>
        <v>33.720521073541789</v>
      </c>
      <c r="Q521" s="48">
        <f t="shared" si="54"/>
        <v>36.957521073541791</v>
      </c>
      <c r="S521" s="49">
        <f t="shared" si="55"/>
        <v>40.387828946508321</v>
      </c>
    </row>
    <row r="522" spans="1:19" hidden="1" x14ac:dyDescent="0.2">
      <c r="A522" s="38">
        <v>513</v>
      </c>
      <c r="C522" s="43">
        <f t="shared" si="50"/>
        <v>256500</v>
      </c>
      <c r="E522" s="44">
        <f t="shared" si="51"/>
        <v>0.71250000000000002</v>
      </c>
      <c r="G522" s="45">
        <v>3.5810000000000002E-2</v>
      </c>
      <c r="I522" s="45">
        <f>'Ex SWC-7'!$D$11</f>
        <v>1.2547263528238697E-2</v>
      </c>
      <c r="K522" s="46">
        <f t="shared" si="52"/>
        <v>2.3262736471761303E-2</v>
      </c>
      <c r="M522" s="47">
        <f t="shared" si="56"/>
        <v>16871.891905006774</v>
      </c>
      <c r="O522" s="48">
        <f t="shared" si="53"/>
        <v>33.743783810013547</v>
      </c>
      <c r="Q522" s="48">
        <f t="shared" si="54"/>
        <v>36.980783810013548</v>
      </c>
      <c r="S522" s="49">
        <f t="shared" si="55"/>
        <v>40.387828946508321</v>
      </c>
    </row>
    <row r="523" spans="1:19" hidden="1" x14ac:dyDescent="0.2">
      <c r="A523" s="38">
        <v>514</v>
      </c>
      <c r="C523" s="43">
        <f t="shared" ref="C523:C586" si="57">A523*500</f>
        <v>257000</v>
      </c>
      <c r="E523" s="44">
        <f t="shared" ref="E523:E586" si="58">C523/(720*500)</f>
        <v>0.71388888888888891</v>
      </c>
      <c r="G523" s="45">
        <v>3.5810000000000002E-2</v>
      </c>
      <c r="I523" s="45">
        <f>'Ex SWC-7'!$D$11</f>
        <v>1.2547263528238697E-2</v>
      </c>
      <c r="K523" s="46">
        <f t="shared" ref="K523:K586" si="59">G523-I523</f>
        <v>2.3262736471761303E-2</v>
      </c>
      <c r="M523" s="47">
        <f t="shared" si="56"/>
        <v>16883.523273242656</v>
      </c>
      <c r="O523" s="48">
        <f t="shared" ref="O523:O586" si="60">M523/500</f>
        <v>33.767046546485311</v>
      </c>
      <c r="Q523" s="48">
        <f t="shared" ref="Q523:Q586" si="61">O523+3.237</f>
        <v>37.004046546485313</v>
      </c>
      <c r="S523" s="49">
        <f t="shared" ref="S523:S586" si="62">$S$8</f>
        <v>40.387828946508321</v>
      </c>
    </row>
    <row r="524" spans="1:19" hidden="1" x14ac:dyDescent="0.2">
      <c r="A524" s="38">
        <v>515</v>
      </c>
      <c r="C524" s="43">
        <f t="shared" si="57"/>
        <v>257500</v>
      </c>
      <c r="E524" s="44">
        <f t="shared" si="58"/>
        <v>0.71527777777777779</v>
      </c>
      <c r="G524" s="45">
        <v>3.5810000000000002E-2</v>
      </c>
      <c r="I524" s="45">
        <f>'Ex SWC-7'!$D$11</f>
        <v>1.2547263528238697E-2</v>
      </c>
      <c r="K524" s="46">
        <f t="shared" si="59"/>
        <v>2.3262736471761303E-2</v>
      </c>
      <c r="M524" s="47">
        <f t="shared" si="56"/>
        <v>16895.154641478537</v>
      </c>
      <c r="O524" s="48">
        <f t="shared" si="60"/>
        <v>33.790309282957075</v>
      </c>
      <c r="Q524" s="48">
        <f t="shared" si="61"/>
        <v>37.027309282957077</v>
      </c>
      <c r="S524" s="49">
        <f t="shared" si="62"/>
        <v>40.387828946508321</v>
      </c>
    </row>
    <row r="525" spans="1:19" hidden="1" x14ac:dyDescent="0.2">
      <c r="A525" s="38">
        <v>516</v>
      </c>
      <c r="C525" s="43">
        <f t="shared" si="57"/>
        <v>258000</v>
      </c>
      <c r="E525" s="44">
        <f t="shared" si="58"/>
        <v>0.71666666666666667</v>
      </c>
      <c r="G525" s="45">
        <v>3.5810000000000002E-2</v>
      </c>
      <c r="I525" s="45">
        <f>'Ex SWC-7'!$D$11</f>
        <v>1.2547263528238697E-2</v>
      </c>
      <c r="K525" s="46">
        <f t="shared" si="59"/>
        <v>2.3262736471761303E-2</v>
      </c>
      <c r="M525" s="47">
        <f t="shared" si="56"/>
        <v>16906.786009714418</v>
      </c>
      <c r="O525" s="48">
        <f t="shared" si="60"/>
        <v>33.81357201942884</v>
      </c>
      <c r="Q525" s="48">
        <f t="shared" si="61"/>
        <v>37.050572019428841</v>
      </c>
      <c r="S525" s="49">
        <f t="shared" si="62"/>
        <v>40.387828946508321</v>
      </c>
    </row>
    <row r="526" spans="1:19" hidden="1" x14ac:dyDescent="0.2">
      <c r="A526" s="38">
        <v>517</v>
      </c>
      <c r="C526" s="43">
        <f t="shared" si="57"/>
        <v>258500</v>
      </c>
      <c r="E526" s="44">
        <f t="shared" si="58"/>
        <v>0.71805555555555556</v>
      </c>
      <c r="G526" s="45">
        <v>3.5810000000000002E-2</v>
      </c>
      <c r="I526" s="45">
        <f>'Ex SWC-7'!$D$11</f>
        <v>1.2547263528238697E-2</v>
      </c>
      <c r="K526" s="46">
        <f t="shared" si="59"/>
        <v>2.3262736471761303E-2</v>
      </c>
      <c r="M526" s="47">
        <f t="shared" si="56"/>
        <v>16918.417377950296</v>
      </c>
      <c r="O526" s="48">
        <f t="shared" si="60"/>
        <v>33.83683475590059</v>
      </c>
      <c r="Q526" s="48">
        <f t="shared" si="61"/>
        <v>37.073834755900592</v>
      </c>
      <c r="S526" s="49">
        <f t="shared" si="62"/>
        <v>40.387828946508321</v>
      </c>
    </row>
    <row r="527" spans="1:19" hidden="1" x14ac:dyDescent="0.2">
      <c r="A527" s="38">
        <v>518</v>
      </c>
      <c r="C527" s="43">
        <f t="shared" si="57"/>
        <v>259000</v>
      </c>
      <c r="E527" s="44">
        <f t="shared" si="58"/>
        <v>0.71944444444444444</v>
      </c>
      <c r="G527" s="45">
        <v>3.5810000000000002E-2</v>
      </c>
      <c r="I527" s="45">
        <f>'Ex SWC-7'!$D$11</f>
        <v>1.2547263528238697E-2</v>
      </c>
      <c r="K527" s="46">
        <f t="shared" si="59"/>
        <v>2.3262736471761303E-2</v>
      </c>
      <c r="M527" s="47">
        <f t="shared" si="56"/>
        <v>16930.048746186178</v>
      </c>
      <c r="O527" s="48">
        <f t="shared" si="60"/>
        <v>33.860097492372354</v>
      </c>
      <c r="Q527" s="48">
        <f t="shared" si="61"/>
        <v>37.097097492372356</v>
      </c>
      <c r="S527" s="49">
        <f t="shared" si="62"/>
        <v>40.387828946508321</v>
      </c>
    </row>
    <row r="528" spans="1:19" hidden="1" x14ac:dyDescent="0.2">
      <c r="A528" s="38">
        <v>519</v>
      </c>
      <c r="C528" s="43">
        <f t="shared" si="57"/>
        <v>259500</v>
      </c>
      <c r="E528" s="44">
        <f t="shared" si="58"/>
        <v>0.72083333333333333</v>
      </c>
      <c r="G528" s="45">
        <v>3.5810000000000002E-2</v>
      </c>
      <c r="I528" s="45">
        <f>'Ex SWC-7'!$D$11</f>
        <v>1.2547263528238697E-2</v>
      </c>
      <c r="K528" s="46">
        <f t="shared" si="59"/>
        <v>2.3262736471761303E-2</v>
      </c>
      <c r="M528" s="47">
        <f t="shared" si="56"/>
        <v>16941.680114422059</v>
      </c>
      <c r="O528" s="48">
        <f t="shared" si="60"/>
        <v>33.883360228844118</v>
      </c>
      <c r="Q528" s="48">
        <f t="shared" si="61"/>
        <v>37.12036022884412</v>
      </c>
      <c r="S528" s="49">
        <f t="shared" si="62"/>
        <v>40.387828946508321</v>
      </c>
    </row>
    <row r="529" spans="1:19" hidden="1" x14ac:dyDescent="0.2">
      <c r="A529" s="38">
        <v>520</v>
      </c>
      <c r="C529" s="43">
        <f t="shared" si="57"/>
        <v>260000</v>
      </c>
      <c r="E529" s="44">
        <f t="shared" si="58"/>
        <v>0.72222222222222221</v>
      </c>
      <c r="G529" s="45">
        <v>3.5810000000000002E-2</v>
      </c>
      <c r="I529" s="45">
        <f>'Ex SWC-7'!$D$11</f>
        <v>1.2547263528238697E-2</v>
      </c>
      <c r="K529" s="46">
        <f t="shared" si="59"/>
        <v>2.3262736471761303E-2</v>
      </c>
      <c r="M529" s="47">
        <f t="shared" si="56"/>
        <v>16953.31148265794</v>
      </c>
      <c r="O529" s="48">
        <f t="shared" si="60"/>
        <v>33.906622965315883</v>
      </c>
      <c r="Q529" s="48">
        <f t="shared" si="61"/>
        <v>37.143622965315885</v>
      </c>
      <c r="S529" s="49">
        <f t="shared" si="62"/>
        <v>40.387828946508321</v>
      </c>
    </row>
    <row r="530" spans="1:19" hidden="1" x14ac:dyDescent="0.2">
      <c r="A530" s="38">
        <v>521</v>
      </c>
      <c r="C530" s="43">
        <f t="shared" si="57"/>
        <v>260500</v>
      </c>
      <c r="E530" s="44">
        <f t="shared" si="58"/>
        <v>0.72361111111111109</v>
      </c>
      <c r="G530" s="45">
        <v>3.5810000000000002E-2</v>
      </c>
      <c r="I530" s="45">
        <f>'Ex SWC-7'!$D$11</f>
        <v>1.2547263528238697E-2</v>
      </c>
      <c r="K530" s="46">
        <f t="shared" si="59"/>
        <v>2.3262736471761303E-2</v>
      </c>
      <c r="M530" s="47">
        <f t="shared" si="56"/>
        <v>16964.942850893822</v>
      </c>
      <c r="O530" s="48">
        <f t="shared" si="60"/>
        <v>33.92988570178764</v>
      </c>
      <c r="Q530" s="48">
        <f t="shared" si="61"/>
        <v>37.166885701787642</v>
      </c>
      <c r="S530" s="49">
        <f t="shared" si="62"/>
        <v>40.387828946508321</v>
      </c>
    </row>
    <row r="531" spans="1:19" hidden="1" x14ac:dyDescent="0.2">
      <c r="A531" s="38">
        <v>522</v>
      </c>
      <c r="C531" s="43">
        <f t="shared" si="57"/>
        <v>261000</v>
      </c>
      <c r="E531" s="44">
        <f t="shared" si="58"/>
        <v>0.72499999999999998</v>
      </c>
      <c r="G531" s="45">
        <v>3.5810000000000002E-2</v>
      </c>
      <c r="I531" s="45">
        <f>'Ex SWC-7'!$D$11</f>
        <v>1.2547263528238697E-2</v>
      </c>
      <c r="K531" s="46">
        <f t="shared" si="59"/>
        <v>2.3262736471761303E-2</v>
      </c>
      <c r="M531" s="47">
        <f t="shared" si="56"/>
        <v>16976.574219129699</v>
      </c>
      <c r="O531" s="48">
        <f t="shared" si="60"/>
        <v>33.953148438259397</v>
      </c>
      <c r="Q531" s="48">
        <f t="shared" si="61"/>
        <v>37.190148438259399</v>
      </c>
      <c r="S531" s="49">
        <f t="shared" si="62"/>
        <v>40.387828946508321</v>
      </c>
    </row>
    <row r="532" spans="1:19" hidden="1" x14ac:dyDescent="0.2">
      <c r="A532" s="38">
        <v>523</v>
      </c>
      <c r="C532" s="43">
        <f t="shared" si="57"/>
        <v>261500</v>
      </c>
      <c r="E532" s="44">
        <f t="shared" si="58"/>
        <v>0.72638888888888886</v>
      </c>
      <c r="G532" s="45">
        <v>3.5810000000000002E-2</v>
      </c>
      <c r="I532" s="45">
        <f>'Ex SWC-7'!$D$11</f>
        <v>1.2547263528238697E-2</v>
      </c>
      <c r="K532" s="46">
        <f t="shared" si="59"/>
        <v>2.3262736471761303E-2</v>
      </c>
      <c r="M532" s="47">
        <f t="shared" si="56"/>
        <v>16988.205587365581</v>
      </c>
      <c r="O532" s="48">
        <f t="shared" si="60"/>
        <v>33.976411174731162</v>
      </c>
      <c r="Q532" s="48">
        <f t="shared" si="61"/>
        <v>37.213411174731164</v>
      </c>
      <c r="S532" s="49">
        <f t="shared" si="62"/>
        <v>40.387828946508321</v>
      </c>
    </row>
    <row r="533" spans="1:19" hidden="1" x14ac:dyDescent="0.2">
      <c r="A533" s="38">
        <v>524</v>
      </c>
      <c r="C533" s="43">
        <f t="shared" si="57"/>
        <v>262000</v>
      </c>
      <c r="E533" s="44">
        <f t="shared" si="58"/>
        <v>0.72777777777777775</v>
      </c>
      <c r="G533" s="45">
        <v>3.5810000000000002E-2</v>
      </c>
      <c r="I533" s="45">
        <f>'Ex SWC-7'!$D$11</f>
        <v>1.2547263528238697E-2</v>
      </c>
      <c r="K533" s="46">
        <f t="shared" si="59"/>
        <v>2.3262736471761303E-2</v>
      </c>
      <c r="M533" s="47">
        <f t="shared" si="56"/>
        <v>16999.836955601462</v>
      </c>
      <c r="O533" s="48">
        <f t="shared" si="60"/>
        <v>33.999673911202926</v>
      </c>
      <c r="Q533" s="48">
        <f t="shared" si="61"/>
        <v>37.236673911202928</v>
      </c>
      <c r="S533" s="49">
        <f t="shared" si="62"/>
        <v>40.387828946508321</v>
      </c>
    </row>
    <row r="534" spans="1:19" hidden="1" x14ac:dyDescent="0.2">
      <c r="A534" s="38">
        <v>525</v>
      </c>
      <c r="C534" s="43">
        <f t="shared" si="57"/>
        <v>262500</v>
      </c>
      <c r="E534" s="44">
        <f t="shared" si="58"/>
        <v>0.72916666666666663</v>
      </c>
      <c r="G534" s="45">
        <v>3.5810000000000002E-2</v>
      </c>
      <c r="I534" s="45">
        <f>'Ex SWC-7'!$D$11</f>
        <v>1.2547263528238697E-2</v>
      </c>
      <c r="K534" s="46">
        <f t="shared" si="59"/>
        <v>2.3262736471761303E-2</v>
      </c>
      <c r="M534" s="47">
        <f t="shared" si="56"/>
        <v>17011.468323837344</v>
      </c>
      <c r="O534" s="48">
        <f t="shared" si="60"/>
        <v>34.02293664767469</v>
      </c>
      <c r="Q534" s="48">
        <f t="shared" si="61"/>
        <v>37.259936647674692</v>
      </c>
      <c r="S534" s="49">
        <f t="shared" si="62"/>
        <v>40.387828946508321</v>
      </c>
    </row>
    <row r="535" spans="1:19" hidden="1" x14ac:dyDescent="0.2">
      <c r="A535" s="38">
        <v>526</v>
      </c>
      <c r="C535" s="43">
        <f t="shared" si="57"/>
        <v>263000</v>
      </c>
      <c r="E535" s="44">
        <f t="shared" si="58"/>
        <v>0.73055555555555551</v>
      </c>
      <c r="G535" s="45">
        <v>3.5810000000000002E-2</v>
      </c>
      <c r="I535" s="45">
        <f>'Ex SWC-7'!$D$11</f>
        <v>1.2547263528238697E-2</v>
      </c>
      <c r="K535" s="46">
        <f t="shared" si="59"/>
        <v>2.3262736471761303E-2</v>
      </c>
      <c r="M535" s="47">
        <f t="shared" si="56"/>
        <v>17023.099692073225</v>
      </c>
      <c r="O535" s="48">
        <f t="shared" si="60"/>
        <v>34.046199384146448</v>
      </c>
      <c r="Q535" s="48">
        <f t="shared" si="61"/>
        <v>37.28319938414645</v>
      </c>
      <c r="S535" s="49">
        <f t="shared" si="62"/>
        <v>40.387828946508321</v>
      </c>
    </row>
    <row r="536" spans="1:19" hidden="1" x14ac:dyDescent="0.2">
      <c r="A536" s="38">
        <v>527</v>
      </c>
      <c r="C536" s="43">
        <f t="shared" si="57"/>
        <v>263500</v>
      </c>
      <c r="E536" s="44">
        <f t="shared" si="58"/>
        <v>0.7319444444444444</v>
      </c>
      <c r="G536" s="45">
        <v>3.5810000000000002E-2</v>
      </c>
      <c r="I536" s="45">
        <f>'Ex SWC-7'!$D$11</f>
        <v>1.2547263528238697E-2</v>
      </c>
      <c r="K536" s="46">
        <f t="shared" si="59"/>
        <v>2.3262736471761303E-2</v>
      </c>
      <c r="M536" s="47">
        <f t="shared" si="56"/>
        <v>17034.731060309103</v>
      </c>
      <c r="O536" s="48">
        <f t="shared" si="60"/>
        <v>34.069462120618205</v>
      </c>
      <c r="Q536" s="48">
        <f t="shared" si="61"/>
        <v>37.306462120618207</v>
      </c>
      <c r="S536" s="49">
        <f t="shared" si="62"/>
        <v>40.387828946508321</v>
      </c>
    </row>
    <row r="537" spans="1:19" hidden="1" x14ac:dyDescent="0.2">
      <c r="A537" s="38">
        <v>528</v>
      </c>
      <c r="C537" s="43">
        <f t="shared" si="57"/>
        <v>264000</v>
      </c>
      <c r="E537" s="44">
        <f t="shared" si="58"/>
        <v>0.73333333333333328</v>
      </c>
      <c r="G537" s="45">
        <v>3.5810000000000002E-2</v>
      </c>
      <c r="I537" s="45">
        <f>'Ex SWC-7'!$D$11</f>
        <v>1.2547263528238697E-2</v>
      </c>
      <c r="K537" s="46">
        <f t="shared" si="59"/>
        <v>2.3262736471761303E-2</v>
      </c>
      <c r="M537" s="47">
        <f t="shared" si="56"/>
        <v>17046.362428544984</v>
      </c>
      <c r="O537" s="48">
        <f t="shared" si="60"/>
        <v>34.092724857089969</v>
      </c>
      <c r="Q537" s="48">
        <f t="shared" si="61"/>
        <v>37.329724857089971</v>
      </c>
      <c r="S537" s="49">
        <f t="shared" si="62"/>
        <v>40.387828946508321</v>
      </c>
    </row>
    <row r="538" spans="1:19" hidden="1" x14ac:dyDescent="0.2">
      <c r="A538" s="38">
        <v>529</v>
      </c>
      <c r="C538" s="43">
        <f t="shared" si="57"/>
        <v>264500</v>
      </c>
      <c r="E538" s="44">
        <f t="shared" si="58"/>
        <v>0.73472222222222228</v>
      </c>
      <c r="G538" s="45">
        <v>3.5810000000000002E-2</v>
      </c>
      <c r="I538" s="45">
        <f>'Ex SWC-7'!$D$11</f>
        <v>1.2547263528238697E-2</v>
      </c>
      <c r="K538" s="46">
        <f t="shared" si="59"/>
        <v>2.3262736471761303E-2</v>
      </c>
      <c r="M538" s="47">
        <f t="shared" si="56"/>
        <v>17057.993796780866</v>
      </c>
      <c r="O538" s="48">
        <f t="shared" si="60"/>
        <v>34.115987593561734</v>
      </c>
      <c r="Q538" s="48">
        <f t="shared" si="61"/>
        <v>37.352987593561735</v>
      </c>
      <c r="S538" s="49">
        <f t="shared" si="62"/>
        <v>40.387828946508321</v>
      </c>
    </row>
    <row r="539" spans="1:19" hidden="1" x14ac:dyDescent="0.2">
      <c r="A539" s="38">
        <v>530</v>
      </c>
      <c r="C539" s="43">
        <f t="shared" si="57"/>
        <v>265000</v>
      </c>
      <c r="E539" s="44">
        <f t="shared" si="58"/>
        <v>0.73611111111111116</v>
      </c>
      <c r="G539" s="45">
        <v>3.5810000000000002E-2</v>
      </c>
      <c r="I539" s="45">
        <f>'Ex SWC-7'!$D$11</f>
        <v>1.2547263528238697E-2</v>
      </c>
      <c r="K539" s="46">
        <f t="shared" si="59"/>
        <v>2.3262736471761303E-2</v>
      </c>
      <c r="M539" s="47">
        <f t="shared" si="56"/>
        <v>17069.625165016747</v>
      </c>
      <c r="O539" s="48">
        <f t="shared" si="60"/>
        <v>34.139250330033491</v>
      </c>
      <c r="Q539" s="48">
        <f t="shared" si="61"/>
        <v>37.376250330033493</v>
      </c>
      <c r="S539" s="49">
        <f t="shared" si="62"/>
        <v>40.387828946508321</v>
      </c>
    </row>
    <row r="540" spans="1:19" hidden="1" x14ac:dyDescent="0.2">
      <c r="A540" s="38">
        <v>531</v>
      </c>
      <c r="C540" s="43">
        <f t="shared" si="57"/>
        <v>265500</v>
      </c>
      <c r="E540" s="44">
        <f t="shared" si="58"/>
        <v>0.73750000000000004</v>
      </c>
      <c r="G540" s="45">
        <v>3.5810000000000002E-2</v>
      </c>
      <c r="I540" s="45">
        <f>'Ex SWC-7'!$D$11</f>
        <v>1.2547263528238697E-2</v>
      </c>
      <c r="K540" s="46">
        <f t="shared" si="59"/>
        <v>2.3262736471761303E-2</v>
      </c>
      <c r="M540" s="47">
        <f t="shared" si="56"/>
        <v>17081.256533252628</v>
      </c>
      <c r="O540" s="48">
        <f t="shared" si="60"/>
        <v>34.162513066505255</v>
      </c>
      <c r="Q540" s="48">
        <f t="shared" si="61"/>
        <v>37.399513066505257</v>
      </c>
      <c r="S540" s="49">
        <f t="shared" si="62"/>
        <v>40.387828946508321</v>
      </c>
    </row>
    <row r="541" spans="1:19" hidden="1" x14ac:dyDescent="0.2">
      <c r="A541" s="38">
        <v>532</v>
      </c>
      <c r="C541" s="43">
        <f t="shared" si="57"/>
        <v>266000</v>
      </c>
      <c r="E541" s="44">
        <f t="shared" si="58"/>
        <v>0.73888888888888893</v>
      </c>
      <c r="G541" s="45">
        <v>3.5810000000000002E-2</v>
      </c>
      <c r="I541" s="45">
        <f>'Ex SWC-7'!$D$11</f>
        <v>1.2547263528238697E-2</v>
      </c>
      <c r="K541" s="46">
        <f t="shared" si="59"/>
        <v>2.3262736471761303E-2</v>
      </c>
      <c r="M541" s="47">
        <f t="shared" si="56"/>
        <v>17092.887901488506</v>
      </c>
      <c r="O541" s="48">
        <f t="shared" si="60"/>
        <v>34.185775802977012</v>
      </c>
      <c r="Q541" s="48">
        <f t="shared" si="61"/>
        <v>37.422775802977014</v>
      </c>
      <c r="S541" s="49">
        <f t="shared" si="62"/>
        <v>40.387828946508321</v>
      </c>
    </row>
    <row r="542" spans="1:19" hidden="1" x14ac:dyDescent="0.2">
      <c r="A542" s="38">
        <v>533</v>
      </c>
      <c r="C542" s="43">
        <f t="shared" si="57"/>
        <v>266500</v>
      </c>
      <c r="E542" s="44">
        <f t="shared" si="58"/>
        <v>0.74027777777777781</v>
      </c>
      <c r="G542" s="45">
        <v>3.5810000000000002E-2</v>
      </c>
      <c r="I542" s="45">
        <f>'Ex SWC-7'!$D$11</f>
        <v>1.2547263528238697E-2</v>
      </c>
      <c r="K542" s="46">
        <f t="shared" si="59"/>
        <v>2.3262736471761303E-2</v>
      </c>
      <c r="M542" s="47">
        <f t="shared" si="56"/>
        <v>17104.519269724387</v>
      </c>
      <c r="O542" s="48">
        <f t="shared" si="60"/>
        <v>34.209038539448777</v>
      </c>
      <c r="Q542" s="48">
        <f t="shared" si="61"/>
        <v>37.446038539448779</v>
      </c>
      <c r="S542" s="49">
        <f t="shared" si="62"/>
        <v>40.387828946508321</v>
      </c>
    </row>
    <row r="543" spans="1:19" hidden="1" x14ac:dyDescent="0.2">
      <c r="A543" s="38">
        <v>534</v>
      </c>
      <c r="C543" s="43">
        <f t="shared" si="57"/>
        <v>267000</v>
      </c>
      <c r="E543" s="44">
        <f t="shared" si="58"/>
        <v>0.7416666666666667</v>
      </c>
      <c r="G543" s="45">
        <v>3.5810000000000002E-2</v>
      </c>
      <c r="I543" s="45">
        <f>'Ex SWC-7'!$D$11</f>
        <v>1.2547263528238697E-2</v>
      </c>
      <c r="K543" s="46">
        <f t="shared" si="59"/>
        <v>2.3262736471761303E-2</v>
      </c>
      <c r="M543" s="47">
        <f t="shared" si="56"/>
        <v>17116.150637960269</v>
      </c>
      <c r="O543" s="48">
        <f t="shared" si="60"/>
        <v>34.232301275920534</v>
      </c>
      <c r="Q543" s="48">
        <f t="shared" si="61"/>
        <v>37.469301275920536</v>
      </c>
      <c r="S543" s="49">
        <f t="shared" si="62"/>
        <v>40.387828946508321</v>
      </c>
    </row>
    <row r="544" spans="1:19" hidden="1" x14ac:dyDescent="0.2">
      <c r="A544" s="38">
        <v>535</v>
      </c>
      <c r="C544" s="43">
        <f t="shared" si="57"/>
        <v>267500</v>
      </c>
      <c r="E544" s="44">
        <f t="shared" si="58"/>
        <v>0.74305555555555558</v>
      </c>
      <c r="G544" s="45">
        <v>3.5810000000000002E-2</v>
      </c>
      <c r="I544" s="45">
        <f>'Ex SWC-7'!$D$11</f>
        <v>1.2547263528238697E-2</v>
      </c>
      <c r="K544" s="46">
        <f t="shared" si="59"/>
        <v>2.3262736471761303E-2</v>
      </c>
      <c r="M544" s="47">
        <f t="shared" si="56"/>
        <v>17127.78200619615</v>
      </c>
      <c r="O544" s="48">
        <f t="shared" si="60"/>
        <v>34.255564012392298</v>
      </c>
      <c r="Q544" s="48">
        <f t="shared" si="61"/>
        <v>37.4925640123923</v>
      </c>
      <c r="S544" s="49">
        <f t="shared" si="62"/>
        <v>40.387828946508321</v>
      </c>
    </row>
    <row r="545" spans="1:19" hidden="1" x14ac:dyDescent="0.2">
      <c r="A545" s="38">
        <v>536</v>
      </c>
      <c r="C545" s="43">
        <f t="shared" si="57"/>
        <v>268000</v>
      </c>
      <c r="E545" s="44">
        <f t="shared" si="58"/>
        <v>0.74444444444444446</v>
      </c>
      <c r="G545" s="45">
        <v>3.5810000000000002E-2</v>
      </c>
      <c r="I545" s="45">
        <f>'Ex SWC-7'!$D$11</f>
        <v>1.2547263528238697E-2</v>
      </c>
      <c r="K545" s="46">
        <f t="shared" si="59"/>
        <v>2.3262736471761303E-2</v>
      </c>
      <c r="M545" s="47">
        <f t="shared" si="56"/>
        <v>17139.413374432032</v>
      </c>
      <c r="O545" s="48">
        <f t="shared" si="60"/>
        <v>34.278826748864063</v>
      </c>
      <c r="Q545" s="48">
        <f t="shared" si="61"/>
        <v>37.515826748864065</v>
      </c>
      <c r="S545" s="49">
        <f t="shared" si="62"/>
        <v>40.387828946508321</v>
      </c>
    </row>
    <row r="546" spans="1:19" hidden="1" x14ac:dyDescent="0.2">
      <c r="A546" s="38">
        <v>537</v>
      </c>
      <c r="C546" s="43">
        <f t="shared" si="57"/>
        <v>268500</v>
      </c>
      <c r="E546" s="44">
        <f t="shared" si="58"/>
        <v>0.74583333333333335</v>
      </c>
      <c r="G546" s="45">
        <v>3.5810000000000002E-2</v>
      </c>
      <c r="I546" s="45">
        <f>'Ex SWC-7'!$D$11</f>
        <v>1.2547263528238697E-2</v>
      </c>
      <c r="K546" s="46">
        <f t="shared" si="59"/>
        <v>2.3262736471761303E-2</v>
      </c>
      <c r="M546" s="47">
        <f t="shared" si="56"/>
        <v>17151.044742667909</v>
      </c>
      <c r="O546" s="48">
        <f t="shared" si="60"/>
        <v>34.30208948533582</v>
      </c>
      <c r="Q546" s="48">
        <f t="shared" si="61"/>
        <v>37.539089485335822</v>
      </c>
      <c r="S546" s="49">
        <f t="shared" si="62"/>
        <v>40.387828946508321</v>
      </c>
    </row>
    <row r="547" spans="1:19" hidden="1" x14ac:dyDescent="0.2">
      <c r="A547" s="38">
        <v>538</v>
      </c>
      <c r="C547" s="43">
        <f t="shared" si="57"/>
        <v>269000</v>
      </c>
      <c r="E547" s="44">
        <f t="shared" si="58"/>
        <v>0.74722222222222223</v>
      </c>
      <c r="G547" s="45">
        <v>3.5810000000000002E-2</v>
      </c>
      <c r="I547" s="45">
        <f>'Ex SWC-7'!$D$11</f>
        <v>1.2547263528238697E-2</v>
      </c>
      <c r="K547" s="46">
        <f t="shared" si="59"/>
        <v>2.3262736471761303E-2</v>
      </c>
      <c r="M547" s="47">
        <f t="shared" si="56"/>
        <v>17162.676110903791</v>
      </c>
      <c r="O547" s="48">
        <f t="shared" si="60"/>
        <v>34.325352221807584</v>
      </c>
      <c r="Q547" s="48">
        <f t="shared" si="61"/>
        <v>37.562352221807586</v>
      </c>
      <c r="S547" s="49">
        <f t="shared" si="62"/>
        <v>40.387828946508321</v>
      </c>
    </row>
    <row r="548" spans="1:19" hidden="1" x14ac:dyDescent="0.2">
      <c r="A548" s="38">
        <v>539</v>
      </c>
      <c r="C548" s="43">
        <f t="shared" si="57"/>
        <v>269500</v>
      </c>
      <c r="E548" s="44">
        <f t="shared" si="58"/>
        <v>0.74861111111111112</v>
      </c>
      <c r="G548" s="45">
        <v>3.5810000000000002E-2</v>
      </c>
      <c r="I548" s="45">
        <f>'Ex SWC-7'!$D$11</f>
        <v>1.2547263528238697E-2</v>
      </c>
      <c r="K548" s="46">
        <f t="shared" si="59"/>
        <v>2.3262736471761303E-2</v>
      </c>
      <c r="M548" s="47">
        <f t="shared" si="56"/>
        <v>17174.307479139672</v>
      </c>
      <c r="O548" s="48">
        <f t="shared" si="60"/>
        <v>34.348614958279342</v>
      </c>
      <c r="Q548" s="48">
        <f t="shared" si="61"/>
        <v>37.585614958279344</v>
      </c>
      <c r="S548" s="49">
        <f t="shared" si="62"/>
        <v>40.387828946508321</v>
      </c>
    </row>
    <row r="549" spans="1:19" hidden="1" x14ac:dyDescent="0.2">
      <c r="A549" s="38">
        <v>540</v>
      </c>
      <c r="C549" s="43">
        <f t="shared" si="57"/>
        <v>270000</v>
      </c>
      <c r="E549" s="44">
        <f t="shared" si="58"/>
        <v>0.75</v>
      </c>
      <c r="G549" s="45">
        <v>3.5810000000000002E-2</v>
      </c>
      <c r="I549" s="45">
        <f>'Ex SWC-7'!$D$11</f>
        <v>1.2547263528238697E-2</v>
      </c>
      <c r="K549" s="46">
        <f t="shared" si="59"/>
        <v>2.3262736471761303E-2</v>
      </c>
      <c r="M549" s="47">
        <f t="shared" si="56"/>
        <v>17185.938847375553</v>
      </c>
      <c r="O549" s="48">
        <f t="shared" si="60"/>
        <v>34.371877694751106</v>
      </c>
      <c r="Q549" s="48">
        <f t="shared" si="61"/>
        <v>37.608877694751108</v>
      </c>
      <c r="S549" s="49">
        <f t="shared" si="62"/>
        <v>40.387828946508321</v>
      </c>
    </row>
    <row r="550" spans="1:19" hidden="1" x14ac:dyDescent="0.2">
      <c r="A550" s="38">
        <v>541</v>
      </c>
      <c r="C550" s="43">
        <f t="shared" si="57"/>
        <v>270500</v>
      </c>
      <c r="E550" s="44">
        <f t="shared" si="58"/>
        <v>0.75138888888888888</v>
      </c>
      <c r="G550" s="45">
        <v>3.5810000000000002E-2</v>
      </c>
      <c r="I550" s="45">
        <f>'Ex SWC-7'!$D$11</f>
        <v>1.2547263528238697E-2</v>
      </c>
      <c r="K550" s="46">
        <f t="shared" si="59"/>
        <v>2.3262736471761303E-2</v>
      </c>
      <c r="M550" s="47">
        <f t="shared" si="56"/>
        <v>17197.570215611435</v>
      </c>
      <c r="O550" s="48">
        <f t="shared" si="60"/>
        <v>34.39514043122287</v>
      </c>
      <c r="Q550" s="48">
        <f t="shared" si="61"/>
        <v>37.632140431222872</v>
      </c>
      <c r="S550" s="49">
        <f t="shared" si="62"/>
        <v>40.387828946508321</v>
      </c>
    </row>
    <row r="551" spans="1:19" hidden="1" x14ac:dyDescent="0.2">
      <c r="A551" s="38">
        <v>542</v>
      </c>
      <c r="C551" s="43">
        <f t="shared" si="57"/>
        <v>271000</v>
      </c>
      <c r="E551" s="44">
        <f t="shared" si="58"/>
        <v>0.75277777777777777</v>
      </c>
      <c r="G551" s="45">
        <v>3.5810000000000002E-2</v>
      </c>
      <c r="I551" s="45">
        <f>'Ex SWC-7'!$D$11</f>
        <v>1.2547263528238697E-2</v>
      </c>
      <c r="K551" s="46">
        <f t="shared" si="59"/>
        <v>2.3262736471761303E-2</v>
      </c>
      <c r="M551" s="47">
        <f t="shared" si="56"/>
        <v>17209.201583847313</v>
      </c>
      <c r="O551" s="48">
        <f t="shared" si="60"/>
        <v>34.418403167694628</v>
      </c>
      <c r="Q551" s="48">
        <f t="shared" si="61"/>
        <v>37.655403167694629</v>
      </c>
      <c r="S551" s="49">
        <f t="shared" si="62"/>
        <v>40.387828946508321</v>
      </c>
    </row>
    <row r="552" spans="1:19" hidden="1" x14ac:dyDescent="0.2">
      <c r="A552" s="38">
        <v>543</v>
      </c>
      <c r="C552" s="43">
        <f t="shared" si="57"/>
        <v>271500</v>
      </c>
      <c r="E552" s="44">
        <f t="shared" si="58"/>
        <v>0.75416666666666665</v>
      </c>
      <c r="G552" s="45">
        <v>3.5810000000000002E-2</v>
      </c>
      <c r="I552" s="45">
        <f>'Ex SWC-7'!$D$11</f>
        <v>1.2547263528238697E-2</v>
      </c>
      <c r="K552" s="46">
        <f t="shared" si="59"/>
        <v>2.3262736471761303E-2</v>
      </c>
      <c r="M552" s="47">
        <f t="shared" si="56"/>
        <v>17220.832952083194</v>
      </c>
      <c r="O552" s="48">
        <f t="shared" si="60"/>
        <v>34.441665904166385</v>
      </c>
      <c r="Q552" s="48">
        <f t="shared" si="61"/>
        <v>37.678665904166387</v>
      </c>
      <c r="S552" s="49">
        <f t="shared" si="62"/>
        <v>40.387828946508321</v>
      </c>
    </row>
    <row r="553" spans="1:19" hidden="1" x14ac:dyDescent="0.2">
      <c r="A553" s="38">
        <v>544</v>
      </c>
      <c r="C553" s="43">
        <f t="shared" si="57"/>
        <v>272000</v>
      </c>
      <c r="E553" s="44">
        <f t="shared" si="58"/>
        <v>0.75555555555555554</v>
      </c>
      <c r="G553" s="45">
        <v>3.5810000000000002E-2</v>
      </c>
      <c r="I553" s="45">
        <f>'Ex SWC-7'!$D$11</f>
        <v>1.2547263528238697E-2</v>
      </c>
      <c r="K553" s="46">
        <f t="shared" si="59"/>
        <v>2.3262736471761303E-2</v>
      </c>
      <c r="M553" s="47">
        <f t="shared" si="56"/>
        <v>17232.464320319075</v>
      </c>
      <c r="O553" s="48">
        <f t="shared" si="60"/>
        <v>34.464928640638149</v>
      </c>
      <c r="Q553" s="48">
        <f t="shared" si="61"/>
        <v>37.701928640638151</v>
      </c>
      <c r="S553" s="49">
        <f t="shared" si="62"/>
        <v>40.387828946508321</v>
      </c>
    </row>
    <row r="554" spans="1:19" hidden="1" x14ac:dyDescent="0.2">
      <c r="A554" s="38">
        <v>545</v>
      </c>
      <c r="C554" s="43">
        <f t="shared" si="57"/>
        <v>272500</v>
      </c>
      <c r="E554" s="44">
        <f t="shared" si="58"/>
        <v>0.75694444444444442</v>
      </c>
      <c r="G554" s="45">
        <v>3.5810000000000002E-2</v>
      </c>
      <c r="I554" s="45">
        <f>'Ex SWC-7'!$D$11</f>
        <v>1.2547263528238697E-2</v>
      </c>
      <c r="K554" s="46">
        <f t="shared" si="59"/>
        <v>2.3262736471761303E-2</v>
      </c>
      <c r="M554" s="47">
        <f t="shared" si="56"/>
        <v>17244.095688554957</v>
      </c>
      <c r="O554" s="48">
        <f t="shared" si="60"/>
        <v>34.488191377109914</v>
      </c>
      <c r="Q554" s="48">
        <f t="shared" si="61"/>
        <v>37.725191377109915</v>
      </c>
      <c r="S554" s="49">
        <f t="shared" si="62"/>
        <v>40.387828946508321</v>
      </c>
    </row>
    <row r="555" spans="1:19" hidden="1" x14ac:dyDescent="0.2">
      <c r="A555" s="38">
        <v>546</v>
      </c>
      <c r="C555" s="43">
        <f t="shared" si="57"/>
        <v>273000</v>
      </c>
      <c r="E555" s="44">
        <f t="shared" si="58"/>
        <v>0.7583333333333333</v>
      </c>
      <c r="G555" s="45">
        <v>3.5810000000000002E-2</v>
      </c>
      <c r="I555" s="45">
        <f>'Ex SWC-7'!$D$11</f>
        <v>1.2547263528238697E-2</v>
      </c>
      <c r="K555" s="46">
        <f t="shared" si="59"/>
        <v>2.3262736471761303E-2</v>
      </c>
      <c r="M555" s="47">
        <f t="shared" si="56"/>
        <v>17255.727056790838</v>
      </c>
      <c r="O555" s="48">
        <f t="shared" si="60"/>
        <v>34.511454113581678</v>
      </c>
      <c r="Q555" s="48">
        <f t="shared" si="61"/>
        <v>37.74845411358168</v>
      </c>
      <c r="S555" s="49">
        <f t="shared" si="62"/>
        <v>40.387828946508321</v>
      </c>
    </row>
    <row r="556" spans="1:19" hidden="1" x14ac:dyDescent="0.2">
      <c r="A556" s="38">
        <v>547</v>
      </c>
      <c r="C556" s="43">
        <f t="shared" si="57"/>
        <v>273500</v>
      </c>
      <c r="E556" s="44">
        <f t="shared" si="58"/>
        <v>0.75972222222222219</v>
      </c>
      <c r="G556" s="45">
        <v>3.5810000000000002E-2</v>
      </c>
      <c r="I556" s="45">
        <f>'Ex SWC-7'!$D$11</f>
        <v>1.2547263528238697E-2</v>
      </c>
      <c r="K556" s="46">
        <f t="shared" si="59"/>
        <v>2.3262736471761303E-2</v>
      </c>
      <c r="M556" s="47">
        <f t="shared" si="56"/>
        <v>17267.358425026716</v>
      </c>
      <c r="O556" s="48">
        <f t="shared" si="60"/>
        <v>34.534716850053435</v>
      </c>
      <c r="Q556" s="48">
        <f t="shared" si="61"/>
        <v>37.771716850053437</v>
      </c>
      <c r="S556" s="49">
        <f t="shared" si="62"/>
        <v>40.387828946508321</v>
      </c>
    </row>
    <row r="557" spans="1:19" hidden="1" x14ac:dyDescent="0.2">
      <c r="A557" s="38">
        <v>548</v>
      </c>
      <c r="C557" s="43">
        <f t="shared" si="57"/>
        <v>274000</v>
      </c>
      <c r="E557" s="44">
        <f t="shared" si="58"/>
        <v>0.76111111111111107</v>
      </c>
      <c r="G557" s="45">
        <v>3.5810000000000002E-2</v>
      </c>
      <c r="I557" s="45">
        <f>'Ex SWC-7'!$D$11</f>
        <v>1.2547263528238697E-2</v>
      </c>
      <c r="K557" s="46">
        <f t="shared" si="59"/>
        <v>2.3262736471761303E-2</v>
      </c>
      <c r="M557" s="47">
        <f t="shared" si="56"/>
        <v>17278.989793262597</v>
      </c>
      <c r="O557" s="48">
        <f t="shared" si="60"/>
        <v>34.557979586525192</v>
      </c>
      <c r="Q557" s="48">
        <f t="shared" si="61"/>
        <v>37.794979586525194</v>
      </c>
      <c r="S557" s="49">
        <f t="shared" si="62"/>
        <v>40.387828946508321</v>
      </c>
    </row>
    <row r="558" spans="1:19" hidden="1" x14ac:dyDescent="0.2">
      <c r="A558" s="38">
        <v>549</v>
      </c>
      <c r="C558" s="43">
        <f t="shared" si="57"/>
        <v>274500</v>
      </c>
      <c r="E558" s="44">
        <f t="shared" si="58"/>
        <v>0.76249999999999996</v>
      </c>
      <c r="G558" s="45">
        <v>3.5810000000000002E-2</v>
      </c>
      <c r="I558" s="45">
        <f>'Ex SWC-7'!$D$11</f>
        <v>1.2547263528238697E-2</v>
      </c>
      <c r="K558" s="46">
        <f t="shared" si="59"/>
        <v>2.3262736471761303E-2</v>
      </c>
      <c r="M558" s="47">
        <f t="shared" si="56"/>
        <v>17290.621161498479</v>
      </c>
      <c r="O558" s="48">
        <f t="shared" si="60"/>
        <v>34.581242322996957</v>
      </c>
      <c r="Q558" s="48">
        <f t="shared" si="61"/>
        <v>37.818242322996959</v>
      </c>
      <c r="S558" s="49">
        <f t="shared" si="62"/>
        <v>40.387828946508321</v>
      </c>
    </row>
    <row r="559" spans="1:19" hidden="1" x14ac:dyDescent="0.2">
      <c r="A559" s="38">
        <v>550</v>
      </c>
      <c r="C559" s="43">
        <f t="shared" si="57"/>
        <v>275000</v>
      </c>
      <c r="E559" s="44">
        <f t="shared" si="58"/>
        <v>0.76388888888888884</v>
      </c>
      <c r="G559" s="45">
        <v>3.5810000000000002E-2</v>
      </c>
      <c r="I559" s="45">
        <f>'Ex SWC-7'!$D$11</f>
        <v>1.2547263528238697E-2</v>
      </c>
      <c r="K559" s="46">
        <f t="shared" si="59"/>
        <v>2.3262736471761303E-2</v>
      </c>
      <c r="M559" s="47">
        <f t="shared" si="56"/>
        <v>17302.25252973436</v>
      </c>
      <c r="O559" s="48">
        <f t="shared" si="60"/>
        <v>34.604505059468721</v>
      </c>
      <c r="Q559" s="48">
        <f t="shared" si="61"/>
        <v>37.841505059468723</v>
      </c>
      <c r="S559" s="49">
        <f t="shared" si="62"/>
        <v>40.387828946508321</v>
      </c>
    </row>
    <row r="560" spans="1:19" hidden="1" x14ac:dyDescent="0.2">
      <c r="A560" s="38">
        <v>551</v>
      </c>
      <c r="C560" s="43">
        <f t="shared" si="57"/>
        <v>275500</v>
      </c>
      <c r="E560" s="44">
        <f t="shared" si="58"/>
        <v>0.76527777777777772</v>
      </c>
      <c r="G560" s="45">
        <v>3.5810000000000002E-2</v>
      </c>
      <c r="I560" s="45">
        <f>'Ex SWC-7'!$D$11</f>
        <v>1.2547263528238697E-2</v>
      </c>
      <c r="K560" s="46">
        <f t="shared" si="59"/>
        <v>2.3262736471761303E-2</v>
      </c>
      <c r="M560" s="47">
        <f t="shared" si="56"/>
        <v>17313.883897970241</v>
      </c>
      <c r="O560" s="48">
        <f t="shared" si="60"/>
        <v>34.627767795940485</v>
      </c>
      <c r="Q560" s="48">
        <f t="shared" si="61"/>
        <v>37.864767795940487</v>
      </c>
      <c r="S560" s="49">
        <f t="shared" si="62"/>
        <v>40.387828946508321</v>
      </c>
    </row>
    <row r="561" spans="1:19" hidden="1" x14ac:dyDescent="0.2">
      <c r="A561" s="38">
        <v>552</v>
      </c>
      <c r="C561" s="43">
        <f t="shared" si="57"/>
        <v>276000</v>
      </c>
      <c r="E561" s="44">
        <f t="shared" si="58"/>
        <v>0.76666666666666672</v>
      </c>
      <c r="G561" s="45">
        <v>3.5810000000000002E-2</v>
      </c>
      <c r="I561" s="45">
        <f>'Ex SWC-7'!$D$11</f>
        <v>1.2547263528238697E-2</v>
      </c>
      <c r="K561" s="46">
        <f t="shared" si="59"/>
        <v>2.3262736471761303E-2</v>
      </c>
      <c r="M561" s="47">
        <f t="shared" si="56"/>
        <v>17325.515266206119</v>
      </c>
      <c r="O561" s="48">
        <f t="shared" si="60"/>
        <v>34.651030532412236</v>
      </c>
      <c r="Q561" s="48">
        <f t="shared" si="61"/>
        <v>37.888030532412238</v>
      </c>
      <c r="S561" s="49">
        <f t="shared" si="62"/>
        <v>40.387828946508321</v>
      </c>
    </row>
    <row r="562" spans="1:19" hidden="1" x14ac:dyDescent="0.2">
      <c r="A562" s="38">
        <v>553</v>
      </c>
      <c r="C562" s="43">
        <f t="shared" si="57"/>
        <v>276500</v>
      </c>
      <c r="E562" s="44">
        <f t="shared" si="58"/>
        <v>0.7680555555555556</v>
      </c>
      <c r="G562" s="45">
        <v>3.5810000000000002E-2</v>
      </c>
      <c r="I562" s="45">
        <f>'Ex SWC-7'!$D$11</f>
        <v>1.2547263528238697E-2</v>
      </c>
      <c r="K562" s="46">
        <f t="shared" si="59"/>
        <v>2.3262736471761303E-2</v>
      </c>
      <c r="M562" s="47">
        <f t="shared" si="56"/>
        <v>17337.146634442001</v>
      </c>
      <c r="O562" s="48">
        <f t="shared" si="60"/>
        <v>34.674293268884</v>
      </c>
      <c r="Q562" s="48">
        <f t="shared" si="61"/>
        <v>37.911293268884002</v>
      </c>
      <c r="S562" s="49">
        <f t="shared" si="62"/>
        <v>40.387828946508321</v>
      </c>
    </row>
    <row r="563" spans="1:19" hidden="1" x14ac:dyDescent="0.2">
      <c r="A563" s="38">
        <v>554</v>
      </c>
      <c r="C563" s="43">
        <f t="shared" si="57"/>
        <v>277000</v>
      </c>
      <c r="E563" s="44">
        <f t="shared" si="58"/>
        <v>0.76944444444444449</v>
      </c>
      <c r="G563" s="45">
        <v>3.5810000000000002E-2</v>
      </c>
      <c r="I563" s="45">
        <f>'Ex SWC-7'!$D$11</f>
        <v>1.2547263528238697E-2</v>
      </c>
      <c r="K563" s="46">
        <f t="shared" si="59"/>
        <v>2.3262736471761303E-2</v>
      </c>
      <c r="M563" s="47">
        <f t="shared" si="56"/>
        <v>17348.778002677882</v>
      </c>
      <c r="O563" s="48">
        <f t="shared" si="60"/>
        <v>34.697556005355764</v>
      </c>
      <c r="Q563" s="48">
        <f t="shared" si="61"/>
        <v>37.934556005355766</v>
      </c>
      <c r="S563" s="49">
        <f t="shared" si="62"/>
        <v>40.387828946508321</v>
      </c>
    </row>
    <row r="564" spans="1:19" hidden="1" x14ac:dyDescent="0.2">
      <c r="A564" s="38">
        <v>555</v>
      </c>
      <c r="C564" s="43">
        <f t="shared" si="57"/>
        <v>277500</v>
      </c>
      <c r="E564" s="44">
        <f t="shared" si="58"/>
        <v>0.77083333333333337</v>
      </c>
      <c r="G564" s="45">
        <v>3.5810000000000002E-2</v>
      </c>
      <c r="I564" s="45">
        <f>'Ex SWC-7'!$D$11</f>
        <v>1.2547263528238697E-2</v>
      </c>
      <c r="K564" s="46">
        <f t="shared" si="59"/>
        <v>2.3262736471761303E-2</v>
      </c>
      <c r="M564" s="47">
        <f t="shared" si="56"/>
        <v>17360.409370913763</v>
      </c>
      <c r="O564" s="48">
        <f t="shared" si="60"/>
        <v>34.720818741827529</v>
      </c>
      <c r="Q564" s="48">
        <f t="shared" si="61"/>
        <v>37.957818741827531</v>
      </c>
      <c r="S564" s="49">
        <f t="shared" si="62"/>
        <v>40.387828946508321</v>
      </c>
    </row>
    <row r="565" spans="1:19" hidden="1" x14ac:dyDescent="0.2">
      <c r="A565" s="38">
        <v>556</v>
      </c>
      <c r="C565" s="43">
        <f t="shared" si="57"/>
        <v>278000</v>
      </c>
      <c r="E565" s="44">
        <f t="shared" si="58"/>
        <v>0.77222222222222225</v>
      </c>
      <c r="G565" s="45">
        <v>3.5810000000000002E-2</v>
      </c>
      <c r="I565" s="45">
        <f>'Ex SWC-7'!$D$11</f>
        <v>1.2547263528238697E-2</v>
      </c>
      <c r="K565" s="46">
        <f t="shared" si="59"/>
        <v>2.3262736471761303E-2</v>
      </c>
      <c r="M565" s="47">
        <f t="shared" si="56"/>
        <v>17372.040739149645</v>
      </c>
      <c r="O565" s="48">
        <f t="shared" si="60"/>
        <v>34.744081478299286</v>
      </c>
      <c r="Q565" s="48">
        <f t="shared" si="61"/>
        <v>37.981081478299288</v>
      </c>
      <c r="S565" s="49">
        <f t="shared" si="62"/>
        <v>40.387828946508321</v>
      </c>
    </row>
    <row r="566" spans="1:19" hidden="1" x14ac:dyDescent="0.2">
      <c r="A566" s="38">
        <v>557</v>
      </c>
      <c r="C566" s="43">
        <f t="shared" si="57"/>
        <v>278500</v>
      </c>
      <c r="E566" s="44">
        <f t="shared" si="58"/>
        <v>0.77361111111111114</v>
      </c>
      <c r="G566" s="45">
        <v>3.5810000000000002E-2</v>
      </c>
      <c r="I566" s="45">
        <f>'Ex SWC-7'!$D$11</f>
        <v>1.2547263528238697E-2</v>
      </c>
      <c r="K566" s="46">
        <f t="shared" si="59"/>
        <v>2.3262736471761303E-2</v>
      </c>
      <c r="M566" s="47">
        <f t="shared" si="56"/>
        <v>17383.672107385522</v>
      </c>
      <c r="O566" s="48">
        <f t="shared" si="60"/>
        <v>34.767344214771043</v>
      </c>
      <c r="Q566" s="48">
        <f t="shared" si="61"/>
        <v>38.004344214771045</v>
      </c>
      <c r="S566" s="49">
        <f t="shared" si="62"/>
        <v>40.387828946508321</v>
      </c>
    </row>
    <row r="567" spans="1:19" hidden="1" x14ac:dyDescent="0.2">
      <c r="A567" s="38">
        <v>558</v>
      </c>
      <c r="C567" s="43">
        <f t="shared" si="57"/>
        <v>279000</v>
      </c>
      <c r="E567" s="44">
        <f t="shared" si="58"/>
        <v>0.77500000000000002</v>
      </c>
      <c r="G567" s="45">
        <v>3.5810000000000002E-2</v>
      </c>
      <c r="I567" s="45">
        <f>'Ex SWC-7'!$D$11</f>
        <v>1.2547263528238697E-2</v>
      </c>
      <c r="K567" s="46">
        <f t="shared" si="59"/>
        <v>2.3262736471761303E-2</v>
      </c>
      <c r="M567" s="47">
        <f t="shared" ref="M567:M630" si="63">$M$309+((C567-$C$309)*K567)</f>
        <v>17395.303475621404</v>
      </c>
      <c r="O567" s="48">
        <f t="shared" si="60"/>
        <v>34.790606951242808</v>
      </c>
      <c r="Q567" s="48">
        <f t="shared" si="61"/>
        <v>38.027606951242809</v>
      </c>
      <c r="S567" s="49">
        <f t="shared" si="62"/>
        <v>40.387828946508321</v>
      </c>
    </row>
    <row r="568" spans="1:19" hidden="1" x14ac:dyDescent="0.2">
      <c r="A568" s="38">
        <v>559</v>
      </c>
      <c r="C568" s="43">
        <f t="shared" si="57"/>
        <v>279500</v>
      </c>
      <c r="E568" s="44">
        <f t="shared" si="58"/>
        <v>0.77638888888888891</v>
      </c>
      <c r="G568" s="45">
        <v>3.5810000000000002E-2</v>
      </c>
      <c r="I568" s="45">
        <f>'Ex SWC-7'!$D$11</f>
        <v>1.2547263528238697E-2</v>
      </c>
      <c r="K568" s="46">
        <f t="shared" si="59"/>
        <v>2.3262736471761303E-2</v>
      </c>
      <c r="M568" s="47">
        <f t="shared" si="63"/>
        <v>17406.934843857285</v>
      </c>
      <c r="O568" s="48">
        <f t="shared" si="60"/>
        <v>34.813869687714572</v>
      </c>
      <c r="Q568" s="48">
        <f t="shared" si="61"/>
        <v>38.050869687714574</v>
      </c>
      <c r="S568" s="49">
        <f t="shared" si="62"/>
        <v>40.387828946508321</v>
      </c>
    </row>
    <row r="569" spans="1:19" hidden="1" x14ac:dyDescent="0.2">
      <c r="A569" s="38">
        <v>560</v>
      </c>
      <c r="C569" s="43">
        <f t="shared" si="57"/>
        <v>280000</v>
      </c>
      <c r="E569" s="44">
        <f t="shared" si="58"/>
        <v>0.77777777777777779</v>
      </c>
      <c r="G569" s="45">
        <v>3.5810000000000002E-2</v>
      </c>
      <c r="I569" s="45">
        <f>'Ex SWC-7'!$D$11</f>
        <v>1.2547263528238697E-2</v>
      </c>
      <c r="K569" s="46">
        <f t="shared" si="59"/>
        <v>2.3262736471761303E-2</v>
      </c>
      <c r="M569" s="47">
        <f t="shared" si="63"/>
        <v>17418.566212093167</v>
      </c>
      <c r="O569" s="48">
        <f t="shared" si="60"/>
        <v>34.837132424186336</v>
      </c>
      <c r="Q569" s="48">
        <f t="shared" si="61"/>
        <v>38.074132424186338</v>
      </c>
      <c r="S569" s="49">
        <f t="shared" si="62"/>
        <v>40.387828946508321</v>
      </c>
    </row>
    <row r="570" spans="1:19" hidden="1" x14ac:dyDescent="0.2">
      <c r="A570" s="38">
        <v>561</v>
      </c>
      <c r="C570" s="43">
        <f t="shared" si="57"/>
        <v>280500</v>
      </c>
      <c r="E570" s="44">
        <f t="shared" si="58"/>
        <v>0.77916666666666667</v>
      </c>
      <c r="G570" s="45">
        <v>3.5810000000000002E-2</v>
      </c>
      <c r="I570" s="45">
        <f>'Ex SWC-7'!$D$11</f>
        <v>1.2547263528238697E-2</v>
      </c>
      <c r="K570" s="46">
        <f t="shared" si="59"/>
        <v>2.3262736471761303E-2</v>
      </c>
      <c r="M570" s="47">
        <f t="shared" si="63"/>
        <v>17430.197580329048</v>
      </c>
      <c r="O570" s="48">
        <f t="shared" si="60"/>
        <v>34.860395160658094</v>
      </c>
      <c r="Q570" s="48">
        <f t="shared" si="61"/>
        <v>38.097395160658095</v>
      </c>
      <c r="S570" s="49">
        <f t="shared" si="62"/>
        <v>40.387828946508321</v>
      </c>
    </row>
    <row r="571" spans="1:19" hidden="1" x14ac:dyDescent="0.2">
      <c r="A571" s="38">
        <v>562</v>
      </c>
      <c r="C571" s="43">
        <f t="shared" si="57"/>
        <v>281000</v>
      </c>
      <c r="E571" s="44">
        <f t="shared" si="58"/>
        <v>0.78055555555555556</v>
      </c>
      <c r="G571" s="45">
        <v>3.5810000000000002E-2</v>
      </c>
      <c r="I571" s="45">
        <f>'Ex SWC-7'!$D$11</f>
        <v>1.2547263528238697E-2</v>
      </c>
      <c r="K571" s="46">
        <f t="shared" si="59"/>
        <v>2.3262736471761303E-2</v>
      </c>
      <c r="M571" s="47">
        <f t="shared" si="63"/>
        <v>17441.828948564926</v>
      </c>
      <c r="O571" s="48">
        <f t="shared" si="60"/>
        <v>34.883657897129851</v>
      </c>
      <c r="Q571" s="48">
        <f t="shared" si="61"/>
        <v>38.120657897129853</v>
      </c>
      <c r="S571" s="49">
        <f t="shared" si="62"/>
        <v>40.387828946508321</v>
      </c>
    </row>
    <row r="572" spans="1:19" hidden="1" x14ac:dyDescent="0.2">
      <c r="A572" s="38">
        <v>563</v>
      </c>
      <c r="C572" s="43">
        <f t="shared" si="57"/>
        <v>281500</v>
      </c>
      <c r="E572" s="44">
        <f t="shared" si="58"/>
        <v>0.78194444444444444</v>
      </c>
      <c r="G572" s="45">
        <v>3.5810000000000002E-2</v>
      </c>
      <c r="I572" s="45">
        <f>'Ex SWC-7'!$D$11</f>
        <v>1.2547263528238697E-2</v>
      </c>
      <c r="K572" s="46">
        <f t="shared" si="59"/>
        <v>2.3262736471761303E-2</v>
      </c>
      <c r="M572" s="47">
        <f t="shared" si="63"/>
        <v>17453.460316800807</v>
      </c>
      <c r="O572" s="48">
        <f t="shared" si="60"/>
        <v>34.906920633601615</v>
      </c>
      <c r="Q572" s="48">
        <f t="shared" si="61"/>
        <v>38.143920633601617</v>
      </c>
      <c r="S572" s="49">
        <f t="shared" si="62"/>
        <v>40.387828946508321</v>
      </c>
    </row>
    <row r="573" spans="1:19" hidden="1" x14ac:dyDescent="0.2">
      <c r="A573" s="38">
        <v>564</v>
      </c>
      <c r="C573" s="43">
        <f t="shared" si="57"/>
        <v>282000</v>
      </c>
      <c r="E573" s="44">
        <f t="shared" si="58"/>
        <v>0.78333333333333333</v>
      </c>
      <c r="G573" s="45">
        <v>3.5810000000000002E-2</v>
      </c>
      <c r="I573" s="45">
        <f>'Ex SWC-7'!$D$11</f>
        <v>1.2547263528238697E-2</v>
      </c>
      <c r="K573" s="46">
        <f t="shared" si="59"/>
        <v>2.3262736471761303E-2</v>
      </c>
      <c r="M573" s="47">
        <f t="shared" si="63"/>
        <v>17465.091685036688</v>
      </c>
      <c r="O573" s="48">
        <f t="shared" si="60"/>
        <v>34.930183370073379</v>
      </c>
      <c r="Q573" s="48">
        <f t="shared" si="61"/>
        <v>38.167183370073381</v>
      </c>
      <c r="S573" s="49">
        <f t="shared" si="62"/>
        <v>40.387828946508321</v>
      </c>
    </row>
    <row r="574" spans="1:19" hidden="1" x14ac:dyDescent="0.2">
      <c r="A574" s="38">
        <v>565</v>
      </c>
      <c r="C574" s="43">
        <f t="shared" si="57"/>
        <v>282500</v>
      </c>
      <c r="E574" s="44">
        <f t="shared" si="58"/>
        <v>0.78472222222222221</v>
      </c>
      <c r="G574" s="45">
        <v>3.5810000000000002E-2</v>
      </c>
      <c r="I574" s="45">
        <f>'Ex SWC-7'!$D$11</f>
        <v>1.2547263528238697E-2</v>
      </c>
      <c r="K574" s="46">
        <f t="shared" si="59"/>
        <v>2.3262736471761303E-2</v>
      </c>
      <c r="M574" s="47">
        <f t="shared" si="63"/>
        <v>17476.72305327257</v>
      </c>
      <c r="O574" s="48">
        <f t="shared" si="60"/>
        <v>34.953446106545137</v>
      </c>
      <c r="Q574" s="48">
        <f t="shared" si="61"/>
        <v>38.190446106545139</v>
      </c>
      <c r="S574" s="49">
        <f t="shared" si="62"/>
        <v>40.387828946508321</v>
      </c>
    </row>
    <row r="575" spans="1:19" hidden="1" x14ac:dyDescent="0.2">
      <c r="A575" s="38">
        <v>566</v>
      </c>
      <c r="C575" s="43">
        <f t="shared" si="57"/>
        <v>283000</v>
      </c>
      <c r="E575" s="44">
        <f t="shared" si="58"/>
        <v>0.78611111111111109</v>
      </c>
      <c r="G575" s="45">
        <v>3.5810000000000002E-2</v>
      </c>
      <c r="I575" s="45">
        <f>'Ex SWC-7'!$D$11</f>
        <v>1.2547263528238697E-2</v>
      </c>
      <c r="K575" s="46">
        <f t="shared" si="59"/>
        <v>2.3262736471761303E-2</v>
      </c>
      <c r="M575" s="47">
        <f t="shared" si="63"/>
        <v>17488.354421508451</v>
      </c>
      <c r="O575" s="48">
        <f t="shared" si="60"/>
        <v>34.976708843016901</v>
      </c>
      <c r="Q575" s="48">
        <f t="shared" si="61"/>
        <v>38.213708843016903</v>
      </c>
      <c r="S575" s="49">
        <f t="shared" si="62"/>
        <v>40.387828946508321</v>
      </c>
    </row>
    <row r="576" spans="1:19" hidden="1" x14ac:dyDescent="0.2">
      <c r="A576" s="38">
        <v>567</v>
      </c>
      <c r="C576" s="43">
        <f t="shared" si="57"/>
        <v>283500</v>
      </c>
      <c r="E576" s="44">
        <f t="shared" si="58"/>
        <v>0.78749999999999998</v>
      </c>
      <c r="G576" s="45">
        <v>3.5810000000000002E-2</v>
      </c>
      <c r="I576" s="45">
        <f>'Ex SWC-7'!$D$11</f>
        <v>1.2547263528238697E-2</v>
      </c>
      <c r="K576" s="46">
        <f t="shared" si="59"/>
        <v>2.3262736471761303E-2</v>
      </c>
      <c r="M576" s="47">
        <f t="shared" si="63"/>
        <v>17499.985789744329</v>
      </c>
      <c r="O576" s="48">
        <f t="shared" si="60"/>
        <v>34.999971579488658</v>
      </c>
      <c r="Q576" s="48">
        <f t="shared" si="61"/>
        <v>38.23697157948866</v>
      </c>
      <c r="S576" s="49">
        <f t="shared" si="62"/>
        <v>40.387828946508321</v>
      </c>
    </row>
    <row r="577" spans="1:19" hidden="1" x14ac:dyDescent="0.2">
      <c r="A577" s="38">
        <v>568</v>
      </c>
      <c r="C577" s="43">
        <f t="shared" si="57"/>
        <v>284000</v>
      </c>
      <c r="E577" s="44">
        <f t="shared" si="58"/>
        <v>0.78888888888888886</v>
      </c>
      <c r="G577" s="45">
        <v>3.5810000000000002E-2</v>
      </c>
      <c r="I577" s="45">
        <f>'Ex SWC-7'!$D$11</f>
        <v>1.2547263528238697E-2</v>
      </c>
      <c r="K577" s="46">
        <f t="shared" si="59"/>
        <v>2.3262736471761303E-2</v>
      </c>
      <c r="M577" s="47">
        <f t="shared" si="63"/>
        <v>17511.61715798021</v>
      </c>
      <c r="O577" s="48">
        <f t="shared" si="60"/>
        <v>35.023234315960423</v>
      </c>
      <c r="Q577" s="48">
        <f t="shared" si="61"/>
        <v>38.260234315960425</v>
      </c>
      <c r="S577" s="49">
        <f t="shared" si="62"/>
        <v>40.387828946508321</v>
      </c>
    </row>
    <row r="578" spans="1:19" hidden="1" x14ac:dyDescent="0.2">
      <c r="A578" s="38">
        <v>569</v>
      </c>
      <c r="C578" s="43">
        <f t="shared" si="57"/>
        <v>284500</v>
      </c>
      <c r="E578" s="44">
        <f t="shared" si="58"/>
        <v>0.79027777777777775</v>
      </c>
      <c r="G578" s="45">
        <v>3.5810000000000002E-2</v>
      </c>
      <c r="I578" s="45">
        <f>'Ex SWC-7'!$D$11</f>
        <v>1.2547263528238697E-2</v>
      </c>
      <c r="K578" s="46">
        <f t="shared" si="59"/>
        <v>2.3262736471761303E-2</v>
      </c>
      <c r="M578" s="47">
        <f t="shared" si="63"/>
        <v>17523.248526216092</v>
      </c>
      <c r="O578" s="48">
        <f t="shared" si="60"/>
        <v>35.04649705243218</v>
      </c>
      <c r="Q578" s="48">
        <f t="shared" si="61"/>
        <v>38.283497052432182</v>
      </c>
      <c r="S578" s="49">
        <f t="shared" si="62"/>
        <v>40.387828946508321</v>
      </c>
    </row>
    <row r="579" spans="1:19" hidden="1" x14ac:dyDescent="0.2">
      <c r="A579" s="38">
        <v>570</v>
      </c>
      <c r="C579" s="43">
        <f t="shared" si="57"/>
        <v>285000</v>
      </c>
      <c r="E579" s="44">
        <f t="shared" si="58"/>
        <v>0.79166666666666663</v>
      </c>
      <c r="G579" s="45">
        <v>3.5810000000000002E-2</v>
      </c>
      <c r="I579" s="45">
        <f>'Ex SWC-7'!$D$11</f>
        <v>1.2547263528238697E-2</v>
      </c>
      <c r="K579" s="46">
        <f t="shared" si="59"/>
        <v>2.3262736471761303E-2</v>
      </c>
      <c r="M579" s="47">
        <f t="shared" si="63"/>
        <v>17534.879894451973</v>
      </c>
      <c r="O579" s="48">
        <f t="shared" si="60"/>
        <v>35.069759788903944</v>
      </c>
      <c r="Q579" s="48">
        <f t="shared" si="61"/>
        <v>38.306759788903946</v>
      </c>
      <c r="S579" s="49">
        <f t="shared" si="62"/>
        <v>40.387828946508321</v>
      </c>
    </row>
    <row r="580" spans="1:19" hidden="1" x14ac:dyDescent="0.2">
      <c r="A580" s="38">
        <v>571</v>
      </c>
      <c r="C580" s="43">
        <f t="shared" si="57"/>
        <v>285500</v>
      </c>
      <c r="E580" s="44">
        <f t="shared" si="58"/>
        <v>0.79305555555555551</v>
      </c>
      <c r="G580" s="45">
        <v>3.5810000000000002E-2</v>
      </c>
      <c r="I580" s="45">
        <f>'Ex SWC-7'!$D$11</f>
        <v>1.2547263528238697E-2</v>
      </c>
      <c r="K580" s="46">
        <f t="shared" si="59"/>
        <v>2.3262736471761303E-2</v>
      </c>
      <c r="M580" s="47">
        <f t="shared" si="63"/>
        <v>17546.511262687854</v>
      </c>
      <c r="O580" s="48">
        <f t="shared" si="60"/>
        <v>35.093022525375709</v>
      </c>
      <c r="Q580" s="48">
        <f t="shared" si="61"/>
        <v>38.330022525375711</v>
      </c>
      <c r="S580" s="49">
        <f t="shared" si="62"/>
        <v>40.387828946508321</v>
      </c>
    </row>
    <row r="581" spans="1:19" hidden="1" x14ac:dyDescent="0.2">
      <c r="A581" s="38">
        <v>572</v>
      </c>
      <c r="C581" s="43">
        <f t="shared" si="57"/>
        <v>286000</v>
      </c>
      <c r="E581" s="44">
        <f t="shared" si="58"/>
        <v>0.7944444444444444</v>
      </c>
      <c r="G581" s="45">
        <v>3.5810000000000002E-2</v>
      </c>
      <c r="I581" s="45">
        <f>'Ex SWC-7'!$D$11</f>
        <v>1.2547263528238697E-2</v>
      </c>
      <c r="K581" s="46">
        <f t="shared" si="59"/>
        <v>2.3262736471761303E-2</v>
      </c>
      <c r="M581" s="47">
        <f t="shared" si="63"/>
        <v>17558.142630923732</v>
      </c>
      <c r="O581" s="48">
        <f t="shared" si="60"/>
        <v>35.116285261847466</v>
      </c>
      <c r="Q581" s="48">
        <f t="shared" si="61"/>
        <v>38.353285261847468</v>
      </c>
      <c r="S581" s="49">
        <f t="shared" si="62"/>
        <v>40.387828946508321</v>
      </c>
    </row>
    <row r="582" spans="1:19" hidden="1" x14ac:dyDescent="0.2">
      <c r="A582" s="38">
        <v>573</v>
      </c>
      <c r="C582" s="43">
        <f t="shared" si="57"/>
        <v>286500</v>
      </c>
      <c r="E582" s="44">
        <f t="shared" si="58"/>
        <v>0.79583333333333328</v>
      </c>
      <c r="G582" s="45">
        <v>3.5810000000000002E-2</v>
      </c>
      <c r="I582" s="45">
        <f>'Ex SWC-7'!$D$11</f>
        <v>1.2547263528238697E-2</v>
      </c>
      <c r="K582" s="46">
        <f t="shared" si="59"/>
        <v>2.3262736471761303E-2</v>
      </c>
      <c r="M582" s="47">
        <f t="shared" si="63"/>
        <v>17569.773999159614</v>
      </c>
      <c r="O582" s="48">
        <f t="shared" si="60"/>
        <v>35.13954799831923</v>
      </c>
      <c r="Q582" s="48">
        <f t="shared" si="61"/>
        <v>38.376547998319232</v>
      </c>
      <c r="S582" s="49">
        <f t="shared" si="62"/>
        <v>40.387828946508321</v>
      </c>
    </row>
    <row r="583" spans="1:19" hidden="1" x14ac:dyDescent="0.2">
      <c r="A583" s="38">
        <v>574</v>
      </c>
      <c r="C583" s="43">
        <f t="shared" si="57"/>
        <v>287000</v>
      </c>
      <c r="E583" s="44">
        <f t="shared" si="58"/>
        <v>0.79722222222222228</v>
      </c>
      <c r="G583" s="45">
        <v>3.5810000000000002E-2</v>
      </c>
      <c r="I583" s="45">
        <f>'Ex SWC-7'!$D$11</f>
        <v>1.2547263528238697E-2</v>
      </c>
      <c r="K583" s="46">
        <f t="shared" si="59"/>
        <v>2.3262736471761303E-2</v>
      </c>
      <c r="M583" s="47">
        <f t="shared" si="63"/>
        <v>17581.405367395495</v>
      </c>
      <c r="O583" s="48">
        <f t="shared" si="60"/>
        <v>35.162810734790988</v>
      </c>
      <c r="Q583" s="48">
        <f t="shared" si="61"/>
        <v>38.399810734790989</v>
      </c>
      <c r="S583" s="49">
        <f t="shared" si="62"/>
        <v>40.387828946508321</v>
      </c>
    </row>
    <row r="584" spans="1:19" hidden="1" x14ac:dyDescent="0.2">
      <c r="A584" s="38">
        <v>575</v>
      </c>
      <c r="C584" s="43">
        <f t="shared" si="57"/>
        <v>287500</v>
      </c>
      <c r="E584" s="44">
        <f t="shared" si="58"/>
        <v>0.79861111111111116</v>
      </c>
      <c r="G584" s="45">
        <v>3.5810000000000002E-2</v>
      </c>
      <c r="I584" s="45">
        <f>'Ex SWC-7'!$D$11</f>
        <v>1.2547263528238697E-2</v>
      </c>
      <c r="K584" s="46">
        <f t="shared" si="59"/>
        <v>2.3262736471761303E-2</v>
      </c>
      <c r="M584" s="47">
        <f t="shared" si="63"/>
        <v>17593.036735631376</v>
      </c>
      <c r="O584" s="48">
        <f t="shared" si="60"/>
        <v>35.186073471262752</v>
      </c>
      <c r="Q584" s="48">
        <f t="shared" si="61"/>
        <v>38.423073471262754</v>
      </c>
      <c r="S584" s="49">
        <f t="shared" si="62"/>
        <v>40.387828946508321</v>
      </c>
    </row>
    <row r="585" spans="1:19" hidden="1" x14ac:dyDescent="0.2">
      <c r="A585" s="38">
        <v>576</v>
      </c>
      <c r="C585" s="43">
        <f t="shared" si="57"/>
        <v>288000</v>
      </c>
      <c r="E585" s="44">
        <f t="shared" si="58"/>
        <v>0.8</v>
      </c>
      <c r="G585" s="45">
        <v>3.5810000000000002E-2</v>
      </c>
      <c r="I585" s="45">
        <f>'Ex SWC-7'!$D$11</f>
        <v>1.2547263528238697E-2</v>
      </c>
      <c r="K585" s="46">
        <f t="shared" si="59"/>
        <v>2.3262736471761303E-2</v>
      </c>
      <c r="M585" s="47">
        <f t="shared" si="63"/>
        <v>17604.668103867254</v>
      </c>
      <c r="O585" s="48">
        <f t="shared" si="60"/>
        <v>35.209336207734509</v>
      </c>
      <c r="Q585" s="48">
        <f t="shared" si="61"/>
        <v>38.446336207734511</v>
      </c>
      <c r="S585" s="49">
        <f t="shared" si="62"/>
        <v>40.387828946508321</v>
      </c>
    </row>
    <row r="586" spans="1:19" hidden="1" x14ac:dyDescent="0.2">
      <c r="A586" s="38">
        <v>577</v>
      </c>
      <c r="C586" s="43">
        <f t="shared" si="57"/>
        <v>288500</v>
      </c>
      <c r="E586" s="44">
        <f t="shared" si="58"/>
        <v>0.80138888888888893</v>
      </c>
      <c r="G586" s="45">
        <v>3.5810000000000002E-2</v>
      </c>
      <c r="I586" s="45">
        <f>'Ex SWC-7'!$D$11</f>
        <v>1.2547263528238697E-2</v>
      </c>
      <c r="K586" s="46">
        <f t="shared" si="59"/>
        <v>2.3262736471761303E-2</v>
      </c>
      <c r="M586" s="47">
        <f t="shared" si="63"/>
        <v>17616.299472103135</v>
      </c>
      <c r="O586" s="48">
        <f t="shared" si="60"/>
        <v>35.232598944206273</v>
      </c>
      <c r="Q586" s="48">
        <f t="shared" si="61"/>
        <v>38.469598944206275</v>
      </c>
      <c r="S586" s="49">
        <f t="shared" si="62"/>
        <v>40.387828946508321</v>
      </c>
    </row>
    <row r="587" spans="1:19" hidden="1" x14ac:dyDescent="0.2">
      <c r="A587" s="38">
        <v>578</v>
      </c>
      <c r="C587" s="43">
        <f t="shared" ref="C587:C650" si="64">A587*500</f>
        <v>289000</v>
      </c>
      <c r="E587" s="44">
        <f t="shared" ref="E587:E650" si="65">C587/(720*500)</f>
        <v>0.80277777777777781</v>
      </c>
      <c r="G587" s="45">
        <v>3.5810000000000002E-2</v>
      </c>
      <c r="I587" s="45">
        <f>'Ex SWC-7'!$D$11</f>
        <v>1.2547263528238697E-2</v>
      </c>
      <c r="K587" s="46">
        <f t="shared" ref="K587:K650" si="66">G587-I587</f>
        <v>2.3262736471761303E-2</v>
      </c>
      <c r="M587" s="47">
        <f t="shared" si="63"/>
        <v>17627.930840339017</v>
      </c>
      <c r="O587" s="48">
        <f t="shared" ref="O587:O650" si="67">M587/500</f>
        <v>35.255861680678031</v>
      </c>
      <c r="Q587" s="48">
        <f t="shared" ref="Q587:Q650" si="68">O587+3.237</f>
        <v>38.492861680678033</v>
      </c>
      <c r="S587" s="49">
        <f t="shared" ref="S587:S650" si="69">$S$8</f>
        <v>40.387828946508321</v>
      </c>
    </row>
    <row r="588" spans="1:19" hidden="1" x14ac:dyDescent="0.2">
      <c r="A588" s="38">
        <v>579</v>
      </c>
      <c r="C588" s="43">
        <f t="shared" si="64"/>
        <v>289500</v>
      </c>
      <c r="E588" s="44">
        <f t="shared" si="65"/>
        <v>0.8041666666666667</v>
      </c>
      <c r="G588" s="45">
        <v>3.5810000000000002E-2</v>
      </c>
      <c r="I588" s="45">
        <f>'Ex SWC-7'!$D$11</f>
        <v>1.2547263528238697E-2</v>
      </c>
      <c r="K588" s="46">
        <f t="shared" si="66"/>
        <v>2.3262736471761303E-2</v>
      </c>
      <c r="M588" s="47">
        <f t="shared" si="63"/>
        <v>17639.562208574898</v>
      </c>
      <c r="O588" s="48">
        <f t="shared" si="67"/>
        <v>35.279124417149795</v>
      </c>
      <c r="Q588" s="48">
        <f t="shared" si="68"/>
        <v>38.516124417149797</v>
      </c>
      <c r="S588" s="49">
        <f t="shared" si="69"/>
        <v>40.387828946508321</v>
      </c>
    </row>
    <row r="589" spans="1:19" hidden="1" x14ac:dyDescent="0.2">
      <c r="A589" s="38">
        <v>580</v>
      </c>
      <c r="C589" s="43">
        <f t="shared" si="64"/>
        <v>290000</v>
      </c>
      <c r="E589" s="44">
        <f t="shared" si="65"/>
        <v>0.80555555555555558</v>
      </c>
      <c r="G589" s="45">
        <v>3.5810000000000002E-2</v>
      </c>
      <c r="I589" s="45">
        <f>'Ex SWC-7'!$D$11</f>
        <v>1.2547263528238697E-2</v>
      </c>
      <c r="K589" s="46">
        <f t="shared" si="66"/>
        <v>2.3262736471761303E-2</v>
      </c>
      <c r="M589" s="47">
        <f t="shared" si="63"/>
        <v>17651.19357681078</v>
      </c>
      <c r="O589" s="48">
        <f t="shared" si="67"/>
        <v>35.302387153621559</v>
      </c>
      <c r="Q589" s="48">
        <f t="shared" si="68"/>
        <v>38.539387153621561</v>
      </c>
      <c r="S589" s="49">
        <f t="shared" si="69"/>
        <v>40.387828946508321</v>
      </c>
    </row>
    <row r="590" spans="1:19" hidden="1" x14ac:dyDescent="0.2">
      <c r="A590" s="38">
        <v>581</v>
      </c>
      <c r="C590" s="43">
        <f t="shared" si="64"/>
        <v>290500</v>
      </c>
      <c r="E590" s="44">
        <f t="shared" si="65"/>
        <v>0.80694444444444446</v>
      </c>
      <c r="G590" s="45">
        <v>3.5810000000000002E-2</v>
      </c>
      <c r="I590" s="45">
        <f>'Ex SWC-7'!$D$11</f>
        <v>1.2547263528238697E-2</v>
      </c>
      <c r="K590" s="46">
        <f t="shared" si="66"/>
        <v>2.3262736471761303E-2</v>
      </c>
      <c r="M590" s="47">
        <f t="shared" si="63"/>
        <v>17662.824945046661</v>
      </c>
      <c r="O590" s="48">
        <f t="shared" si="67"/>
        <v>35.325649890093324</v>
      </c>
      <c r="Q590" s="48">
        <f t="shared" si="68"/>
        <v>38.562649890093326</v>
      </c>
      <c r="S590" s="49">
        <f t="shared" si="69"/>
        <v>40.387828946508321</v>
      </c>
    </row>
    <row r="591" spans="1:19" hidden="1" x14ac:dyDescent="0.2">
      <c r="A591" s="38">
        <v>582</v>
      </c>
      <c r="C591" s="43">
        <f t="shared" si="64"/>
        <v>291000</v>
      </c>
      <c r="E591" s="44">
        <f t="shared" si="65"/>
        <v>0.80833333333333335</v>
      </c>
      <c r="G591" s="45">
        <v>3.5810000000000002E-2</v>
      </c>
      <c r="I591" s="45">
        <f>'Ex SWC-7'!$D$11</f>
        <v>1.2547263528238697E-2</v>
      </c>
      <c r="K591" s="46">
        <f t="shared" si="66"/>
        <v>2.3262736471761303E-2</v>
      </c>
      <c r="M591" s="47">
        <f t="shared" si="63"/>
        <v>17674.456313282539</v>
      </c>
      <c r="O591" s="48">
        <f t="shared" si="67"/>
        <v>35.348912626565081</v>
      </c>
      <c r="Q591" s="48">
        <f t="shared" si="68"/>
        <v>38.585912626565083</v>
      </c>
      <c r="S591" s="49">
        <f t="shared" si="69"/>
        <v>40.387828946508321</v>
      </c>
    </row>
    <row r="592" spans="1:19" hidden="1" x14ac:dyDescent="0.2">
      <c r="A592" s="38">
        <v>583</v>
      </c>
      <c r="C592" s="43">
        <f t="shared" si="64"/>
        <v>291500</v>
      </c>
      <c r="E592" s="44">
        <f t="shared" si="65"/>
        <v>0.80972222222222223</v>
      </c>
      <c r="G592" s="45">
        <v>3.5810000000000002E-2</v>
      </c>
      <c r="I592" s="45">
        <f>'Ex SWC-7'!$D$11</f>
        <v>1.2547263528238697E-2</v>
      </c>
      <c r="K592" s="46">
        <f t="shared" si="66"/>
        <v>2.3262736471761303E-2</v>
      </c>
      <c r="M592" s="47">
        <f t="shared" si="63"/>
        <v>17686.08768151842</v>
      </c>
      <c r="O592" s="48">
        <f t="shared" si="67"/>
        <v>35.372175363036838</v>
      </c>
      <c r="Q592" s="48">
        <f t="shared" si="68"/>
        <v>38.60917536303684</v>
      </c>
      <c r="S592" s="49">
        <f t="shared" si="69"/>
        <v>40.387828946508321</v>
      </c>
    </row>
    <row r="593" spans="1:19" hidden="1" x14ac:dyDescent="0.2">
      <c r="A593" s="38">
        <v>584</v>
      </c>
      <c r="C593" s="43">
        <f t="shared" si="64"/>
        <v>292000</v>
      </c>
      <c r="E593" s="44">
        <f t="shared" si="65"/>
        <v>0.81111111111111112</v>
      </c>
      <c r="G593" s="45">
        <v>3.5810000000000002E-2</v>
      </c>
      <c r="I593" s="45">
        <f>'Ex SWC-7'!$D$11</f>
        <v>1.2547263528238697E-2</v>
      </c>
      <c r="K593" s="46">
        <f t="shared" si="66"/>
        <v>2.3262736471761303E-2</v>
      </c>
      <c r="M593" s="47">
        <f t="shared" si="63"/>
        <v>17697.719049754302</v>
      </c>
      <c r="O593" s="48">
        <f t="shared" si="67"/>
        <v>35.395438099508603</v>
      </c>
      <c r="Q593" s="48">
        <f t="shared" si="68"/>
        <v>38.632438099508605</v>
      </c>
      <c r="S593" s="49">
        <f t="shared" si="69"/>
        <v>40.387828946508321</v>
      </c>
    </row>
    <row r="594" spans="1:19" hidden="1" x14ac:dyDescent="0.2">
      <c r="A594" s="38">
        <v>585</v>
      </c>
      <c r="C594" s="43">
        <f t="shared" si="64"/>
        <v>292500</v>
      </c>
      <c r="E594" s="44">
        <f t="shared" si="65"/>
        <v>0.8125</v>
      </c>
      <c r="G594" s="45">
        <v>3.5810000000000002E-2</v>
      </c>
      <c r="I594" s="45">
        <f>'Ex SWC-7'!$D$11</f>
        <v>1.2547263528238697E-2</v>
      </c>
      <c r="K594" s="46">
        <f t="shared" si="66"/>
        <v>2.3262736471761303E-2</v>
      </c>
      <c r="M594" s="47">
        <f t="shared" si="63"/>
        <v>17709.350417990183</v>
      </c>
      <c r="O594" s="48">
        <f t="shared" si="67"/>
        <v>35.418700835980367</v>
      </c>
      <c r="Q594" s="48">
        <f t="shared" si="68"/>
        <v>38.655700835980369</v>
      </c>
      <c r="S594" s="49">
        <f t="shared" si="69"/>
        <v>40.387828946508321</v>
      </c>
    </row>
    <row r="595" spans="1:19" hidden="1" x14ac:dyDescent="0.2">
      <c r="A595" s="38">
        <v>586</v>
      </c>
      <c r="C595" s="43">
        <f t="shared" si="64"/>
        <v>293000</v>
      </c>
      <c r="E595" s="44">
        <f t="shared" si="65"/>
        <v>0.81388888888888888</v>
      </c>
      <c r="G595" s="45">
        <v>3.5810000000000002E-2</v>
      </c>
      <c r="I595" s="45">
        <f>'Ex SWC-7'!$D$11</f>
        <v>1.2547263528238697E-2</v>
      </c>
      <c r="K595" s="46">
        <f t="shared" si="66"/>
        <v>2.3262736471761303E-2</v>
      </c>
      <c r="M595" s="47">
        <f t="shared" si="63"/>
        <v>17720.981786226061</v>
      </c>
      <c r="O595" s="48">
        <f t="shared" si="67"/>
        <v>35.441963572452124</v>
      </c>
      <c r="Q595" s="48">
        <f t="shared" si="68"/>
        <v>38.678963572452126</v>
      </c>
      <c r="S595" s="49">
        <f t="shared" si="69"/>
        <v>40.387828946508321</v>
      </c>
    </row>
    <row r="596" spans="1:19" hidden="1" x14ac:dyDescent="0.2">
      <c r="A596" s="38">
        <v>587</v>
      </c>
      <c r="C596" s="43">
        <f t="shared" si="64"/>
        <v>293500</v>
      </c>
      <c r="E596" s="44">
        <f t="shared" si="65"/>
        <v>0.81527777777777777</v>
      </c>
      <c r="G596" s="45">
        <v>3.5810000000000002E-2</v>
      </c>
      <c r="I596" s="45">
        <f>'Ex SWC-7'!$D$11</f>
        <v>1.2547263528238697E-2</v>
      </c>
      <c r="K596" s="46">
        <f t="shared" si="66"/>
        <v>2.3262736471761303E-2</v>
      </c>
      <c r="M596" s="47">
        <f t="shared" si="63"/>
        <v>17732.613154461942</v>
      </c>
      <c r="O596" s="48">
        <f t="shared" si="67"/>
        <v>35.465226308923882</v>
      </c>
      <c r="Q596" s="48">
        <f t="shared" si="68"/>
        <v>38.702226308923883</v>
      </c>
      <c r="S596" s="49">
        <f t="shared" si="69"/>
        <v>40.387828946508321</v>
      </c>
    </row>
    <row r="597" spans="1:19" hidden="1" x14ac:dyDescent="0.2">
      <c r="A597" s="38">
        <v>588</v>
      </c>
      <c r="C597" s="43">
        <f t="shared" si="64"/>
        <v>294000</v>
      </c>
      <c r="E597" s="44">
        <f t="shared" si="65"/>
        <v>0.81666666666666665</v>
      </c>
      <c r="G597" s="45">
        <v>3.5810000000000002E-2</v>
      </c>
      <c r="I597" s="45">
        <f>'Ex SWC-7'!$D$11</f>
        <v>1.2547263528238697E-2</v>
      </c>
      <c r="K597" s="46">
        <f t="shared" si="66"/>
        <v>2.3262736471761303E-2</v>
      </c>
      <c r="M597" s="47">
        <f t="shared" si="63"/>
        <v>17744.244522697823</v>
      </c>
      <c r="O597" s="48">
        <f t="shared" si="67"/>
        <v>35.488489045395646</v>
      </c>
      <c r="Q597" s="48">
        <f t="shared" si="68"/>
        <v>38.725489045395648</v>
      </c>
      <c r="S597" s="49">
        <f t="shared" si="69"/>
        <v>40.387828946508321</v>
      </c>
    </row>
    <row r="598" spans="1:19" hidden="1" x14ac:dyDescent="0.2">
      <c r="A598" s="38">
        <v>589</v>
      </c>
      <c r="C598" s="43">
        <f t="shared" si="64"/>
        <v>294500</v>
      </c>
      <c r="E598" s="44">
        <f t="shared" si="65"/>
        <v>0.81805555555555554</v>
      </c>
      <c r="G598" s="45">
        <v>3.5810000000000002E-2</v>
      </c>
      <c r="I598" s="45">
        <f>'Ex SWC-7'!$D$11</f>
        <v>1.2547263528238697E-2</v>
      </c>
      <c r="K598" s="46">
        <f t="shared" si="66"/>
        <v>2.3262736471761303E-2</v>
      </c>
      <c r="M598" s="47">
        <f t="shared" si="63"/>
        <v>17755.875890933705</v>
      </c>
      <c r="O598" s="48">
        <f t="shared" si="67"/>
        <v>35.51175178186741</v>
      </c>
      <c r="Q598" s="48">
        <f t="shared" si="68"/>
        <v>38.748751781867412</v>
      </c>
      <c r="S598" s="49">
        <f t="shared" si="69"/>
        <v>40.387828946508321</v>
      </c>
    </row>
    <row r="599" spans="1:19" hidden="1" x14ac:dyDescent="0.2">
      <c r="A599" s="38">
        <v>590</v>
      </c>
      <c r="C599" s="43">
        <f t="shared" si="64"/>
        <v>295000</v>
      </c>
      <c r="E599" s="44">
        <f t="shared" si="65"/>
        <v>0.81944444444444442</v>
      </c>
      <c r="G599" s="45">
        <v>3.5810000000000002E-2</v>
      </c>
      <c r="I599" s="45">
        <f>'Ex SWC-7'!$D$11</f>
        <v>1.2547263528238697E-2</v>
      </c>
      <c r="K599" s="46">
        <f t="shared" si="66"/>
        <v>2.3262736471761303E-2</v>
      </c>
      <c r="M599" s="47">
        <f t="shared" si="63"/>
        <v>17767.507259169586</v>
      </c>
      <c r="O599" s="48">
        <f t="shared" si="67"/>
        <v>35.535014518339175</v>
      </c>
      <c r="Q599" s="48">
        <f t="shared" si="68"/>
        <v>38.772014518339176</v>
      </c>
      <c r="S599" s="49">
        <f t="shared" si="69"/>
        <v>40.387828946508321</v>
      </c>
    </row>
    <row r="600" spans="1:19" hidden="1" x14ac:dyDescent="0.2">
      <c r="A600" s="38">
        <v>591</v>
      </c>
      <c r="C600" s="43">
        <f t="shared" si="64"/>
        <v>295500</v>
      </c>
      <c r="E600" s="44">
        <f t="shared" si="65"/>
        <v>0.8208333333333333</v>
      </c>
      <c r="G600" s="45">
        <v>3.5810000000000002E-2</v>
      </c>
      <c r="I600" s="45">
        <f>'Ex SWC-7'!$D$11</f>
        <v>1.2547263528238697E-2</v>
      </c>
      <c r="K600" s="46">
        <f t="shared" si="66"/>
        <v>2.3262736471761303E-2</v>
      </c>
      <c r="M600" s="47">
        <f t="shared" si="63"/>
        <v>17779.138627405468</v>
      </c>
      <c r="O600" s="48">
        <f t="shared" si="67"/>
        <v>35.558277254810932</v>
      </c>
      <c r="Q600" s="48">
        <f t="shared" si="68"/>
        <v>38.795277254810934</v>
      </c>
      <c r="S600" s="49">
        <f t="shared" si="69"/>
        <v>40.387828946508321</v>
      </c>
    </row>
    <row r="601" spans="1:19" hidden="1" x14ac:dyDescent="0.2">
      <c r="A601" s="38">
        <v>592</v>
      </c>
      <c r="C601" s="43">
        <f t="shared" si="64"/>
        <v>296000</v>
      </c>
      <c r="E601" s="44">
        <f t="shared" si="65"/>
        <v>0.82222222222222219</v>
      </c>
      <c r="G601" s="45">
        <v>3.5810000000000002E-2</v>
      </c>
      <c r="I601" s="45">
        <f>'Ex SWC-7'!$D$11</f>
        <v>1.2547263528238697E-2</v>
      </c>
      <c r="K601" s="46">
        <f t="shared" si="66"/>
        <v>2.3262736471761303E-2</v>
      </c>
      <c r="M601" s="47">
        <f t="shared" si="63"/>
        <v>17790.769995641345</v>
      </c>
      <c r="O601" s="48">
        <f t="shared" si="67"/>
        <v>35.581539991282689</v>
      </c>
      <c r="Q601" s="48">
        <f t="shared" si="68"/>
        <v>38.818539991282691</v>
      </c>
      <c r="S601" s="49">
        <f t="shared" si="69"/>
        <v>40.387828946508321</v>
      </c>
    </row>
    <row r="602" spans="1:19" hidden="1" x14ac:dyDescent="0.2">
      <c r="A602" s="38">
        <v>593</v>
      </c>
      <c r="C602" s="43">
        <f t="shared" si="64"/>
        <v>296500</v>
      </c>
      <c r="E602" s="44">
        <f t="shared" si="65"/>
        <v>0.82361111111111107</v>
      </c>
      <c r="G602" s="45">
        <v>3.5810000000000002E-2</v>
      </c>
      <c r="I602" s="45">
        <f>'Ex SWC-7'!$D$11</f>
        <v>1.2547263528238697E-2</v>
      </c>
      <c r="K602" s="46">
        <f t="shared" si="66"/>
        <v>2.3262736471761303E-2</v>
      </c>
      <c r="M602" s="47">
        <f t="shared" si="63"/>
        <v>17802.401363877227</v>
      </c>
      <c r="O602" s="48">
        <f t="shared" si="67"/>
        <v>35.604802727754453</v>
      </c>
      <c r="Q602" s="48">
        <f t="shared" si="68"/>
        <v>38.841802727754455</v>
      </c>
      <c r="S602" s="49">
        <f t="shared" si="69"/>
        <v>40.387828946508321</v>
      </c>
    </row>
    <row r="603" spans="1:19" hidden="1" x14ac:dyDescent="0.2">
      <c r="A603" s="38">
        <v>594</v>
      </c>
      <c r="C603" s="43">
        <f t="shared" si="64"/>
        <v>297000</v>
      </c>
      <c r="E603" s="44">
        <f t="shared" si="65"/>
        <v>0.82499999999999996</v>
      </c>
      <c r="G603" s="45">
        <v>3.5810000000000002E-2</v>
      </c>
      <c r="I603" s="45">
        <f>'Ex SWC-7'!$D$11</f>
        <v>1.2547263528238697E-2</v>
      </c>
      <c r="K603" s="46">
        <f t="shared" si="66"/>
        <v>2.3262736471761303E-2</v>
      </c>
      <c r="M603" s="47">
        <f t="shared" si="63"/>
        <v>17814.032732113108</v>
      </c>
      <c r="O603" s="48">
        <f t="shared" si="67"/>
        <v>35.628065464226218</v>
      </c>
      <c r="Q603" s="48">
        <f t="shared" si="68"/>
        <v>38.86506546422622</v>
      </c>
      <c r="S603" s="49">
        <f t="shared" si="69"/>
        <v>40.387828946508321</v>
      </c>
    </row>
    <row r="604" spans="1:19" hidden="1" x14ac:dyDescent="0.2">
      <c r="A604" s="38">
        <v>595</v>
      </c>
      <c r="C604" s="43">
        <f t="shared" si="64"/>
        <v>297500</v>
      </c>
      <c r="E604" s="44">
        <f t="shared" si="65"/>
        <v>0.82638888888888884</v>
      </c>
      <c r="G604" s="45">
        <v>3.5810000000000002E-2</v>
      </c>
      <c r="I604" s="45">
        <f>'Ex SWC-7'!$D$11</f>
        <v>1.2547263528238697E-2</v>
      </c>
      <c r="K604" s="46">
        <f t="shared" si="66"/>
        <v>2.3262736471761303E-2</v>
      </c>
      <c r="M604" s="47">
        <f t="shared" si="63"/>
        <v>17825.664100348989</v>
      </c>
      <c r="O604" s="48">
        <f t="shared" si="67"/>
        <v>35.651328200697982</v>
      </c>
      <c r="Q604" s="48">
        <f t="shared" si="68"/>
        <v>38.888328200697984</v>
      </c>
      <c r="S604" s="49">
        <f t="shared" si="69"/>
        <v>40.387828946508321</v>
      </c>
    </row>
    <row r="605" spans="1:19" hidden="1" x14ac:dyDescent="0.2">
      <c r="A605" s="38">
        <v>596</v>
      </c>
      <c r="C605" s="43">
        <f t="shared" si="64"/>
        <v>298000</v>
      </c>
      <c r="E605" s="44">
        <f t="shared" si="65"/>
        <v>0.82777777777777772</v>
      </c>
      <c r="G605" s="45">
        <v>3.5810000000000002E-2</v>
      </c>
      <c r="I605" s="45">
        <f>'Ex SWC-7'!$D$11</f>
        <v>1.2547263528238697E-2</v>
      </c>
      <c r="K605" s="46">
        <f t="shared" si="66"/>
        <v>2.3262736471761303E-2</v>
      </c>
      <c r="M605" s="47">
        <f t="shared" si="63"/>
        <v>17837.295468584867</v>
      </c>
      <c r="O605" s="48">
        <f t="shared" si="67"/>
        <v>35.674590937169732</v>
      </c>
      <c r="Q605" s="48">
        <f t="shared" si="68"/>
        <v>38.911590937169734</v>
      </c>
      <c r="S605" s="49">
        <f t="shared" si="69"/>
        <v>40.387828946508321</v>
      </c>
    </row>
    <row r="606" spans="1:19" hidden="1" x14ac:dyDescent="0.2">
      <c r="A606" s="38">
        <v>597</v>
      </c>
      <c r="C606" s="43">
        <f t="shared" si="64"/>
        <v>298500</v>
      </c>
      <c r="E606" s="44">
        <f t="shared" si="65"/>
        <v>0.82916666666666672</v>
      </c>
      <c r="G606" s="45">
        <v>3.5810000000000002E-2</v>
      </c>
      <c r="I606" s="45">
        <f>'Ex SWC-7'!$D$11</f>
        <v>1.2547263528238697E-2</v>
      </c>
      <c r="K606" s="46">
        <f t="shared" si="66"/>
        <v>2.3262736471761303E-2</v>
      </c>
      <c r="M606" s="47">
        <f t="shared" si="63"/>
        <v>17848.926836820749</v>
      </c>
      <c r="O606" s="48">
        <f t="shared" si="67"/>
        <v>35.697853673641497</v>
      </c>
      <c r="Q606" s="48">
        <f t="shared" si="68"/>
        <v>38.934853673641499</v>
      </c>
      <c r="S606" s="49">
        <f t="shared" si="69"/>
        <v>40.387828946508321</v>
      </c>
    </row>
    <row r="607" spans="1:19" hidden="1" x14ac:dyDescent="0.2">
      <c r="A607" s="38">
        <v>598</v>
      </c>
      <c r="C607" s="43">
        <f t="shared" si="64"/>
        <v>299000</v>
      </c>
      <c r="E607" s="44">
        <f t="shared" si="65"/>
        <v>0.8305555555555556</v>
      </c>
      <c r="G607" s="45">
        <v>3.5810000000000002E-2</v>
      </c>
      <c r="I607" s="45">
        <f>'Ex SWC-7'!$D$11</f>
        <v>1.2547263528238697E-2</v>
      </c>
      <c r="K607" s="46">
        <f t="shared" si="66"/>
        <v>2.3262736471761303E-2</v>
      </c>
      <c r="M607" s="47">
        <f t="shared" si="63"/>
        <v>17860.55820505663</v>
      </c>
      <c r="O607" s="48">
        <f t="shared" si="67"/>
        <v>35.721116410113261</v>
      </c>
      <c r="Q607" s="48">
        <f t="shared" si="68"/>
        <v>38.958116410113263</v>
      </c>
      <c r="S607" s="49">
        <f t="shared" si="69"/>
        <v>40.387828946508321</v>
      </c>
    </row>
    <row r="608" spans="1:19" hidden="1" x14ac:dyDescent="0.2">
      <c r="A608" s="38">
        <v>599</v>
      </c>
      <c r="C608" s="43">
        <f t="shared" si="64"/>
        <v>299500</v>
      </c>
      <c r="E608" s="44">
        <f t="shared" si="65"/>
        <v>0.83194444444444449</v>
      </c>
      <c r="G608" s="45">
        <v>3.5810000000000002E-2</v>
      </c>
      <c r="I608" s="45">
        <f>'Ex SWC-7'!$D$11</f>
        <v>1.2547263528238697E-2</v>
      </c>
      <c r="K608" s="46">
        <f t="shared" si="66"/>
        <v>2.3262736471761303E-2</v>
      </c>
      <c r="M608" s="47">
        <f t="shared" si="63"/>
        <v>17872.189573292511</v>
      </c>
      <c r="O608" s="48">
        <f t="shared" si="67"/>
        <v>35.744379146585025</v>
      </c>
      <c r="Q608" s="48">
        <f t="shared" si="68"/>
        <v>38.981379146585027</v>
      </c>
      <c r="S608" s="49">
        <f t="shared" si="69"/>
        <v>40.387828946508321</v>
      </c>
    </row>
    <row r="609" spans="1:19" x14ac:dyDescent="0.2">
      <c r="A609" s="38">
        <v>600</v>
      </c>
      <c r="C609" s="43">
        <f t="shared" si="64"/>
        <v>300000</v>
      </c>
      <c r="E609" s="44">
        <f t="shared" si="65"/>
        <v>0.83333333333333337</v>
      </c>
      <c r="G609" s="45">
        <v>3.5810000000000002E-2</v>
      </c>
      <c r="I609" s="45">
        <f>'Ex SWC-7'!$D$11</f>
        <v>1.2547263528238697E-2</v>
      </c>
      <c r="K609" s="46">
        <f t="shared" si="66"/>
        <v>2.3262736471761303E-2</v>
      </c>
      <c r="M609" s="47">
        <f t="shared" si="63"/>
        <v>17883.820941528393</v>
      </c>
      <c r="O609" s="48">
        <f t="shared" si="67"/>
        <v>35.767641883056783</v>
      </c>
      <c r="Q609" s="48">
        <f t="shared" si="68"/>
        <v>39.004641883056784</v>
      </c>
      <c r="S609" s="49">
        <f t="shared" si="69"/>
        <v>40.387828946508321</v>
      </c>
    </row>
    <row r="610" spans="1:19" hidden="1" x14ac:dyDescent="0.2">
      <c r="A610" s="38">
        <v>601</v>
      </c>
      <c r="C610" s="43">
        <f t="shared" si="64"/>
        <v>300500</v>
      </c>
      <c r="E610" s="44">
        <f t="shared" si="65"/>
        <v>0.83472222222222225</v>
      </c>
      <c r="G610" s="45">
        <v>3.5810000000000002E-2</v>
      </c>
      <c r="I610" s="45">
        <f>'Ex SWC-7'!$D$11</f>
        <v>1.2547263528238697E-2</v>
      </c>
      <c r="K610" s="46">
        <f t="shared" si="66"/>
        <v>2.3262736471761303E-2</v>
      </c>
      <c r="M610" s="47">
        <f t="shared" si="63"/>
        <v>17895.452309764274</v>
      </c>
      <c r="O610" s="48">
        <f t="shared" si="67"/>
        <v>35.790904619528547</v>
      </c>
      <c r="Q610" s="48">
        <f t="shared" si="68"/>
        <v>39.027904619528549</v>
      </c>
      <c r="S610" s="49">
        <f t="shared" si="69"/>
        <v>40.387828946508321</v>
      </c>
    </row>
    <row r="611" spans="1:19" hidden="1" x14ac:dyDescent="0.2">
      <c r="A611" s="38">
        <v>602</v>
      </c>
      <c r="C611" s="43">
        <f t="shared" si="64"/>
        <v>301000</v>
      </c>
      <c r="E611" s="44">
        <f t="shared" si="65"/>
        <v>0.83611111111111114</v>
      </c>
      <c r="G611" s="45">
        <v>3.5810000000000002E-2</v>
      </c>
      <c r="I611" s="45">
        <f>'Ex SWC-7'!$D$11</f>
        <v>1.2547263528238697E-2</v>
      </c>
      <c r="K611" s="46">
        <f t="shared" si="66"/>
        <v>2.3262736471761303E-2</v>
      </c>
      <c r="M611" s="47">
        <f t="shared" si="63"/>
        <v>17907.083678000152</v>
      </c>
      <c r="O611" s="48">
        <f t="shared" si="67"/>
        <v>35.814167356000304</v>
      </c>
      <c r="Q611" s="48">
        <f t="shared" si="68"/>
        <v>39.051167356000306</v>
      </c>
      <c r="S611" s="49">
        <f t="shared" si="69"/>
        <v>40.387828946508321</v>
      </c>
    </row>
    <row r="612" spans="1:19" hidden="1" x14ac:dyDescent="0.2">
      <c r="A612" s="38">
        <v>603</v>
      </c>
      <c r="C612" s="43">
        <f t="shared" si="64"/>
        <v>301500</v>
      </c>
      <c r="E612" s="44">
        <f t="shared" si="65"/>
        <v>0.83750000000000002</v>
      </c>
      <c r="G612" s="45">
        <v>3.5810000000000002E-2</v>
      </c>
      <c r="I612" s="45">
        <f>'Ex SWC-7'!$D$11</f>
        <v>1.2547263528238697E-2</v>
      </c>
      <c r="K612" s="46">
        <f t="shared" si="66"/>
        <v>2.3262736471761303E-2</v>
      </c>
      <c r="M612" s="47">
        <f t="shared" si="63"/>
        <v>17918.715046236033</v>
      </c>
      <c r="O612" s="48">
        <f t="shared" si="67"/>
        <v>35.837430092472069</v>
      </c>
      <c r="Q612" s="48">
        <f t="shared" si="68"/>
        <v>39.07443009247207</v>
      </c>
      <c r="S612" s="49">
        <f t="shared" si="69"/>
        <v>40.387828946508321</v>
      </c>
    </row>
    <row r="613" spans="1:19" hidden="1" x14ac:dyDescent="0.2">
      <c r="A613" s="38">
        <v>604</v>
      </c>
      <c r="C613" s="43">
        <f t="shared" si="64"/>
        <v>302000</v>
      </c>
      <c r="E613" s="44">
        <f t="shared" si="65"/>
        <v>0.83888888888888891</v>
      </c>
      <c r="G613" s="45">
        <v>3.5810000000000002E-2</v>
      </c>
      <c r="I613" s="45">
        <f>'Ex SWC-7'!$D$11</f>
        <v>1.2547263528238697E-2</v>
      </c>
      <c r="K613" s="46">
        <f t="shared" si="66"/>
        <v>2.3262736471761303E-2</v>
      </c>
      <c r="M613" s="47">
        <f t="shared" si="63"/>
        <v>17930.346414471915</v>
      </c>
      <c r="O613" s="48">
        <f t="shared" si="67"/>
        <v>35.860692828943826</v>
      </c>
      <c r="Q613" s="48">
        <f t="shared" si="68"/>
        <v>39.097692828943828</v>
      </c>
      <c r="S613" s="49">
        <f t="shared" si="69"/>
        <v>40.387828946508321</v>
      </c>
    </row>
    <row r="614" spans="1:19" hidden="1" x14ac:dyDescent="0.2">
      <c r="A614" s="38">
        <v>605</v>
      </c>
      <c r="C614" s="43">
        <f t="shared" si="64"/>
        <v>302500</v>
      </c>
      <c r="E614" s="44">
        <f t="shared" si="65"/>
        <v>0.84027777777777779</v>
      </c>
      <c r="G614" s="45">
        <v>3.5810000000000002E-2</v>
      </c>
      <c r="I614" s="45">
        <f>'Ex SWC-7'!$D$11</f>
        <v>1.2547263528238697E-2</v>
      </c>
      <c r="K614" s="46">
        <f t="shared" si="66"/>
        <v>2.3262736471761303E-2</v>
      </c>
      <c r="M614" s="47">
        <f t="shared" si="63"/>
        <v>17941.977782707796</v>
      </c>
      <c r="O614" s="48">
        <f t="shared" si="67"/>
        <v>35.88395556541559</v>
      </c>
      <c r="Q614" s="48">
        <f t="shared" si="68"/>
        <v>39.120955565415592</v>
      </c>
      <c r="S614" s="49">
        <f t="shared" si="69"/>
        <v>40.387828946508321</v>
      </c>
    </row>
    <row r="615" spans="1:19" hidden="1" x14ac:dyDescent="0.2">
      <c r="A615" s="38">
        <v>606</v>
      </c>
      <c r="C615" s="43">
        <f t="shared" si="64"/>
        <v>303000</v>
      </c>
      <c r="E615" s="44">
        <f t="shared" si="65"/>
        <v>0.84166666666666667</v>
      </c>
      <c r="G615" s="45">
        <v>3.5810000000000002E-2</v>
      </c>
      <c r="I615" s="45">
        <f>'Ex SWC-7'!$D$11</f>
        <v>1.2547263528238697E-2</v>
      </c>
      <c r="K615" s="46">
        <f t="shared" si="66"/>
        <v>2.3262736471761303E-2</v>
      </c>
      <c r="M615" s="47">
        <f t="shared" si="63"/>
        <v>17953.609150943674</v>
      </c>
      <c r="O615" s="48">
        <f t="shared" si="67"/>
        <v>35.907218301887347</v>
      </c>
      <c r="Q615" s="48">
        <f t="shared" si="68"/>
        <v>39.144218301887349</v>
      </c>
      <c r="S615" s="49">
        <f t="shared" si="69"/>
        <v>40.387828946508321</v>
      </c>
    </row>
    <row r="616" spans="1:19" hidden="1" x14ac:dyDescent="0.2">
      <c r="A616" s="38">
        <v>607</v>
      </c>
      <c r="C616" s="43">
        <f t="shared" si="64"/>
        <v>303500</v>
      </c>
      <c r="E616" s="44">
        <f t="shared" si="65"/>
        <v>0.84305555555555556</v>
      </c>
      <c r="G616" s="45">
        <v>3.5810000000000002E-2</v>
      </c>
      <c r="I616" s="45">
        <f>'Ex SWC-7'!$D$11</f>
        <v>1.2547263528238697E-2</v>
      </c>
      <c r="K616" s="46">
        <f t="shared" si="66"/>
        <v>2.3262736471761303E-2</v>
      </c>
      <c r="M616" s="47">
        <f t="shared" si="63"/>
        <v>17965.240519179555</v>
      </c>
      <c r="O616" s="48">
        <f t="shared" si="67"/>
        <v>35.930481038359112</v>
      </c>
      <c r="Q616" s="48">
        <f t="shared" si="68"/>
        <v>39.167481038359114</v>
      </c>
      <c r="S616" s="49">
        <f t="shared" si="69"/>
        <v>40.387828946508321</v>
      </c>
    </row>
    <row r="617" spans="1:19" hidden="1" x14ac:dyDescent="0.2">
      <c r="A617" s="38">
        <v>608</v>
      </c>
      <c r="C617" s="43">
        <f t="shared" si="64"/>
        <v>304000</v>
      </c>
      <c r="E617" s="44">
        <f t="shared" si="65"/>
        <v>0.84444444444444444</v>
      </c>
      <c r="G617" s="45">
        <v>3.5810000000000002E-2</v>
      </c>
      <c r="I617" s="45">
        <f>'Ex SWC-7'!$D$11</f>
        <v>1.2547263528238697E-2</v>
      </c>
      <c r="K617" s="46">
        <f t="shared" si="66"/>
        <v>2.3262736471761303E-2</v>
      </c>
      <c r="M617" s="47">
        <f t="shared" si="63"/>
        <v>17976.871887415437</v>
      </c>
      <c r="O617" s="48">
        <f t="shared" si="67"/>
        <v>35.953743774830876</v>
      </c>
      <c r="Q617" s="48">
        <f t="shared" si="68"/>
        <v>39.190743774830878</v>
      </c>
      <c r="S617" s="49">
        <f t="shared" si="69"/>
        <v>40.387828946508321</v>
      </c>
    </row>
    <row r="618" spans="1:19" hidden="1" x14ac:dyDescent="0.2">
      <c r="A618" s="38">
        <v>609</v>
      </c>
      <c r="C618" s="43">
        <f t="shared" si="64"/>
        <v>304500</v>
      </c>
      <c r="E618" s="44">
        <f t="shared" si="65"/>
        <v>0.84583333333333333</v>
      </c>
      <c r="G618" s="45">
        <v>3.5810000000000002E-2</v>
      </c>
      <c r="I618" s="45">
        <f>'Ex SWC-7'!$D$11</f>
        <v>1.2547263528238697E-2</v>
      </c>
      <c r="K618" s="46">
        <f t="shared" si="66"/>
        <v>2.3262736471761303E-2</v>
      </c>
      <c r="M618" s="47">
        <f t="shared" si="63"/>
        <v>17988.503255651318</v>
      </c>
      <c r="O618" s="48">
        <f t="shared" si="67"/>
        <v>35.977006511302633</v>
      </c>
      <c r="Q618" s="48">
        <f t="shared" si="68"/>
        <v>39.214006511302635</v>
      </c>
      <c r="S618" s="49">
        <f t="shared" si="69"/>
        <v>40.387828946508321</v>
      </c>
    </row>
    <row r="619" spans="1:19" hidden="1" x14ac:dyDescent="0.2">
      <c r="A619" s="38">
        <v>610</v>
      </c>
      <c r="C619" s="43">
        <f t="shared" si="64"/>
        <v>305000</v>
      </c>
      <c r="E619" s="44">
        <f t="shared" si="65"/>
        <v>0.84722222222222221</v>
      </c>
      <c r="G619" s="45">
        <v>3.5810000000000002E-2</v>
      </c>
      <c r="I619" s="45">
        <f>'Ex SWC-7'!$D$11</f>
        <v>1.2547263528238697E-2</v>
      </c>
      <c r="K619" s="46">
        <f t="shared" si="66"/>
        <v>2.3262736471761303E-2</v>
      </c>
      <c r="M619" s="47">
        <f t="shared" si="63"/>
        <v>18000.134623887199</v>
      </c>
      <c r="O619" s="48">
        <f t="shared" si="67"/>
        <v>36.000269247774398</v>
      </c>
      <c r="Q619" s="48">
        <f t="shared" si="68"/>
        <v>39.2372692477744</v>
      </c>
      <c r="S619" s="49">
        <f t="shared" si="69"/>
        <v>40.387828946508321</v>
      </c>
    </row>
    <row r="620" spans="1:19" hidden="1" x14ac:dyDescent="0.2">
      <c r="A620" s="38">
        <v>611</v>
      </c>
      <c r="C620" s="43">
        <f t="shared" si="64"/>
        <v>305500</v>
      </c>
      <c r="E620" s="44">
        <f t="shared" si="65"/>
        <v>0.84861111111111109</v>
      </c>
      <c r="G620" s="45">
        <v>3.5810000000000002E-2</v>
      </c>
      <c r="I620" s="45">
        <f>'Ex SWC-7'!$D$11</f>
        <v>1.2547263528238697E-2</v>
      </c>
      <c r="K620" s="46">
        <f t="shared" si="66"/>
        <v>2.3262736471761303E-2</v>
      </c>
      <c r="M620" s="47">
        <f t="shared" si="63"/>
        <v>18011.765992123081</v>
      </c>
      <c r="O620" s="48">
        <f t="shared" si="67"/>
        <v>36.023531984246162</v>
      </c>
      <c r="Q620" s="48">
        <f t="shared" si="68"/>
        <v>39.260531984246164</v>
      </c>
      <c r="S620" s="49">
        <f t="shared" si="69"/>
        <v>40.387828946508321</v>
      </c>
    </row>
    <row r="621" spans="1:19" hidden="1" x14ac:dyDescent="0.2">
      <c r="A621" s="38">
        <v>612</v>
      </c>
      <c r="C621" s="43">
        <f t="shared" si="64"/>
        <v>306000</v>
      </c>
      <c r="E621" s="44">
        <f t="shared" si="65"/>
        <v>0.85</v>
      </c>
      <c r="G621" s="45">
        <v>3.5810000000000002E-2</v>
      </c>
      <c r="I621" s="45">
        <f>'Ex SWC-7'!$D$11</f>
        <v>1.2547263528238697E-2</v>
      </c>
      <c r="K621" s="46">
        <f t="shared" si="66"/>
        <v>2.3262736471761303E-2</v>
      </c>
      <c r="M621" s="47">
        <f t="shared" si="63"/>
        <v>18023.397360358958</v>
      </c>
      <c r="O621" s="48">
        <f t="shared" si="67"/>
        <v>36.046794720717919</v>
      </c>
      <c r="Q621" s="48">
        <f t="shared" si="68"/>
        <v>39.283794720717921</v>
      </c>
      <c r="S621" s="49">
        <f t="shared" si="69"/>
        <v>40.387828946508321</v>
      </c>
    </row>
    <row r="622" spans="1:19" hidden="1" x14ac:dyDescent="0.2">
      <c r="A622" s="38">
        <v>613</v>
      </c>
      <c r="C622" s="43">
        <f t="shared" si="64"/>
        <v>306500</v>
      </c>
      <c r="E622" s="44">
        <f t="shared" si="65"/>
        <v>0.85138888888888886</v>
      </c>
      <c r="G622" s="45">
        <v>3.5810000000000002E-2</v>
      </c>
      <c r="I622" s="45">
        <f>'Ex SWC-7'!$D$11</f>
        <v>1.2547263528238697E-2</v>
      </c>
      <c r="K622" s="46">
        <f t="shared" si="66"/>
        <v>2.3262736471761303E-2</v>
      </c>
      <c r="M622" s="47">
        <f t="shared" si="63"/>
        <v>18035.02872859484</v>
      </c>
      <c r="O622" s="48">
        <f t="shared" si="67"/>
        <v>36.070057457189677</v>
      </c>
      <c r="Q622" s="48">
        <f t="shared" si="68"/>
        <v>39.307057457189678</v>
      </c>
      <c r="S622" s="49">
        <f t="shared" si="69"/>
        <v>40.387828946508321</v>
      </c>
    </row>
    <row r="623" spans="1:19" hidden="1" x14ac:dyDescent="0.2">
      <c r="A623" s="38">
        <v>614</v>
      </c>
      <c r="C623" s="43">
        <f t="shared" si="64"/>
        <v>307000</v>
      </c>
      <c r="E623" s="44">
        <f t="shared" si="65"/>
        <v>0.85277777777777775</v>
      </c>
      <c r="G623" s="45">
        <v>3.5810000000000002E-2</v>
      </c>
      <c r="I623" s="45">
        <f>'Ex SWC-7'!$D$11</f>
        <v>1.2547263528238697E-2</v>
      </c>
      <c r="K623" s="46">
        <f t="shared" si="66"/>
        <v>2.3262736471761303E-2</v>
      </c>
      <c r="M623" s="47">
        <f t="shared" si="63"/>
        <v>18046.660096830721</v>
      </c>
      <c r="O623" s="48">
        <f t="shared" si="67"/>
        <v>36.093320193661441</v>
      </c>
      <c r="Q623" s="48">
        <f t="shared" si="68"/>
        <v>39.330320193661443</v>
      </c>
      <c r="S623" s="49">
        <f t="shared" si="69"/>
        <v>40.387828946508321</v>
      </c>
    </row>
    <row r="624" spans="1:19" hidden="1" x14ac:dyDescent="0.2">
      <c r="A624" s="38">
        <v>615</v>
      </c>
      <c r="C624" s="43">
        <f t="shared" si="64"/>
        <v>307500</v>
      </c>
      <c r="E624" s="44">
        <f t="shared" si="65"/>
        <v>0.85416666666666663</v>
      </c>
      <c r="G624" s="45">
        <v>3.5810000000000002E-2</v>
      </c>
      <c r="I624" s="45">
        <f>'Ex SWC-7'!$D$11</f>
        <v>1.2547263528238697E-2</v>
      </c>
      <c r="K624" s="46">
        <f t="shared" si="66"/>
        <v>2.3262736471761303E-2</v>
      </c>
      <c r="M624" s="47">
        <f t="shared" si="63"/>
        <v>18058.291465066603</v>
      </c>
      <c r="O624" s="48">
        <f t="shared" si="67"/>
        <v>36.116582930133205</v>
      </c>
      <c r="Q624" s="48">
        <f t="shared" si="68"/>
        <v>39.353582930133207</v>
      </c>
      <c r="S624" s="49">
        <f t="shared" si="69"/>
        <v>40.387828946508321</v>
      </c>
    </row>
    <row r="625" spans="1:19" hidden="1" x14ac:dyDescent="0.2">
      <c r="A625" s="38">
        <v>616</v>
      </c>
      <c r="C625" s="43">
        <f t="shared" si="64"/>
        <v>308000</v>
      </c>
      <c r="E625" s="44">
        <f t="shared" si="65"/>
        <v>0.85555555555555551</v>
      </c>
      <c r="G625" s="45">
        <v>3.5810000000000002E-2</v>
      </c>
      <c r="I625" s="45">
        <f>'Ex SWC-7'!$D$11</f>
        <v>1.2547263528238697E-2</v>
      </c>
      <c r="K625" s="46">
        <f t="shared" si="66"/>
        <v>2.3262736471761303E-2</v>
      </c>
      <c r="M625" s="47">
        <f t="shared" si="63"/>
        <v>18069.92283330248</v>
      </c>
      <c r="O625" s="48">
        <f t="shared" si="67"/>
        <v>36.139845666604963</v>
      </c>
      <c r="Q625" s="48">
        <f t="shared" si="68"/>
        <v>39.376845666604964</v>
      </c>
      <c r="S625" s="49">
        <f t="shared" si="69"/>
        <v>40.387828946508321</v>
      </c>
    </row>
    <row r="626" spans="1:19" hidden="1" x14ac:dyDescent="0.2">
      <c r="A626" s="38">
        <v>617</v>
      </c>
      <c r="C626" s="43">
        <f t="shared" si="64"/>
        <v>308500</v>
      </c>
      <c r="E626" s="44">
        <f t="shared" si="65"/>
        <v>0.8569444444444444</v>
      </c>
      <c r="G626" s="45">
        <v>3.5810000000000002E-2</v>
      </c>
      <c r="I626" s="45">
        <f>'Ex SWC-7'!$D$11</f>
        <v>1.2547263528238697E-2</v>
      </c>
      <c r="K626" s="46">
        <f t="shared" si="66"/>
        <v>2.3262736471761303E-2</v>
      </c>
      <c r="M626" s="47">
        <f t="shared" si="63"/>
        <v>18081.554201538362</v>
      </c>
      <c r="O626" s="48">
        <f t="shared" si="67"/>
        <v>36.16310840307672</v>
      </c>
      <c r="Q626" s="48">
        <f t="shared" si="68"/>
        <v>39.400108403076722</v>
      </c>
      <c r="S626" s="49">
        <f t="shared" si="69"/>
        <v>40.387828946508321</v>
      </c>
    </row>
    <row r="627" spans="1:19" hidden="1" x14ac:dyDescent="0.2">
      <c r="A627" s="38">
        <v>618</v>
      </c>
      <c r="C627" s="43">
        <f t="shared" si="64"/>
        <v>309000</v>
      </c>
      <c r="E627" s="44">
        <f t="shared" si="65"/>
        <v>0.85833333333333328</v>
      </c>
      <c r="G627" s="45">
        <v>3.5810000000000002E-2</v>
      </c>
      <c r="I627" s="45">
        <f>'Ex SWC-7'!$D$11</f>
        <v>1.2547263528238697E-2</v>
      </c>
      <c r="K627" s="46">
        <f t="shared" si="66"/>
        <v>2.3262736471761303E-2</v>
      </c>
      <c r="M627" s="47">
        <f t="shared" si="63"/>
        <v>18093.185569774243</v>
      </c>
      <c r="O627" s="48">
        <f t="shared" si="67"/>
        <v>36.186371139548484</v>
      </c>
      <c r="Q627" s="48">
        <f t="shared" si="68"/>
        <v>39.423371139548486</v>
      </c>
      <c r="S627" s="49">
        <f t="shared" si="69"/>
        <v>40.387828946508321</v>
      </c>
    </row>
    <row r="628" spans="1:19" hidden="1" x14ac:dyDescent="0.2">
      <c r="A628" s="38">
        <v>619</v>
      </c>
      <c r="C628" s="43">
        <f t="shared" si="64"/>
        <v>309500</v>
      </c>
      <c r="E628" s="44">
        <f t="shared" si="65"/>
        <v>0.85972222222222228</v>
      </c>
      <c r="G628" s="45">
        <v>3.5810000000000002E-2</v>
      </c>
      <c r="I628" s="45">
        <f>'Ex SWC-7'!$D$11</f>
        <v>1.2547263528238697E-2</v>
      </c>
      <c r="K628" s="46">
        <f t="shared" si="66"/>
        <v>2.3262736471761303E-2</v>
      </c>
      <c r="M628" s="47">
        <f t="shared" si="63"/>
        <v>18104.816938010124</v>
      </c>
      <c r="O628" s="48">
        <f t="shared" si="67"/>
        <v>36.209633876020249</v>
      </c>
      <c r="Q628" s="48">
        <f t="shared" si="68"/>
        <v>39.44663387602025</v>
      </c>
      <c r="S628" s="49">
        <f t="shared" si="69"/>
        <v>40.387828946508321</v>
      </c>
    </row>
    <row r="629" spans="1:19" hidden="1" x14ac:dyDescent="0.2">
      <c r="A629" s="38">
        <v>620</v>
      </c>
      <c r="C629" s="43">
        <f t="shared" si="64"/>
        <v>310000</v>
      </c>
      <c r="E629" s="44">
        <f t="shared" si="65"/>
        <v>0.86111111111111116</v>
      </c>
      <c r="G629" s="45">
        <v>3.5810000000000002E-2</v>
      </c>
      <c r="I629" s="45">
        <f>'Ex SWC-7'!$D$11</f>
        <v>1.2547263528238697E-2</v>
      </c>
      <c r="K629" s="46">
        <f t="shared" si="66"/>
        <v>2.3262736471761303E-2</v>
      </c>
      <c r="M629" s="47">
        <f t="shared" si="63"/>
        <v>18116.448306246006</v>
      </c>
      <c r="O629" s="48">
        <f t="shared" si="67"/>
        <v>36.232896612492013</v>
      </c>
      <c r="Q629" s="48">
        <f t="shared" si="68"/>
        <v>39.469896612492015</v>
      </c>
      <c r="S629" s="49">
        <f t="shared" si="69"/>
        <v>40.387828946508321</v>
      </c>
    </row>
    <row r="630" spans="1:19" hidden="1" x14ac:dyDescent="0.2">
      <c r="A630" s="38">
        <v>621</v>
      </c>
      <c r="C630" s="43">
        <f t="shared" si="64"/>
        <v>310500</v>
      </c>
      <c r="E630" s="44">
        <f t="shared" si="65"/>
        <v>0.86250000000000004</v>
      </c>
      <c r="G630" s="45">
        <v>3.5810000000000002E-2</v>
      </c>
      <c r="I630" s="45">
        <f>'Ex SWC-7'!$D$11</f>
        <v>1.2547263528238697E-2</v>
      </c>
      <c r="K630" s="46">
        <f t="shared" si="66"/>
        <v>2.3262736471761303E-2</v>
      </c>
      <c r="M630" s="47">
        <f t="shared" si="63"/>
        <v>18128.079674481887</v>
      </c>
      <c r="O630" s="48">
        <f t="shared" si="67"/>
        <v>36.256159348963777</v>
      </c>
      <c r="Q630" s="48">
        <f t="shared" si="68"/>
        <v>39.493159348963779</v>
      </c>
      <c r="S630" s="49">
        <f t="shared" si="69"/>
        <v>40.387828946508321</v>
      </c>
    </row>
    <row r="631" spans="1:19" hidden="1" x14ac:dyDescent="0.2">
      <c r="A631" s="38">
        <v>622</v>
      </c>
      <c r="C631" s="43">
        <f t="shared" si="64"/>
        <v>311000</v>
      </c>
      <c r="E631" s="44">
        <f t="shared" si="65"/>
        <v>0.86388888888888893</v>
      </c>
      <c r="G631" s="45">
        <v>3.5810000000000002E-2</v>
      </c>
      <c r="I631" s="45">
        <f>'Ex SWC-7'!$D$11</f>
        <v>1.2547263528238697E-2</v>
      </c>
      <c r="K631" s="46">
        <f t="shared" si="66"/>
        <v>2.3262736471761303E-2</v>
      </c>
      <c r="M631" s="47">
        <f t="shared" ref="M631:M694" si="70">$M$309+((C631-$C$309)*K631)</f>
        <v>18139.711042717765</v>
      </c>
      <c r="O631" s="48">
        <f t="shared" si="67"/>
        <v>36.279422085435527</v>
      </c>
      <c r="Q631" s="48">
        <f t="shared" si="68"/>
        <v>39.516422085435529</v>
      </c>
      <c r="S631" s="49">
        <f t="shared" si="69"/>
        <v>40.387828946508321</v>
      </c>
    </row>
    <row r="632" spans="1:19" hidden="1" x14ac:dyDescent="0.2">
      <c r="A632" s="38">
        <v>623</v>
      </c>
      <c r="C632" s="43">
        <f t="shared" si="64"/>
        <v>311500</v>
      </c>
      <c r="E632" s="44">
        <f t="shared" si="65"/>
        <v>0.86527777777777781</v>
      </c>
      <c r="G632" s="45">
        <v>3.5810000000000002E-2</v>
      </c>
      <c r="I632" s="45">
        <f>'Ex SWC-7'!$D$11</f>
        <v>1.2547263528238697E-2</v>
      </c>
      <c r="K632" s="46">
        <f t="shared" si="66"/>
        <v>2.3262736471761303E-2</v>
      </c>
      <c r="M632" s="47">
        <f t="shared" si="70"/>
        <v>18151.342410953646</v>
      </c>
      <c r="O632" s="48">
        <f t="shared" si="67"/>
        <v>36.302684821907292</v>
      </c>
      <c r="Q632" s="48">
        <f t="shared" si="68"/>
        <v>39.539684821907294</v>
      </c>
      <c r="S632" s="49">
        <f t="shared" si="69"/>
        <v>40.387828946508321</v>
      </c>
    </row>
    <row r="633" spans="1:19" hidden="1" x14ac:dyDescent="0.2">
      <c r="A633" s="38">
        <v>624</v>
      </c>
      <c r="C633" s="43">
        <f t="shared" si="64"/>
        <v>312000</v>
      </c>
      <c r="E633" s="44">
        <f t="shared" si="65"/>
        <v>0.8666666666666667</v>
      </c>
      <c r="G633" s="45">
        <v>3.5810000000000002E-2</v>
      </c>
      <c r="I633" s="45">
        <f>'Ex SWC-7'!$D$11</f>
        <v>1.2547263528238697E-2</v>
      </c>
      <c r="K633" s="46">
        <f t="shared" si="66"/>
        <v>2.3262736471761303E-2</v>
      </c>
      <c r="M633" s="47">
        <f t="shared" si="70"/>
        <v>18162.973779189528</v>
      </c>
      <c r="O633" s="48">
        <f t="shared" si="67"/>
        <v>36.325947558379056</v>
      </c>
      <c r="Q633" s="48">
        <f t="shared" si="68"/>
        <v>39.562947558379058</v>
      </c>
      <c r="S633" s="49">
        <f t="shared" si="69"/>
        <v>40.387828946508321</v>
      </c>
    </row>
    <row r="634" spans="1:19" hidden="1" x14ac:dyDescent="0.2">
      <c r="A634" s="38">
        <v>625</v>
      </c>
      <c r="C634" s="43">
        <f t="shared" si="64"/>
        <v>312500</v>
      </c>
      <c r="E634" s="44">
        <f t="shared" si="65"/>
        <v>0.86805555555555558</v>
      </c>
      <c r="G634" s="45">
        <v>3.5810000000000002E-2</v>
      </c>
      <c r="I634" s="45">
        <f>'Ex SWC-7'!$D$11</f>
        <v>1.2547263528238697E-2</v>
      </c>
      <c r="K634" s="46">
        <f t="shared" si="66"/>
        <v>2.3262736471761303E-2</v>
      </c>
      <c r="M634" s="47">
        <f t="shared" si="70"/>
        <v>18174.605147425409</v>
      </c>
      <c r="O634" s="48">
        <f t="shared" si="67"/>
        <v>36.34921029485082</v>
      </c>
      <c r="Q634" s="48">
        <f t="shared" si="68"/>
        <v>39.586210294850822</v>
      </c>
      <c r="S634" s="49">
        <f t="shared" si="69"/>
        <v>40.387828946508321</v>
      </c>
    </row>
    <row r="635" spans="1:19" hidden="1" x14ac:dyDescent="0.2">
      <c r="A635" s="38">
        <v>626</v>
      </c>
      <c r="C635" s="43">
        <f t="shared" si="64"/>
        <v>313000</v>
      </c>
      <c r="E635" s="44">
        <f t="shared" si="65"/>
        <v>0.86944444444444446</v>
      </c>
      <c r="G635" s="45">
        <v>3.5810000000000002E-2</v>
      </c>
      <c r="I635" s="45">
        <f>'Ex SWC-7'!$D$11</f>
        <v>1.2547263528238697E-2</v>
      </c>
      <c r="K635" s="46">
        <f t="shared" si="66"/>
        <v>2.3262736471761303E-2</v>
      </c>
      <c r="M635" s="47">
        <f t="shared" si="70"/>
        <v>18186.236515661287</v>
      </c>
      <c r="O635" s="48">
        <f t="shared" si="67"/>
        <v>36.372473031322571</v>
      </c>
      <c r="Q635" s="48">
        <f t="shared" si="68"/>
        <v>39.609473031322572</v>
      </c>
      <c r="S635" s="49">
        <f t="shared" si="69"/>
        <v>40.387828946508321</v>
      </c>
    </row>
    <row r="636" spans="1:19" hidden="1" x14ac:dyDescent="0.2">
      <c r="A636" s="38">
        <v>627</v>
      </c>
      <c r="C636" s="43">
        <f t="shared" si="64"/>
        <v>313500</v>
      </c>
      <c r="E636" s="44">
        <f t="shared" si="65"/>
        <v>0.87083333333333335</v>
      </c>
      <c r="G636" s="45">
        <v>3.5810000000000002E-2</v>
      </c>
      <c r="I636" s="45">
        <f>'Ex SWC-7'!$D$11</f>
        <v>1.2547263528238697E-2</v>
      </c>
      <c r="K636" s="46">
        <f t="shared" si="66"/>
        <v>2.3262736471761303E-2</v>
      </c>
      <c r="M636" s="47">
        <f t="shared" si="70"/>
        <v>18197.867883897168</v>
      </c>
      <c r="O636" s="48">
        <f t="shared" si="67"/>
        <v>36.395735767794335</v>
      </c>
      <c r="Q636" s="48">
        <f t="shared" si="68"/>
        <v>39.632735767794337</v>
      </c>
      <c r="S636" s="49">
        <f t="shared" si="69"/>
        <v>40.387828946508321</v>
      </c>
    </row>
    <row r="637" spans="1:19" hidden="1" x14ac:dyDescent="0.2">
      <c r="A637" s="38">
        <v>628</v>
      </c>
      <c r="C637" s="43">
        <f t="shared" si="64"/>
        <v>314000</v>
      </c>
      <c r="E637" s="44">
        <f t="shared" si="65"/>
        <v>0.87222222222222223</v>
      </c>
      <c r="G637" s="45">
        <v>3.5810000000000002E-2</v>
      </c>
      <c r="I637" s="45">
        <f>'Ex SWC-7'!$D$11</f>
        <v>1.2547263528238697E-2</v>
      </c>
      <c r="K637" s="46">
        <f t="shared" si="66"/>
        <v>2.3262736471761303E-2</v>
      </c>
      <c r="M637" s="47">
        <f t="shared" si="70"/>
        <v>18209.49925213305</v>
      </c>
      <c r="O637" s="48">
        <f t="shared" si="67"/>
        <v>36.418998504266099</v>
      </c>
      <c r="Q637" s="48">
        <f t="shared" si="68"/>
        <v>39.655998504266101</v>
      </c>
      <c r="S637" s="49">
        <f t="shared" si="69"/>
        <v>40.387828946508321</v>
      </c>
    </row>
    <row r="638" spans="1:19" hidden="1" x14ac:dyDescent="0.2">
      <c r="A638" s="38">
        <v>629</v>
      </c>
      <c r="C638" s="43">
        <f t="shared" si="64"/>
        <v>314500</v>
      </c>
      <c r="E638" s="44">
        <f t="shared" si="65"/>
        <v>0.87361111111111112</v>
      </c>
      <c r="G638" s="45">
        <v>3.5810000000000002E-2</v>
      </c>
      <c r="I638" s="45">
        <f>'Ex SWC-7'!$D$11</f>
        <v>1.2547263528238697E-2</v>
      </c>
      <c r="K638" s="46">
        <f t="shared" si="66"/>
        <v>2.3262736471761303E-2</v>
      </c>
      <c r="M638" s="47">
        <f t="shared" si="70"/>
        <v>18221.130620368931</v>
      </c>
      <c r="O638" s="48">
        <f t="shared" si="67"/>
        <v>36.442261240737864</v>
      </c>
      <c r="Q638" s="48">
        <f t="shared" si="68"/>
        <v>39.679261240737866</v>
      </c>
      <c r="S638" s="49">
        <f t="shared" si="69"/>
        <v>40.387828946508321</v>
      </c>
    </row>
    <row r="639" spans="1:19" hidden="1" x14ac:dyDescent="0.2">
      <c r="A639" s="38">
        <v>630</v>
      </c>
      <c r="C639" s="43">
        <f t="shared" si="64"/>
        <v>315000</v>
      </c>
      <c r="E639" s="44">
        <f t="shared" si="65"/>
        <v>0.875</v>
      </c>
      <c r="G639" s="45">
        <v>3.5810000000000002E-2</v>
      </c>
      <c r="I639" s="45">
        <f>'Ex SWC-7'!$D$11</f>
        <v>1.2547263528238697E-2</v>
      </c>
      <c r="K639" s="46">
        <f t="shared" si="66"/>
        <v>2.3262736471761303E-2</v>
      </c>
      <c r="M639" s="47">
        <f t="shared" si="70"/>
        <v>18232.761988604812</v>
      </c>
      <c r="O639" s="48">
        <f t="shared" si="67"/>
        <v>36.465523977209628</v>
      </c>
      <c r="Q639" s="48">
        <f t="shared" si="68"/>
        <v>39.70252397720963</v>
      </c>
      <c r="S639" s="49">
        <f t="shared" si="69"/>
        <v>40.387828946508321</v>
      </c>
    </row>
    <row r="640" spans="1:19" hidden="1" x14ac:dyDescent="0.2">
      <c r="A640" s="38">
        <v>631</v>
      </c>
      <c r="C640" s="43">
        <f t="shared" si="64"/>
        <v>315500</v>
      </c>
      <c r="E640" s="44">
        <f t="shared" si="65"/>
        <v>0.87638888888888888</v>
      </c>
      <c r="G640" s="45">
        <v>3.5810000000000002E-2</v>
      </c>
      <c r="I640" s="45">
        <f>'Ex SWC-7'!$D$11</f>
        <v>1.2547263528238697E-2</v>
      </c>
      <c r="K640" s="46">
        <f t="shared" si="66"/>
        <v>2.3262736471761303E-2</v>
      </c>
      <c r="M640" s="47">
        <f t="shared" si="70"/>
        <v>18244.393356840694</v>
      </c>
      <c r="O640" s="48">
        <f t="shared" si="67"/>
        <v>36.488786713681385</v>
      </c>
      <c r="Q640" s="48">
        <f t="shared" si="68"/>
        <v>39.725786713681387</v>
      </c>
      <c r="S640" s="49">
        <f t="shared" si="69"/>
        <v>40.387828946508321</v>
      </c>
    </row>
    <row r="641" spans="1:19" hidden="1" x14ac:dyDescent="0.2">
      <c r="A641" s="38">
        <v>632</v>
      </c>
      <c r="C641" s="43">
        <f t="shared" si="64"/>
        <v>316000</v>
      </c>
      <c r="E641" s="44">
        <f t="shared" si="65"/>
        <v>0.87777777777777777</v>
      </c>
      <c r="G641" s="45">
        <v>3.5810000000000002E-2</v>
      </c>
      <c r="I641" s="45">
        <f>'Ex SWC-7'!$D$11</f>
        <v>1.2547263528238697E-2</v>
      </c>
      <c r="K641" s="46">
        <f t="shared" si="66"/>
        <v>2.3262736471761303E-2</v>
      </c>
      <c r="M641" s="47">
        <f t="shared" si="70"/>
        <v>18256.024725076571</v>
      </c>
      <c r="O641" s="48">
        <f t="shared" si="67"/>
        <v>36.512049450153143</v>
      </c>
      <c r="Q641" s="48">
        <f t="shared" si="68"/>
        <v>39.749049450153144</v>
      </c>
      <c r="S641" s="49">
        <f t="shared" si="69"/>
        <v>40.387828946508321</v>
      </c>
    </row>
    <row r="642" spans="1:19" hidden="1" x14ac:dyDescent="0.2">
      <c r="A642" s="38">
        <v>633</v>
      </c>
      <c r="C642" s="43">
        <f t="shared" si="64"/>
        <v>316500</v>
      </c>
      <c r="E642" s="44">
        <f t="shared" si="65"/>
        <v>0.87916666666666665</v>
      </c>
      <c r="G642" s="45">
        <v>3.5810000000000002E-2</v>
      </c>
      <c r="I642" s="45">
        <f>'Ex SWC-7'!$D$11</f>
        <v>1.2547263528238697E-2</v>
      </c>
      <c r="K642" s="46">
        <f t="shared" si="66"/>
        <v>2.3262736471761303E-2</v>
      </c>
      <c r="M642" s="47">
        <f t="shared" si="70"/>
        <v>18267.656093312453</v>
      </c>
      <c r="O642" s="48">
        <f t="shared" si="67"/>
        <v>36.535312186624907</v>
      </c>
      <c r="Q642" s="48">
        <f t="shared" si="68"/>
        <v>39.772312186624909</v>
      </c>
      <c r="S642" s="49">
        <f t="shared" si="69"/>
        <v>40.387828946508321</v>
      </c>
    </row>
    <row r="643" spans="1:19" hidden="1" x14ac:dyDescent="0.2">
      <c r="A643" s="38">
        <v>634</v>
      </c>
      <c r="C643" s="43">
        <f t="shared" si="64"/>
        <v>317000</v>
      </c>
      <c r="E643" s="44">
        <f t="shared" si="65"/>
        <v>0.88055555555555554</v>
      </c>
      <c r="G643" s="45">
        <v>3.5810000000000002E-2</v>
      </c>
      <c r="I643" s="45">
        <f>'Ex SWC-7'!$D$11</f>
        <v>1.2547263528238697E-2</v>
      </c>
      <c r="K643" s="46">
        <f t="shared" si="66"/>
        <v>2.3262736471761303E-2</v>
      </c>
      <c r="M643" s="47">
        <f t="shared" si="70"/>
        <v>18279.287461548334</v>
      </c>
      <c r="O643" s="48">
        <f t="shared" si="67"/>
        <v>36.558574923096671</v>
      </c>
      <c r="Q643" s="48">
        <f t="shared" si="68"/>
        <v>39.795574923096673</v>
      </c>
      <c r="S643" s="49">
        <f t="shared" si="69"/>
        <v>40.387828946508321</v>
      </c>
    </row>
    <row r="644" spans="1:19" hidden="1" x14ac:dyDescent="0.2">
      <c r="A644" s="38">
        <v>635</v>
      </c>
      <c r="C644" s="43">
        <f t="shared" si="64"/>
        <v>317500</v>
      </c>
      <c r="E644" s="44">
        <f t="shared" si="65"/>
        <v>0.88194444444444442</v>
      </c>
      <c r="G644" s="45">
        <v>3.5810000000000002E-2</v>
      </c>
      <c r="I644" s="45">
        <f>'Ex SWC-7'!$D$11</f>
        <v>1.2547263528238697E-2</v>
      </c>
      <c r="K644" s="46">
        <f t="shared" si="66"/>
        <v>2.3262736471761303E-2</v>
      </c>
      <c r="M644" s="47">
        <f t="shared" si="70"/>
        <v>18290.918829784216</v>
      </c>
      <c r="O644" s="48">
        <f t="shared" si="67"/>
        <v>36.581837659568428</v>
      </c>
      <c r="Q644" s="48">
        <f t="shared" si="68"/>
        <v>39.81883765956843</v>
      </c>
      <c r="S644" s="49">
        <f t="shared" si="69"/>
        <v>40.387828946508321</v>
      </c>
    </row>
    <row r="645" spans="1:19" hidden="1" x14ac:dyDescent="0.2">
      <c r="A645" s="38">
        <v>636</v>
      </c>
      <c r="C645" s="43">
        <f t="shared" si="64"/>
        <v>318000</v>
      </c>
      <c r="E645" s="44">
        <f t="shared" si="65"/>
        <v>0.8833333333333333</v>
      </c>
      <c r="G645" s="45">
        <v>3.5810000000000002E-2</v>
      </c>
      <c r="I645" s="45">
        <f>'Ex SWC-7'!$D$11</f>
        <v>1.2547263528238697E-2</v>
      </c>
      <c r="K645" s="46">
        <f t="shared" si="66"/>
        <v>2.3262736471761303E-2</v>
      </c>
      <c r="M645" s="47">
        <f t="shared" si="70"/>
        <v>18302.550198020093</v>
      </c>
      <c r="O645" s="48">
        <f t="shared" si="67"/>
        <v>36.605100396040186</v>
      </c>
      <c r="Q645" s="48">
        <f t="shared" si="68"/>
        <v>39.842100396040188</v>
      </c>
      <c r="S645" s="49">
        <f t="shared" si="69"/>
        <v>40.387828946508321</v>
      </c>
    </row>
    <row r="646" spans="1:19" hidden="1" x14ac:dyDescent="0.2">
      <c r="A646" s="38">
        <v>637</v>
      </c>
      <c r="C646" s="43">
        <f t="shared" si="64"/>
        <v>318500</v>
      </c>
      <c r="E646" s="44">
        <f t="shared" si="65"/>
        <v>0.88472222222222219</v>
      </c>
      <c r="G646" s="45">
        <v>3.5810000000000002E-2</v>
      </c>
      <c r="I646" s="45">
        <f>'Ex SWC-7'!$D$11</f>
        <v>1.2547263528238697E-2</v>
      </c>
      <c r="K646" s="46">
        <f t="shared" si="66"/>
        <v>2.3262736471761303E-2</v>
      </c>
      <c r="M646" s="47">
        <f t="shared" si="70"/>
        <v>18314.181566255975</v>
      </c>
      <c r="O646" s="48">
        <f t="shared" si="67"/>
        <v>36.62836313251195</v>
      </c>
      <c r="Q646" s="48">
        <f t="shared" si="68"/>
        <v>39.865363132511952</v>
      </c>
      <c r="S646" s="49">
        <f t="shared" si="69"/>
        <v>40.387828946508321</v>
      </c>
    </row>
    <row r="647" spans="1:19" hidden="1" x14ac:dyDescent="0.2">
      <c r="A647" s="38">
        <v>638</v>
      </c>
      <c r="C647" s="43">
        <f t="shared" si="64"/>
        <v>319000</v>
      </c>
      <c r="E647" s="44">
        <f t="shared" si="65"/>
        <v>0.88611111111111107</v>
      </c>
      <c r="G647" s="45">
        <v>3.5810000000000002E-2</v>
      </c>
      <c r="I647" s="45">
        <f>'Ex SWC-7'!$D$11</f>
        <v>1.2547263528238697E-2</v>
      </c>
      <c r="K647" s="46">
        <f t="shared" si="66"/>
        <v>2.3262736471761303E-2</v>
      </c>
      <c r="M647" s="47">
        <f t="shared" si="70"/>
        <v>18325.812934491856</v>
      </c>
      <c r="O647" s="48">
        <f t="shared" si="67"/>
        <v>36.651625868983714</v>
      </c>
      <c r="Q647" s="48">
        <f t="shared" si="68"/>
        <v>39.888625868983716</v>
      </c>
      <c r="S647" s="49">
        <f t="shared" si="69"/>
        <v>40.387828946508321</v>
      </c>
    </row>
    <row r="648" spans="1:19" hidden="1" x14ac:dyDescent="0.2">
      <c r="A648" s="38">
        <v>639</v>
      </c>
      <c r="C648" s="43">
        <f t="shared" si="64"/>
        <v>319500</v>
      </c>
      <c r="E648" s="44">
        <f t="shared" si="65"/>
        <v>0.88749999999999996</v>
      </c>
      <c r="G648" s="45">
        <v>3.5810000000000002E-2</v>
      </c>
      <c r="I648" s="45">
        <f>'Ex SWC-7'!$D$11</f>
        <v>1.2547263528238697E-2</v>
      </c>
      <c r="K648" s="46">
        <f t="shared" si="66"/>
        <v>2.3262736471761303E-2</v>
      </c>
      <c r="M648" s="47">
        <f t="shared" si="70"/>
        <v>18337.444302727738</v>
      </c>
      <c r="O648" s="48">
        <f t="shared" si="67"/>
        <v>36.674888605455472</v>
      </c>
      <c r="Q648" s="48">
        <f t="shared" si="68"/>
        <v>39.911888605455474</v>
      </c>
      <c r="S648" s="49">
        <f t="shared" si="69"/>
        <v>40.387828946508321</v>
      </c>
    </row>
    <row r="649" spans="1:19" hidden="1" x14ac:dyDescent="0.2">
      <c r="A649" s="38">
        <v>640</v>
      </c>
      <c r="C649" s="43">
        <f t="shared" si="64"/>
        <v>320000</v>
      </c>
      <c r="E649" s="44">
        <f t="shared" si="65"/>
        <v>0.88888888888888884</v>
      </c>
      <c r="G649" s="45">
        <v>3.5810000000000002E-2</v>
      </c>
      <c r="I649" s="45">
        <f>'Ex SWC-7'!$D$11</f>
        <v>1.2547263528238697E-2</v>
      </c>
      <c r="K649" s="46">
        <f t="shared" si="66"/>
        <v>2.3262736471761303E-2</v>
      </c>
      <c r="M649" s="47">
        <f t="shared" si="70"/>
        <v>18349.075670963619</v>
      </c>
      <c r="O649" s="48">
        <f t="shared" si="67"/>
        <v>36.698151341927236</v>
      </c>
      <c r="Q649" s="48">
        <f t="shared" si="68"/>
        <v>39.935151341927238</v>
      </c>
      <c r="S649" s="49">
        <f t="shared" si="69"/>
        <v>40.387828946508321</v>
      </c>
    </row>
    <row r="650" spans="1:19" hidden="1" x14ac:dyDescent="0.2">
      <c r="A650" s="38">
        <v>641</v>
      </c>
      <c r="C650" s="43">
        <f t="shared" si="64"/>
        <v>320500</v>
      </c>
      <c r="E650" s="44">
        <f t="shared" si="65"/>
        <v>0.89027777777777772</v>
      </c>
      <c r="G650" s="45">
        <v>3.5810000000000002E-2</v>
      </c>
      <c r="I650" s="45">
        <f>'Ex SWC-7'!$D$11</f>
        <v>1.2547263528238697E-2</v>
      </c>
      <c r="K650" s="46">
        <f t="shared" si="66"/>
        <v>2.3262736471761303E-2</v>
      </c>
      <c r="M650" s="47">
        <f t="shared" si="70"/>
        <v>18360.7070391995</v>
      </c>
      <c r="O650" s="48">
        <f t="shared" si="67"/>
        <v>36.721414078399</v>
      </c>
      <c r="Q650" s="48">
        <f t="shared" si="68"/>
        <v>39.958414078399002</v>
      </c>
      <c r="S650" s="49">
        <f t="shared" si="69"/>
        <v>40.387828946508321</v>
      </c>
    </row>
    <row r="651" spans="1:19" hidden="1" x14ac:dyDescent="0.2">
      <c r="A651" s="38">
        <v>642</v>
      </c>
      <c r="C651" s="43">
        <f t="shared" ref="C651:C714" si="71">A651*500</f>
        <v>321000</v>
      </c>
      <c r="E651" s="44">
        <f t="shared" ref="E651:E714" si="72">C651/(720*500)</f>
        <v>0.89166666666666672</v>
      </c>
      <c r="G651" s="45">
        <v>3.5810000000000002E-2</v>
      </c>
      <c r="I651" s="45">
        <f>'Ex SWC-7'!$D$11</f>
        <v>1.2547263528238697E-2</v>
      </c>
      <c r="K651" s="46">
        <f t="shared" ref="K651:K714" si="73">G651-I651</f>
        <v>2.3262736471761303E-2</v>
      </c>
      <c r="M651" s="47">
        <f t="shared" si="70"/>
        <v>18372.338407435378</v>
      </c>
      <c r="O651" s="48">
        <f t="shared" ref="O651:O714" si="74">M651/500</f>
        <v>36.744676814870758</v>
      </c>
      <c r="Q651" s="48">
        <f t="shared" ref="Q651:Q714" si="75">O651+3.237</f>
        <v>39.98167681487076</v>
      </c>
      <c r="S651" s="49">
        <f t="shared" ref="S651:S714" si="76">$S$8</f>
        <v>40.387828946508321</v>
      </c>
    </row>
    <row r="652" spans="1:19" hidden="1" x14ac:dyDescent="0.2">
      <c r="A652" s="38">
        <v>643</v>
      </c>
      <c r="C652" s="43">
        <f t="shared" si="71"/>
        <v>321500</v>
      </c>
      <c r="E652" s="44">
        <f t="shared" si="72"/>
        <v>0.8930555555555556</v>
      </c>
      <c r="G652" s="45">
        <v>3.5810000000000002E-2</v>
      </c>
      <c r="I652" s="45">
        <f>'Ex SWC-7'!$D$11</f>
        <v>1.2547263528238697E-2</v>
      </c>
      <c r="K652" s="46">
        <f t="shared" si="73"/>
        <v>2.3262736471761303E-2</v>
      </c>
      <c r="M652" s="47">
        <f t="shared" si="70"/>
        <v>18383.969775671259</v>
      </c>
      <c r="O652" s="48">
        <f t="shared" si="74"/>
        <v>36.767939551342522</v>
      </c>
      <c r="Q652" s="48">
        <f t="shared" si="75"/>
        <v>40.004939551342524</v>
      </c>
      <c r="S652" s="49">
        <f t="shared" si="76"/>
        <v>40.387828946508321</v>
      </c>
    </row>
    <row r="653" spans="1:19" hidden="1" x14ac:dyDescent="0.2">
      <c r="A653" s="38">
        <v>644</v>
      </c>
      <c r="C653" s="43">
        <f t="shared" si="71"/>
        <v>322000</v>
      </c>
      <c r="E653" s="44">
        <f t="shared" si="72"/>
        <v>0.89444444444444449</v>
      </c>
      <c r="G653" s="45">
        <v>3.5810000000000002E-2</v>
      </c>
      <c r="I653" s="45">
        <f>'Ex SWC-7'!$D$11</f>
        <v>1.2547263528238697E-2</v>
      </c>
      <c r="K653" s="46">
        <f t="shared" si="73"/>
        <v>2.3262736471761303E-2</v>
      </c>
      <c r="M653" s="47">
        <f t="shared" si="70"/>
        <v>18395.601143907141</v>
      </c>
      <c r="O653" s="48">
        <f t="shared" si="74"/>
        <v>36.791202287814279</v>
      </c>
      <c r="Q653" s="48">
        <f t="shared" si="75"/>
        <v>40.028202287814281</v>
      </c>
      <c r="S653" s="49">
        <f t="shared" si="76"/>
        <v>40.387828946508321</v>
      </c>
    </row>
    <row r="654" spans="1:19" hidden="1" x14ac:dyDescent="0.2">
      <c r="A654" s="38">
        <v>645</v>
      </c>
      <c r="C654" s="43">
        <f t="shared" si="71"/>
        <v>322500</v>
      </c>
      <c r="E654" s="44">
        <f t="shared" si="72"/>
        <v>0.89583333333333337</v>
      </c>
      <c r="G654" s="45">
        <v>3.5810000000000002E-2</v>
      </c>
      <c r="I654" s="45">
        <f>'Ex SWC-7'!$D$11</f>
        <v>1.2547263528238697E-2</v>
      </c>
      <c r="K654" s="46">
        <f t="shared" si="73"/>
        <v>2.3262736471761303E-2</v>
      </c>
      <c r="M654" s="47">
        <f t="shared" si="70"/>
        <v>18407.232512143022</v>
      </c>
      <c r="O654" s="48">
        <f t="shared" si="74"/>
        <v>36.814465024286044</v>
      </c>
      <c r="Q654" s="48">
        <f t="shared" si="75"/>
        <v>40.051465024286045</v>
      </c>
      <c r="S654" s="49">
        <f t="shared" si="76"/>
        <v>40.387828946508321</v>
      </c>
    </row>
    <row r="655" spans="1:19" hidden="1" x14ac:dyDescent="0.2">
      <c r="A655" s="38">
        <v>646</v>
      </c>
      <c r="C655" s="43">
        <f t="shared" si="71"/>
        <v>323000</v>
      </c>
      <c r="E655" s="44">
        <f t="shared" si="72"/>
        <v>0.89722222222222225</v>
      </c>
      <c r="G655" s="45">
        <v>3.5810000000000002E-2</v>
      </c>
      <c r="I655" s="45">
        <f>'Ex SWC-7'!$D$11</f>
        <v>1.2547263528238697E-2</v>
      </c>
      <c r="K655" s="46">
        <f t="shared" si="73"/>
        <v>2.3262736471761303E-2</v>
      </c>
      <c r="M655" s="47">
        <f t="shared" si="70"/>
        <v>18418.8638803789</v>
      </c>
      <c r="O655" s="48">
        <f t="shared" si="74"/>
        <v>36.837727760757801</v>
      </c>
      <c r="Q655" s="48">
        <f t="shared" si="75"/>
        <v>40.074727760757803</v>
      </c>
      <c r="S655" s="49">
        <f t="shared" si="76"/>
        <v>40.387828946508321</v>
      </c>
    </row>
    <row r="656" spans="1:19" hidden="1" x14ac:dyDescent="0.2">
      <c r="A656" s="38">
        <v>647</v>
      </c>
      <c r="C656" s="43">
        <f t="shared" si="71"/>
        <v>323500</v>
      </c>
      <c r="E656" s="44">
        <f t="shared" si="72"/>
        <v>0.89861111111111114</v>
      </c>
      <c r="G656" s="45">
        <v>3.5810000000000002E-2</v>
      </c>
      <c r="I656" s="45">
        <f>'Ex SWC-7'!$D$11</f>
        <v>1.2547263528238697E-2</v>
      </c>
      <c r="K656" s="46">
        <f t="shared" si="73"/>
        <v>2.3262736471761303E-2</v>
      </c>
      <c r="M656" s="47">
        <f t="shared" si="70"/>
        <v>18430.495248614781</v>
      </c>
      <c r="O656" s="48">
        <f t="shared" si="74"/>
        <v>36.860990497229565</v>
      </c>
      <c r="Q656" s="48">
        <f t="shared" si="75"/>
        <v>40.097990497229567</v>
      </c>
      <c r="S656" s="49">
        <f t="shared" si="76"/>
        <v>40.387828946508321</v>
      </c>
    </row>
    <row r="657" spans="1:19" hidden="1" x14ac:dyDescent="0.2">
      <c r="A657" s="38">
        <v>648</v>
      </c>
      <c r="C657" s="43">
        <f t="shared" si="71"/>
        <v>324000</v>
      </c>
      <c r="E657" s="44">
        <f t="shared" si="72"/>
        <v>0.9</v>
      </c>
      <c r="G657" s="45">
        <v>3.5810000000000002E-2</v>
      </c>
      <c r="I657" s="45">
        <f>'Ex SWC-7'!$D$11</f>
        <v>1.2547263528238697E-2</v>
      </c>
      <c r="K657" s="46">
        <f t="shared" si="73"/>
        <v>2.3262736471761303E-2</v>
      </c>
      <c r="M657" s="47">
        <f t="shared" si="70"/>
        <v>18442.126616850663</v>
      </c>
      <c r="O657" s="48">
        <f t="shared" si="74"/>
        <v>36.884253233701322</v>
      </c>
      <c r="Q657" s="48">
        <f t="shared" si="75"/>
        <v>40.121253233701324</v>
      </c>
      <c r="S657" s="49">
        <f t="shared" si="76"/>
        <v>40.387828946508321</v>
      </c>
    </row>
    <row r="658" spans="1:19" hidden="1" x14ac:dyDescent="0.2">
      <c r="A658" s="38">
        <v>649</v>
      </c>
      <c r="C658" s="43">
        <f t="shared" si="71"/>
        <v>324500</v>
      </c>
      <c r="E658" s="44">
        <f t="shared" si="72"/>
        <v>0.90138888888888891</v>
      </c>
      <c r="G658" s="45">
        <v>3.5810000000000002E-2</v>
      </c>
      <c r="I658" s="45">
        <f>'Ex SWC-7'!$D$11</f>
        <v>1.2547263528238697E-2</v>
      </c>
      <c r="K658" s="46">
        <f t="shared" si="73"/>
        <v>2.3262736471761303E-2</v>
      </c>
      <c r="M658" s="47">
        <f t="shared" si="70"/>
        <v>18453.757985086544</v>
      </c>
      <c r="O658" s="48">
        <f t="shared" si="74"/>
        <v>36.907515970173087</v>
      </c>
      <c r="Q658" s="48">
        <f t="shared" si="75"/>
        <v>40.144515970173089</v>
      </c>
      <c r="S658" s="49">
        <f t="shared" si="76"/>
        <v>40.387828946508321</v>
      </c>
    </row>
    <row r="659" spans="1:19" hidden="1" x14ac:dyDescent="0.2">
      <c r="A659" s="38">
        <v>650</v>
      </c>
      <c r="C659" s="43">
        <f t="shared" si="71"/>
        <v>325000</v>
      </c>
      <c r="E659" s="44">
        <f t="shared" si="72"/>
        <v>0.90277777777777779</v>
      </c>
      <c r="G659" s="45">
        <v>3.5810000000000002E-2</v>
      </c>
      <c r="I659" s="45">
        <f>'Ex SWC-7'!$D$11</f>
        <v>1.2547263528238697E-2</v>
      </c>
      <c r="K659" s="46">
        <f t="shared" si="73"/>
        <v>2.3262736471761303E-2</v>
      </c>
      <c r="M659" s="47">
        <f t="shared" si="70"/>
        <v>18465.389353322425</v>
      </c>
      <c r="O659" s="48">
        <f t="shared" si="74"/>
        <v>36.930778706644851</v>
      </c>
      <c r="Q659" s="48">
        <f t="shared" si="75"/>
        <v>40.167778706644853</v>
      </c>
      <c r="S659" s="49">
        <f t="shared" si="76"/>
        <v>40.387828946508321</v>
      </c>
    </row>
    <row r="660" spans="1:19" hidden="1" x14ac:dyDescent="0.2">
      <c r="A660" s="38">
        <v>651</v>
      </c>
      <c r="C660" s="43">
        <f t="shared" si="71"/>
        <v>325500</v>
      </c>
      <c r="E660" s="44">
        <f t="shared" si="72"/>
        <v>0.90416666666666667</v>
      </c>
      <c r="G660" s="45">
        <v>3.5810000000000002E-2</v>
      </c>
      <c r="I660" s="45">
        <f>'Ex SWC-7'!$D$11</f>
        <v>1.2547263528238697E-2</v>
      </c>
      <c r="K660" s="46">
        <f t="shared" si="73"/>
        <v>2.3262736471761303E-2</v>
      </c>
      <c r="M660" s="47">
        <f t="shared" si="70"/>
        <v>18477.020721558307</v>
      </c>
      <c r="O660" s="48">
        <f t="shared" si="74"/>
        <v>36.954041443116616</v>
      </c>
      <c r="Q660" s="48">
        <f t="shared" si="75"/>
        <v>40.191041443116617</v>
      </c>
      <c r="S660" s="49">
        <f t="shared" si="76"/>
        <v>40.387828946508321</v>
      </c>
    </row>
    <row r="661" spans="1:19" hidden="1" x14ac:dyDescent="0.2">
      <c r="A661" s="38">
        <v>652</v>
      </c>
      <c r="C661" s="43">
        <f t="shared" si="71"/>
        <v>326000</v>
      </c>
      <c r="E661" s="44">
        <f t="shared" si="72"/>
        <v>0.90555555555555556</v>
      </c>
      <c r="G661" s="45">
        <v>3.5810000000000002E-2</v>
      </c>
      <c r="I661" s="45">
        <f>'Ex SWC-7'!$D$11</f>
        <v>1.2547263528238697E-2</v>
      </c>
      <c r="K661" s="46">
        <f t="shared" si="73"/>
        <v>2.3262736471761303E-2</v>
      </c>
      <c r="M661" s="47">
        <f t="shared" si="70"/>
        <v>18488.652089794185</v>
      </c>
      <c r="O661" s="48">
        <f t="shared" si="74"/>
        <v>36.977304179588366</v>
      </c>
      <c r="Q661" s="48">
        <f t="shared" si="75"/>
        <v>40.214304179588368</v>
      </c>
      <c r="S661" s="49">
        <f t="shared" si="76"/>
        <v>40.387828946508321</v>
      </c>
    </row>
    <row r="662" spans="1:19" hidden="1" x14ac:dyDescent="0.2">
      <c r="A662" s="38">
        <v>653</v>
      </c>
      <c r="C662" s="43">
        <f t="shared" si="71"/>
        <v>326500</v>
      </c>
      <c r="E662" s="44">
        <f t="shared" si="72"/>
        <v>0.90694444444444444</v>
      </c>
      <c r="G662" s="45">
        <v>3.5810000000000002E-2</v>
      </c>
      <c r="I662" s="45">
        <f>'Ex SWC-7'!$D$11</f>
        <v>1.2547263528238697E-2</v>
      </c>
      <c r="K662" s="46">
        <f t="shared" si="73"/>
        <v>2.3262736471761303E-2</v>
      </c>
      <c r="M662" s="47">
        <f t="shared" si="70"/>
        <v>18500.283458030066</v>
      </c>
      <c r="O662" s="48">
        <f t="shared" si="74"/>
        <v>37.00056691606013</v>
      </c>
      <c r="Q662" s="48">
        <f t="shared" si="75"/>
        <v>40.237566916060132</v>
      </c>
      <c r="S662" s="49">
        <f t="shared" si="76"/>
        <v>40.387828946508321</v>
      </c>
    </row>
    <row r="663" spans="1:19" hidden="1" x14ac:dyDescent="0.2">
      <c r="A663" s="38">
        <v>654</v>
      </c>
      <c r="C663" s="43">
        <f t="shared" si="71"/>
        <v>327000</v>
      </c>
      <c r="E663" s="44">
        <f t="shared" si="72"/>
        <v>0.90833333333333333</v>
      </c>
      <c r="G663" s="45">
        <v>3.5810000000000002E-2</v>
      </c>
      <c r="I663" s="45">
        <f>'Ex SWC-7'!$D$11</f>
        <v>1.2547263528238697E-2</v>
      </c>
      <c r="K663" s="46">
        <f t="shared" si="73"/>
        <v>2.3262736471761303E-2</v>
      </c>
      <c r="M663" s="47">
        <f t="shared" si="70"/>
        <v>18511.914826265947</v>
      </c>
      <c r="O663" s="48">
        <f t="shared" si="74"/>
        <v>37.023829652531894</v>
      </c>
      <c r="Q663" s="48">
        <f t="shared" si="75"/>
        <v>40.260829652531896</v>
      </c>
      <c r="S663" s="49">
        <f t="shared" si="76"/>
        <v>40.387828946508321</v>
      </c>
    </row>
    <row r="664" spans="1:19" hidden="1" x14ac:dyDescent="0.2">
      <c r="A664" s="38">
        <v>655</v>
      </c>
      <c r="C664" s="43">
        <f t="shared" si="71"/>
        <v>327500</v>
      </c>
      <c r="E664" s="44">
        <f t="shared" si="72"/>
        <v>0.90972222222222221</v>
      </c>
      <c r="G664" s="45">
        <v>3.5810000000000002E-2</v>
      </c>
      <c r="I664" s="45">
        <f>'Ex SWC-7'!$D$11</f>
        <v>1.2547263528238697E-2</v>
      </c>
      <c r="K664" s="46">
        <f t="shared" si="73"/>
        <v>2.3262736471761303E-2</v>
      </c>
      <c r="M664" s="47">
        <f t="shared" si="70"/>
        <v>18523.546194501829</v>
      </c>
      <c r="O664" s="48">
        <f t="shared" si="74"/>
        <v>37.047092389003659</v>
      </c>
      <c r="Q664" s="48">
        <f t="shared" si="75"/>
        <v>40.284092389003661</v>
      </c>
      <c r="S664" s="49">
        <f t="shared" si="76"/>
        <v>40.387828946508321</v>
      </c>
    </row>
    <row r="665" spans="1:19" hidden="1" x14ac:dyDescent="0.2">
      <c r="A665" s="38">
        <v>656</v>
      </c>
      <c r="C665" s="43">
        <f t="shared" si="71"/>
        <v>328000</v>
      </c>
      <c r="E665" s="44">
        <f t="shared" si="72"/>
        <v>0.91111111111111109</v>
      </c>
      <c r="G665" s="45">
        <v>3.5810000000000002E-2</v>
      </c>
      <c r="I665" s="45">
        <f>'Ex SWC-7'!$D$11</f>
        <v>1.2547263528238697E-2</v>
      </c>
      <c r="K665" s="46">
        <f t="shared" si="73"/>
        <v>2.3262736471761303E-2</v>
      </c>
      <c r="M665" s="47">
        <f t="shared" si="70"/>
        <v>18535.177562737706</v>
      </c>
      <c r="O665" s="48">
        <f t="shared" si="74"/>
        <v>37.070355125475416</v>
      </c>
      <c r="Q665" s="48">
        <f t="shared" si="75"/>
        <v>40.307355125475418</v>
      </c>
      <c r="S665" s="49">
        <f t="shared" si="76"/>
        <v>40.387828946508321</v>
      </c>
    </row>
    <row r="666" spans="1:19" hidden="1" x14ac:dyDescent="0.2">
      <c r="A666" s="38">
        <v>657</v>
      </c>
      <c r="C666" s="43">
        <f t="shared" si="71"/>
        <v>328500</v>
      </c>
      <c r="E666" s="44">
        <f t="shared" si="72"/>
        <v>0.91249999999999998</v>
      </c>
      <c r="G666" s="45">
        <v>3.5810000000000002E-2</v>
      </c>
      <c r="I666" s="45">
        <f>'Ex SWC-7'!$D$11</f>
        <v>1.2547263528238697E-2</v>
      </c>
      <c r="K666" s="46">
        <f t="shared" si="73"/>
        <v>2.3262736471761303E-2</v>
      </c>
      <c r="M666" s="47">
        <f t="shared" si="70"/>
        <v>18546.808930973588</v>
      </c>
      <c r="O666" s="48">
        <f t="shared" si="74"/>
        <v>37.093617861947173</v>
      </c>
      <c r="Q666" s="48">
        <f t="shared" si="75"/>
        <v>40.330617861947175</v>
      </c>
      <c r="S666" s="49">
        <f t="shared" si="76"/>
        <v>40.387828946508321</v>
      </c>
    </row>
    <row r="667" spans="1:19" hidden="1" x14ac:dyDescent="0.2">
      <c r="A667" s="38">
        <v>658</v>
      </c>
      <c r="C667" s="43">
        <f t="shared" si="71"/>
        <v>329000</v>
      </c>
      <c r="E667" s="44">
        <f t="shared" si="72"/>
        <v>0.91388888888888886</v>
      </c>
      <c r="G667" s="45">
        <v>3.5810000000000002E-2</v>
      </c>
      <c r="I667" s="45">
        <f>'Ex SWC-7'!$D$11</f>
        <v>1.2547263528238697E-2</v>
      </c>
      <c r="K667" s="46">
        <f t="shared" si="73"/>
        <v>2.3262736471761303E-2</v>
      </c>
      <c r="M667" s="47">
        <f t="shared" si="70"/>
        <v>18558.440299209469</v>
      </c>
      <c r="O667" s="48">
        <f t="shared" si="74"/>
        <v>37.116880598418938</v>
      </c>
      <c r="Q667" s="48">
        <f t="shared" si="75"/>
        <v>40.353880598418939</v>
      </c>
      <c r="S667" s="49">
        <f t="shared" si="76"/>
        <v>40.387828946508321</v>
      </c>
    </row>
    <row r="668" spans="1:19" x14ac:dyDescent="0.2">
      <c r="A668" s="30">
        <v>659</v>
      </c>
      <c r="B668" s="30"/>
      <c r="C668" s="31">
        <f t="shared" si="71"/>
        <v>329500</v>
      </c>
      <c r="D668" s="30"/>
      <c r="E668" s="32">
        <f t="shared" si="72"/>
        <v>0.91527777777777775</v>
      </c>
      <c r="F668" s="30"/>
      <c r="G668" s="33">
        <v>3.5810000000000002E-2</v>
      </c>
      <c r="H668" s="30"/>
      <c r="I668" s="33">
        <f>'Ex SWC-7'!$D$11</f>
        <v>1.2547263528238697E-2</v>
      </c>
      <c r="J668" s="30"/>
      <c r="K668" s="34">
        <f t="shared" si="73"/>
        <v>2.3262736471761303E-2</v>
      </c>
      <c r="L668" s="30"/>
      <c r="M668" s="35">
        <f t="shared" si="70"/>
        <v>18570.071667445351</v>
      </c>
      <c r="N668" s="30"/>
      <c r="O668" s="36">
        <f t="shared" si="74"/>
        <v>37.140143334890702</v>
      </c>
      <c r="P668" s="30"/>
      <c r="Q668" s="36">
        <f t="shared" si="75"/>
        <v>40.377143334890704</v>
      </c>
      <c r="R668" s="30"/>
      <c r="S668" s="37">
        <f t="shared" si="76"/>
        <v>40.387828946508321</v>
      </c>
    </row>
    <row r="669" spans="1:19" hidden="1" x14ac:dyDescent="0.2">
      <c r="A669" s="38">
        <v>660</v>
      </c>
      <c r="C669" s="43">
        <f t="shared" si="71"/>
        <v>330000</v>
      </c>
      <c r="E669" s="44">
        <f t="shared" si="72"/>
        <v>0.91666666666666663</v>
      </c>
      <c r="G669" s="45">
        <v>3.5810000000000002E-2</v>
      </c>
      <c r="I669" s="45">
        <f>'Ex SWC-7'!$D$11</f>
        <v>1.2547263528238697E-2</v>
      </c>
      <c r="K669" s="46">
        <f t="shared" si="73"/>
        <v>2.3262736471761303E-2</v>
      </c>
      <c r="M669" s="47">
        <f t="shared" si="70"/>
        <v>18581.703035681232</v>
      </c>
      <c r="O669" s="48">
        <f t="shared" si="74"/>
        <v>37.163406071362466</v>
      </c>
      <c r="Q669" s="48">
        <f t="shared" si="75"/>
        <v>40.400406071362468</v>
      </c>
      <c r="S669" s="49">
        <f t="shared" si="76"/>
        <v>40.387828946508321</v>
      </c>
    </row>
    <row r="670" spans="1:19" hidden="1" x14ac:dyDescent="0.2">
      <c r="A670" s="38">
        <v>661</v>
      </c>
      <c r="C670" s="43">
        <f t="shared" si="71"/>
        <v>330500</v>
      </c>
      <c r="E670" s="44">
        <f t="shared" si="72"/>
        <v>0.91805555555555551</v>
      </c>
      <c r="G670" s="45">
        <v>3.5810000000000002E-2</v>
      </c>
      <c r="I670" s="45">
        <f>'Ex SWC-7'!$D$11</f>
        <v>1.2547263528238697E-2</v>
      </c>
      <c r="K670" s="46">
        <f t="shared" si="73"/>
        <v>2.3262736471761303E-2</v>
      </c>
      <c r="M670" s="47">
        <f t="shared" si="70"/>
        <v>18593.334403917113</v>
      </c>
      <c r="O670" s="48">
        <f t="shared" si="74"/>
        <v>37.186668807834224</v>
      </c>
      <c r="Q670" s="48">
        <f t="shared" si="75"/>
        <v>40.423668807834225</v>
      </c>
      <c r="S670" s="49">
        <f t="shared" si="76"/>
        <v>40.387828946508321</v>
      </c>
    </row>
    <row r="671" spans="1:19" hidden="1" x14ac:dyDescent="0.2">
      <c r="A671" s="38">
        <v>662</v>
      </c>
      <c r="C671" s="43">
        <f t="shared" si="71"/>
        <v>331000</v>
      </c>
      <c r="E671" s="44">
        <f t="shared" si="72"/>
        <v>0.9194444444444444</v>
      </c>
      <c r="G671" s="45">
        <v>3.5810000000000002E-2</v>
      </c>
      <c r="I671" s="45">
        <f>'Ex SWC-7'!$D$11</f>
        <v>1.2547263528238697E-2</v>
      </c>
      <c r="K671" s="46">
        <f t="shared" si="73"/>
        <v>2.3262736471761303E-2</v>
      </c>
      <c r="M671" s="47">
        <f t="shared" si="70"/>
        <v>18604.965772152991</v>
      </c>
      <c r="O671" s="48">
        <f t="shared" si="74"/>
        <v>37.209931544305981</v>
      </c>
      <c r="Q671" s="48">
        <f t="shared" si="75"/>
        <v>40.446931544305983</v>
      </c>
      <c r="S671" s="49">
        <f t="shared" si="76"/>
        <v>40.387828946508321</v>
      </c>
    </row>
    <row r="672" spans="1:19" hidden="1" x14ac:dyDescent="0.2">
      <c r="A672" s="38">
        <v>663</v>
      </c>
      <c r="C672" s="43">
        <f t="shared" si="71"/>
        <v>331500</v>
      </c>
      <c r="E672" s="44">
        <f t="shared" si="72"/>
        <v>0.92083333333333328</v>
      </c>
      <c r="G672" s="45">
        <v>3.5810000000000002E-2</v>
      </c>
      <c r="I672" s="45">
        <f>'Ex SWC-7'!$D$11</f>
        <v>1.2547263528238697E-2</v>
      </c>
      <c r="K672" s="46">
        <f t="shared" si="73"/>
        <v>2.3262736471761303E-2</v>
      </c>
      <c r="M672" s="47">
        <f t="shared" si="70"/>
        <v>18616.597140388873</v>
      </c>
      <c r="O672" s="48">
        <f t="shared" si="74"/>
        <v>37.233194280777745</v>
      </c>
      <c r="Q672" s="48">
        <f t="shared" si="75"/>
        <v>40.470194280777747</v>
      </c>
      <c r="S672" s="49">
        <f t="shared" si="76"/>
        <v>40.387828946508321</v>
      </c>
    </row>
    <row r="673" spans="1:19" hidden="1" x14ac:dyDescent="0.2">
      <c r="A673" s="38">
        <v>664</v>
      </c>
      <c r="C673" s="43">
        <f t="shared" si="71"/>
        <v>332000</v>
      </c>
      <c r="E673" s="44">
        <f t="shared" si="72"/>
        <v>0.92222222222222228</v>
      </c>
      <c r="G673" s="45">
        <v>3.5810000000000002E-2</v>
      </c>
      <c r="I673" s="45">
        <f>'Ex SWC-7'!$D$11</f>
        <v>1.2547263528238697E-2</v>
      </c>
      <c r="K673" s="46">
        <f t="shared" si="73"/>
        <v>2.3262736471761303E-2</v>
      </c>
      <c r="M673" s="47">
        <f t="shared" si="70"/>
        <v>18628.228508624754</v>
      </c>
      <c r="O673" s="48">
        <f t="shared" si="74"/>
        <v>37.25645701724951</v>
      </c>
      <c r="Q673" s="48">
        <f t="shared" si="75"/>
        <v>40.493457017249511</v>
      </c>
      <c r="S673" s="49">
        <f t="shared" si="76"/>
        <v>40.387828946508321</v>
      </c>
    </row>
    <row r="674" spans="1:19" hidden="1" x14ac:dyDescent="0.2">
      <c r="A674" s="38">
        <v>665</v>
      </c>
      <c r="C674" s="43">
        <f t="shared" si="71"/>
        <v>332500</v>
      </c>
      <c r="E674" s="44">
        <f t="shared" si="72"/>
        <v>0.92361111111111116</v>
      </c>
      <c r="G674" s="45">
        <v>3.5810000000000002E-2</v>
      </c>
      <c r="I674" s="45">
        <f>'Ex SWC-7'!$D$11</f>
        <v>1.2547263528238697E-2</v>
      </c>
      <c r="K674" s="46">
        <f t="shared" si="73"/>
        <v>2.3262736471761303E-2</v>
      </c>
      <c r="M674" s="47">
        <f t="shared" si="70"/>
        <v>18639.859876860635</v>
      </c>
      <c r="O674" s="48">
        <f t="shared" si="74"/>
        <v>37.279719753721274</v>
      </c>
      <c r="Q674" s="48">
        <f t="shared" si="75"/>
        <v>40.516719753721276</v>
      </c>
      <c r="S674" s="49">
        <f t="shared" si="76"/>
        <v>40.387828946508321</v>
      </c>
    </row>
    <row r="675" spans="1:19" hidden="1" x14ac:dyDescent="0.2">
      <c r="A675" s="38">
        <v>666</v>
      </c>
      <c r="C675" s="43">
        <f t="shared" si="71"/>
        <v>333000</v>
      </c>
      <c r="E675" s="44">
        <f t="shared" si="72"/>
        <v>0.92500000000000004</v>
      </c>
      <c r="G675" s="45">
        <v>3.5810000000000002E-2</v>
      </c>
      <c r="I675" s="45">
        <f>'Ex SWC-7'!$D$11</f>
        <v>1.2547263528238697E-2</v>
      </c>
      <c r="K675" s="46">
        <f t="shared" si="73"/>
        <v>2.3262736471761303E-2</v>
      </c>
      <c r="M675" s="47">
        <f t="shared" si="70"/>
        <v>18651.491245096513</v>
      </c>
      <c r="O675" s="48">
        <f t="shared" si="74"/>
        <v>37.302982490193024</v>
      </c>
      <c r="Q675" s="48">
        <f t="shared" si="75"/>
        <v>40.539982490193026</v>
      </c>
      <c r="S675" s="49">
        <f t="shared" si="76"/>
        <v>40.387828946508321</v>
      </c>
    </row>
    <row r="676" spans="1:19" hidden="1" x14ac:dyDescent="0.2">
      <c r="A676" s="38">
        <v>667</v>
      </c>
      <c r="C676" s="43">
        <f t="shared" si="71"/>
        <v>333500</v>
      </c>
      <c r="E676" s="44">
        <f t="shared" si="72"/>
        <v>0.92638888888888893</v>
      </c>
      <c r="G676" s="45">
        <v>3.5810000000000002E-2</v>
      </c>
      <c r="I676" s="45">
        <f>'Ex SWC-7'!$D$11</f>
        <v>1.2547263528238697E-2</v>
      </c>
      <c r="K676" s="46">
        <f t="shared" si="73"/>
        <v>2.3262736471761303E-2</v>
      </c>
      <c r="M676" s="47">
        <f t="shared" si="70"/>
        <v>18663.122613332394</v>
      </c>
      <c r="O676" s="48">
        <f t="shared" si="74"/>
        <v>37.326245226664788</v>
      </c>
      <c r="Q676" s="48">
        <f t="shared" si="75"/>
        <v>40.56324522666479</v>
      </c>
      <c r="S676" s="49">
        <f t="shared" si="76"/>
        <v>40.387828946508321</v>
      </c>
    </row>
    <row r="677" spans="1:19" hidden="1" x14ac:dyDescent="0.2">
      <c r="A677" s="38">
        <v>668</v>
      </c>
      <c r="C677" s="43">
        <f t="shared" si="71"/>
        <v>334000</v>
      </c>
      <c r="E677" s="44">
        <f t="shared" si="72"/>
        <v>0.92777777777777781</v>
      </c>
      <c r="G677" s="45">
        <v>3.5810000000000002E-2</v>
      </c>
      <c r="I677" s="45">
        <f>'Ex SWC-7'!$D$11</f>
        <v>1.2547263528238697E-2</v>
      </c>
      <c r="K677" s="46">
        <f t="shared" si="73"/>
        <v>2.3262736471761303E-2</v>
      </c>
      <c r="M677" s="47">
        <f t="shared" si="70"/>
        <v>18674.753981568276</v>
      </c>
      <c r="O677" s="48">
        <f t="shared" si="74"/>
        <v>37.349507963136553</v>
      </c>
      <c r="Q677" s="48">
        <f t="shared" si="75"/>
        <v>40.586507963136555</v>
      </c>
      <c r="S677" s="49">
        <f t="shared" si="76"/>
        <v>40.387828946508321</v>
      </c>
    </row>
    <row r="678" spans="1:19" hidden="1" x14ac:dyDescent="0.2">
      <c r="A678" s="38">
        <v>669</v>
      </c>
      <c r="C678" s="43">
        <f t="shared" si="71"/>
        <v>334500</v>
      </c>
      <c r="E678" s="44">
        <f t="shared" si="72"/>
        <v>0.9291666666666667</v>
      </c>
      <c r="G678" s="45">
        <v>3.5810000000000002E-2</v>
      </c>
      <c r="I678" s="45">
        <f>'Ex SWC-7'!$D$11</f>
        <v>1.2547263528238697E-2</v>
      </c>
      <c r="K678" s="46">
        <f t="shared" si="73"/>
        <v>2.3262736471761303E-2</v>
      </c>
      <c r="M678" s="47">
        <f t="shared" si="70"/>
        <v>18686.385349804157</v>
      </c>
      <c r="O678" s="48">
        <f t="shared" si="74"/>
        <v>37.372770699608317</v>
      </c>
      <c r="Q678" s="48">
        <f t="shared" si="75"/>
        <v>40.609770699608319</v>
      </c>
      <c r="S678" s="49">
        <f t="shared" si="76"/>
        <v>40.387828946508321</v>
      </c>
    </row>
    <row r="679" spans="1:19" hidden="1" x14ac:dyDescent="0.2">
      <c r="A679" s="38">
        <v>670</v>
      </c>
      <c r="C679" s="43">
        <f t="shared" si="71"/>
        <v>335000</v>
      </c>
      <c r="E679" s="44">
        <f t="shared" si="72"/>
        <v>0.93055555555555558</v>
      </c>
      <c r="G679" s="45">
        <v>3.5810000000000002E-2</v>
      </c>
      <c r="I679" s="45">
        <f>'Ex SWC-7'!$D$11</f>
        <v>1.2547263528238697E-2</v>
      </c>
      <c r="K679" s="46">
        <f t="shared" si="73"/>
        <v>2.3262736471761303E-2</v>
      </c>
      <c r="M679" s="47">
        <f t="shared" si="70"/>
        <v>18698.016718040039</v>
      </c>
      <c r="O679" s="48">
        <f t="shared" si="74"/>
        <v>37.396033436080074</v>
      </c>
      <c r="Q679" s="48">
        <f t="shared" si="75"/>
        <v>40.633033436080076</v>
      </c>
      <c r="S679" s="49">
        <f t="shared" si="76"/>
        <v>40.387828946508321</v>
      </c>
    </row>
    <row r="680" spans="1:19" hidden="1" x14ac:dyDescent="0.2">
      <c r="A680" s="38">
        <v>671</v>
      </c>
      <c r="C680" s="43">
        <f t="shared" si="71"/>
        <v>335500</v>
      </c>
      <c r="E680" s="44">
        <f t="shared" si="72"/>
        <v>0.93194444444444446</v>
      </c>
      <c r="G680" s="45">
        <v>3.5810000000000002E-2</v>
      </c>
      <c r="I680" s="45">
        <f>'Ex SWC-7'!$D$11</f>
        <v>1.2547263528238697E-2</v>
      </c>
      <c r="K680" s="46">
        <f t="shared" si="73"/>
        <v>2.3262736471761303E-2</v>
      </c>
      <c r="M680" s="47">
        <f t="shared" si="70"/>
        <v>18709.64808627592</v>
      </c>
      <c r="O680" s="48">
        <f t="shared" si="74"/>
        <v>37.419296172551839</v>
      </c>
      <c r="Q680" s="48">
        <f t="shared" si="75"/>
        <v>40.656296172551841</v>
      </c>
      <c r="S680" s="49">
        <f t="shared" si="76"/>
        <v>40.387828946508321</v>
      </c>
    </row>
    <row r="681" spans="1:19" hidden="1" x14ac:dyDescent="0.2">
      <c r="A681" s="38">
        <v>672</v>
      </c>
      <c r="C681" s="43">
        <f t="shared" si="71"/>
        <v>336000</v>
      </c>
      <c r="E681" s="44">
        <f t="shared" si="72"/>
        <v>0.93333333333333335</v>
      </c>
      <c r="G681" s="45">
        <v>3.5810000000000002E-2</v>
      </c>
      <c r="I681" s="45">
        <f>'Ex SWC-7'!$D$11</f>
        <v>1.2547263528238697E-2</v>
      </c>
      <c r="K681" s="46">
        <f t="shared" si="73"/>
        <v>2.3262736471761303E-2</v>
      </c>
      <c r="M681" s="47">
        <f t="shared" si="70"/>
        <v>18721.279454511798</v>
      </c>
      <c r="O681" s="48">
        <f t="shared" si="74"/>
        <v>37.442558909023596</v>
      </c>
      <c r="Q681" s="48">
        <f t="shared" si="75"/>
        <v>40.679558909023598</v>
      </c>
      <c r="S681" s="49">
        <f t="shared" si="76"/>
        <v>40.387828946508321</v>
      </c>
    </row>
    <row r="682" spans="1:19" hidden="1" x14ac:dyDescent="0.2">
      <c r="A682" s="38">
        <v>673</v>
      </c>
      <c r="C682" s="43">
        <f t="shared" si="71"/>
        <v>336500</v>
      </c>
      <c r="E682" s="44">
        <f t="shared" si="72"/>
        <v>0.93472222222222223</v>
      </c>
      <c r="G682" s="45">
        <v>3.5810000000000002E-2</v>
      </c>
      <c r="I682" s="45">
        <f>'Ex SWC-7'!$D$11</f>
        <v>1.2547263528238697E-2</v>
      </c>
      <c r="K682" s="46">
        <f t="shared" si="73"/>
        <v>2.3262736471761303E-2</v>
      </c>
      <c r="M682" s="47">
        <f t="shared" si="70"/>
        <v>18732.910822747679</v>
      </c>
      <c r="O682" s="48">
        <f t="shared" si="74"/>
        <v>37.46582164549536</v>
      </c>
      <c r="Q682" s="48">
        <f t="shared" si="75"/>
        <v>40.702821645495362</v>
      </c>
      <c r="S682" s="49">
        <f t="shared" si="76"/>
        <v>40.387828946508321</v>
      </c>
    </row>
    <row r="683" spans="1:19" hidden="1" x14ac:dyDescent="0.2">
      <c r="A683" s="38">
        <v>674</v>
      </c>
      <c r="C683" s="43">
        <f t="shared" si="71"/>
        <v>337000</v>
      </c>
      <c r="E683" s="44">
        <f t="shared" si="72"/>
        <v>0.93611111111111112</v>
      </c>
      <c r="G683" s="45">
        <v>3.5810000000000002E-2</v>
      </c>
      <c r="I683" s="45">
        <f>'Ex SWC-7'!$D$11</f>
        <v>1.2547263528238697E-2</v>
      </c>
      <c r="K683" s="46">
        <f t="shared" si="73"/>
        <v>2.3262736471761303E-2</v>
      </c>
      <c r="M683" s="47">
        <f t="shared" si="70"/>
        <v>18744.54219098356</v>
      </c>
      <c r="O683" s="48">
        <f t="shared" si="74"/>
        <v>37.489084381967118</v>
      </c>
      <c r="Q683" s="48">
        <f t="shared" si="75"/>
        <v>40.726084381967119</v>
      </c>
      <c r="S683" s="49">
        <f t="shared" si="76"/>
        <v>40.387828946508321</v>
      </c>
    </row>
    <row r="684" spans="1:19" hidden="1" x14ac:dyDescent="0.2">
      <c r="A684" s="38">
        <v>675</v>
      </c>
      <c r="C684" s="43">
        <f t="shared" si="71"/>
        <v>337500</v>
      </c>
      <c r="E684" s="44">
        <f t="shared" si="72"/>
        <v>0.9375</v>
      </c>
      <c r="G684" s="45">
        <v>3.5810000000000002E-2</v>
      </c>
      <c r="I684" s="45">
        <f>'Ex SWC-7'!$D$11</f>
        <v>1.2547263528238697E-2</v>
      </c>
      <c r="K684" s="46">
        <f t="shared" si="73"/>
        <v>2.3262736471761303E-2</v>
      </c>
      <c r="M684" s="47">
        <f t="shared" si="70"/>
        <v>18756.173559219442</v>
      </c>
      <c r="O684" s="48">
        <f t="shared" si="74"/>
        <v>37.512347118438882</v>
      </c>
      <c r="Q684" s="48">
        <f t="shared" si="75"/>
        <v>40.749347118438884</v>
      </c>
      <c r="S684" s="49">
        <f t="shared" si="76"/>
        <v>40.387828946508321</v>
      </c>
    </row>
    <row r="685" spans="1:19" hidden="1" x14ac:dyDescent="0.2">
      <c r="A685" s="38">
        <v>676</v>
      </c>
      <c r="C685" s="43">
        <f t="shared" si="71"/>
        <v>338000</v>
      </c>
      <c r="E685" s="44">
        <f t="shared" si="72"/>
        <v>0.93888888888888888</v>
      </c>
      <c r="G685" s="45">
        <v>3.5810000000000002E-2</v>
      </c>
      <c r="I685" s="45">
        <f>'Ex SWC-7'!$D$11</f>
        <v>1.2547263528238697E-2</v>
      </c>
      <c r="K685" s="46">
        <f t="shared" si="73"/>
        <v>2.3262736471761303E-2</v>
      </c>
      <c r="M685" s="47">
        <f t="shared" si="70"/>
        <v>18767.80492745532</v>
      </c>
      <c r="O685" s="48">
        <f t="shared" si="74"/>
        <v>37.535609854910639</v>
      </c>
      <c r="Q685" s="48">
        <f t="shared" si="75"/>
        <v>40.772609854910641</v>
      </c>
      <c r="S685" s="49">
        <f t="shared" si="76"/>
        <v>40.387828946508321</v>
      </c>
    </row>
    <row r="686" spans="1:19" hidden="1" x14ac:dyDescent="0.2">
      <c r="A686" s="38">
        <v>677</v>
      </c>
      <c r="C686" s="43">
        <f t="shared" si="71"/>
        <v>338500</v>
      </c>
      <c r="E686" s="44">
        <f t="shared" si="72"/>
        <v>0.94027777777777777</v>
      </c>
      <c r="G686" s="45">
        <v>3.5810000000000002E-2</v>
      </c>
      <c r="I686" s="45">
        <f>'Ex SWC-7'!$D$11</f>
        <v>1.2547263528238697E-2</v>
      </c>
      <c r="K686" s="46">
        <f t="shared" si="73"/>
        <v>2.3262736471761303E-2</v>
      </c>
      <c r="M686" s="47">
        <f t="shared" si="70"/>
        <v>18779.436295691201</v>
      </c>
      <c r="O686" s="48">
        <f t="shared" si="74"/>
        <v>37.558872591382404</v>
      </c>
      <c r="Q686" s="48">
        <f t="shared" si="75"/>
        <v>40.795872591382405</v>
      </c>
      <c r="S686" s="49">
        <f t="shared" si="76"/>
        <v>40.387828946508321</v>
      </c>
    </row>
    <row r="687" spans="1:19" hidden="1" x14ac:dyDescent="0.2">
      <c r="A687" s="38">
        <v>678</v>
      </c>
      <c r="C687" s="43">
        <f t="shared" si="71"/>
        <v>339000</v>
      </c>
      <c r="E687" s="44">
        <f t="shared" si="72"/>
        <v>0.94166666666666665</v>
      </c>
      <c r="G687" s="45">
        <v>3.5810000000000002E-2</v>
      </c>
      <c r="I687" s="45">
        <f>'Ex SWC-7'!$D$11</f>
        <v>1.2547263528238697E-2</v>
      </c>
      <c r="K687" s="46">
        <f t="shared" si="73"/>
        <v>2.3262736471761303E-2</v>
      </c>
      <c r="M687" s="47">
        <f t="shared" si="70"/>
        <v>18791.067663927082</v>
      </c>
      <c r="O687" s="48">
        <f t="shared" si="74"/>
        <v>37.582135327854168</v>
      </c>
      <c r="Q687" s="48">
        <f t="shared" si="75"/>
        <v>40.81913532785417</v>
      </c>
      <c r="S687" s="49">
        <f t="shared" si="76"/>
        <v>40.387828946508321</v>
      </c>
    </row>
    <row r="688" spans="1:19" hidden="1" x14ac:dyDescent="0.2">
      <c r="A688" s="38">
        <v>679</v>
      </c>
      <c r="C688" s="43">
        <f t="shared" si="71"/>
        <v>339500</v>
      </c>
      <c r="E688" s="44">
        <f t="shared" si="72"/>
        <v>0.94305555555555554</v>
      </c>
      <c r="G688" s="45">
        <v>3.5810000000000002E-2</v>
      </c>
      <c r="I688" s="45">
        <f>'Ex SWC-7'!$D$11</f>
        <v>1.2547263528238697E-2</v>
      </c>
      <c r="K688" s="46">
        <f t="shared" si="73"/>
        <v>2.3262736471761303E-2</v>
      </c>
      <c r="M688" s="47">
        <f t="shared" si="70"/>
        <v>18802.699032162964</v>
      </c>
      <c r="O688" s="48">
        <f t="shared" si="74"/>
        <v>37.605398064325925</v>
      </c>
      <c r="Q688" s="48">
        <f t="shared" si="75"/>
        <v>40.842398064325927</v>
      </c>
      <c r="S688" s="49">
        <f t="shared" si="76"/>
        <v>40.387828946508321</v>
      </c>
    </row>
    <row r="689" spans="1:19" hidden="1" x14ac:dyDescent="0.2">
      <c r="A689" s="38">
        <v>680</v>
      </c>
      <c r="C689" s="43">
        <f t="shared" si="71"/>
        <v>340000</v>
      </c>
      <c r="E689" s="44">
        <f t="shared" si="72"/>
        <v>0.94444444444444442</v>
      </c>
      <c r="G689" s="45">
        <v>3.5810000000000002E-2</v>
      </c>
      <c r="I689" s="45">
        <f>'Ex SWC-7'!$D$11</f>
        <v>1.2547263528238697E-2</v>
      </c>
      <c r="K689" s="46">
        <f t="shared" si="73"/>
        <v>2.3262736471761303E-2</v>
      </c>
      <c r="M689" s="47">
        <f t="shared" si="70"/>
        <v>18814.330400398845</v>
      </c>
      <c r="O689" s="48">
        <f t="shared" si="74"/>
        <v>37.628660800797689</v>
      </c>
      <c r="Q689" s="48">
        <f t="shared" si="75"/>
        <v>40.865660800797691</v>
      </c>
      <c r="S689" s="49">
        <f t="shared" si="76"/>
        <v>40.387828946508321</v>
      </c>
    </row>
    <row r="690" spans="1:19" hidden="1" x14ac:dyDescent="0.2">
      <c r="A690" s="38">
        <v>681</v>
      </c>
      <c r="C690" s="43">
        <f t="shared" si="71"/>
        <v>340500</v>
      </c>
      <c r="E690" s="44">
        <f t="shared" si="72"/>
        <v>0.9458333333333333</v>
      </c>
      <c r="G690" s="45">
        <v>3.5810000000000002E-2</v>
      </c>
      <c r="I690" s="45">
        <f>'Ex SWC-7'!$D$11</f>
        <v>1.2547263528238697E-2</v>
      </c>
      <c r="K690" s="46">
        <f t="shared" si="73"/>
        <v>2.3262736471761303E-2</v>
      </c>
      <c r="M690" s="47">
        <f t="shared" si="70"/>
        <v>18825.961768634726</v>
      </c>
      <c r="O690" s="48">
        <f t="shared" si="74"/>
        <v>37.651923537269454</v>
      </c>
      <c r="Q690" s="48">
        <f t="shared" si="75"/>
        <v>40.888923537269456</v>
      </c>
      <c r="S690" s="49">
        <f t="shared" si="76"/>
        <v>40.387828946508321</v>
      </c>
    </row>
    <row r="691" spans="1:19" hidden="1" x14ac:dyDescent="0.2">
      <c r="A691" s="38">
        <v>682</v>
      </c>
      <c r="C691" s="43">
        <f t="shared" si="71"/>
        <v>341000</v>
      </c>
      <c r="E691" s="44">
        <f t="shared" si="72"/>
        <v>0.94722222222222219</v>
      </c>
      <c r="G691" s="45">
        <v>3.5810000000000002E-2</v>
      </c>
      <c r="I691" s="45">
        <f>'Ex SWC-7'!$D$11</f>
        <v>1.2547263528238697E-2</v>
      </c>
      <c r="K691" s="46">
        <f t="shared" si="73"/>
        <v>2.3262736471761303E-2</v>
      </c>
      <c r="M691" s="47">
        <f t="shared" si="70"/>
        <v>18837.593136870604</v>
      </c>
      <c r="O691" s="48">
        <f t="shared" si="74"/>
        <v>37.675186273741211</v>
      </c>
      <c r="Q691" s="48">
        <f t="shared" si="75"/>
        <v>40.912186273741213</v>
      </c>
      <c r="S691" s="49">
        <f t="shared" si="76"/>
        <v>40.387828946508321</v>
      </c>
    </row>
    <row r="692" spans="1:19" hidden="1" x14ac:dyDescent="0.2">
      <c r="A692" s="38">
        <v>683</v>
      </c>
      <c r="C692" s="43">
        <f t="shared" si="71"/>
        <v>341500</v>
      </c>
      <c r="E692" s="44">
        <f t="shared" si="72"/>
        <v>0.94861111111111107</v>
      </c>
      <c r="G692" s="45">
        <v>3.5810000000000002E-2</v>
      </c>
      <c r="I692" s="45">
        <f>'Ex SWC-7'!$D$11</f>
        <v>1.2547263528238697E-2</v>
      </c>
      <c r="K692" s="46">
        <f t="shared" si="73"/>
        <v>2.3262736471761303E-2</v>
      </c>
      <c r="M692" s="47">
        <f t="shared" si="70"/>
        <v>18849.224505106486</v>
      </c>
      <c r="O692" s="48">
        <f t="shared" si="74"/>
        <v>37.698449010212968</v>
      </c>
      <c r="Q692" s="48">
        <f t="shared" si="75"/>
        <v>40.93544901021297</v>
      </c>
      <c r="S692" s="49">
        <f t="shared" si="76"/>
        <v>40.387828946508321</v>
      </c>
    </row>
    <row r="693" spans="1:19" hidden="1" x14ac:dyDescent="0.2">
      <c r="A693" s="38">
        <v>684</v>
      </c>
      <c r="C693" s="43">
        <f t="shared" si="71"/>
        <v>342000</v>
      </c>
      <c r="E693" s="44">
        <f t="shared" si="72"/>
        <v>0.95</v>
      </c>
      <c r="G693" s="45">
        <v>3.5810000000000002E-2</v>
      </c>
      <c r="I693" s="45">
        <f>'Ex SWC-7'!$D$11</f>
        <v>1.2547263528238697E-2</v>
      </c>
      <c r="K693" s="46">
        <f t="shared" si="73"/>
        <v>2.3262736471761303E-2</v>
      </c>
      <c r="M693" s="47">
        <f t="shared" si="70"/>
        <v>18860.855873342367</v>
      </c>
      <c r="O693" s="48">
        <f t="shared" si="74"/>
        <v>37.721711746684733</v>
      </c>
      <c r="Q693" s="48">
        <f t="shared" si="75"/>
        <v>40.958711746684735</v>
      </c>
      <c r="S693" s="49">
        <f t="shared" si="76"/>
        <v>40.387828946508321</v>
      </c>
    </row>
    <row r="694" spans="1:19" hidden="1" x14ac:dyDescent="0.2">
      <c r="A694" s="38">
        <v>685</v>
      </c>
      <c r="C694" s="43">
        <f t="shared" si="71"/>
        <v>342500</v>
      </c>
      <c r="E694" s="44">
        <f t="shared" si="72"/>
        <v>0.95138888888888884</v>
      </c>
      <c r="G694" s="45">
        <v>3.5810000000000002E-2</v>
      </c>
      <c r="I694" s="45">
        <f>'Ex SWC-7'!$D$11</f>
        <v>1.2547263528238697E-2</v>
      </c>
      <c r="K694" s="46">
        <f t="shared" si="73"/>
        <v>2.3262736471761303E-2</v>
      </c>
      <c r="M694" s="47">
        <f t="shared" si="70"/>
        <v>18872.487241578248</v>
      </c>
      <c r="O694" s="48">
        <f t="shared" si="74"/>
        <v>37.744974483156497</v>
      </c>
      <c r="Q694" s="48">
        <f t="shared" si="75"/>
        <v>40.981974483156499</v>
      </c>
      <c r="S694" s="49">
        <f t="shared" si="76"/>
        <v>40.387828946508321</v>
      </c>
    </row>
    <row r="695" spans="1:19" hidden="1" x14ac:dyDescent="0.2">
      <c r="A695" s="38">
        <v>686</v>
      </c>
      <c r="C695" s="43">
        <f t="shared" si="71"/>
        <v>343000</v>
      </c>
      <c r="E695" s="44">
        <f t="shared" si="72"/>
        <v>0.95277777777777772</v>
      </c>
      <c r="G695" s="45">
        <v>3.5810000000000002E-2</v>
      </c>
      <c r="I695" s="45">
        <f>'Ex SWC-7'!$D$11</f>
        <v>1.2547263528238697E-2</v>
      </c>
      <c r="K695" s="46">
        <f t="shared" si="73"/>
        <v>2.3262736471761303E-2</v>
      </c>
      <c r="M695" s="47">
        <f t="shared" ref="M695:M729" si="77">$M$309+((C695-$C$309)*K695)</f>
        <v>18884.118609814126</v>
      </c>
      <c r="O695" s="48">
        <f t="shared" si="74"/>
        <v>37.768237219628254</v>
      </c>
      <c r="Q695" s="48">
        <f t="shared" si="75"/>
        <v>41.005237219628256</v>
      </c>
      <c r="S695" s="49">
        <f t="shared" si="76"/>
        <v>40.387828946508321</v>
      </c>
    </row>
    <row r="696" spans="1:19" hidden="1" x14ac:dyDescent="0.2">
      <c r="A696" s="38">
        <v>687</v>
      </c>
      <c r="C696" s="43">
        <f t="shared" si="71"/>
        <v>343500</v>
      </c>
      <c r="E696" s="44">
        <f t="shared" si="72"/>
        <v>0.95416666666666672</v>
      </c>
      <c r="G696" s="45">
        <v>3.5810000000000002E-2</v>
      </c>
      <c r="I696" s="45">
        <f>'Ex SWC-7'!$D$11</f>
        <v>1.2547263528238697E-2</v>
      </c>
      <c r="K696" s="46">
        <f t="shared" si="73"/>
        <v>2.3262736471761303E-2</v>
      </c>
      <c r="M696" s="47">
        <f t="shared" si="77"/>
        <v>18895.749978050007</v>
      </c>
      <c r="O696" s="48">
        <f t="shared" si="74"/>
        <v>37.791499956100012</v>
      </c>
      <c r="Q696" s="48">
        <f t="shared" si="75"/>
        <v>41.028499956100013</v>
      </c>
      <c r="S696" s="49">
        <f t="shared" si="76"/>
        <v>40.387828946508321</v>
      </c>
    </row>
    <row r="697" spans="1:19" hidden="1" x14ac:dyDescent="0.2">
      <c r="A697" s="38">
        <v>688</v>
      </c>
      <c r="C697" s="43">
        <f t="shared" si="71"/>
        <v>344000</v>
      </c>
      <c r="E697" s="44">
        <f t="shared" si="72"/>
        <v>0.9555555555555556</v>
      </c>
      <c r="G697" s="45">
        <v>3.5810000000000002E-2</v>
      </c>
      <c r="I697" s="45">
        <f>'Ex SWC-7'!$D$11</f>
        <v>1.2547263528238697E-2</v>
      </c>
      <c r="K697" s="46">
        <f t="shared" si="73"/>
        <v>2.3262736471761303E-2</v>
      </c>
      <c r="M697" s="47">
        <f t="shared" si="77"/>
        <v>18907.381346285889</v>
      </c>
      <c r="O697" s="48">
        <f t="shared" si="74"/>
        <v>37.814762692571776</v>
      </c>
      <c r="Q697" s="48">
        <f t="shared" si="75"/>
        <v>41.051762692571778</v>
      </c>
      <c r="S697" s="49">
        <f t="shared" si="76"/>
        <v>40.387828946508321</v>
      </c>
    </row>
    <row r="698" spans="1:19" hidden="1" x14ac:dyDescent="0.2">
      <c r="A698" s="38">
        <v>689</v>
      </c>
      <c r="C698" s="43">
        <f t="shared" si="71"/>
        <v>344500</v>
      </c>
      <c r="E698" s="44">
        <f t="shared" si="72"/>
        <v>0.95694444444444449</v>
      </c>
      <c r="G698" s="45">
        <v>3.5810000000000002E-2</v>
      </c>
      <c r="I698" s="45">
        <f>'Ex SWC-7'!$D$11</f>
        <v>1.2547263528238697E-2</v>
      </c>
      <c r="K698" s="46">
        <f t="shared" si="73"/>
        <v>2.3262736471761303E-2</v>
      </c>
      <c r="M698" s="47">
        <f t="shared" si="77"/>
        <v>18919.01271452177</v>
      </c>
      <c r="O698" s="48">
        <f t="shared" si="74"/>
        <v>37.83802542904354</v>
      </c>
      <c r="Q698" s="48">
        <f t="shared" si="75"/>
        <v>41.075025429043542</v>
      </c>
      <c r="S698" s="49">
        <f t="shared" si="76"/>
        <v>40.387828946508321</v>
      </c>
    </row>
    <row r="699" spans="1:19" hidden="1" x14ac:dyDescent="0.2">
      <c r="A699" s="38">
        <v>690</v>
      </c>
      <c r="C699" s="43">
        <f t="shared" si="71"/>
        <v>345000</v>
      </c>
      <c r="E699" s="44">
        <f t="shared" si="72"/>
        <v>0.95833333333333337</v>
      </c>
      <c r="G699" s="45">
        <v>3.5810000000000002E-2</v>
      </c>
      <c r="I699" s="45">
        <f>'Ex SWC-7'!$D$11</f>
        <v>1.2547263528238697E-2</v>
      </c>
      <c r="K699" s="46">
        <f t="shared" si="73"/>
        <v>2.3262736471761303E-2</v>
      </c>
      <c r="M699" s="47">
        <f t="shared" si="77"/>
        <v>18930.644082757652</v>
      </c>
      <c r="O699" s="48">
        <f t="shared" si="74"/>
        <v>37.861288165515305</v>
      </c>
      <c r="Q699" s="48">
        <f t="shared" si="75"/>
        <v>41.098288165515307</v>
      </c>
      <c r="S699" s="49">
        <f t="shared" si="76"/>
        <v>40.387828946508321</v>
      </c>
    </row>
    <row r="700" spans="1:19" hidden="1" x14ac:dyDescent="0.2">
      <c r="A700" s="38">
        <v>691</v>
      </c>
      <c r="C700" s="43">
        <f t="shared" si="71"/>
        <v>345500</v>
      </c>
      <c r="E700" s="44">
        <f t="shared" si="72"/>
        <v>0.95972222222222225</v>
      </c>
      <c r="G700" s="45">
        <v>3.5810000000000002E-2</v>
      </c>
      <c r="I700" s="45">
        <f>'Ex SWC-7'!$D$11</f>
        <v>1.2547263528238697E-2</v>
      </c>
      <c r="K700" s="46">
        <f t="shared" si="73"/>
        <v>2.3262736471761303E-2</v>
      </c>
      <c r="M700" s="47">
        <f t="shared" si="77"/>
        <v>18942.275450993533</v>
      </c>
      <c r="O700" s="48">
        <f t="shared" si="74"/>
        <v>37.884550901987069</v>
      </c>
      <c r="Q700" s="48">
        <f t="shared" si="75"/>
        <v>41.121550901987071</v>
      </c>
      <c r="S700" s="49">
        <f t="shared" si="76"/>
        <v>40.387828946508321</v>
      </c>
    </row>
    <row r="701" spans="1:19" hidden="1" x14ac:dyDescent="0.2">
      <c r="A701" s="38">
        <v>692</v>
      </c>
      <c r="C701" s="43">
        <f t="shared" si="71"/>
        <v>346000</v>
      </c>
      <c r="E701" s="44">
        <f t="shared" si="72"/>
        <v>0.96111111111111114</v>
      </c>
      <c r="G701" s="45">
        <v>3.5810000000000002E-2</v>
      </c>
      <c r="I701" s="45">
        <f>'Ex SWC-7'!$D$11</f>
        <v>1.2547263528238697E-2</v>
      </c>
      <c r="K701" s="46">
        <f t="shared" si="73"/>
        <v>2.3262736471761303E-2</v>
      </c>
      <c r="M701" s="47">
        <f t="shared" si="77"/>
        <v>18953.906819229411</v>
      </c>
      <c r="O701" s="48">
        <f t="shared" si="74"/>
        <v>37.907813638458819</v>
      </c>
      <c r="Q701" s="48">
        <f t="shared" si="75"/>
        <v>41.144813638458821</v>
      </c>
      <c r="S701" s="49">
        <f t="shared" si="76"/>
        <v>40.387828946508321</v>
      </c>
    </row>
    <row r="702" spans="1:19" hidden="1" x14ac:dyDescent="0.2">
      <c r="A702" s="38">
        <v>693</v>
      </c>
      <c r="C702" s="43">
        <f t="shared" si="71"/>
        <v>346500</v>
      </c>
      <c r="E702" s="44">
        <f t="shared" si="72"/>
        <v>0.96250000000000002</v>
      </c>
      <c r="G702" s="45">
        <v>3.5810000000000002E-2</v>
      </c>
      <c r="I702" s="45">
        <f>'Ex SWC-7'!$D$11</f>
        <v>1.2547263528238697E-2</v>
      </c>
      <c r="K702" s="46">
        <f t="shared" si="73"/>
        <v>2.3262736471761303E-2</v>
      </c>
      <c r="M702" s="47">
        <f t="shared" si="77"/>
        <v>18965.538187465292</v>
      </c>
      <c r="O702" s="48">
        <f t="shared" si="74"/>
        <v>37.931076374930583</v>
      </c>
      <c r="Q702" s="48">
        <f t="shared" si="75"/>
        <v>41.168076374930585</v>
      </c>
      <c r="S702" s="49">
        <f t="shared" si="76"/>
        <v>40.387828946508321</v>
      </c>
    </row>
    <row r="703" spans="1:19" hidden="1" x14ac:dyDescent="0.2">
      <c r="A703" s="38">
        <v>694</v>
      </c>
      <c r="C703" s="43">
        <f t="shared" si="71"/>
        <v>347000</v>
      </c>
      <c r="E703" s="44">
        <f t="shared" si="72"/>
        <v>0.96388888888888891</v>
      </c>
      <c r="G703" s="45">
        <v>3.5810000000000002E-2</v>
      </c>
      <c r="I703" s="45">
        <f>'Ex SWC-7'!$D$11</f>
        <v>1.2547263528238697E-2</v>
      </c>
      <c r="K703" s="46">
        <f t="shared" si="73"/>
        <v>2.3262736471761303E-2</v>
      </c>
      <c r="M703" s="47">
        <f t="shared" si="77"/>
        <v>18977.169555701174</v>
      </c>
      <c r="O703" s="48">
        <f t="shared" si="74"/>
        <v>37.954339111402348</v>
      </c>
      <c r="Q703" s="48">
        <f t="shared" si="75"/>
        <v>41.19133911140235</v>
      </c>
      <c r="S703" s="49">
        <f t="shared" si="76"/>
        <v>40.387828946508321</v>
      </c>
    </row>
    <row r="704" spans="1:19" hidden="1" x14ac:dyDescent="0.2">
      <c r="A704" s="38">
        <v>695</v>
      </c>
      <c r="C704" s="43">
        <f t="shared" si="71"/>
        <v>347500</v>
      </c>
      <c r="E704" s="44">
        <f t="shared" si="72"/>
        <v>0.96527777777777779</v>
      </c>
      <c r="G704" s="45">
        <v>3.5810000000000002E-2</v>
      </c>
      <c r="I704" s="45">
        <f>'Ex SWC-7'!$D$11</f>
        <v>1.2547263528238697E-2</v>
      </c>
      <c r="K704" s="46">
        <f t="shared" si="73"/>
        <v>2.3262736471761303E-2</v>
      </c>
      <c r="M704" s="47">
        <f t="shared" si="77"/>
        <v>18988.800923937055</v>
      </c>
      <c r="O704" s="48">
        <f t="shared" si="74"/>
        <v>37.977601847874112</v>
      </c>
      <c r="Q704" s="48">
        <f t="shared" si="75"/>
        <v>41.214601847874114</v>
      </c>
      <c r="S704" s="49">
        <f t="shared" si="76"/>
        <v>40.387828946508321</v>
      </c>
    </row>
    <row r="705" spans="1:19" hidden="1" x14ac:dyDescent="0.2">
      <c r="A705" s="38">
        <v>696</v>
      </c>
      <c r="C705" s="43">
        <f t="shared" si="71"/>
        <v>348000</v>
      </c>
      <c r="E705" s="44">
        <f t="shared" si="72"/>
        <v>0.96666666666666667</v>
      </c>
      <c r="G705" s="45">
        <v>3.5810000000000002E-2</v>
      </c>
      <c r="I705" s="45">
        <f>'Ex SWC-7'!$D$11</f>
        <v>1.2547263528238697E-2</v>
      </c>
      <c r="K705" s="46">
        <f t="shared" si="73"/>
        <v>2.3262736471761303E-2</v>
      </c>
      <c r="M705" s="47">
        <f t="shared" si="77"/>
        <v>19000.432292172933</v>
      </c>
      <c r="O705" s="48">
        <f t="shared" si="74"/>
        <v>38.000864584345862</v>
      </c>
      <c r="Q705" s="48">
        <f t="shared" si="75"/>
        <v>41.237864584345864</v>
      </c>
      <c r="S705" s="49">
        <f t="shared" si="76"/>
        <v>40.387828946508321</v>
      </c>
    </row>
    <row r="706" spans="1:19" hidden="1" x14ac:dyDescent="0.2">
      <c r="A706" s="38">
        <v>697</v>
      </c>
      <c r="C706" s="43">
        <f t="shared" si="71"/>
        <v>348500</v>
      </c>
      <c r="E706" s="44">
        <f t="shared" si="72"/>
        <v>0.96805555555555556</v>
      </c>
      <c r="G706" s="45">
        <v>3.5810000000000002E-2</v>
      </c>
      <c r="I706" s="45">
        <f>'Ex SWC-7'!$D$11</f>
        <v>1.2547263528238697E-2</v>
      </c>
      <c r="K706" s="46">
        <f t="shared" si="73"/>
        <v>2.3262736471761303E-2</v>
      </c>
      <c r="M706" s="47">
        <f t="shared" si="77"/>
        <v>19012.063660408814</v>
      </c>
      <c r="O706" s="48">
        <f t="shared" si="74"/>
        <v>38.024127320817627</v>
      </c>
      <c r="Q706" s="48">
        <f t="shared" si="75"/>
        <v>41.261127320817629</v>
      </c>
      <c r="S706" s="49">
        <f t="shared" si="76"/>
        <v>40.387828946508321</v>
      </c>
    </row>
    <row r="707" spans="1:19" hidden="1" x14ac:dyDescent="0.2">
      <c r="A707" s="38">
        <v>698</v>
      </c>
      <c r="C707" s="43">
        <f t="shared" si="71"/>
        <v>349000</v>
      </c>
      <c r="E707" s="44">
        <f t="shared" si="72"/>
        <v>0.96944444444444444</v>
      </c>
      <c r="G707" s="45">
        <v>3.5810000000000002E-2</v>
      </c>
      <c r="I707" s="45">
        <f>'Ex SWC-7'!$D$11</f>
        <v>1.2547263528238697E-2</v>
      </c>
      <c r="K707" s="46">
        <f t="shared" si="73"/>
        <v>2.3262736471761303E-2</v>
      </c>
      <c r="M707" s="47">
        <f t="shared" si="77"/>
        <v>19023.695028644695</v>
      </c>
      <c r="O707" s="48">
        <f t="shared" si="74"/>
        <v>38.047390057289391</v>
      </c>
      <c r="Q707" s="48">
        <f t="shared" si="75"/>
        <v>41.284390057289393</v>
      </c>
      <c r="S707" s="49">
        <f t="shared" si="76"/>
        <v>40.387828946508321</v>
      </c>
    </row>
    <row r="708" spans="1:19" hidden="1" x14ac:dyDescent="0.2">
      <c r="A708" s="38">
        <v>699</v>
      </c>
      <c r="C708" s="43">
        <f t="shared" si="71"/>
        <v>349500</v>
      </c>
      <c r="E708" s="44">
        <f t="shared" si="72"/>
        <v>0.97083333333333333</v>
      </c>
      <c r="G708" s="45">
        <v>3.5810000000000002E-2</v>
      </c>
      <c r="I708" s="45">
        <f>'Ex SWC-7'!$D$11</f>
        <v>1.2547263528238697E-2</v>
      </c>
      <c r="K708" s="46">
        <f t="shared" si="73"/>
        <v>2.3262736471761303E-2</v>
      </c>
      <c r="M708" s="47">
        <f t="shared" si="77"/>
        <v>19035.326396880577</v>
      </c>
      <c r="O708" s="48">
        <f t="shared" si="74"/>
        <v>38.070652793761155</v>
      </c>
      <c r="Q708" s="48">
        <f t="shared" si="75"/>
        <v>41.307652793761157</v>
      </c>
      <c r="S708" s="49">
        <f t="shared" si="76"/>
        <v>40.387828946508321</v>
      </c>
    </row>
    <row r="709" spans="1:19" x14ac:dyDescent="0.2">
      <c r="A709" s="38">
        <v>700</v>
      </c>
      <c r="C709" s="43">
        <f t="shared" si="71"/>
        <v>350000</v>
      </c>
      <c r="E709" s="44">
        <f t="shared" si="72"/>
        <v>0.97222222222222221</v>
      </c>
      <c r="G709" s="45">
        <v>3.5810000000000002E-2</v>
      </c>
      <c r="I709" s="45">
        <f>'Ex SWC-7'!$D$11</f>
        <v>1.2547263528238697E-2</v>
      </c>
      <c r="K709" s="46">
        <f t="shared" si="73"/>
        <v>2.3262736471761303E-2</v>
      </c>
      <c r="M709" s="47">
        <f t="shared" si="77"/>
        <v>19046.957765116458</v>
      </c>
      <c r="O709" s="48">
        <f t="shared" si="74"/>
        <v>38.09391553023292</v>
      </c>
      <c r="Q709" s="48">
        <f t="shared" si="75"/>
        <v>41.330915530232922</v>
      </c>
      <c r="S709" s="49">
        <f t="shared" si="76"/>
        <v>40.387828946508321</v>
      </c>
    </row>
    <row r="710" spans="1:19" hidden="1" x14ac:dyDescent="0.2">
      <c r="A710" s="38">
        <v>701</v>
      </c>
      <c r="C710" s="43">
        <f t="shared" si="71"/>
        <v>350500</v>
      </c>
      <c r="E710" s="44">
        <f t="shared" si="72"/>
        <v>0.97361111111111109</v>
      </c>
      <c r="G710" s="45">
        <v>3.5810000000000002E-2</v>
      </c>
      <c r="I710" s="45">
        <f>'Ex SWC-7'!$D$11</f>
        <v>1.2547263528238697E-2</v>
      </c>
      <c r="K710" s="46">
        <f t="shared" si="73"/>
        <v>2.3262736471761303E-2</v>
      </c>
      <c r="M710" s="47">
        <f t="shared" si="77"/>
        <v>19058.58913335234</v>
      </c>
      <c r="O710" s="48">
        <f t="shared" si="74"/>
        <v>38.117178266704677</v>
      </c>
      <c r="Q710" s="48">
        <f t="shared" si="75"/>
        <v>41.354178266704679</v>
      </c>
      <c r="S710" s="49">
        <f t="shared" si="76"/>
        <v>40.387828946508321</v>
      </c>
    </row>
    <row r="711" spans="1:19" hidden="1" x14ac:dyDescent="0.2">
      <c r="A711" s="38">
        <v>702</v>
      </c>
      <c r="C711" s="43">
        <f t="shared" si="71"/>
        <v>351000</v>
      </c>
      <c r="E711" s="44">
        <f t="shared" si="72"/>
        <v>0.97499999999999998</v>
      </c>
      <c r="G711" s="45">
        <v>3.5810000000000002E-2</v>
      </c>
      <c r="I711" s="45">
        <f>'Ex SWC-7'!$D$11</f>
        <v>1.2547263528238697E-2</v>
      </c>
      <c r="K711" s="46">
        <f t="shared" si="73"/>
        <v>2.3262736471761303E-2</v>
      </c>
      <c r="M711" s="47">
        <f t="shared" si="77"/>
        <v>19070.220501588217</v>
      </c>
      <c r="O711" s="48">
        <f t="shared" si="74"/>
        <v>38.140441003176434</v>
      </c>
      <c r="Q711" s="48">
        <f t="shared" si="75"/>
        <v>41.377441003176436</v>
      </c>
      <c r="S711" s="49">
        <f t="shared" si="76"/>
        <v>40.387828946508321</v>
      </c>
    </row>
    <row r="712" spans="1:19" hidden="1" x14ac:dyDescent="0.2">
      <c r="A712" s="38">
        <v>703</v>
      </c>
      <c r="C712" s="43">
        <f t="shared" si="71"/>
        <v>351500</v>
      </c>
      <c r="E712" s="44">
        <f t="shared" si="72"/>
        <v>0.97638888888888886</v>
      </c>
      <c r="G712" s="45">
        <v>3.5810000000000002E-2</v>
      </c>
      <c r="I712" s="45">
        <f>'Ex SWC-7'!$D$11</f>
        <v>1.2547263528238697E-2</v>
      </c>
      <c r="K712" s="46">
        <f t="shared" si="73"/>
        <v>2.3262736471761303E-2</v>
      </c>
      <c r="M712" s="47">
        <f t="shared" si="77"/>
        <v>19081.851869824099</v>
      </c>
      <c r="O712" s="48">
        <f t="shared" si="74"/>
        <v>38.163703739648199</v>
      </c>
      <c r="Q712" s="48">
        <f t="shared" si="75"/>
        <v>41.4007037396482</v>
      </c>
      <c r="S712" s="49">
        <f t="shared" si="76"/>
        <v>40.387828946508321</v>
      </c>
    </row>
    <row r="713" spans="1:19" hidden="1" x14ac:dyDescent="0.2">
      <c r="A713" s="38">
        <v>704</v>
      </c>
      <c r="C713" s="43">
        <f t="shared" si="71"/>
        <v>352000</v>
      </c>
      <c r="E713" s="44">
        <f t="shared" si="72"/>
        <v>0.97777777777777775</v>
      </c>
      <c r="G713" s="45">
        <v>3.5810000000000002E-2</v>
      </c>
      <c r="I713" s="45">
        <f>'Ex SWC-7'!$D$11</f>
        <v>1.2547263528238697E-2</v>
      </c>
      <c r="K713" s="46">
        <f t="shared" si="73"/>
        <v>2.3262736471761303E-2</v>
      </c>
      <c r="M713" s="47">
        <f t="shared" si="77"/>
        <v>19093.48323805998</v>
      </c>
      <c r="O713" s="48">
        <f t="shared" si="74"/>
        <v>38.186966476119963</v>
      </c>
      <c r="Q713" s="48">
        <f t="shared" si="75"/>
        <v>41.423966476119965</v>
      </c>
      <c r="S713" s="49">
        <f t="shared" si="76"/>
        <v>40.387828946508321</v>
      </c>
    </row>
    <row r="714" spans="1:19" hidden="1" x14ac:dyDescent="0.2">
      <c r="A714" s="38">
        <v>705</v>
      </c>
      <c r="C714" s="43">
        <f t="shared" si="71"/>
        <v>352500</v>
      </c>
      <c r="E714" s="44">
        <f t="shared" si="72"/>
        <v>0.97916666666666663</v>
      </c>
      <c r="G714" s="45">
        <v>3.5810000000000002E-2</v>
      </c>
      <c r="I714" s="45">
        <f>'Ex SWC-7'!$D$11</f>
        <v>1.2547263528238697E-2</v>
      </c>
      <c r="K714" s="46">
        <f t="shared" si="73"/>
        <v>2.3262736471761303E-2</v>
      </c>
      <c r="M714" s="47">
        <f t="shared" si="77"/>
        <v>19105.114606295861</v>
      </c>
      <c r="O714" s="48">
        <f t="shared" si="74"/>
        <v>38.21022921259172</v>
      </c>
      <c r="Q714" s="48">
        <f t="shared" si="75"/>
        <v>41.447229212591722</v>
      </c>
      <c r="S714" s="49">
        <f t="shared" si="76"/>
        <v>40.387828946508321</v>
      </c>
    </row>
    <row r="715" spans="1:19" hidden="1" x14ac:dyDescent="0.2">
      <c r="A715" s="38">
        <v>706</v>
      </c>
      <c r="C715" s="43">
        <f t="shared" ref="C715:C729" si="78">A715*500</f>
        <v>353000</v>
      </c>
      <c r="E715" s="44">
        <f t="shared" ref="E715:E729" si="79">C715/(720*500)</f>
        <v>0.98055555555555551</v>
      </c>
      <c r="G715" s="45">
        <v>3.5810000000000002E-2</v>
      </c>
      <c r="I715" s="45">
        <f>'Ex SWC-7'!$D$11</f>
        <v>1.2547263528238697E-2</v>
      </c>
      <c r="K715" s="46">
        <f t="shared" ref="K715:K729" si="80">G715-I715</f>
        <v>2.3262736471761303E-2</v>
      </c>
      <c r="M715" s="47">
        <f t="shared" si="77"/>
        <v>19116.745974531739</v>
      </c>
      <c r="O715" s="48">
        <f t="shared" ref="O715:O729" si="81">M715/500</f>
        <v>38.233491949063477</v>
      </c>
      <c r="Q715" s="48">
        <f t="shared" ref="Q715:Q729" si="82">O715+3.237</f>
        <v>41.470491949063479</v>
      </c>
      <c r="S715" s="49">
        <f t="shared" ref="S715:S729" si="83">$S$8</f>
        <v>40.387828946508321</v>
      </c>
    </row>
    <row r="716" spans="1:19" hidden="1" x14ac:dyDescent="0.2">
      <c r="A716" s="38">
        <v>707</v>
      </c>
      <c r="C716" s="43">
        <f t="shared" si="78"/>
        <v>353500</v>
      </c>
      <c r="E716" s="44">
        <f t="shared" si="79"/>
        <v>0.9819444444444444</v>
      </c>
      <c r="G716" s="45">
        <v>3.5810000000000002E-2</v>
      </c>
      <c r="I716" s="45">
        <f>'Ex SWC-7'!$D$11</f>
        <v>1.2547263528238697E-2</v>
      </c>
      <c r="K716" s="46">
        <f t="shared" si="80"/>
        <v>2.3262736471761303E-2</v>
      </c>
      <c r="M716" s="47">
        <f t="shared" si="77"/>
        <v>19128.377342767621</v>
      </c>
      <c r="O716" s="48">
        <f t="shared" si="81"/>
        <v>38.256754685535242</v>
      </c>
      <c r="Q716" s="48">
        <f t="shared" si="82"/>
        <v>41.493754685535244</v>
      </c>
      <c r="S716" s="49">
        <f t="shared" si="83"/>
        <v>40.387828946508321</v>
      </c>
    </row>
    <row r="717" spans="1:19" hidden="1" x14ac:dyDescent="0.2">
      <c r="A717" s="38">
        <v>708</v>
      </c>
      <c r="C717" s="43">
        <f t="shared" si="78"/>
        <v>354000</v>
      </c>
      <c r="E717" s="44">
        <f t="shared" si="79"/>
        <v>0.98333333333333328</v>
      </c>
      <c r="G717" s="45">
        <v>3.5810000000000002E-2</v>
      </c>
      <c r="I717" s="45">
        <f>'Ex SWC-7'!$D$11</f>
        <v>1.2547263528238697E-2</v>
      </c>
      <c r="K717" s="46">
        <f t="shared" si="80"/>
        <v>2.3262736471761303E-2</v>
      </c>
      <c r="M717" s="47">
        <f t="shared" si="77"/>
        <v>19140.008711003502</v>
      </c>
      <c r="O717" s="48">
        <f t="shared" si="81"/>
        <v>38.280017422007006</v>
      </c>
      <c r="Q717" s="48">
        <f t="shared" si="82"/>
        <v>41.517017422007008</v>
      </c>
      <c r="S717" s="49">
        <f t="shared" si="83"/>
        <v>40.387828946508321</v>
      </c>
    </row>
    <row r="718" spans="1:19" hidden="1" x14ac:dyDescent="0.2">
      <c r="A718" s="38">
        <v>709</v>
      </c>
      <c r="C718" s="43">
        <f t="shared" si="78"/>
        <v>354500</v>
      </c>
      <c r="E718" s="44">
        <f t="shared" si="79"/>
        <v>0.98472222222222228</v>
      </c>
      <c r="G718" s="45">
        <v>3.5810000000000002E-2</v>
      </c>
      <c r="I718" s="45">
        <f>'Ex SWC-7'!$D$11</f>
        <v>1.2547263528238697E-2</v>
      </c>
      <c r="K718" s="46">
        <f t="shared" si="80"/>
        <v>2.3262736471761303E-2</v>
      </c>
      <c r="M718" s="47">
        <f t="shared" si="77"/>
        <v>19151.640079239383</v>
      </c>
      <c r="O718" s="48">
        <f t="shared" si="81"/>
        <v>38.303280158478763</v>
      </c>
      <c r="Q718" s="48">
        <f t="shared" si="82"/>
        <v>41.540280158478765</v>
      </c>
      <c r="S718" s="49">
        <f t="shared" si="83"/>
        <v>40.387828946508321</v>
      </c>
    </row>
    <row r="719" spans="1:19" hidden="1" x14ac:dyDescent="0.2">
      <c r="A719" s="38">
        <v>710</v>
      </c>
      <c r="C719" s="43">
        <f t="shared" si="78"/>
        <v>355000</v>
      </c>
      <c r="E719" s="44">
        <f t="shared" si="79"/>
        <v>0.98611111111111116</v>
      </c>
      <c r="G719" s="45">
        <v>3.5810000000000002E-2</v>
      </c>
      <c r="I719" s="45">
        <f>'Ex SWC-7'!$D$11</f>
        <v>1.2547263528238697E-2</v>
      </c>
      <c r="K719" s="46">
        <f t="shared" si="80"/>
        <v>2.3262736471761303E-2</v>
      </c>
      <c r="M719" s="47">
        <f t="shared" si="77"/>
        <v>19163.271447475265</v>
      </c>
      <c r="O719" s="48">
        <f t="shared" si="81"/>
        <v>38.326542894950528</v>
      </c>
      <c r="Q719" s="48">
        <f t="shared" si="82"/>
        <v>41.56354289495053</v>
      </c>
      <c r="S719" s="49">
        <f t="shared" si="83"/>
        <v>40.387828946508321</v>
      </c>
    </row>
    <row r="720" spans="1:19" hidden="1" x14ac:dyDescent="0.2">
      <c r="A720" s="38">
        <v>711</v>
      </c>
      <c r="C720" s="43">
        <f t="shared" si="78"/>
        <v>355500</v>
      </c>
      <c r="E720" s="44">
        <f t="shared" si="79"/>
        <v>0.98750000000000004</v>
      </c>
      <c r="G720" s="45">
        <v>3.5810000000000002E-2</v>
      </c>
      <c r="I720" s="45">
        <f>'Ex SWC-7'!$D$11</f>
        <v>1.2547263528238697E-2</v>
      </c>
      <c r="K720" s="46">
        <f t="shared" si="80"/>
        <v>2.3262736471761303E-2</v>
      </c>
      <c r="M720" s="47">
        <f t="shared" si="77"/>
        <v>19174.902815711146</v>
      </c>
      <c r="O720" s="48">
        <f t="shared" si="81"/>
        <v>38.349805631422292</v>
      </c>
      <c r="Q720" s="48">
        <f t="shared" si="82"/>
        <v>41.586805631422294</v>
      </c>
      <c r="S720" s="49">
        <f t="shared" si="83"/>
        <v>40.387828946508321</v>
      </c>
    </row>
    <row r="721" spans="1:19" hidden="1" x14ac:dyDescent="0.2">
      <c r="A721" s="38">
        <v>712</v>
      </c>
      <c r="C721" s="43">
        <f t="shared" si="78"/>
        <v>356000</v>
      </c>
      <c r="E721" s="44">
        <f t="shared" si="79"/>
        <v>0.98888888888888893</v>
      </c>
      <c r="G721" s="45">
        <v>3.5810000000000002E-2</v>
      </c>
      <c r="I721" s="45">
        <f>'Ex SWC-7'!$D$11</f>
        <v>1.2547263528238697E-2</v>
      </c>
      <c r="K721" s="46">
        <f t="shared" si="80"/>
        <v>2.3262736471761303E-2</v>
      </c>
      <c r="M721" s="47">
        <f t="shared" si="77"/>
        <v>19186.534183947024</v>
      </c>
      <c r="O721" s="48">
        <f t="shared" si="81"/>
        <v>38.373068367894049</v>
      </c>
      <c r="Q721" s="48">
        <f t="shared" si="82"/>
        <v>41.610068367894051</v>
      </c>
      <c r="S721" s="49">
        <f t="shared" si="83"/>
        <v>40.387828946508321</v>
      </c>
    </row>
    <row r="722" spans="1:19" hidden="1" x14ac:dyDescent="0.2">
      <c r="A722" s="38">
        <v>713</v>
      </c>
      <c r="C722" s="43">
        <f t="shared" si="78"/>
        <v>356500</v>
      </c>
      <c r="E722" s="44">
        <f t="shared" si="79"/>
        <v>0.99027777777777781</v>
      </c>
      <c r="G722" s="45">
        <v>3.5810000000000002E-2</v>
      </c>
      <c r="I722" s="45">
        <f>'Ex SWC-7'!$D$11</f>
        <v>1.2547263528238697E-2</v>
      </c>
      <c r="K722" s="46">
        <f t="shared" si="80"/>
        <v>2.3262736471761303E-2</v>
      </c>
      <c r="M722" s="47">
        <f t="shared" si="77"/>
        <v>19198.165552182905</v>
      </c>
      <c r="O722" s="48">
        <f t="shared" si="81"/>
        <v>38.396331104365814</v>
      </c>
      <c r="Q722" s="48">
        <f t="shared" si="82"/>
        <v>41.633331104365816</v>
      </c>
      <c r="S722" s="49">
        <f t="shared" si="83"/>
        <v>40.387828946508321</v>
      </c>
    </row>
    <row r="723" spans="1:19" hidden="1" x14ac:dyDescent="0.2">
      <c r="A723" s="38">
        <v>714</v>
      </c>
      <c r="C723" s="43">
        <f t="shared" si="78"/>
        <v>357000</v>
      </c>
      <c r="E723" s="44">
        <f t="shared" si="79"/>
        <v>0.9916666666666667</v>
      </c>
      <c r="G723" s="45">
        <v>3.5810000000000002E-2</v>
      </c>
      <c r="I723" s="45">
        <f>'Ex SWC-7'!$D$11</f>
        <v>1.2547263528238697E-2</v>
      </c>
      <c r="K723" s="46">
        <f t="shared" si="80"/>
        <v>2.3262736471761303E-2</v>
      </c>
      <c r="M723" s="47">
        <f t="shared" si="77"/>
        <v>19209.796920418787</v>
      </c>
      <c r="O723" s="48">
        <f t="shared" si="81"/>
        <v>38.419593840837571</v>
      </c>
      <c r="Q723" s="48">
        <f t="shared" si="82"/>
        <v>41.656593840837573</v>
      </c>
      <c r="S723" s="49">
        <f t="shared" si="83"/>
        <v>40.387828946508321</v>
      </c>
    </row>
    <row r="724" spans="1:19" hidden="1" x14ac:dyDescent="0.2">
      <c r="A724" s="38">
        <v>715</v>
      </c>
      <c r="C724" s="43">
        <f t="shared" si="78"/>
        <v>357500</v>
      </c>
      <c r="E724" s="44">
        <f t="shared" si="79"/>
        <v>0.99305555555555558</v>
      </c>
      <c r="G724" s="45">
        <v>3.5810000000000002E-2</v>
      </c>
      <c r="I724" s="45">
        <f>'Ex SWC-7'!$D$11</f>
        <v>1.2547263528238697E-2</v>
      </c>
      <c r="K724" s="46">
        <f t="shared" si="80"/>
        <v>2.3262736471761303E-2</v>
      </c>
      <c r="M724" s="47">
        <f t="shared" si="77"/>
        <v>19221.428288654668</v>
      </c>
      <c r="O724" s="48">
        <f t="shared" si="81"/>
        <v>38.442856577309335</v>
      </c>
      <c r="Q724" s="48">
        <f t="shared" si="82"/>
        <v>41.679856577309337</v>
      </c>
      <c r="S724" s="49">
        <f t="shared" si="83"/>
        <v>40.387828946508321</v>
      </c>
    </row>
    <row r="725" spans="1:19" hidden="1" x14ac:dyDescent="0.2">
      <c r="A725" s="38">
        <v>716</v>
      </c>
      <c r="C725" s="43">
        <f t="shared" si="78"/>
        <v>358000</v>
      </c>
      <c r="E725" s="44">
        <f t="shared" si="79"/>
        <v>0.99444444444444446</v>
      </c>
      <c r="G725" s="45">
        <v>3.5810000000000002E-2</v>
      </c>
      <c r="I725" s="45">
        <f>'Ex SWC-7'!$D$11</f>
        <v>1.2547263528238697E-2</v>
      </c>
      <c r="K725" s="46">
        <f t="shared" si="80"/>
        <v>2.3262736471761303E-2</v>
      </c>
      <c r="M725" s="47">
        <f t="shared" si="77"/>
        <v>19233.059656890546</v>
      </c>
      <c r="O725" s="48">
        <f t="shared" si="81"/>
        <v>38.466119313781093</v>
      </c>
      <c r="Q725" s="48">
        <f t="shared" si="82"/>
        <v>41.703119313781094</v>
      </c>
      <c r="S725" s="49">
        <f t="shared" si="83"/>
        <v>40.387828946508321</v>
      </c>
    </row>
    <row r="726" spans="1:19" hidden="1" x14ac:dyDescent="0.2">
      <c r="A726" s="38">
        <v>717</v>
      </c>
      <c r="C726" s="43">
        <f t="shared" si="78"/>
        <v>358500</v>
      </c>
      <c r="E726" s="44">
        <f t="shared" si="79"/>
        <v>0.99583333333333335</v>
      </c>
      <c r="G726" s="45">
        <v>3.5810000000000002E-2</v>
      </c>
      <c r="I726" s="45">
        <f>'Ex SWC-7'!$D$11</f>
        <v>1.2547263528238697E-2</v>
      </c>
      <c r="K726" s="46">
        <f t="shared" si="80"/>
        <v>2.3262736471761303E-2</v>
      </c>
      <c r="M726" s="47">
        <f t="shared" si="77"/>
        <v>19244.691025126427</v>
      </c>
      <c r="O726" s="48">
        <f t="shared" si="81"/>
        <v>38.489382050252857</v>
      </c>
      <c r="Q726" s="48">
        <f t="shared" si="82"/>
        <v>41.726382050252859</v>
      </c>
      <c r="S726" s="49">
        <f t="shared" si="83"/>
        <v>40.387828946508321</v>
      </c>
    </row>
    <row r="727" spans="1:19" hidden="1" x14ac:dyDescent="0.2">
      <c r="A727" s="38">
        <v>718</v>
      </c>
      <c r="C727" s="43">
        <f t="shared" si="78"/>
        <v>359000</v>
      </c>
      <c r="E727" s="44">
        <f t="shared" si="79"/>
        <v>0.99722222222222223</v>
      </c>
      <c r="G727" s="45">
        <v>3.5810000000000002E-2</v>
      </c>
      <c r="I727" s="45">
        <f>'Ex SWC-7'!$D$11</f>
        <v>1.2547263528238697E-2</v>
      </c>
      <c r="K727" s="46">
        <f t="shared" si="80"/>
        <v>2.3262736471761303E-2</v>
      </c>
      <c r="M727" s="47">
        <f t="shared" si="77"/>
        <v>19256.322393362309</v>
      </c>
      <c r="O727" s="48">
        <f t="shared" si="81"/>
        <v>38.512644786724614</v>
      </c>
      <c r="Q727" s="48">
        <f t="shared" si="82"/>
        <v>41.749644786724616</v>
      </c>
      <c r="S727" s="49">
        <f t="shared" si="83"/>
        <v>40.387828946508321</v>
      </c>
    </row>
    <row r="728" spans="1:19" hidden="1" x14ac:dyDescent="0.2">
      <c r="A728" s="38">
        <v>719</v>
      </c>
      <c r="C728" s="43">
        <f t="shared" si="78"/>
        <v>359500</v>
      </c>
      <c r="E728" s="44">
        <f t="shared" si="79"/>
        <v>0.99861111111111112</v>
      </c>
      <c r="G728" s="45">
        <v>3.5810000000000002E-2</v>
      </c>
      <c r="I728" s="45">
        <f>'Ex SWC-7'!$D$11</f>
        <v>1.2547263528238697E-2</v>
      </c>
      <c r="K728" s="46">
        <f t="shared" si="80"/>
        <v>2.3262736471761303E-2</v>
      </c>
      <c r="M728" s="47">
        <f t="shared" si="77"/>
        <v>19267.95376159819</v>
      </c>
      <c r="O728" s="48">
        <f t="shared" si="81"/>
        <v>38.535907523196379</v>
      </c>
      <c r="Q728" s="48">
        <f t="shared" si="82"/>
        <v>41.77290752319638</v>
      </c>
      <c r="S728" s="49">
        <f t="shared" si="83"/>
        <v>40.387828946508321</v>
      </c>
    </row>
    <row r="729" spans="1:19" x14ac:dyDescent="0.2">
      <c r="A729" s="38">
        <v>720</v>
      </c>
      <c r="C729" s="43">
        <f t="shared" si="78"/>
        <v>360000</v>
      </c>
      <c r="E729" s="44">
        <f t="shared" si="79"/>
        <v>1</v>
      </c>
      <c r="G729" s="45">
        <v>3.5810000000000002E-2</v>
      </c>
      <c r="I729" s="45">
        <f>'Ex SWC-7'!$D$11</f>
        <v>1.2547263528238697E-2</v>
      </c>
      <c r="K729" s="46">
        <f t="shared" si="80"/>
        <v>2.3262736471761303E-2</v>
      </c>
      <c r="M729" s="47">
        <f t="shared" si="77"/>
        <v>19279.585129834071</v>
      </c>
      <c r="O729" s="48">
        <f t="shared" si="81"/>
        <v>38.559170259668143</v>
      </c>
      <c r="Q729" s="48">
        <f t="shared" si="82"/>
        <v>41.796170259668145</v>
      </c>
      <c r="S729" s="49">
        <f t="shared" si="83"/>
        <v>40.387828946508321</v>
      </c>
    </row>
    <row r="731" spans="1:19" ht="26.25" customHeight="1" x14ac:dyDescent="0.2">
      <c r="A731" s="186" t="s">
        <v>524</v>
      </c>
      <c r="B731" s="186"/>
      <c r="C731" s="186"/>
      <c r="D731" s="186"/>
      <c r="E731" s="18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</row>
    <row r="733" spans="1:19" x14ac:dyDescent="0.2">
      <c r="A733" s="38" t="s">
        <v>47</v>
      </c>
    </row>
    <row r="734" spans="1:19" x14ac:dyDescent="0.2">
      <c r="A734" s="38" t="s">
        <v>525</v>
      </c>
    </row>
    <row r="735" spans="1:19" x14ac:dyDescent="0.2">
      <c r="A735" s="38" t="s">
        <v>526</v>
      </c>
    </row>
  </sheetData>
  <mergeCells count="2">
    <mergeCell ref="A3:S3"/>
    <mergeCell ref="A731:S731"/>
  </mergeCells>
  <pageMargins left="0.7" right="0.7" top="0.75" bottom="0.75" header="0.3" footer="0.3"/>
  <pageSetup scale="88" fitToHeight="0" orientation="portrait" r:id="rId1"/>
  <headerFooter scaleWithDoc="0">
    <oddHeader>&amp;R&amp;"-,Bold"&amp;10Walmart Inc.
Exhibit SWC-8
Indiana Cause No. 45576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4:G73"/>
  <sheetViews>
    <sheetView zoomScaleNormal="100" workbookViewId="0">
      <selection activeCell="B14" sqref="B14"/>
    </sheetView>
  </sheetViews>
  <sheetFormatPr defaultColWidth="8.7109375" defaultRowHeight="12.75" x14ac:dyDescent="0.2"/>
  <cols>
    <col min="1" max="1" width="8.7109375" style="3"/>
    <col min="2" max="2" width="92.28515625" style="1" bestFit="1" customWidth="1"/>
    <col min="3" max="3" width="10.42578125" style="1" customWidth="1"/>
    <col min="4" max="5" width="10.42578125" style="1" bestFit="1" customWidth="1"/>
    <col min="6" max="16384" width="8.7109375" style="1"/>
  </cols>
  <sheetData>
    <row r="4" spans="1:5" ht="14.45" customHeight="1" x14ac:dyDescent="0.25">
      <c r="A4" s="180" t="s">
        <v>527</v>
      </c>
      <c r="B4" s="180"/>
      <c r="C4" s="180"/>
      <c r="D4" s="180"/>
    </row>
    <row r="5" spans="1:5" ht="14.45" customHeight="1" x14ac:dyDescent="0.25">
      <c r="A5" s="174"/>
      <c r="B5" s="174"/>
      <c r="C5" s="174"/>
      <c r="D5" s="174"/>
    </row>
    <row r="6" spans="1:5" x14ac:dyDescent="0.2">
      <c r="B6" s="167" t="s">
        <v>528</v>
      </c>
    </row>
    <row r="7" spans="1:5" x14ac:dyDescent="0.2">
      <c r="B7" s="1" t="s">
        <v>529</v>
      </c>
      <c r="D7" s="168">
        <f>SUM('Ex SWC-10'!B9:AE32)</f>
        <v>282719.15999999986</v>
      </c>
      <c r="E7" s="1" t="s">
        <v>489</v>
      </c>
    </row>
    <row r="8" spans="1:5" x14ac:dyDescent="0.2">
      <c r="B8" s="1" t="s">
        <v>530</v>
      </c>
      <c r="D8" s="168">
        <f>MAX('Ex SWC-10'!B9:AE32)</f>
        <v>493.02</v>
      </c>
      <c r="E8" s="1" t="s">
        <v>531</v>
      </c>
    </row>
    <row r="9" spans="1:5" x14ac:dyDescent="0.2">
      <c r="D9" s="168"/>
    </row>
    <row r="10" spans="1:5" x14ac:dyDescent="0.2">
      <c r="B10" s="167" t="s">
        <v>532</v>
      </c>
      <c r="D10" s="168"/>
    </row>
    <row r="11" spans="1:5" x14ac:dyDescent="0.2">
      <c r="B11" s="1" t="s">
        <v>533</v>
      </c>
      <c r="D11" s="168">
        <v>427</v>
      </c>
      <c r="E11" s="1" t="s">
        <v>531</v>
      </c>
    </row>
    <row r="12" spans="1:5" x14ac:dyDescent="0.2">
      <c r="B12" s="1" t="s">
        <v>534</v>
      </c>
      <c r="D12" s="168">
        <v>507</v>
      </c>
      <c r="E12" s="1" t="s">
        <v>531</v>
      </c>
    </row>
    <row r="13" spans="1:5" x14ac:dyDescent="0.2">
      <c r="B13" s="1" t="s">
        <v>535</v>
      </c>
      <c r="D13" s="168">
        <v>466</v>
      </c>
      <c r="E13" s="1" t="s">
        <v>531</v>
      </c>
    </row>
    <row r="14" spans="1:5" x14ac:dyDescent="0.2">
      <c r="B14" s="1" t="s">
        <v>536</v>
      </c>
      <c r="D14" s="168">
        <v>480</v>
      </c>
      <c r="E14" s="1" t="s">
        <v>531</v>
      </c>
    </row>
    <row r="15" spans="1:5" x14ac:dyDescent="0.2">
      <c r="B15" s="1" t="s">
        <v>537</v>
      </c>
      <c r="D15" s="168">
        <v>586</v>
      </c>
      <c r="E15" s="1" t="s">
        <v>531</v>
      </c>
    </row>
    <row r="16" spans="1:5" x14ac:dyDescent="0.2">
      <c r="B16" s="1" t="s">
        <v>538</v>
      </c>
      <c r="D16" s="168">
        <v>481</v>
      </c>
      <c r="E16" s="1" t="s">
        <v>531</v>
      </c>
    </row>
    <row r="17" spans="2:5" x14ac:dyDescent="0.2">
      <c r="B17" s="1" t="s">
        <v>539</v>
      </c>
      <c r="D17" s="168">
        <v>503</v>
      </c>
      <c r="E17" s="1" t="s">
        <v>531</v>
      </c>
    </row>
    <row r="18" spans="2:5" x14ac:dyDescent="0.2">
      <c r="B18" s="1" t="s">
        <v>540</v>
      </c>
      <c r="D18" s="168">
        <v>488</v>
      </c>
      <c r="E18" s="1" t="s">
        <v>531</v>
      </c>
    </row>
    <row r="19" spans="2:5" x14ac:dyDescent="0.2">
      <c r="B19" s="1" t="s">
        <v>541</v>
      </c>
      <c r="D19" s="168">
        <v>370</v>
      </c>
      <c r="E19" s="1" t="s">
        <v>531</v>
      </c>
    </row>
    <row r="20" spans="2:5" x14ac:dyDescent="0.2">
      <c r="B20" s="1" t="s">
        <v>542</v>
      </c>
      <c r="D20" s="168">
        <v>405</v>
      </c>
      <c r="E20" s="1" t="s">
        <v>531</v>
      </c>
    </row>
    <row r="21" spans="2:5" x14ac:dyDescent="0.2">
      <c r="B21" s="1" t="s">
        <v>543</v>
      </c>
      <c r="D21" s="168">
        <v>476</v>
      </c>
      <c r="E21" s="1" t="s">
        <v>531</v>
      </c>
    </row>
    <row r="22" spans="2:5" x14ac:dyDescent="0.2">
      <c r="B22" s="1" t="s">
        <v>544</v>
      </c>
      <c r="D22" s="169">
        <f>MAX(D11:D21)</f>
        <v>586</v>
      </c>
      <c r="E22" s="1" t="s">
        <v>531</v>
      </c>
    </row>
    <row r="23" spans="2:5" x14ac:dyDescent="0.2">
      <c r="B23" s="1" t="s">
        <v>545</v>
      </c>
      <c r="D23" s="169">
        <f>0.6*D22</f>
        <v>351.59999999999997</v>
      </c>
      <c r="E23" s="1" t="s">
        <v>531</v>
      </c>
    </row>
    <row r="24" spans="2:5" x14ac:dyDescent="0.2">
      <c r="B24" s="1" t="s">
        <v>546</v>
      </c>
      <c r="D24" s="169">
        <f>MAX(D23,D8)</f>
        <v>493.02</v>
      </c>
      <c r="E24" s="1" t="s">
        <v>531</v>
      </c>
    </row>
    <row r="25" spans="2:5" x14ac:dyDescent="0.2">
      <c r="B25" s="1" t="s">
        <v>547</v>
      </c>
      <c r="D25" s="169">
        <f>D24-10</f>
        <v>483.02</v>
      </c>
      <c r="E25" s="1" t="s">
        <v>531</v>
      </c>
    </row>
    <row r="26" spans="2:5" x14ac:dyDescent="0.2">
      <c r="D26" s="168"/>
    </row>
    <row r="27" spans="2:5" x14ac:dyDescent="0.2">
      <c r="B27" s="167" t="s">
        <v>548</v>
      </c>
      <c r="D27" s="168"/>
    </row>
    <row r="28" spans="2:5" x14ac:dyDescent="0.2">
      <c r="B28" s="1" t="s">
        <v>529</v>
      </c>
      <c r="D28" s="168">
        <f>D7</f>
        <v>282719.15999999986</v>
      </c>
      <c r="E28" s="1" t="s">
        <v>489</v>
      </c>
    </row>
    <row r="29" spans="2:5" x14ac:dyDescent="0.2">
      <c r="B29" s="1" t="s">
        <v>549</v>
      </c>
      <c r="D29" s="168">
        <f>IF(D28&gt;4500,4500)</f>
        <v>4500</v>
      </c>
      <c r="E29" s="1" t="s">
        <v>489</v>
      </c>
    </row>
    <row r="30" spans="2:5" x14ac:dyDescent="0.2">
      <c r="B30" s="1" t="s">
        <v>550</v>
      </c>
      <c r="D30" s="169" t="str">
        <f>IF(D28&lt;D29,D28,"N/A")</f>
        <v>N/A</v>
      </c>
      <c r="E30" s="1" t="s">
        <v>489</v>
      </c>
    </row>
    <row r="31" spans="2:5" x14ac:dyDescent="0.2">
      <c r="D31" s="168"/>
    </row>
    <row r="32" spans="2:5" x14ac:dyDescent="0.2">
      <c r="B32" s="167" t="s">
        <v>551</v>
      </c>
      <c r="D32" s="168"/>
    </row>
    <row r="33" spans="2:5" x14ac:dyDescent="0.2">
      <c r="B33" s="1" t="s">
        <v>529</v>
      </c>
      <c r="D33" s="168">
        <f>D7</f>
        <v>282719.15999999986</v>
      </c>
      <c r="E33" s="1" t="s">
        <v>489</v>
      </c>
    </row>
    <row r="34" spans="2:5" x14ac:dyDescent="0.2">
      <c r="B34" s="1" t="s">
        <v>552</v>
      </c>
      <c r="D34" s="168">
        <f>D24</f>
        <v>493.02</v>
      </c>
      <c r="E34" s="1" t="s">
        <v>531</v>
      </c>
    </row>
    <row r="35" spans="2:5" x14ac:dyDescent="0.2">
      <c r="B35" s="1" t="s">
        <v>553</v>
      </c>
      <c r="D35" s="168">
        <f>D34*300</f>
        <v>147906</v>
      </c>
      <c r="E35" s="1" t="s">
        <v>489</v>
      </c>
    </row>
    <row r="36" spans="2:5" x14ac:dyDescent="0.2">
      <c r="B36" s="1" t="s">
        <v>554</v>
      </c>
      <c r="D36" s="169">
        <f>IF(D33&gt;D35,D35)-4500</f>
        <v>143406</v>
      </c>
      <c r="E36" s="1" t="s">
        <v>489</v>
      </c>
    </row>
    <row r="37" spans="2:5" x14ac:dyDescent="0.2">
      <c r="B37" s="1" t="s">
        <v>555</v>
      </c>
      <c r="D37" s="169" t="str">
        <f>IF(D33&lt;D35,D33-D29,"N/A")</f>
        <v>N/A</v>
      </c>
      <c r="E37" s="1" t="s">
        <v>489</v>
      </c>
    </row>
    <row r="38" spans="2:5" x14ac:dyDescent="0.2">
      <c r="D38" s="168"/>
    </row>
    <row r="39" spans="2:5" x14ac:dyDescent="0.2">
      <c r="B39" s="167" t="s">
        <v>556</v>
      </c>
      <c r="D39" s="168"/>
    </row>
    <row r="40" spans="2:5" x14ac:dyDescent="0.2">
      <c r="B40" s="1" t="s">
        <v>529</v>
      </c>
      <c r="D40" s="168">
        <f>D7</f>
        <v>282719.15999999986</v>
      </c>
      <c r="E40" s="1" t="s">
        <v>489</v>
      </c>
    </row>
    <row r="41" spans="2:5" x14ac:dyDescent="0.2">
      <c r="B41" s="1" t="s">
        <v>557</v>
      </c>
      <c r="D41" s="168">
        <f>D29</f>
        <v>4500</v>
      </c>
      <c r="E41" s="1" t="s">
        <v>531</v>
      </c>
    </row>
    <row r="42" spans="2:5" x14ac:dyDescent="0.2">
      <c r="B42" s="1" t="s">
        <v>558</v>
      </c>
      <c r="D42" s="168">
        <f>D36</f>
        <v>143406</v>
      </c>
      <c r="E42" s="1" t="s">
        <v>489</v>
      </c>
    </row>
    <row r="43" spans="2:5" x14ac:dyDescent="0.2">
      <c r="B43" s="1" t="s">
        <v>559</v>
      </c>
      <c r="D43" s="169">
        <f>D40-D41-D42</f>
        <v>134813.15999999986</v>
      </c>
      <c r="E43" s="1" t="s">
        <v>489</v>
      </c>
    </row>
    <row r="44" spans="2:5" x14ac:dyDescent="0.2">
      <c r="D44" s="168"/>
    </row>
    <row r="45" spans="2:5" x14ac:dyDescent="0.2">
      <c r="B45" s="167" t="s">
        <v>560</v>
      </c>
      <c r="D45" s="168"/>
    </row>
    <row r="46" spans="2:5" x14ac:dyDescent="0.2">
      <c r="B46" s="1" t="s">
        <v>561</v>
      </c>
      <c r="D46" s="168">
        <f>D25</f>
        <v>483.02</v>
      </c>
      <c r="E46" s="1" t="s">
        <v>531</v>
      </c>
    </row>
    <row r="47" spans="2:5" x14ac:dyDescent="0.2">
      <c r="B47" s="1" t="s">
        <v>562</v>
      </c>
      <c r="D47" s="169">
        <f>D29</f>
        <v>4500</v>
      </c>
      <c r="E47" s="1" t="s">
        <v>489</v>
      </c>
    </row>
    <row r="48" spans="2:5" x14ac:dyDescent="0.2">
      <c r="B48" s="1" t="s">
        <v>563</v>
      </c>
      <c r="D48" s="169">
        <f>MAX(D36:D37)</f>
        <v>143406</v>
      </c>
      <c r="E48" s="1" t="s">
        <v>489</v>
      </c>
    </row>
    <row r="49" spans="2:7" x14ac:dyDescent="0.2">
      <c r="B49" s="1" t="s">
        <v>564</v>
      </c>
      <c r="D49" s="169">
        <f>MAX(D43:D43)</f>
        <v>134813.15999999986</v>
      </c>
      <c r="E49" s="1" t="s">
        <v>489</v>
      </c>
    </row>
    <row r="50" spans="2:7" x14ac:dyDescent="0.2">
      <c r="D50" s="168"/>
    </row>
    <row r="51" spans="2:7" x14ac:dyDescent="0.2">
      <c r="B51" s="167" t="s">
        <v>565</v>
      </c>
      <c r="D51" s="168"/>
    </row>
    <row r="52" spans="2:7" x14ac:dyDescent="0.2">
      <c r="B52" s="1" t="s">
        <v>566</v>
      </c>
      <c r="C52" s="170">
        <v>3.2370000000000001</v>
      </c>
      <c r="D52" s="168">
        <f>D46</f>
        <v>483.02</v>
      </c>
      <c r="E52" s="170">
        <f>D52*C52</f>
        <v>1563.53574</v>
      </c>
    </row>
    <row r="53" spans="2:7" x14ac:dyDescent="0.2">
      <c r="B53" s="1" t="s">
        <v>567</v>
      </c>
      <c r="C53" s="171">
        <v>0.13300000000000001</v>
      </c>
      <c r="D53" s="168">
        <f>D47</f>
        <v>4500</v>
      </c>
      <c r="E53" s="170">
        <f>D53*C53</f>
        <v>598.5</v>
      </c>
    </row>
    <row r="54" spans="2:7" x14ac:dyDescent="0.2">
      <c r="B54" s="1" t="s">
        <v>568</v>
      </c>
      <c r="C54" s="171">
        <v>0.10851</v>
      </c>
      <c r="D54" s="168">
        <f>D48</f>
        <v>143406</v>
      </c>
      <c r="E54" s="170">
        <f>D54*C54</f>
        <v>15560.985059999999</v>
      </c>
    </row>
    <row r="55" spans="2:7" x14ac:dyDescent="0.2">
      <c r="B55" s="1" t="s">
        <v>569</v>
      </c>
      <c r="C55" s="171">
        <v>3.5810000000000002E-2</v>
      </c>
      <c r="D55" s="168">
        <f>D49</f>
        <v>134813.15999999986</v>
      </c>
      <c r="E55" s="170">
        <f>D55*C55</f>
        <v>4827.6592595999955</v>
      </c>
    </row>
    <row r="56" spans="2:7" x14ac:dyDescent="0.2">
      <c r="B56" s="1" t="s">
        <v>570</v>
      </c>
      <c r="C56" s="170">
        <v>25</v>
      </c>
      <c r="D56" s="170"/>
      <c r="E56" s="170">
        <f>C56</f>
        <v>25</v>
      </c>
    </row>
    <row r="57" spans="2:7" x14ac:dyDescent="0.2">
      <c r="D57" s="168"/>
    </row>
    <row r="58" spans="2:7" x14ac:dyDescent="0.2">
      <c r="B58" s="4" t="s">
        <v>571</v>
      </c>
      <c r="D58" s="168"/>
      <c r="E58" s="172">
        <f>SUM(E52:E56)</f>
        <v>22575.680059599996</v>
      </c>
    </row>
    <row r="59" spans="2:7" x14ac:dyDescent="0.2">
      <c r="D59" s="168"/>
    </row>
    <row r="60" spans="2:7" x14ac:dyDescent="0.2">
      <c r="B60" s="1" t="s">
        <v>47</v>
      </c>
      <c r="D60" s="168"/>
      <c r="E60" s="172"/>
    </row>
    <row r="61" spans="2:7" x14ac:dyDescent="0.2">
      <c r="B61" s="1" t="s">
        <v>572</v>
      </c>
      <c r="D61" s="168"/>
      <c r="E61" s="173"/>
      <c r="G61" s="173"/>
    </row>
    <row r="62" spans="2:7" x14ac:dyDescent="0.2">
      <c r="B62" s="1" t="s">
        <v>573</v>
      </c>
      <c r="D62" s="168"/>
    </row>
    <row r="63" spans="2:7" x14ac:dyDescent="0.2">
      <c r="D63" s="168"/>
    </row>
    <row r="64" spans="2:7" x14ac:dyDescent="0.2">
      <c r="D64" s="168"/>
    </row>
    <row r="65" spans="4:4" x14ac:dyDescent="0.2">
      <c r="D65" s="168"/>
    </row>
    <row r="66" spans="4:4" x14ac:dyDescent="0.2">
      <c r="D66" s="168"/>
    </row>
    <row r="67" spans="4:4" x14ac:dyDescent="0.2">
      <c r="D67" s="168"/>
    </row>
    <row r="68" spans="4:4" x14ac:dyDescent="0.2">
      <c r="D68" s="168"/>
    </row>
    <row r="69" spans="4:4" x14ac:dyDescent="0.2">
      <c r="D69" s="168"/>
    </row>
    <row r="70" spans="4:4" x14ac:dyDescent="0.2">
      <c r="D70" s="168"/>
    </row>
    <row r="71" spans="4:4" x14ac:dyDescent="0.2">
      <c r="D71" s="168"/>
    </row>
    <row r="72" spans="4:4" x14ac:dyDescent="0.2">
      <c r="D72" s="168"/>
    </row>
    <row r="73" spans="4:4" x14ac:dyDescent="0.2">
      <c r="D73" s="168"/>
    </row>
  </sheetData>
  <mergeCells count="1">
    <mergeCell ref="A4:D4"/>
  </mergeCells>
  <pageMargins left="0.7" right="0.7" top="0.75" bottom="0.75" header="0.3" footer="0.3"/>
  <pageSetup scale="69" orientation="portrait" r:id="rId1"/>
  <headerFooter scaleWithDoc="0">
    <oddHeader>&amp;R&amp;"-,Bold"&amp;10Walmart Inc.
Exhibit SWC-9
Indiana Cause No. 45576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EDFBA-80CC-4417-8E0E-78899E1271B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D9C7FF5-CAB8-486B-9FBE-A6107D5225DA}"/>
</file>

<file path=customXml/itemProps3.xml><?xml version="1.0" encoding="utf-8"?>
<ds:datastoreItem xmlns:ds="http://schemas.openxmlformats.org/officeDocument/2006/customXml" ds:itemID="{791B8F12-66B8-4D48-82FF-7FEF79B0BE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Sheet1</vt:lpstr>
      <vt:lpstr>Ex SWC-2</vt:lpstr>
      <vt:lpstr>Ex SWC-3</vt:lpstr>
      <vt:lpstr>Ex SWC-4</vt:lpstr>
      <vt:lpstr>Ex SWC-5</vt:lpstr>
      <vt:lpstr>Ex SWC-6</vt:lpstr>
      <vt:lpstr>Ex SWC-7</vt:lpstr>
      <vt:lpstr>Ex SWC-8</vt:lpstr>
      <vt:lpstr>Ex SWC-9</vt:lpstr>
      <vt:lpstr>Ex SWC-10</vt:lpstr>
      <vt:lpstr>Data for Figure 1</vt:lpstr>
      <vt:lpstr>Data for Figure 6</vt:lpstr>
      <vt:lpstr>Figure 2</vt:lpstr>
      <vt:lpstr>Figure 1</vt:lpstr>
      <vt:lpstr>Figure 3</vt:lpstr>
      <vt:lpstr>Figure 4</vt:lpstr>
      <vt:lpstr>Figure 5</vt:lpstr>
      <vt:lpstr>Figure 6</vt:lpstr>
      <vt:lpstr>'Ex SWC-2'!Print_Area</vt:lpstr>
      <vt:lpstr>'Ex SWC-4'!Print_Area</vt:lpstr>
      <vt:lpstr>'Data for Figure 6'!Print_Titles</vt:lpstr>
      <vt:lpstr>'Ex SWC-3'!Print_Titles</vt:lpstr>
      <vt:lpstr>'Ex SWC-8'!Print_Titles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W. Chriss</dc:creator>
  <cp:keywords/>
  <dc:description/>
  <cp:lastModifiedBy>Hunter, Stacy</cp:lastModifiedBy>
  <cp:revision/>
  <dcterms:created xsi:type="dcterms:W3CDTF">2019-02-27T15:37:25Z</dcterms:created>
  <dcterms:modified xsi:type="dcterms:W3CDTF">2021-10-14T20:54:39Z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4820e8-223f-4ed2-bd95-81c83f641284_Enabled">
    <vt:lpwstr>True</vt:lpwstr>
  </property>
  <property fmtid="{D5CDD505-2E9C-101B-9397-08002B2CF9AE}" pid="3" name="MSIP_Label_b24820e8-223f-4ed2-bd95-81c83f641284_SiteId">
    <vt:lpwstr>3cbcc3d3-094d-4006-9849-0d11d61f484d</vt:lpwstr>
  </property>
  <property fmtid="{D5CDD505-2E9C-101B-9397-08002B2CF9AE}" pid="4" name="MSIP_Label_b24820e8-223f-4ed2-bd95-81c83f641284_Owner">
    <vt:lpwstr>s7chris@homeoffice.wal-mart.com</vt:lpwstr>
  </property>
  <property fmtid="{D5CDD505-2E9C-101B-9397-08002B2CF9AE}" pid="5" name="MSIP_Label_b24820e8-223f-4ed2-bd95-81c83f641284_SetDate">
    <vt:lpwstr>2019-02-27T15:42:41.0704704Z</vt:lpwstr>
  </property>
  <property fmtid="{D5CDD505-2E9C-101B-9397-08002B2CF9AE}" pid="6" name="MSIP_Label_b24820e8-223f-4ed2-bd95-81c83f641284_Name">
    <vt:lpwstr>Sensitive</vt:lpwstr>
  </property>
  <property fmtid="{D5CDD505-2E9C-101B-9397-08002B2CF9AE}" pid="7" name="MSIP_Label_b24820e8-223f-4ed2-bd95-81c83f641284_Application">
    <vt:lpwstr>Microsoft Azure Information Protection</vt:lpwstr>
  </property>
  <property fmtid="{D5CDD505-2E9C-101B-9397-08002B2CF9AE}" pid="8" name="MSIP_Label_b24820e8-223f-4ed2-bd95-81c83f641284_Extended_MSFT_Method">
    <vt:lpwstr>Automatic</vt:lpwstr>
  </property>
  <property fmtid="{D5CDD505-2E9C-101B-9397-08002B2CF9AE}" pid="9" name="Sensitivity">
    <vt:lpwstr>Sensitive</vt:lpwstr>
  </property>
  <property fmtid="{D5CDD505-2E9C-101B-9397-08002B2CF9AE}" pid="10" name="ContentTypeId">
    <vt:lpwstr>0x01010017F62C1BAB7D1B4998D0BFFEC59B8AD2</vt:lpwstr>
  </property>
</Properties>
</file>