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64C7EF56-2401-47D5-9AFE-B9D11B82F5AB}" xr6:coauthVersionLast="47" xr6:coauthVersionMax="47" xr10:uidLastSave="{00000000-0000-0000-0000-000000000000}"/>
  <bookViews>
    <workbookView xWindow="19080" yWindow="-150" windowWidth="19440" windowHeight="15000" xr2:uid="{40ABBE8D-B596-4146-A0C3-4E28B0982652}"/>
  </bookViews>
  <sheets>
    <sheet name="Cover Page" sheetId="3" r:id="rId1"/>
    <sheet name="Est Payroll (Original)" sheetId="1" r:id="rId2"/>
    <sheet name="Est Payroll (Update 12.16.24)" sheetId="2" r:id="rId3"/>
  </sheets>
  <definedNames>
    <definedName name="\a">#REF!</definedName>
    <definedName name="\CO_RATES">#REF!</definedName>
    <definedName name="\DANBASTN">#REF!</definedName>
    <definedName name="\E">#REF!</definedName>
    <definedName name="\L">#REF!</definedName>
    <definedName name="\P">#REF!</definedName>
    <definedName name="\R">#REF!</definedName>
    <definedName name="\RATES">#REF!</definedName>
    <definedName name="\RATES_ST">#REF!</definedName>
    <definedName name="\RATES1">#REF!</definedName>
    <definedName name="\RATES1A">#REF!</definedName>
    <definedName name="\ST_RATES">#REF!</definedName>
    <definedName name="\STATE">#REF!</definedName>
    <definedName name="\STATE2">#REF!</definedName>
    <definedName name="\STATE3">#REF!</definedName>
    <definedName name="_________C">#REF!</definedName>
    <definedName name="________1993">#REF!</definedName>
    <definedName name="________C">#REF!</definedName>
    <definedName name="_______1993">#REF!</definedName>
    <definedName name="_______C">#REF!</definedName>
    <definedName name="______1993">#REF!</definedName>
    <definedName name="______bud21">#REF!</definedName>
    <definedName name="______C">#REF!</definedName>
    <definedName name="_____1_1989_BONDS">#REF!</definedName>
    <definedName name="_____1993">#REF!</definedName>
    <definedName name="_____bud21">#REF!</definedName>
    <definedName name="_____C">#REF!</definedName>
    <definedName name="____1_1989_BONDS">#REF!</definedName>
    <definedName name="____10PSG_LOAN">#REF!</definedName>
    <definedName name="____11REV_REQ">#REF!</definedName>
    <definedName name="____1993">#REF!</definedName>
    <definedName name="____2CAP_IMPR">#REF!</definedName>
    <definedName name="____3COMP_BILLINGS">#REF!</definedName>
    <definedName name="____4DEPR_EXP">#REF!</definedName>
    <definedName name="____5MIN_BAL">#REF!</definedName>
    <definedName name="____6MIN_BAL_EXP">#REF!</definedName>
    <definedName name="____7NORM_REV">#REF!</definedName>
    <definedName name="____8PF_COE">#REF!</definedName>
    <definedName name="____9PRES_PROP_RT">#REF!</definedName>
    <definedName name="____bud21">#REF!</definedName>
    <definedName name="____C">#REF!</definedName>
    <definedName name="____GF08" hidden="1">#REF!</definedName>
    <definedName name="___1_1989_BONDS">#REF!</definedName>
    <definedName name="___10PSG_LOAN">#REF!</definedName>
    <definedName name="___11REV_REQ">#REF!</definedName>
    <definedName name="___1993">#REF!</definedName>
    <definedName name="___2CAP_IMPR">#REF!</definedName>
    <definedName name="___3COMP_BILLINGS">#REF!</definedName>
    <definedName name="___4DEPR_EXP">#REF!</definedName>
    <definedName name="___5MIN_BAL">#REF!</definedName>
    <definedName name="___6MIN_BAL_EXP">#REF!</definedName>
    <definedName name="___7NORM_REV">#REF!</definedName>
    <definedName name="___8PF_COE">#REF!</definedName>
    <definedName name="___9PRES_PROP_RT">#REF!</definedName>
    <definedName name="___bud21">#REF!</definedName>
    <definedName name="___C">#REF!</definedName>
    <definedName name="___GF08" hidden="1">#REF!</definedName>
    <definedName name="__1_1989_BONDS">#REF!</definedName>
    <definedName name="__10AMOR_1994">#REF!</definedName>
    <definedName name="__10CALC_NORM_REV">#REF!</definedName>
    <definedName name="__10PSG_LOAN">#REF!</definedName>
    <definedName name="__11AMOR_1998">#REF!</definedName>
    <definedName name="__11CAP_IMPR">#REF!</definedName>
    <definedName name="__11REV_REQ">#REF!</definedName>
    <definedName name="__12BILLS_PU">#REF!</definedName>
    <definedName name="__12CASH_FLOW">#REF!</definedName>
    <definedName name="__13BUDG_DET">#REF!</definedName>
    <definedName name="__13COMP_BILLINGS">#REF!</definedName>
    <definedName name="__14BUDGET_BILLING">#REF!</definedName>
    <definedName name="__14COMP_NR_TO_BUD">#REF!</definedName>
    <definedName name="__15BUDGET_COMB">#REF!</definedName>
    <definedName name="__15COVER_SHEET">#REF!</definedName>
    <definedName name="__16BUDGET_WWTP">#REF!</definedName>
    <definedName name="__16CY_2000">#REF!</definedName>
    <definedName name="__16NORM_REV">#REF!</definedName>
    <definedName name="__17CALC_NORM_REV">#REF!</definedName>
    <definedName name="__17DEBT_NOTES">#REF!</definedName>
    <definedName name="__17PF_COE">#REF!</definedName>
    <definedName name="__18CAP_IMPR">#REF!</definedName>
    <definedName name="__18DEBT_RATIOS">#REF!</definedName>
    <definedName name="__18PRES_PROP_RT">#REF!</definedName>
    <definedName name="__1993">#REF!</definedName>
    <definedName name="__19CASH_FLOW">#REF!</definedName>
    <definedName name="__19DEPR_EXP">#REF!</definedName>
    <definedName name="__2_1993">#REF!</definedName>
    <definedName name="__2_2001_LEVEL">#REF!</definedName>
    <definedName name="__20COMB_BUDGET">#REF!</definedName>
    <definedName name="__20DET_INC">#REF!</definedName>
    <definedName name="__20PSG_LOAN">#REF!</definedName>
    <definedName name="__21COMP_BILLINGS">#REF!</definedName>
    <definedName name="__21DET_OP_EXP">#REF!</definedName>
    <definedName name="__22COMP_NR_TO_BUD">#REF!</definedName>
    <definedName name="__22GF_DETAIL">#REF!</definedName>
    <definedName name="__23CUST_ANALYSIS">#REF!</definedName>
    <definedName name="__23LARGE_EMPLOYERS">#REF!</definedName>
    <definedName name="__24CUST_BY_MONTH">#REF!</definedName>
    <definedName name="__24REV_REQ">#REF!</definedName>
    <definedName name="__25CY_2000">#REF!</definedName>
    <definedName name="__25LEVEL_COMBO">#REF!</definedName>
    <definedName name="__26DEBT_CAP">#REF!</definedName>
    <definedName name="__26LU_WKSHT">#REF!</definedName>
    <definedName name="__27DEBT_NOTES">#REF!</definedName>
    <definedName name="__27MIN_BAL">#REF!</definedName>
    <definedName name="__28DEBT_RATIOS">#REF!</definedName>
    <definedName name="__28MIN_BAL_EXP">#REF!</definedName>
    <definedName name="__29DEPR_EXP">#REF!</definedName>
    <definedName name="__29MISC_ECON_INFO">#REF!</definedName>
    <definedName name="__2CAP_IMPR">#REF!</definedName>
    <definedName name="__3_1993_BONDS">#REF!</definedName>
    <definedName name="__3_3_MOS_00">#REF!</definedName>
    <definedName name="__30DET_INC">#REF!</definedName>
    <definedName name="__30NORM_REV">#REF!</definedName>
    <definedName name="__31DET_OP_EXP">#REF!</definedName>
    <definedName name="__31PF_COE">#REF!</definedName>
    <definedName name="__32FIN_INFO">#REF!</definedName>
    <definedName name="__32PRES_PROP_RT">#REF!</definedName>
    <definedName name="__33GF_DETAIL">#REF!</definedName>
    <definedName name="__33PRO_CF">#REF!</definedName>
    <definedName name="__34LARGE_EMPLOYERS">#REF!</definedName>
    <definedName name="__34PRO_OP_EXP">#REF!</definedName>
    <definedName name="__35LEVEL_COMBO">#REF!</definedName>
    <definedName name="__35PSG_LOAN">#REF!</definedName>
    <definedName name="__36MIN_BAL">#REF!</definedName>
    <definedName name="__36RATE_BREAKDOWN">#REF!</definedName>
    <definedName name="__37MIN_BAL_EXP">#REF!</definedName>
    <definedName name="__37RATES_PU">#REF!</definedName>
    <definedName name="__38MISC_ECON_INFO">#REF!</definedName>
    <definedName name="__38RATES_WL">#REF!</definedName>
    <definedName name="__39NORM_REV">#REF!</definedName>
    <definedName name="__39REC_DIS">#REF!</definedName>
    <definedName name="__3COMP_BILLINGS">#REF!</definedName>
    <definedName name="__4_1999_BONDS">#REF!</definedName>
    <definedName name="__4_3_MOS_01">#REF!</definedName>
    <definedName name="__40REV_REQ">#REF!</definedName>
    <definedName name="__41TY_WTB">#REF!</definedName>
    <definedName name="__42USER_CONNECT">#REF!</definedName>
    <definedName name="__4CAP_IMPR">#REF!</definedName>
    <definedName name="__4DEPR_EXP">#REF!</definedName>
    <definedName name="__5_2001_LEVEL">#REF!</definedName>
    <definedName name="__5ALLOC_EXP">#REF!</definedName>
    <definedName name="__5MIN_BAL">#REF!</definedName>
    <definedName name="__6_3_MOS_00">#REF!</definedName>
    <definedName name="__6ALLOC_WL_PU">#REF!</definedName>
    <definedName name="__6COMP_BILLINGS">#REF!</definedName>
    <definedName name="__6MIN_BAL_EXP">#REF!</definedName>
    <definedName name="__7_3_MOS_01">#REF!</definedName>
    <definedName name="__7AMOR_1994">#REF!</definedName>
    <definedName name="__7NORM_REV">#REF!</definedName>
    <definedName name="__8ALLOC_EXP">#REF!</definedName>
    <definedName name="__8AMOR_1998">#REF!</definedName>
    <definedName name="__8PF_COE">#REF!</definedName>
    <definedName name="__9ALLOC_WL_PU">#REF!</definedName>
    <definedName name="__9BILLS_PU">#REF!</definedName>
    <definedName name="__9DEPR_EXP">#REF!</definedName>
    <definedName name="__9PRES_PROP_RT">#REF!</definedName>
    <definedName name="__bud21">#REF!</definedName>
    <definedName name="__C">#REF!</definedName>
    <definedName name="__IntlFixup">TRUE</definedName>
    <definedName name="_1_1989_BONDS">#REF!</definedName>
    <definedName name="_1_1993">#REF!</definedName>
    <definedName name="_1_1993_BONDS">#REF!</definedName>
    <definedName name="_1_2001_LEVEL">#REF!</definedName>
    <definedName name="_10_1996_BONDS">#REF!</definedName>
    <definedName name="_10_3_MOS_01">#REF!</definedName>
    <definedName name="_100PROM_NOTE">#REF!</definedName>
    <definedName name="_100REC_DIS">#REF!</definedName>
    <definedName name="_101FIN_INFO">#REF!</definedName>
    <definedName name="_101RATE_BREAKDOWN">#REF!</definedName>
    <definedName name="_101REV_AVAIL">#REF!</definedName>
    <definedName name="_101REV_REQ">#REF!</definedName>
    <definedName name="_102RATE_COMP">#REF!</definedName>
    <definedName name="_103SEL_OTHER_NFI">#REF!</definedName>
    <definedName name="_104BUDG_EXP_I">#REF!</definedName>
    <definedName name="_104BUDGET_COMB">#REF!</definedName>
    <definedName name="_104FUND_BAL">#REF!</definedName>
    <definedName name="_104PF_COE">#REF!</definedName>
    <definedName name="_104RATES_PU">#REF!</definedName>
    <definedName name="_105SEWER_LAND">#REF!</definedName>
    <definedName name="_106RATES_WL">#REF!</definedName>
    <definedName name="_106REV_REQ">#REF!</definedName>
    <definedName name="_107GF_DETAIL">#REF!</definedName>
    <definedName name="_107PSG_LOAN">#REF!</definedName>
    <definedName name="_107REC_AND_DIS">#REF!</definedName>
    <definedName name="_107SRF_DISB">#REF!</definedName>
    <definedName name="_107SUM_OM">#REF!</definedName>
    <definedName name="_108RATE_BREAKDOWN">#REF!</definedName>
    <definedName name="_108REC_AND_DISB">#REF!</definedName>
    <definedName name="_108TAX_RATE">#REF!</definedName>
    <definedName name="_109BUDGET_WWTP">#REF!</definedName>
    <definedName name="_109LARGE_EMPLOYERS">#REF!</definedName>
    <definedName name="_109RATE_COMP">#REF!</definedName>
    <definedName name="_109TIF_9TH_ST">#REF!</definedName>
    <definedName name="_109TY_WTB">#REF!</definedName>
    <definedName name="_10ADD_PLANT">#REF!</definedName>
    <definedName name="_10ALLOC_EXP">#REF!</definedName>
    <definedName name="_10ALLOC_WL_PU">#REF!</definedName>
    <definedName name="_10AMOR_1994">#REF!</definedName>
    <definedName name="_10AMOR_1998">#REF!</definedName>
    <definedName name="_10BILLS_PU">#REF!</definedName>
    <definedName name="_10BUDG_EXP_II">#REF!</definedName>
    <definedName name="_10BUDGET_BILLING">#REF!</definedName>
    <definedName name="_10CASH_FLOW">#REF!</definedName>
    <definedName name="_10COVER_SHEET">#REF!</definedName>
    <definedName name="_10CUST_ANALYSIS">#REF!</definedName>
    <definedName name="_10DEBT_RATIOS">#REF!</definedName>
    <definedName name="_10DEPR_EXP">#REF!</definedName>
    <definedName name="_10DET_OP_EXP">#REF!</definedName>
    <definedName name="_10EXHIBIT_B">#REF!</definedName>
    <definedName name="_10EXHIBIT_B_4">#REF!</definedName>
    <definedName name="_10EXHIBIT_C">#REF!</definedName>
    <definedName name="_10FIN_INFO">#REF!</definedName>
    <definedName name="_10GF_DETAIL">#REF!</definedName>
    <definedName name="_10LARGE_EMPLOYERS">#REF!</definedName>
    <definedName name="_10LARGE_TAXPAYER">#REF!</definedName>
    <definedName name="_10LARGE_USERS">#REF!</definedName>
    <definedName name="_10LU_WKSHT">#REF!</definedName>
    <definedName name="_10MAJOR_BRIDGE">#REF!</definedName>
    <definedName name="_10MIN_BAL">#REF!</definedName>
    <definedName name="_10MIN_BAL_EXP">#REF!</definedName>
    <definedName name="_10MISC_ECON_INFO">#REF!</definedName>
    <definedName name="_10NORM_REV">#REF!</definedName>
    <definedName name="_10PRES_PROP_RT">#REF!</definedName>
    <definedName name="_10PSG_LOAN">#REF!</definedName>
    <definedName name="_11_2001_LEVEL">#REF!</definedName>
    <definedName name="_11_3_MOS_00">#REF!</definedName>
    <definedName name="_110BUDG_EXP_II">#REF!</definedName>
    <definedName name="_110PRES_PROP_RT">#REF!</definedName>
    <definedName name="_110RATES_PU">#REF!</definedName>
    <definedName name="_110REC_DIS">#REF!</definedName>
    <definedName name="_110TIF_BRADY">#REF!</definedName>
    <definedName name="_110USER_CONNECT">#REF!</definedName>
    <definedName name="_111RATES_WL">#REF!</definedName>
    <definedName name="_111TIF_HISTORY">#REF!</definedName>
    <definedName name="_112LARGE_TAXPAYER">#REF!</definedName>
    <definedName name="_112REC_AND_DIS">#REF!</definedName>
    <definedName name="_112REV_AVAIL">#REF!</definedName>
    <definedName name="_112TIF_TREECE">#REF!</definedName>
    <definedName name="_113PRO_CF">#REF!</definedName>
    <definedName name="_113REC_AND_DISB">#REF!</definedName>
    <definedName name="_113TY_WTB">#REF!</definedName>
    <definedName name="_114CALC_NORM_REV">#REF!</definedName>
    <definedName name="_114PRO_OP_EXP">#REF!</definedName>
    <definedName name="_114REC_DIS">#REF!</definedName>
    <definedName name="_114REV_REQ">#REF!</definedName>
    <definedName name="_115LEVEL_COMBO">#REF!</definedName>
    <definedName name="_115PROJECTED_DISB.">#REF!</definedName>
    <definedName name="_115REV_AVAIL">#REF!</definedName>
    <definedName name="_115USER_CONNECT">#REF!</definedName>
    <definedName name="_116BUDGET_BILLING">#REF!</definedName>
    <definedName name="_116PROM_NOTE">#REF!</definedName>
    <definedName name="_116SEWER_LAND">#REF!</definedName>
    <definedName name="_118CAP_IMPR">#REF!</definedName>
    <definedName name="_118LU_WKSHT">#REF!</definedName>
    <definedName name="_118SUM_OM">#REF!</definedName>
    <definedName name="_11ADD_PLANT">#REF!</definedName>
    <definedName name="_11ALLOC_EXP">#REF!</definedName>
    <definedName name="_11ALLOC_WL_PU">#REF!</definedName>
    <definedName name="_11AMOR_1994">#REF!</definedName>
    <definedName name="_11AMOR_1998">#REF!</definedName>
    <definedName name="_11BILLS_PU">#REF!</definedName>
    <definedName name="_11BUDGET_BILLING">#REF!</definedName>
    <definedName name="_11BUDGET_COMB">#REF!</definedName>
    <definedName name="_11COMP_NR_TO_BUD">#REF!</definedName>
    <definedName name="_11CUST_BY_MONTH">#REF!</definedName>
    <definedName name="_11DEPR_EXP">#REF!</definedName>
    <definedName name="_11DETAIL_EXP">#REF!</definedName>
    <definedName name="_11EXHIBIT_B_1">#REF!</definedName>
    <definedName name="_11EXHIBIT_D">#REF!</definedName>
    <definedName name="_11FUND_TOTALS">#REF!</definedName>
    <definedName name="_11LARGE_EMPLOYERS">#REF!</definedName>
    <definedName name="_11LU_WKSHT">#REF!</definedName>
    <definedName name="_11MIN_BAL">#REF!</definedName>
    <definedName name="_11MIN_BAL_EXP">#REF!</definedName>
    <definedName name="_11MISC_ECON_INFO">#REF!</definedName>
    <definedName name="_11NAV_DETAIL">#REF!</definedName>
    <definedName name="_11NORM_REV">#REF!</definedName>
    <definedName name="_11PF_COE">#REF!</definedName>
    <definedName name="_11PROJECTED_DISB.">#REF!</definedName>
    <definedName name="_11RATE_BREAKDOWN">#REF!</definedName>
    <definedName name="_11REV_REQ">#REF!</definedName>
    <definedName name="_12_1993_BONDS">#REF!</definedName>
    <definedName name="_120MIN_BAL">#REF!</definedName>
    <definedName name="_120TAX_RATE">#REF!</definedName>
    <definedName name="_122BUDGET_COMB">#REF!</definedName>
    <definedName name="_122MIN_BAL_EXP">#REF!</definedName>
    <definedName name="_122PSG_LOAN">#REF!</definedName>
    <definedName name="_122REV_REQ">#REF!</definedName>
    <definedName name="_122TIF_9TH_ST">#REF!</definedName>
    <definedName name="_123RATE_BREAKDOWN">#REF!</definedName>
    <definedName name="_123TAX_RATE">#REF!</definedName>
    <definedName name="_124CASH_FLOW">#REF!</definedName>
    <definedName name="_124MISC_ECON_INFO">#REF!</definedName>
    <definedName name="_124RATE_COMP">#REF!</definedName>
    <definedName name="_124TIF_9TH_ST">#REF!</definedName>
    <definedName name="_124TIF_BRADY">#REF!</definedName>
    <definedName name="_125NORM_REV">#REF!</definedName>
    <definedName name="_125RATES_PU">#REF!</definedName>
    <definedName name="_125TIF_BRADY">#REF!</definedName>
    <definedName name="_126PF_COE">#REF!</definedName>
    <definedName name="_126RATES_WL">#REF!</definedName>
    <definedName name="_126TIF_HISTORY">#REF!</definedName>
    <definedName name="_127PRES_PROP_RT">#REF!</definedName>
    <definedName name="_127REC_AND_DIS">#REF!</definedName>
    <definedName name="_127TIF_TREECE">#REF!</definedName>
    <definedName name="_128BUDGET_WWTP">#REF!</definedName>
    <definedName name="_128REC_AND_DISB">#REF!</definedName>
    <definedName name="_128TIF_TREECE">#REF!</definedName>
    <definedName name="_128TY_WTB">#REF!</definedName>
    <definedName name="_129CITY_TAX">#REF!</definedName>
    <definedName name="_129PRO_CF">#REF!</definedName>
    <definedName name="_129REC_DIS">#REF!</definedName>
    <definedName name="_129USER_CONNECT">#REF!</definedName>
    <definedName name="_12ALLOC_EXP">#REF!</definedName>
    <definedName name="_12ALLOC_WL_PU">#REF!</definedName>
    <definedName name="_12AMOR_1994">#REF!</definedName>
    <definedName name="_12AMOR_1998">#REF!</definedName>
    <definedName name="_12BILLS_PU">#REF!</definedName>
    <definedName name="_12BUDG_DET">#REF!</definedName>
    <definedName name="_12BUDGET_BILLING">#REF!</definedName>
    <definedName name="_12BUDGET_COMB">#REF!</definedName>
    <definedName name="_12BUDGET_WWTP">#REF!</definedName>
    <definedName name="_12COMP_BILLINGS">#REF!</definedName>
    <definedName name="_12COUNTY_TAX">#REF!</definedName>
    <definedName name="_12DEBT_NOTES">#REF!</definedName>
    <definedName name="_12DEPR_EXP">#REF!</definedName>
    <definedName name="_12EXHIBIT_B_2">#REF!</definedName>
    <definedName name="_12EXHIBIT_C">#REF!</definedName>
    <definedName name="_12FUND_BAL">#REF!</definedName>
    <definedName name="_12GENERAL_DETAIL">#REF!</definedName>
    <definedName name="_12LARGE_TAXPAYER">#REF!</definedName>
    <definedName name="_12LU_WKSHT">#REF!</definedName>
    <definedName name="_12MIN_BAL">#REF!</definedName>
    <definedName name="_12MIN_BAL_EXP">#REF!</definedName>
    <definedName name="_12MISC_ECON_INFO">#REF!</definedName>
    <definedName name="_12NAV_DETAIL">#REF!</definedName>
    <definedName name="_12NORM_REV">#REF!</definedName>
    <definedName name="_12PF_COE">#REF!</definedName>
    <definedName name="_12PRES_PROP_RT">#REF!</definedName>
    <definedName name="_12PROM_NOTE">#REF!</definedName>
    <definedName name="_12PROPERTY_TAXES">#REF!</definedName>
    <definedName name="_12RATES_PU">#REF!</definedName>
    <definedName name="_13_1996_BONDS">#REF!</definedName>
    <definedName name="_13_1997_BONDS">#REF!</definedName>
    <definedName name="_13_3_MOS_00">#REF!</definedName>
    <definedName name="_13_3_MOS_01">#REF!</definedName>
    <definedName name="_130REV_AVAIL">#REF!</definedName>
    <definedName name="_130TY_WTB">#REF!</definedName>
    <definedName name="_132PRO_OP_EXP">#REF!</definedName>
    <definedName name="_132USER_CONNECT">#REF!</definedName>
    <definedName name="_134CALC_NORM_REV">#REF!</definedName>
    <definedName name="_134COMB_BUDGET">#REF!</definedName>
    <definedName name="_134PROJECTED_DISB.">#REF!</definedName>
    <definedName name="_136PROM_NOTE">#REF!</definedName>
    <definedName name="_136REV_REQ">#REF!</definedName>
    <definedName name="_137PSG_LOAN">#REF!</definedName>
    <definedName name="_137SEL_OTHER_NFI">#REF!</definedName>
    <definedName name="_138COMP_BILLINGS">#REF!</definedName>
    <definedName name="_138SEWER_LAND">#REF!</definedName>
    <definedName name="_139RATE_BREAKDOWN">#REF!</definedName>
    <definedName name="_139SRF_DISB">#REF!</definedName>
    <definedName name="_13ALLOC_WL_PU">#REF!</definedName>
    <definedName name="_13AMOR_1994">#REF!</definedName>
    <definedName name="_13AMOR_1998">#REF!</definedName>
    <definedName name="_13BILLS_PU">#REF!</definedName>
    <definedName name="_13BUDG_DET">#REF!</definedName>
    <definedName name="_13BUDGET_BILLING">#REF!</definedName>
    <definedName name="_13BUDGET_COMB">#REF!</definedName>
    <definedName name="_13BUDGET_WWTP">#REF!</definedName>
    <definedName name="_13CALC_NORM_REV">#REF!</definedName>
    <definedName name="_13COVER_SHEET">#REF!</definedName>
    <definedName name="_13DET_OP_EXP">#REF!</definedName>
    <definedName name="_13EXHIBIT_B_3">#REF!</definedName>
    <definedName name="_13EXHIBIT_D">#REF!</definedName>
    <definedName name="_13FUND_TOTALS">#REF!</definedName>
    <definedName name="_13GF_DETAIL">#REF!</definedName>
    <definedName name="_13LARGE_EMPLOYERS">#REF!</definedName>
    <definedName name="_13LARGE_TAXPAYER">#REF!</definedName>
    <definedName name="_13MIN_BAL">#REF!</definedName>
    <definedName name="_13MIN_BAL_EXP">#REF!</definedName>
    <definedName name="_13MISC_ECON_INFO">#REF!</definedName>
    <definedName name="_13NAV_DETAIL">#REF!</definedName>
    <definedName name="_13PF_COE">#REF!</definedName>
    <definedName name="_13PRES_PROP_RT">#REF!</definedName>
    <definedName name="_13PROJECTED_DISB.">#REF!</definedName>
    <definedName name="_13PROPERTY_TAXES">#REF!</definedName>
    <definedName name="_13PSG_LOAN">#REF!</definedName>
    <definedName name="_13RATES_WL">#REF!</definedName>
    <definedName name="_13REC_DIS">#REF!</definedName>
    <definedName name="_14_1993_BONDS">#REF!</definedName>
    <definedName name="_14_1997_BONDS">#REF!</definedName>
    <definedName name="_140SUM_OM">#REF!</definedName>
    <definedName name="_141RATE_COMP">#REF!</definedName>
    <definedName name="_141TY_WTB">#REF!</definedName>
    <definedName name="_142USER_CONNECT">#REF!</definedName>
    <definedName name="_143COMP_NR_TO_BUD">#REF!</definedName>
    <definedName name="_143RATES_PU">#REF!</definedName>
    <definedName name="_145RATES_WL">#REF!</definedName>
    <definedName name="_146CAP_IMPR">#REF!</definedName>
    <definedName name="_147REC_AND_DIS">#REF!</definedName>
    <definedName name="_148COVER_SHEET">#REF!</definedName>
    <definedName name="_149REC_AND_DISB">#REF!</definedName>
    <definedName name="_14ALLOC_WL_PU">#REF!</definedName>
    <definedName name="_14AMOR_1994">#REF!</definedName>
    <definedName name="_14AMOR_1998">#REF!</definedName>
    <definedName name="_14BILLS_PU">#REF!</definedName>
    <definedName name="_14BUDG_ADJ">#REF!</definedName>
    <definedName name="_14BUDGET_BILLING">#REF!</definedName>
    <definedName name="_14BUDGET_COMB">#REF!</definedName>
    <definedName name="_14BUDGET_WWTP">#REF!</definedName>
    <definedName name="_14CALC_NORM_REV">#REF!</definedName>
    <definedName name="_14CAP_IMPR">#REF!</definedName>
    <definedName name="_14CASH_FLOW">#REF!</definedName>
    <definedName name="_14CY_2000">#REF!</definedName>
    <definedName name="_14DEBT_RATIOS">#REF!</definedName>
    <definedName name="_14DET_OP_EXP">#REF!</definedName>
    <definedName name="_14EXHIBIT_B_4">#REF!</definedName>
    <definedName name="_14EXHIBIT_E">#REF!</definedName>
    <definedName name="_14EXHIBIT_F">#REF!</definedName>
    <definedName name="_14GENERAL_DETAIL">#REF!</definedName>
    <definedName name="_14LARGE_EMPLOYERS">#REF!</definedName>
    <definedName name="_14LARGE_TAXPAYER">#REF!</definedName>
    <definedName name="_14MIN_BAL">#REF!</definedName>
    <definedName name="_14MIN_BAL_EXP">#REF!</definedName>
    <definedName name="_14MISC_ECON_INFO">#REF!</definedName>
    <definedName name="_14NORM_REV">#REF!</definedName>
    <definedName name="_14PRES_PROP_RT">#REF!</definedName>
    <definedName name="_14PRO_CF">#REF!</definedName>
    <definedName name="_14PROM_NOTE">#REF!</definedName>
    <definedName name="_14PROPERTY_TAXES">#REF!</definedName>
    <definedName name="_14REC_AND_DISB">#REF!</definedName>
    <definedName name="_14REC_DIS">#REF!</definedName>
    <definedName name="_14REC_EXP">#REF!</definedName>
    <definedName name="_14REV_REQ">#REF!</definedName>
    <definedName name="_15_1999_BONDS">#REF!</definedName>
    <definedName name="_15_3_MOS_01">#REF!</definedName>
    <definedName name="_152REC_DIS">#REF!</definedName>
    <definedName name="_153CY_2000">#REF!</definedName>
    <definedName name="_155REV_AVAIL">#REF!</definedName>
    <definedName name="_156REV_REQ">#REF!</definedName>
    <definedName name="_158DEBT_CAP">#REF!</definedName>
    <definedName name="_159SEWER_LAND">#REF!</definedName>
    <definedName name="_15ALLOC_EXP">#REF!</definedName>
    <definedName name="_15AMOR_1994">#REF!</definedName>
    <definedName name="_15AMOR_1998">#REF!</definedName>
    <definedName name="_15BILLS_PU">#REF!</definedName>
    <definedName name="_15BUDG_ADJ">#REF!</definedName>
    <definedName name="_15BUDG_EXP">#REF!</definedName>
    <definedName name="_15BUDGET_BILLING">#REF!</definedName>
    <definedName name="_15BUDGET_COMB">#REF!</definedName>
    <definedName name="_15BUDGET_WWTP">#REF!</definedName>
    <definedName name="_15CALC_NORM_REV">#REF!</definedName>
    <definedName name="_15CAP_IMPR">#REF!</definedName>
    <definedName name="_15CASH_FLOW">#REF!</definedName>
    <definedName name="_15CITY_TAX">#REF!</definedName>
    <definedName name="_15COMB_BUDGET">#REF!</definedName>
    <definedName name="_15DEBT_NOTES">#REF!</definedName>
    <definedName name="_15DEPR_EXP">#REF!</definedName>
    <definedName name="_15EXHIBIT_C">#REF!</definedName>
    <definedName name="_15EXHIBIT_G">#REF!</definedName>
    <definedName name="_15LU_WKSHT">#REF!</definedName>
    <definedName name="_15MIN_BAL_EXP">#REF!</definedName>
    <definedName name="_15MISC_ECON_INFO">#REF!</definedName>
    <definedName name="_15NAV_DETAIL">#REF!</definedName>
    <definedName name="_15NORM_REV">#REF!</definedName>
    <definedName name="_15PF_COE">#REF!</definedName>
    <definedName name="_15PRO_CF">#REF!</definedName>
    <definedName name="_15PSG_LOAN">#REF!</definedName>
    <definedName name="_15REC_DIS">#REF!</definedName>
    <definedName name="_15REC_DISB">#REF!</definedName>
    <definedName name="_15REC_EXP">#REF!</definedName>
    <definedName name="_15REV_EXP">#REF!</definedName>
    <definedName name="_15REV_REQ">#REF!</definedName>
    <definedName name="_15SUM_OM">#REF!</definedName>
    <definedName name="_16_2001_LEVEL">#REF!</definedName>
    <definedName name="_162SUM_OM">#REF!</definedName>
    <definedName name="_164DEBT_NOTES">#REF!</definedName>
    <definedName name="_165TAX_RATE">#REF!</definedName>
    <definedName name="_168TIF_9TH_ST">#REF!</definedName>
    <definedName name="_16AMOR_1998">#REF!</definedName>
    <definedName name="_16BILLS_PU">#REF!</definedName>
    <definedName name="_16BUDG_EXP">#REF!</definedName>
    <definedName name="_16BUDG_EXP_BY_EXP">#REF!</definedName>
    <definedName name="_16BUDGET_BILLING">#REF!</definedName>
    <definedName name="_16BUDGET_COMB">#REF!</definedName>
    <definedName name="_16BUDGET_WWTP">#REF!</definedName>
    <definedName name="_16CALC_NORM_REV">#REF!</definedName>
    <definedName name="_16CAP_IMPR">#REF!</definedName>
    <definedName name="_16CASH_FLOW">#REF!</definedName>
    <definedName name="_16CITY_TAX">#REF!</definedName>
    <definedName name="_16COMB_BUDGET">#REF!</definedName>
    <definedName name="_16COMP_BILLINGS">#REF!</definedName>
    <definedName name="_16COMP_NR_TO_BUD">#REF!</definedName>
    <definedName name="_16DEBT_RATIOS">#REF!</definedName>
    <definedName name="_16DEPR_EXP">#REF!</definedName>
    <definedName name="_16DET_OP_EXP">#REF!</definedName>
    <definedName name="_16EXHIBIT_D">#REF!</definedName>
    <definedName name="_16LARGE_EMPLOYERS">#REF!</definedName>
    <definedName name="_16MIN_BAL">#REF!</definedName>
    <definedName name="_16NAV_DETAIL">#REF!</definedName>
    <definedName name="_16NORM_REV">#REF!</definedName>
    <definedName name="_16PF_COE">#REF!</definedName>
    <definedName name="_16PRES_PROP_RT">#REF!</definedName>
    <definedName name="_16PROJECTED_DISB.">#REF!</definedName>
    <definedName name="_16PROPERTY_TAXES">#REF!</definedName>
    <definedName name="_16RATE_BREAKDOWN">#REF!</definedName>
    <definedName name="_16REC_EXP">#REF!</definedName>
    <definedName name="_16REV_EXP">#REF!</definedName>
    <definedName name="_16TAX_RATE">#REF!</definedName>
    <definedName name="_17_3_MOS_00">#REF!</definedName>
    <definedName name="_170CASH_FLOW">#REF!</definedName>
    <definedName name="_170DEBT_RATIOS">#REF!</definedName>
    <definedName name="_171TIF_BRADY">#REF!</definedName>
    <definedName name="_174DEPR_EXP">#REF!</definedName>
    <definedName name="_174TIF_HISTORY">#REF!</definedName>
    <definedName name="_176CITY_TAX">#REF!</definedName>
    <definedName name="_177TIF_TREECE">#REF!</definedName>
    <definedName name="_179DET_INC">#REF!</definedName>
    <definedName name="_17ADD_PLANT">#REF!</definedName>
    <definedName name="_17ALLOC_WL_PU">#REF!</definedName>
    <definedName name="_17BILLS_PU">#REF!</definedName>
    <definedName name="_17BUDG_ADJ">#REF!</definedName>
    <definedName name="_17BUDG_EXP_BY_EXP">#REF!</definedName>
    <definedName name="_17BUDG_EXP_I">#REF!</definedName>
    <definedName name="_17BUDGET_COMB">#REF!</definedName>
    <definedName name="_17BUDGET_WWTP">#REF!</definedName>
    <definedName name="_17CALC_NORM_REV">#REF!</definedName>
    <definedName name="_17CASH_FLOW">#REF!</definedName>
    <definedName name="_17COMB_BUDGET">#REF!</definedName>
    <definedName name="_17COMP_BILLINGS">#REF!</definedName>
    <definedName name="_17COMP_NR_TO_BUD">#REF!</definedName>
    <definedName name="_17CY_2000">#REF!</definedName>
    <definedName name="_17DET_INC">#REF!</definedName>
    <definedName name="_17DET_OP_EXP">#REF!</definedName>
    <definedName name="_17EXHIBIT_F">#REF!</definedName>
    <definedName name="_17MIN_BAL">#REF!</definedName>
    <definedName name="_17MIN_BAL_EXP">#REF!</definedName>
    <definedName name="_17MISC_ECON_INFO">#REF!</definedName>
    <definedName name="_17NORM_REV">#REF!</definedName>
    <definedName name="_17PF_COE">#REF!</definedName>
    <definedName name="_17PRES_PROP_RT">#REF!</definedName>
    <definedName name="_17PROM_NOTE">#REF!</definedName>
    <definedName name="_17PROPERTY_TAXES">#REF!</definedName>
    <definedName name="_17PSG_LOAN">#REF!</definedName>
    <definedName name="_17RATES_PU">#REF!</definedName>
    <definedName name="_17REC_DIS">#REF!</definedName>
    <definedName name="_17REV_EXP">#REF!</definedName>
    <definedName name="_17TAX_RATE">#REF!</definedName>
    <definedName name="_17USER_CONNECT">#REF!</definedName>
    <definedName name="_18_3_MOS_01">#REF!</definedName>
    <definedName name="_180TY_WTB">#REF!</definedName>
    <definedName name="_182COMB_BUDGET">#REF!</definedName>
    <definedName name="_182USER_CONNECT">#REF!</definedName>
    <definedName name="_185DET_OP_EXP">#REF!</definedName>
    <definedName name="_186FIN_INFO">#REF!</definedName>
    <definedName name="_18BUDG_ADJ">#REF!</definedName>
    <definedName name="_18BUDG_EXP">#REF!</definedName>
    <definedName name="_18BUDG_EXP_I">#REF!</definedName>
    <definedName name="_18BUDG_EXP_II">#REF!</definedName>
    <definedName name="_18BUDGET_WWTP">#REF!</definedName>
    <definedName name="_18CALC_NORM_REV">#REF!</definedName>
    <definedName name="_18CAP_IMPR">#REF!</definedName>
    <definedName name="_18COMP_BILLINGS">#REF!</definedName>
    <definedName name="_18COMP_NR_TO_BUD">#REF!</definedName>
    <definedName name="_18COVER_SHEET">#REF!</definedName>
    <definedName name="_18CUST_ANALYSIS">#REF!</definedName>
    <definedName name="_18DEBT_CAP">#REF!</definedName>
    <definedName name="_18DET_OP_EXP">#REF!</definedName>
    <definedName name="_18EXHIBIT_G">#REF!</definedName>
    <definedName name="_18LARGE_TAXPAYER">#REF!</definedName>
    <definedName name="_18MIN_BAL_EXP">#REF!</definedName>
    <definedName name="_18MISC_ECON_INFO">#REF!</definedName>
    <definedName name="_18NAV_DETAIL">#REF!</definedName>
    <definedName name="_18PF_COE">#REF!</definedName>
    <definedName name="_18PRES_PROP_RT">#REF!</definedName>
    <definedName name="_18PSG_LOAN">#REF!</definedName>
    <definedName name="_18RATE_BREAKDOWN">#REF!</definedName>
    <definedName name="_18RATES_WL">#REF!</definedName>
    <definedName name="_18REC_DIS">#REF!</definedName>
    <definedName name="_18REC_EXP">#REF!</definedName>
    <definedName name="_18REV_REQ">#REF!</definedName>
    <definedName name="_18TAX_RATE">#REF!</definedName>
    <definedName name="_18USER_CONNECT">#REF!</definedName>
    <definedName name="_18WHEEL_SURTAX">#REF!</definedName>
    <definedName name="_19_1996_BONDS">#REF!</definedName>
    <definedName name="_19_3_MOS_00">#REF!</definedName>
    <definedName name="_191FUND_BAL">#REF!</definedName>
    <definedName name="_194COMP_BILLINGS">#REF!</definedName>
    <definedName name="_196GF_DETAIL">#REF!</definedName>
    <definedName name="_1993">#REF!</definedName>
    <definedName name="_19ADD_PLANT">#REF!</definedName>
    <definedName name="_19ALLOC_EXP">#REF!</definedName>
    <definedName name="_19AMOR_1994">#REF!</definedName>
    <definedName name="_19BUDG_ADJ">#REF!</definedName>
    <definedName name="_19BUDG_EXP">#REF!</definedName>
    <definedName name="_19BUDG_EXP_BY_EXP">#REF!</definedName>
    <definedName name="_19BUDG_EXP_II">#REF!</definedName>
    <definedName name="_19BUDGET_BILLING">#REF!</definedName>
    <definedName name="_19CALC_NORM_REV">#REF!</definedName>
    <definedName name="_19CAP_IMPR">#REF!</definedName>
    <definedName name="_19CASH_FLOW">#REF!</definedName>
    <definedName name="_19COMP_BILLINGS">#REF!</definedName>
    <definedName name="_19COMP_NR_TO_BUD">#REF!</definedName>
    <definedName name="_19CUST_BY_MONTH">#REF!</definedName>
    <definedName name="_19CY_2000">#REF!</definedName>
    <definedName name="_19DEBT_NOTES">#REF!</definedName>
    <definedName name="_19FUND_TOTALS">#REF!</definedName>
    <definedName name="_19LARGE_EMPLOYERS">#REF!</definedName>
    <definedName name="_19MIN_BAL">#REF!</definedName>
    <definedName name="_19NORM_REV">#REF!</definedName>
    <definedName name="_19PRES_PROP_RT">#REF!</definedName>
    <definedName name="_19PRO_CF">#REF!</definedName>
    <definedName name="_19PROPERTY_TAXES">#REF!</definedName>
    <definedName name="_19RATE_BREAKDOWN">#REF!</definedName>
    <definedName name="_19RATES_PU">#REF!</definedName>
    <definedName name="_19REC_AND_DISB">#REF!</definedName>
    <definedName name="_19REC_EXP">#REF!</definedName>
    <definedName name="_19REV_EXP">#REF!</definedName>
    <definedName name="_19REV_REQ">#REF!</definedName>
    <definedName name="_19TAX_RATES">#REF!</definedName>
    <definedName name="_19WHEEL_SURTAX">#REF!</definedName>
    <definedName name="_1ALLOC_EXP">#REF!</definedName>
    <definedName name="_1BLDG_PERMIT">#REF!</definedName>
    <definedName name="_1CASH_FLOW">#REF!</definedName>
    <definedName name="_1COMP_TAX_2">#REF!</definedName>
    <definedName name="_1COUNTY_TAX">#REF!</definedName>
    <definedName name="_1COVER_SHEET">#REF!</definedName>
    <definedName name="_1DEBT_NOTES">#REF!</definedName>
    <definedName name="_2_1989_BONDS">#REF!</definedName>
    <definedName name="_2_1993">#REF!</definedName>
    <definedName name="_2_1993_BONDS">#REF!</definedName>
    <definedName name="_2_1996_BONDS">#REF!</definedName>
    <definedName name="_2_2001_LEVEL">#REF!</definedName>
    <definedName name="_2_3_MOS_00">#REF!</definedName>
    <definedName name="_20_1996_BONDS">#REF!</definedName>
    <definedName name="_200COMP_NR_TO_BUD">#REF!</definedName>
    <definedName name="_202LARGE_EMPLOYERS">#REF!</definedName>
    <definedName name="_206COVER_SHEET">#REF!</definedName>
    <definedName name="_207LARGE_TAXPAYER">#REF!</definedName>
    <definedName name="_20ALLOC_EXP">#REF!</definedName>
    <definedName name="_20BUDG_EXP">#REF!</definedName>
    <definedName name="_20BUDG_EXP_BY_EXP">#REF!</definedName>
    <definedName name="_20BUDG_EXP_I">#REF!</definedName>
    <definedName name="_20BUDGET_BILLING">#REF!</definedName>
    <definedName name="_20BUDGET_COMB">#REF!</definedName>
    <definedName name="_20CITY_TAX">#REF!</definedName>
    <definedName name="_20COMB_BUDGET">#REF!</definedName>
    <definedName name="_20COMP_NR_TO_BUD">#REF!</definedName>
    <definedName name="_20COVER_SHEET">#REF!</definedName>
    <definedName name="_20CY_2000">#REF!</definedName>
    <definedName name="_20DEBT_CAP">#REF!</definedName>
    <definedName name="_20DEBT_RATIOS">#REF!</definedName>
    <definedName name="_20FIN_INFO">#REF!</definedName>
    <definedName name="_20GENERAL_DETAIL">#REF!</definedName>
    <definedName name="_20MIN_BAL_EXP">#REF!</definedName>
    <definedName name="_20PF_COE">#REF!</definedName>
    <definedName name="_20PRES_PROP_RT">#REF!</definedName>
    <definedName name="_20PSG_LOAN">#REF!</definedName>
    <definedName name="_20RATES_PU">#REF!</definedName>
    <definedName name="_20RATES_WL">#REF!</definedName>
    <definedName name="_20REC_DIS">#REF!</definedName>
    <definedName name="_20REV_EXP">#REF!</definedName>
    <definedName name="_20REV_REQ">#REF!</definedName>
    <definedName name="_20TAX_RATE">#REF!</definedName>
    <definedName name="_20TOTAL_TAX">#REF!</definedName>
    <definedName name="_20USER_CONNECT">#REF!</definedName>
    <definedName name="_212CY_2000">#REF!</definedName>
    <definedName name="_212LEVEL_COMBO">#REF!</definedName>
    <definedName name="_217LU_WKSHT">#REF!</definedName>
    <definedName name="_218DEBT_CAP">#REF!</definedName>
    <definedName name="_21ALLOC_WL_PU">#REF!</definedName>
    <definedName name="_21AMOR_1998">#REF!</definedName>
    <definedName name="_21BUDG_EXP_BY_EXP">#REF!</definedName>
    <definedName name="_21BUDG_EXP_I">#REF!</definedName>
    <definedName name="_21BUDG_EXP_II">#REF!</definedName>
    <definedName name="_21BUDGET_COMB">#REF!</definedName>
    <definedName name="_21BUDGET_WWTP">#REF!</definedName>
    <definedName name="_21CASH_FLOW">#REF!</definedName>
    <definedName name="_21COMB_BUDGET">#REF!</definedName>
    <definedName name="_21COMP_BILLINGS">#REF!</definedName>
    <definedName name="_21CUST_ANALYSIS">#REF!</definedName>
    <definedName name="_21CY_2000">#REF!</definedName>
    <definedName name="_21DEBT_CAP">#REF!</definedName>
    <definedName name="_21DEBT_NOTES">#REF!</definedName>
    <definedName name="_21DET_INC">#REF!</definedName>
    <definedName name="_21GF_DETAIL">#REF!</definedName>
    <definedName name="_21LU_WKSHT">#REF!</definedName>
    <definedName name="_21MISC_ECON_INFO">#REF!</definedName>
    <definedName name="_21NORM_REV">#REF!</definedName>
    <definedName name="_21PRES_PROP_RT">#REF!</definedName>
    <definedName name="_21PSG_LOAN">#REF!</definedName>
    <definedName name="_21RATE_BREAKDOWN">#REF!</definedName>
    <definedName name="_21RATES_WL">#REF!</definedName>
    <definedName name="_21REC_EXP">#REF!</definedName>
    <definedName name="_21REV_REQ">#REF!</definedName>
    <definedName name="_21TAX_RATE">#REF!</definedName>
    <definedName name="_21USER_CONNECT">#REF!</definedName>
    <definedName name="_22_3_MOS_01">#REF!</definedName>
    <definedName name="_223MIN_BAL">#REF!</definedName>
    <definedName name="_228MIN_BAL_EXP">#REF!</definedName>
    <definedName name="_22AMOR_1994">#REF!</definedName>
    <definedName name="_22BUDG_EXP_I">#REF!</definedName>
    <definedName name="_22BUDG_EXP_II">#REF!</definedName>
    <definedName name="_22BUDGET_BILLING">#REF!</definedName>
    <definedName name="_22BUDGET_WWTP">#REF!</definedName>
    <definedName name="_22CALC_NORM_REV">#REF!</definedName>
    <definedName name="_22CASH_FLOW">#REF!</definedName>
    <definedName name="_22CITY_TAX">#REF!</definedName>
    <definedName name="_22COMP_NR_TO_BUD">#REF!</definedName>
    <definedName name="_22CUST_BY_MONTH">#REF!</definedName>
    <definedName name="_22DEBT_CAP">#REF!</definedName>
    <definedName name="_22DEBT_NOTES">#REF!</definedName>
    <definedName name="_22DEBT_RATIOS">#REF!</definedName>
    <definedName name="_22DET_OP_EXP">#REF!</definedName>
    <definedName name="_22LARGE_EMPLOYERS">#REF!</definedName>
    <definedName name="_22PF_COE">#REF!</definedName>
    <definedName name="_22PRO_CF">#REF!</definedName>
    <definedName name="_22PROJECTED_DISB.">#REF!</definedName>
    <definedName name="_22RATES_PU">#REF!</definedName>
    <definedName name="_22REC_AND_DISB">#REF!</definedName>
    <definedName name="_22REV_EXP">#REF!</definedName>
    <definedName name="_22REV_REQ">#REF!</definedName>
    <definedName name="_234MISC_ECON_INFO">#REF!</definedName>
    <definedName name="_239NORM_REV">#REF!</definedName>
    <definedName name="_23AMOR_1994">#REF!</definedName>
    <definedName name="_23AMOR_1998">#REF!</definedName>
    <definedName name="_23BILLS_PU">#REF!</definedName>
    <definedName name="_23BUDG_EXP_II">#REF!</definedName>
    <definedName name="_23BUDGET_BILLING">#REF!</definedName>
    <definedName name="_23BUDGET_COMB">#REF!</definedName>
    <definedName name="_23CALC_NORM_REV">#REF!</definedName>
    <definedName name="_23CI_BUDGET">#REF!</definedName>
    <definedName name="_23COMB_BUDGET">#REF!</definedName>
    <definedName name="_23CUST_ANALYSIS">#REF!</definedName>
    <definedName name="_23CY_2000">#REF!</definedName>
    <definedName name="_23DEBT_NOTES">#REF!</definedName>
    <definedName name="_23DEBT_RATIOS">#REF!</definedName>
    <definedName name="_23DEPR_EXP">#REF!</definedName>
    <definedName name="_23DET_INC">#REF!</definedName>
    <definedName name="_23GF_DETAIL">#REF!</definedName>
    <definedName name="_23LARGE_TAXPAYER">#REF!</definedName>
    <definedName name="_23MIN_BAL">#REF!</definedName>
    <definedName name="_23MISC_ECON_INFO">#REF!</definedName>
    <definedName name="_23NAV_DETAIL">#REF!</definedName>
    <definedName name="_23PRES_PROP_RT">#REF!</definedName>
    <definedName name="_23PSG_LOAN">#REF!</definedName>
    <definedName name="_23RATES_WL">#REF!</definedName>
    <definedName name="_23REV_REQ">#REF!</definedName>
    <definedName name="_23TAX_RATE">#REF!</definedName>
    <definedName name="_23TOTAL_TAX">#REF!</definedName>
    <definedName name="_24_1997_BONDS">#REF!</definedName>
    <definedName name="_241DEBT_NOTES">#REF!</definedName>
    <definedName name="_243PF_COE">#REF!</definedName>
    <definedName name="_247PRES_PROP_RT">#REF!</definedName>
    <definedName name="_24BILLS_PU">#REF!</definedName>
    <definedName name="_24BUDGET_BILLING">#REF!</definedName>
    <definedName name="_24BUDGET_COMB">#REF!</definedName>
    <definedName name="_24BUDGET_WWTP">#REF!</definedName>
    <definedName name="_24CAP_IMPR">#REF!</definedName>
    <definedName name="_24COMB_BUDGET">#REF!</definedName>
    <definedName name="_24COMP_BILLINGS">#REF!</definedName>
    <definedName name="_24CUST_BY_MONTH">#REF!</definedName>
    <definedName name="_24DEBT_NOTES">#REF!</definedName>
    <definedName name="_24DEBT_RATIOS">#REF!</definedName>
    <definedName name="_24DEPR_EXP">#REF!</definedName>
    <definedName name="_24DET_INC">#REF!</definedName>
    <definedName name="_24DET_OP_EXP">#REF!</definedName>
    <definedName name="_24LARGE_EMPLOYERS">#REF!</definedName>
    <definedName name="_24LEVEL_COMBO">#REF!</definedName>
    <definedName name="_24MIN_BAL">#REF!</definedName>
    <definedName name="_24NAV_DETAIL">#REF!</definedName>
    <definedName name="_24PF_COE">#REF!</definedName>
    <definedName name="_24PRO_CF">#REF!</definedName>
    <definedName name="_24PROM_NOTE">#REF!</definedName>
    <definedName name="_24RATE_BREAKDOWN">#REF!</definedName>
    <definedName name="_24REV_REQ">#REF!</definedName>
    <definedName name="_24SEWER_LAND">#REF!</definedName>
    <definedName name="_24TOTAL_TAX">#REF!</definedName>
    <definedName name="_24USER_CONNECT">#REF!</definedName>
    <definedName name="_252PRO_CF">#REF!</definedName>
    <definedName name="_257PRO_OP_EXP">#REF!</definedName>
    <definedName name="_258PROJECTED_DISB.">#REF!</definedName>
    <definedName name="_259PROM_NOTE">#REF!</definedName>
    <definedName name="_25ADD_PLANT">#REF!</definedName>
    <definedName name="_25AMOR_1998">#REF!</definedName>
    <definedName name="_25BUDG_ADJ">#REF!</definedName>
    <definedName name="_25BUDG_DET">#REF!</definedName>
    <definedName name="_25BUDGET_COMB">#REF!</definedName>
    <definedName name="_25BUDGET_WWTP">#REF!</definedName>
    <definedName name="_25CALC_NORM_REV">#REF!</definedName>
    <definedName name="_25CASH_FLOW">#REF!</definedName>
    <definedName name="_25COMP_BILLINGS">#REF!</definedName>
    <definedName name="_25COMP_NR_TO_BUD">#REF!</definedName>
    <definedName name="_25CY_2000">#REF!</definedName>
    <definedName name="_25DEBT_RATIOS">#REF!</definedName>
    <definedName name="_25DEPR_EXP">#REF!</definedName>
    <definedName name="_25DET_INC">#REF!</definedName>
    <definedName name="_25DET_OP_EXP">#REF!</definedName>
    <definedName name="_25FUND_BAL">#REF!</definedName>
    <definedName name="_25LEVEL_COMBO">#REF!</definedName>
    <definedName name="_25MAJOR_BRIDGE">#REF!</definedName>
    <definedName name="_25MIN_BAL_EXP">#REF!</definedName>
    <definedName name="_25PSG_LOAN">#REF!</definedName>
    <definedName name="_25RATES_PU">#REF!</definedName>
    <definedName name="_25REV_REQ">#REF!</definedName>
    <definedName name="_25SEL_OTHER_NFI">#REF!</definedName>
    <definedName name="_26_1997_BONDS">#REF!</definedName>
    <definedName name="_263PSG_LOAN">#REF!</definedName>
    <definedName name="_264DEBT_RATIOS">#REF!</definedName>
    <definedName name="_268RATE_BREAKDOWN">#REF!</definedName>
    <definedName name="_26BUDG_DET">#REF!</definedName>
    <definedName name="_26BUDGET_WWTP">#REF!</definedName>
    <definedName name="_26CALC_NORM_REV">#REF!</definedName>
    <definedName name="_26CAP_IMPR">#REF!</definedName>
    <definedName name="_26CASH_FLOW">#REF!</definedName>
    <definedName name="_26COMB_BUDGET">#REF!</definedName>
    <definedName name="_26COMP_BILLINGS">#REF!</definedName>
    <definedName name="_26COMP_NR_TO_BUD">#REF!</definedName>
    <definedName name="_26DEBT_CAP">#REF!</definedName>
    <definedName name="_26DET_INC">#REF!</definedName>
    <definedName name="_26DET_OP_EXP">#REF!</definedName>
    <definedName name="_26GF_DETAIL">#REF!</definedName>
    <definedName name="_26MIN_BAL">#REF!</definedName>
    <definedName name="_26MIN_BAL_EXP">#REF!</definedName>
    <definedName name="_26PSG_LOAN">#REF!</definedName>
    <definedName name="_26RATE_BREAKDOWN">#REF!</definedName>
    <definedName name="_26RATES_WL">#REF!</definedName>
    <definedName name="_26SRF_DISB">#REF!</definedName>
    <definedName name="_26USER_CONNECT">#REF!</definedName>
    <definedName name="_274RATE_COMP">#REF!</definedName>
    <definedName name="_276DEPR_EXP">#REF!</definedName>
    <definedName name="_279RATES_PU">#REF!</definedName>
    <definedName name="_27ALLOC_EXP">#REF!</definedName>
    <definedName name="_27BILLS_PU">#REF!</definedName>
    <definedName name="_27BUDG_EXP">#REF!</definedName>
    <definedName name="_27CALC_NORM_REV">#REF!</definedName>
    <definedName name="_27CASH_FLOW">#REF!</definedName>
    <definedName name="_27COMB_BUDGET">#REF!</definedName>
    <definedName name="_27COMP_BILLINGS">#REF!</definedName>
    <definedName name="_27COMP_NR_TO_BUD">#REF!</definedName>
    <definedName name="_27COVER_SHEET">#REF!</definedName>
    <definedName name="_27CUST_ANALYSIS">#REF!</definedName>
    <definedName name="_27DEBT_NOTES">#REF!</definedName>
    <definedName name="_27DEPR_EXP">#REF!</definedName>
    <definedName name="_27DET_OP_EXP">#REF!</definedName>
    <definedName name="_27EXHIBIT_A">#REF!</definedName>
    <definedName name="_27FIN_INFO">#REF!</definedName>
    <definedName name="_27LARGE_EMPLOYERS">#REF!</definedName>
    <definedName name="_27MISC_ECON_INFO">#REF!</definedName>
    <definedName name="_27PRES_PROP_RT">#REF!</definedName>
    <definedName name="_27PROPERTY_TAXES">#REF!</definedName>
    <definedName name="_27RATES_PU">#REF!</definedName>
    <definedName name="_27REV_REQ">#REF!</definedName>
    <definedName name="_27USER_CONNECT">#REF!</definedName>
    <definedName name="_282DET_INC">#REF!</definedName>
    <definedName name="_284RATES_WL">#REF!</definedName>
    <definedName name="_28BUDG_EXP_BY_EXP">#REF!</definedName>
    <definedName name="_28BUDGET_BILLING">#REF!</definedName>
    <definedName name="_28CAP_IMPR">#REF!</definedName>
    <definedName name="_28CITY_TAX">#REF!</definedName>
    <definedName name="_28COMB_BUDGET">#REF!</definedName>
    <definedName name="_28COMP_NR_TO_BUD">#REF!</definedName>
    <definedName name="_28COVER_SHEET">#REF!</definedName>
    <definedName name="_28CUST_BY_MONTH">#REF!</definedName>
    <definedName name="_28CY_2000">#REF!</definedName>
    <definedName name="_28DEBT_RATIOS">#REF!</definedName>
    <definedName name="_28DET_INC">#REF!</definedName>
    <definedName name="_28EXHIBIT_B">#REF!</definedName>
    <definedName name="_28FUND_BAL">#REF!</definedName>
    <definedName name="_28GF_DETAIL">#REF!</definedName>
    <definedName name="_28LARGE_TAXPAYER">#REF!</definedName>
    <definedName name="_28LEVEL_COMBO">#REF!</definedName>
    <definedName name="_28MIN_BAL">#REF!</definedName>
    <definedName name="_28NAV_DETAIL">#REF!</definedName>
    <definedName name="_28NORM_REV">#REF!</definedName>
    <definedName name="_28PRO_CF">#REF!</definedName>
    <definedName name="_28RATES_WL">#REF!</definedName>
    <definedName name="_28REC_AND_DISB">#REF!</definedName>
    <definedName name="_28REV_REQ">#REF!</definedName>
    <definedName name="_29_2001_LEVEL">#REF!</definedName>
    <definedName name="_290REC_AND_DIS">#REF!</definedName>
    <definedName name="_291REC_AND_DISB">#REF!</definedName>
    <definedName name="_296REC_DIS">#REF!</definedName>
    <definedName name="_29ALLOC_WL_PU">#REF!</definedName>
    <definedName name="_29BUDG_ADJ">#REF!</definedName>
    <definedName name="_29BUDG_EXP_I">#REF!</definedName>
    <definedName name="_29CASH_FLOW">#REF!</definedName>
    <definedName name="_29COMB_BUDGET">#REF!</definedName>
    <definedName name="_29COMP_NR_TO_BUD">#REF!</definedName>
    <definedName name="_29CY_2000">#REF!</definedName>
    <definedName name="_29DEBT_CAP">#REF!</definedName>
    <definedName name="_29DEPR_EXP">#REF!</definedName>
    <definedName name="_29DET_OP_EXP">#REF!</definedName>
    <definedName name="_29EXHIBIT_B_1">#REF!</definedName>
    <definedName name="_29GF_DETAIL">#REF!</definedName>
    <definedName name="_29LARGE_EMPLOYERS">#REF!</definedName>
    <definedName name="_29LEVEL_COMBO">#REF!</definedName>
    <definedName name="_29NORM_REV">#REF!</definedName>
    <definedName name="_29PF_COE">#REF!</definedName>
    <definedName name="_29PRO_CF">#REF!</definedName>
    <definedName name="_29REC_DIS">#REF!</definedName>
    <definedName name="_29REV_REQ">#REF!</definedName>
    <definedName name="_2ALLOC_EXP">#REF!</definedName>
    <definedName name="_2ALLOC_WL_PU">#REF!</definedName>
    <definedName name="_2CAP_IMPR">#REF!</definedName>
    <definedName name="_2COUNTY_TAX">#REF!</definedName>
    <definedName name="_2COVER_SHEET">#REF!</definedName>
    <definedName name="_2DEBT_NOTES">#REF!</definedName>
    <definedName name="_2DEBT_RATIOS">#REF!</definedName>
    <definedName name="_2DET_OP_EXP">#REF!</definedName>
    <definedName name="_3_1989_BONDS">#REF!</definedName>
    <definedName name="_3_1993">#REF!</definedName>
    <definedName name="_3_1993_BONDS">#REF!</definedName>
    <definedName name="_3_1996_BONDS">#REF!</definedName>
    <definedName name="_3_1997_BONDS">#REF!</definedName>
    <definedName name="_3_1999_BONDS">#REF!</definedName>
    <definedName name="_3_2001_LEVEL">#REF!</definedName>
    <definedName name="_3_3_MOS_00">#REF!</definedName>
    <definedName name="_3_3_MOS_01">#REF!</definedName>
    <definedName name="_301REV_AVAIL">#REF!</definedName>
    <definedName name="_306DET_OP_EXP">#REF!</definedName>
    <definedName name="_306REV_REQ">#REF!</definedName>
    <definedName name="_307FIN_INFO">#REF!</definedName>
    <definedName name="_30BUDG_EXP_II">#REF!</definedName>
    <definedName name="_30BUDGET_COMB">#REF!</definedName>
    <definedName name="_30CASH_FLOW">#REF!</definedName>
    <definedName name="_30CITY_TAX">#REF!</definedName>
    <definedName name="_30COMP_BILLINGS">#REF!</definedName>
    <definedName name="_30CY_2000">#REF!</definedName>
    <definedName name="_30DEBT_CAP">#REF!</definedName>
    <definedName name="_30DET_INC">#REF!</definedName>
    <definedName name="_30EXHIBIT_B_2">#REF!</definedName>
    <definedName name="_30GF_DETAIL">#REF!</definedName>
    <definedName name="_30LARGE_EMPLOYERS">#REF!</definedName>
    <definedName name="_30LEVEL_COMBO">#REF!</definedName>
    <definedName name="_30LU_WKSHT">#REF!</definedName>
    <definedName name="_30MIN_BAL">#REF!</definedName>
    <definedName name="_30NORM_REV">#REF!</definedName>
    <definedName name="_30PRES_PROP_RT">#REF!</definedName>
    <definedName name="_30PRO_CF">#REF!</definedName>
    <definedName name="_30PRO_OP_EXP">#REF!</definedName>
    <definedName name="_30PROPERTY_TAX">#REF!</definedName>
    <definedName name="_30REC_DISB">#REF!</definedName>
    <definedName name="_30REV_REQ">#REF!</definedName>
    <definedName name="_30SEWER_LAND">#REF!</definedName>
    <definedName name="_311SEWER_LAND">#REF!</definedName>
    <definedName name="_313FUND_BAL">#REF!</definedName>
    <definedName name="_316SUM_OM">#REF!</definedName>
    <definedName name="_31BUDG_EXP">#REF!</definedName>
    <definedName name="_31BUDGET_BILLING">#REF!</definedName>
    <definedName name="_31CAP_IMPR">#REF!</definedName>
    <definedName name="_31COMB_BUDGET">#REF!</definedName>
    <definedName name="_31COMP_NR_TO_BUD">#REF!</definedName>
    <definedName name="_31DEBT_CAP">#REF!</definedName>
    <definedName name="_31DEBT_NOTES">#REF!</definedName>
    <definedName name="_31DET_OP_EXP">#REF!</definedName>
    <definedName name="_31EXHIBIT_B_3">#REF!</definedName>
    <definedName name="_31LARGE_EMPLOYERS">#REF!</definedName>
    <definedName name="_31LARGE_TAXPAYER">#REF!</definedName>
    <definedName name="_31MIN_BAL">#REF!</definedName>
    <definedName name="_31MIN_BAL_EXP">#REF!</definedName>
    <definedName name="_31NORM_REV">#REF!</definedName>
    <definedName name="_31PRO_OP_EXP">#REF!</definedName>
    <definedName name="_31PSG_LOAN">#REF!</definedName>
    <definedName name="_31RATE_BREAKDOWN">#REF!</definedName>
    <definedName name="_31REC_EXP">#REF!</definedName>
    <definedName name="_32_2001_LEVEL">#REF!</definedName>
    <definedName name="_321GF_DETAIL">#REF!</definedName>
    <definedName name="_321TAX_RATE">#REF!</definedName>
    <definedName name="_326TIF_9TH_ST">#REF!</definedName>
    <definedName name="_32AMOR_1994">#REF!</definedName>
    <definedName name="_32BUDGET_COMB">#REF!</definedName>
    <definedName name="_32BUDGET_WWTP">#REF!</definedName>
    <definedName name="_32CASH_FLOW">#REF!</definedName>
    <definedName name="_32CY_2000">#REF!</definedName>
    <definedName name="_32DEBT_NOTES">#REF!</definedName>
    <definedName name="_32DEBT_RATIOS">#REF!</definedName>
    <definedName name="_32EXHIBIT_B_4">#REF!</definedName>
    <definedName name="_32FIN_INFO">#REF!</definedName>
    <definedName name="_32LEVEL_COMBO">#REF!</definedName>
    <definedName name="_32MIN_BAL">#REF!</definedName>
    <definedName name="_32MIN_BAL_EXP">#REF!</definedName>
    <definedName name="_32MISC_ECON_INFO">#REF!</definedName>
    <definedName name="_32PRO_CF">#REF!</definedName>
    <definedName name="_32PROPERTY_TAXES">#REF!</definedName>
    <definedName name="_32RATE_BREAKDOWN">#REF!</definedName>
    <definedName name="_32RATE_COMP">#REF!</definedName>
    <definedName name="_32REV_EXP">#REF!</definedName>
    <definedName name="_331TIF_BRADY">#REF!</definedName>
    <definedName name="_336TIF_HISTORY">#REF!</definedName>
    <definedName name="_33BUDG_EXP_BY_EXP">#REF!</definedName>
    <definedName name="_33BUDGET_WWTP">#REF!</definedName>
    <definedName name="_33CITY_TAX">#REF!</definedName>
    <definedName name="_33COMP_BILLINGS">#REF!</definedName>
    <definedName name="_33DEBT_CAP">#REF!</definedName>
    <definedName name="_33DEBT_RATIOS">#REF!</definedName>
    <definedName name="_33DEPR_EXP">#REF!</definedName>
    <definedName name="_33EXHIBIT_C">#REF!</definedName>
    <definedName name="_33GF_DETAIL">#REF!</definedName>
    <definedName name="_33LU_WKSHT">#REF!</definedName>
    <definedName name="_33MIN_BAL_EXP">#REF!</definedName>
    <definedName name="_33MISC_ECON_INFO">#REF!</definedName>
    <definedName name="_33NORM_REV">#REF!</definedName>
    <definedName name="_33PSG_LOAN">#REF!</definedName>
    <definedName name="_33RATE_BREAKDOWN">#REF!</definedName>
    <definedName name="_33RATES_PU">#REF!</definedName>
    <definedName name="_33RD_ALL_FUNDS">#REF!</definedName>
    <definedName name="_33TAX_RATE">#REF!</definedName>
    <definedName name="_34_3_MOS_00">#REF!</definedName>
    <definedName name="_341TIF_TREECE">#REF!</definedName>
    <definedName name="_344LARGE_EMPLOYERS">#REF!</definedName>
    <definedName name="_346TY_WTB">#REF!</definedName>
    <definedName name="_34CALC_NORM_REV">#REF!</definedName>
    <definedName name="_34COMB_BUDGET">#REF!</definedName>
    <definedName name="_34COMP_BILLINGS">#REF!</definedName>
    <definedName name="_34COMP_NR_TO_BUD">#REF!</definedName>
    <definedName name="_34DEBT_NOTES">#REF!</definedName>
    <definedName name="_34DET_INC">#REF!</definedName>
    <definedName name="_34EXHIBIT_D">#REF!</definedName>
    <definedName name="_34LARGE_EMPLOYERS">#REF!</definedName>
    <definedName name="_34MIN_BAL">#REF!</definedName>
    <definedName name="_34MISC_ECON_INFO">#REF!</definedName>
    <definedName name="_34NORM_REV">#REF!</definedName>
    <definedName name="_34PF_COE">#REF!</definedName>
    <definedName name="_34PRO_CF">#REF!</definedName>
    <definedName name="_34RATES_PU">#REF!</definedName>
    <definedName name="_34RATES_WL">#REF!</definedName>
    <definedName name="_34RD_OPERATING">#REF!</definedName>
    <definedName name="_34TAX_RATES">#REF!</definedName>
    <definedName name="_350LARGE_TAXPAYER">#REF!</definedName>
    <definedName name="_352USER_CONNECT">#REF!</definedName>
    <definedName name="_356LEVEL_COMBO">#REF!</definedName>
    <definedName name="_35AMOR_1998">#REF!</definedName>
    <definedName name="_35BUDG_EXP_I">#REF!</definedName>
    <definedName name="_35CAP_IMPR">#REF!</definedName>
    <definedName name="_35COMP_NR_TO_BUD">#REF!</definedName>
    <definedName name="_35COVER_SHEET">#REF!</definedName>
    <definedName name="_35DEBT_RATIOS">#REF!</definedName>
    <definedName name="_35DEPR_EXP">#REF!</definedName>
    <definedName name="_35DET_OP_EXP">#REF!</definedName>
    <definedName name="_35EXHIBIT_F">#REF!</definedName>
    <definedName name="_35LEVEL_COMBO">#REF!</definedName>
    <definedName name="_35MIN_BAL_EXP">#REF!</definedName>
    <definedName name="_35PF_COE">#REF!</definedName>
    <definedName name="_35PRO_OP_EXP">#REF!</definedName>
    <definedName name="_35RATE_BREAKDOWN">#REF!</definedName>
    <definedName name="_35RATES_WL">#REF!</definedName>
    <definedName name="_35REC_AND_DIS">#REF!</definedName>
    <definedName name="_35REC_DIS">#REF!</definedName>
    <definedName name="_362LU_WKSHT">#REF!</definedName>
    <definedName name="_36COMP_BILLINGS">#REF!</definedName>
    <definedName name="_36CY_2000">#REF!</definedName>
    <definedName name="_36DEPR_EXP">#REF!</definedName>
    <definedName name="_36DET_INC">#REF!</definedName>
    <definedName name="_36EXHIBIT_G">#REF!</definedName>
    <definedName name="_36FIN_INFO">#REF!</definedName>
    <definedName name="_36MIN_BAL">#REF!</definedName>
    <definedName name="_36MIN_BAL_EXP">#REF!</definedName>
    <definedName name="_36MISC_ECON_INFO">#REF!</definedName>
    <definedName name="_36NORM_REV">#REF!</definedName>
    <definedName name="_36PRES_PROP_RT">#REF!</definedName>
    <definedName name="_36RATE_BREAKDOWN">#REF!</definedName>
    <definedName name="_36REC_DIS">#REF!</definedName>
    <definedName name="_37BUDG_EXP_II">#REF!</definedName>
    <definedName name="_37COMP_NR_TO_BUD">#REF!</definedName>
    <definedName name="_37DEBT_CAP">#REF!</definedName>
    <definedName name="_37DET_INC">#REF!</definedName>
    <definedName name="_37DET_OP_EXP">#REF!</definedName>
    <definedName name="_37GF_DETAIL">#REF!</definedName>
    <definedName name="_37MIN_BAL_EXP">#REF!</definedName>
    <definedName name="_37NORM_REV">#REF!</definedName>
    <definedName name="_37PF_COE">#REF!</definedName>
    <definedName name="_37PRO_CF">#REF!</definedName>
    <definedName name="_37RATE_COMP">#REF!</definedName>
    <definedName name="_37RATES_PU">#REF!</definedName>
    <definedName name="_37REC_DISB">#REF!</definedName>
    <definedName name="_37REV_AVAIL">#REF!</definedName>
    <definedName name="_37REV_REQ">#REF!</definedName>
    <definedName name="_38_3_MOS_00">#REF!</definedName>
    <definedName name="_384MIN_BAL">#REF!</definedName>
    <definedName name="_38BILLS_PU">#REF!</definedName>
    <definedName name="_38CASH_FLOW">#REF!</definedName>
    <definedName name="_38COMP_BILLINGS">#REF!</definedName>
    <definedName name="_38COVER_SHEET">#REF!</definedName>
    <definedName name="_38DEBT_NOTES">#REF!</definedName>
    <definedName name="_38DEPR_EXP">#REF!</definedName>
    <definedName name="_38DET_OP_EXP">#REF!</definedName>
    <definedName name="_38FIN_INFO">#REF!</definedName>
    <definedName name="_38LARGE_EMPLOYERS">#REF!</definedName>
    <definedName name="_38MIN_BAL">#REF!</definedName>
    <definedName name="_38MIN_BAL_EXP">#REF!</definedName>
    <definedName name="_38MISC_ECON_INFO">#REF!</definedName>
    <definedName name="_38PF_COE">#REF!</definedName>
    <definedName name="_38PRES_PROP_RT">#REF!</definedName>
    <definedName name="_38PRO_OP_EXP">#REF!</definedName>
    <definedName name="_38RATES_PU">#REF!</definedName>
    <definedName name="_38REC_EXP">#REF!</definedName>
    <definedName name="_38REV_REQ">#REF!</definedName>
    <definedName name="_39_3_MOS_01">#REF!</definedName>
    <definedName name="_396MIN_BAL_EXP">#REF!</definedName>
    <definedName name="_39BUDGET_BILLING">#REF!</definedName>
    <definedName name="_39CI_BUDGET">#REF!</definedName>
    <definedName name="_39COMP_NR_TO_BUD">#REF!</definedName>
    <definedName name="_39CY_2000">#REF!</definedName>
    <definedName name="_39DEBT_RATIOS">#REF!</definedName>
    <definedName name="_39DET_INC">#REF!</definedName>
    <definedName name="_39DET_OP_EXP">#REF!</definedName>
    <definedName name="_39FUND_BAL">#REF!</definedName>
    <definedName name="_39GF_DETAIL">#REF!</definedName>
    <definedName name="_39LEVEL_COMBO">#REF!</definedName>
    <definedName name="_39MISC_ECON_INFO">#REF!</definedName>
    <definedName name="_39NORM_REV">#REF!</definedName>
    <definedName name="_39PRES_PROP_RT">#REF!</definedName>
    <definedName name="_39PRO_CF">#REF!</definedName>
    <definedName name="_39PROJECTED_DISB.">#REF!</definedName>
    <definedName name="_39PSG_LOAN">#REF!</definedName>
    <definedName name="_39RATES_WL">#REF!</definedName>
    <definedName name="_39REV_EXP">#REF!</definedName>
    <definedName name="_39TY_WTB">#REF!</definedName>
    <definedName name="_3ALLOC_EXP">#REF!</definedName>
    <definedName name="_3ALLOC_WL_PU">#REF!</definedName>
    <definedName name="_3CASH_FLOW">#REF!</definedName>
    <definedName name="_3COMP_BILLINGS">#REF!</definedName>
    <definedName name="_3COVER_SHEET">#REF!</definedName>
    <definedName name="_3DEBT_NOTES">#REF!</definedName>
    <definedName name="_3DEBT_RATIOS">#REF!</definedName>
    <definedName name="_3EXHIBIT_B">#REF!</definedName>
    <definedName name="_3LARGE_EMPLOYERS">#REF!</definedName>
    <definedName name="_3PRO_CF">#REF!</definedName>
    <definedName name="_3RATE_BREAKDOWN">#REF!</definedName>
    <definedName name="_4_1989_BONDS">#REF!</definedName>
    <definedName name="_4_1993">#REF!</definedName>
    <definedName name="_4_1993_BONDS">#REF!</definedName>
    <definedName name="_4_1996_BONDS">#REF!</definedName>
    <definedName name="_4_1997_BONDS">#REF!</definedName>
    <definedName name="_4_1999_BONDS">#REF!</definedName>
    <definedName name="_4_2001_LEVEL">#REF!</definedName>
    <definedName name="_4_3_MOS_00">#REF!</definedName>
    <definedName name="_4_3_MOS_01">#REF!</definedName>
    <definedName name="_40CAP_IMPR">#REF!</definedName>
    <definedName name="_40COVER_SHEET">#REF!</definedName>
    <definedName name="_40DEBT_CAP">#REF!</definedName>
    <definedName name="_40DETAIL_EXP">#REF!</definedName>
    <definedName name="_40GF_DETAIL">#REF!</definedName>
    <definedName name="_40LARGE_EMPLOYERS">#REF!</definedName>
    <definedName name="_40LU_WKSHT">#REF!</definedName>
    <definedName name="_40MIN_BAL">#REF!</definedName>
    <definedName name="_40MIN_BAL_EXP">#REF!</definedName>
    <definedName name="_40OM_BUDG">#REF!</definedName>
    <definedName name="_40PF_COE">#REF!</definedName>
    <definedName name="_40PRO_CF">#REF!</definedName>
    <definedName name="_40PRO_OP_EXP">#REF!</definedName>
    <definedName name="_40PROM_NOTE">#REF!</definedName>
    <definedName name="_40RATE_BREAKDOWN">#REF!</definedName>
    <definedName name="_40REC_AND_DIS">#REF!</definedName>
    <definedName name="_40REV_REQ">#REF!</definedName>
    <definedName name="_40TAX_RATE">#REF!</definedName>
    <definedName name="_40USER_CONNECT">#REF!</definedName>
    <definedName name="_419MISC_ECON_INFO">#REF!</definedName>
    <definedName name="_41BUDG_ADJ">#REF!</definedName>
    <definedName name="_41BUDGET_COMB">#REF!</definedName>
    <definedName name="_41COMB_BUDGET">#REF!</definedName>
    <definedName name="_41CY_2000">#REF!</definedName>
    <definedName name="_41DEBT_NOTES">#REF!</definedName>
    <definedName name="_41DEPR_EXP">#REF!</definedName>
    <definedName name="_41DET_OP_EXP">#REF!</definedName>
    <definedName name="_41GF_DETAIL">#REF!</definedName>
    <definedName name="_41LEVEL_COMBO">#REF!</definedName>
    <definedName name="_41MIN_BAL">#REF!</definedName>
    <definedName name="_41MIN_BAL_EXP">#REF!</definedName>
    <definedName name="_41MISC_ECON_INFO">#REF!</definedName>
    <definedName name="_41NORM_REV">#REF!</definedName>
    <definedName name="_41PF_COE">#REF!</definedName>
    <definedName name="_41PRES_PROP_RT">#REF!</definedName>
    <definedName name="_41PRO_CF">#REF!</definedName>
    <definedName name="_41PRO_OP_EXP">#REF!</definedName>
    <definedName name="_41PROJECTED_DISB.">#REF!</definedName>
    <definedName name="_41PSG_LOAN">#REF!</definedName>
    <definedName name="_41RATE_COMP">#REF!</definedName>
    <definedName name="_41REC_DIS">#REF!</definedName>
    <definedName name="_41REV_EXP">#REF!</definedName>
    <definedName name="_41TAX_RATES">#REF!</definedName>
    <definedName name="_41USER_CONNECT">#REF!</definedName>
    <definedName name="_42COMP_BILLINGS">#REF!</definedName>
    <definedName name="_42DEBT_CAP">#REF!</definedName>
    <definedName name="_42DEBT_RATIOS">#REF!</definedName>
    <definedName name="_42DET_INC">#REF!</definedName>
    <definedName name="_42FUND_BAL">#REF!</definedName>
    <definedName name="_42LARGE_EMPLOYERS">#REF!</definedName>
    <definedName name="_42MIN_BAL_EXP">#REF!</definedName>
    <definedName name="_42MISC_ECON_INFO">#REF!</definedName>
    <definedName name="_42PF_COE">#REF!</definedName>
    <definedName name="_42PRES_PROP_RT">#REF!</definedName>
    <definedName name="_42PRO_CF">#REF!</definedName>
    <definedName name="_42PRO_OP_EXP">#REF!</definedName>
    <definedName name="_42PROJECTED_DISB.">#REF!</definedName>
    <definedName name="_42PROM_NOTE">#REF!</definedName>
    <definedName name="_42PSG_LOAN">#REF!</definedName>
    <definedName name="_42RATE_BREAKDOWN">#REF!</definedName>
    <definedName name="_42RATES_PU">#REF!</definedName>
    <definedName name="_42REV_AVAIL">#REF!</definedName>
    <definedName name="_42TAX_RATE">#REF!</definedName>
    <definedName name="_42TOTAL_TAX">#REF!</definedName>
    <definedName name="_43BUDGET_WWTP">#REF!</definedName>
    <definedName name="_43DET_OP_EXP">#REF!</definedName>
    <definedName name="_43GF_DETAIL">#REF!</definedName>
    <definedName name="_43LARGE_TAXPAYER">#REF!</definedName>
    <definedName name="_43LEVEL_COMBO">#REF!</definedName>
    <definedName name="_43MISC_ECON_INFO">#REF!</definedName>
    <definedName name="_43NORM_REV">#REF!</definedName>
    <definedName name="_43PRES_PROP_RT">#REF!</definedName>
    <definedName name="_43PRO_CF">#REF!</definedName>
    <definedName name="_43PRO_OP_EXP">#REF!</definedName>
    <definedName name="_43PROJECTED_DISB.">#REF!</definedName>
    <definedName name="_43PSG_LOAN">#REF!</definedName>
    <definedName name="_43RATE_BREAKDOWN">#REF!</definedName>
    <definedName name="_43RATE_COMP">#REF!</definedName>
    <definedName name="_43RATES_WL">#REF!</definedName>
    <definedName name="_43REV_REQ">#REF!</definedName>
    <definedName name="_43TAX_RATES">#REF!</definedName>
    <definedName name="_43TY_WTB">#REF!</definedName>
    <definedName name="_44_3_MOS_01">#REF!</definedName>
    <definedName name="_441NORM_REV">#REF!</definedName>
    <definedName name="_44ADD_PLANT">#REF!</definedName>
    <definedName name="_44BUDG_EXP">#REF!</definedName>
    <definedName name="_44COMP_NR_TO_BUD">#REF!</definedName>
    <definedName name="_44DEBT_NOTES">#REF!</definedName>
    <definedName name="_44DET_OP_EXP">#REF!</definedName>
    <definedName name="_44FIN_INFO">#REF!</definedName>
    <definedName name="_44LARGE_EMPLOYERS">#REF!</definedName>
    <definedName name="_44MIN_BAL">#REF!</definedName>
    <definedName name="_44NORM_REV">#REF!</definedName>
    <definedName name="_44PF_COE">#REF!</definedName>
    <definedName name="_44PRO_CF">#REF!</definedName>
    <definedName name="_44PRO_OP_EXP">#REF!</definedName>
    <definedName name="_44PROJECTED_DISB.">#REF!</definedName>
    <definedName name="_44RATE_BREAKDOWN">#REF!</definedName>
    <definedName name="_44RATE_COMP">#REF!</definedName>
    <definedName name="_44RATES_PU">#REF!</definedName>
    <definedName name="_44REC_AND_DIS">#REF!</definedName>
    <definedName name="_44TAX_RATE">#REF!</definedName>
    <definedName name="_44TOTAL_TAX">#REF!</definedName>
    <definedName name="_44USER_CONNECT">#REF!</definedName>
    <definedName name="_453PF_COE">#REF!</definedName>
    <definedName name="_45CALC_NORM_REV">#REF!</definedName>
    <definedName name="_45CASH_FLOW">#REF!</definedName>
    <definedName name="_45FIN_INFO">#REF!</definedName>
    <definedName name="_45FUND_BAL">#REF!</definedName>
    <definedName name="_45LARGE_TAXPAYER">#REF!</definedName>
    <definedName name="_45LEVEL_COMBO">#REF!</definedName>
    <definedName name="_45PF_COE">#REF!</definedName>
    <definedName name="_45PRES_PROP_RT">#REF!</definedName>
    <definedName name="_45PRO_OP_EXP">#REF!</definedName>
    <definedName name="_45PROJECTED_DISB.">#REF!</definedName>
    <definedName name="_45PROM_NOTE">#REF!</definedName>
    <definedName name="_45RATE_COMP">#REF!</definedName>
    <definedName name="_45RATES_PU">#REF!</definedName>
    <definedName name="_45RATES_WL">#REF!</definedName>
    <definedName name="_45REC_DIS">#REF!</definedName>
    <definedName name="_45TIF_9TH_ST">#REF!</definedName>
    <definedName name="_465PRES_PROP_RT">#REF!</definedName>
    <definedName name="_46CAP_IMPR">#REF!</definedName>
    <definedName name="_46COMB_BUDGET">#REF!</definedName>
    <definedName name="_46CUST_ANALYSIS">#REF!</definedName>
    <definedName name="_46DEBT_RATIOS">#REF!</definedName>
    <definedName name="_46DET_OP_EXP">#REF!</definedName>
    <definedName name="_46GF_DETAIL">#REF!</definedName>
    <definedName name="_46LEVEL_COMBO">#REF!</definedName>
    <definedName name="_46PRES_PROP_RT">#REF!</definedName>
    <definedName name="_46PRO_CF">#REF!</definedName>
    <definedName name="_46PROM_NOTE">#REF!</definedName>
    <definedName name="_46PSG_LOAN">#REF!</definedName>
    <definedName name="_46RATES_PU">#REF!</definedName>
    <definedName name="_46RATES_WL">#REF!</definedName>
    <definedName name="_46REC_AND_DIS">#REF!</definedName>
    <definedName name="_46REV_AVAIL">#REF!</definedName>
    <definedName name="_46TIF_BRADY">#REF!</definedName>
    <definedName name="_471PRO_CF">#REF!</definedName>
    <definedName name="_477PRO_OP_EXP">#REF!</definedName>
    <definedName name="_478PROJECTED_DISB.">#REF!</definedName>
    <definedName name="_479PROM_NOTE">#REF!</definedName>
    <definedName name="_47BUDG_EXP_BY_EXP">#REF!</definedName>
    <definedName name="_47FIN_INFO">#REF!</definedName>
    <definedName name="_47LARGE_EMPLOYERS">#REF!</definedName>
    <definedName name="_47LU_WKSHT">#REF!</definedName>
    <definedName name="_47MIN_BAL">#REF!</definedName>
    <definedName name="_47MIN_BAL_EXP">#REF!</definedName>
    <definedName name="_47NORM_REV">#REF!</definedName>
    <definedName name="_47PRES_PROP_RT">#REF!</definedName>
    <definedName name="_47PRO_CF">#REF!</definedName>
    <definedName name="_47PRO_OP_EXP">#REF!</definedName>
    <definedName name="_47PROM_NOTE">#REF!</definedName>
    <definedName name="_47PSG_LOAN">#REF!</definedName>
    <definedName name="_47RATE_BREAKDOWN">#REF!</definedName>
    <definedName name="_47RATES_WL">#REF!</definedName>
    <definedName name="_47REC_AND_DIS">#REF!</definedName>
    <definedName name="_47REC_AND_DISB">#REF!</definedName>
    <definedName name="_47REC_DIS">#REF!</definedName>
    <definedName name="_47TIF_HISTORY">#REF!</definedName>
    <definedName name="_47USER_CONNECT">#REF!</definedName>
    <definedName name="_48CASH_FLOW">#REF!</definedName>
    <definedName name="_48CUST_BY_MONTH">#REF!</definedName>
    <definedName name="_48GF_DETAIL">#REF!</definedName>
    <definedName name="_48LARGE_TAXPAYER">#REF!</definedName>
    <definedName name="_48LEVEL_COMBO">#REF!</definedName>
    <definedName name="_48MISC_ECON_INFO">#REF!</definedName>
    <definedName name="_48PRO_OP_EXP">#REF!</definedName>
    <definedName name="_48PROJECTED_DISB.">#REF!</definedName>
    <definedName name="_48RATE_BREAKDOWN">#REF!</definedName>
    <definedName name="_48RATE_COMP">#REF!</definedName>
    <definedName name="_48REC_AND_DIS">#REF!</definedName>
    <definedName name="_48REC_DIS">#REF!</definedName>
    <definedName name="_48REV_REQ">#REF!</definedName>
    <definedName name="_48TIF_TREECE">#REF!</definedName>
    <definedName name="_491PSG_LOAN">#REF!</definedName>
    <definedName name="_497RATE_BREAKDOWN">#REF!</definedName>
    <definedName name="_49ALLOC_EXP">#REF!</definedName>
    <definedName name="_49DEPR_EXP">#REF!</definedName>
    <definedName name="_49LARGE_EMPLOYERS">#REF!</definedName>
    <definedName name="_49LEVEL_COMBO">#REF!</definedName>
    <definedName name="_49MIN_BAL">#REF!</definedName>
    <definedName name="_49NORM_REV">#REF!</definedName>
    <definedName name="_49PF_COE">#REF!</definedName>
    <definedName name="_49PROM_NOTE">#REF!</definedName>
    <definedName name="_49PSG_LOAN">#REF!</definedName>
    <definedName name="_49RATE_COMP">#REF!</definedName>
    <definedName name="_49RATES_PU">#REF!</definedName>
    <definedName name="_49REC_AND_DISB">#REF!</definedName>
    <definedName name="_49REV_AVAIL">#REF!</definedName>
    <definedName name="_49SEL_OTHER_NFI">#REF!</definedName>
    <definedName name="_49TY_WTB">#REF!</definedName>
    <definedName name="_4ADD_PLANT">#REF!</definedName>
    <definedName name="_4ALLOC_EXP">#REF!</definedName>
    <definedName name="_4CAP_IMPR">#REF!</definedName>
    <definedName name="_4COVER_SHEET">#REF!</definedName>
    <definedName name="_4DEBT_NOTES">#REF!</definedName>
    <definedName name="_4DEBT_RATIOS">#REF!</definedName>
    <definedName name="_4DEPR_EXP">#REF!</definedName>
    <definedName name="_4DET_OP_EXP">#REF!</definedName>
    <definedName name="_4EXHIBIT_B_1">#REF!</definedName>
    <definedName name="_4LARGE_EMPLOYERS">#REF!</definedName>
    <definedName name="_4LU_WKSHT">#REF!</definedName>
    <definedName name="_4RATE_BREAKDOWN">#REF!</definedName>
    <definedName name="_4RATES_PU">#REF!</definedName>
    <definedName name="_5_1993_BONDS">#REF!</definedName>
    <definedName name="_5_1996_BONDS">#REF!</definedName>
    <definedName name="_5_1997_BONDS">#REF!</definedName>
    <definedName name="_5_2001_LEVEL">#REF!</definedName>
    <definedName name="_5_3_MOS_00">#REF!</definedName>
    <definedName name="_5_3_MOS_01">#REF!</definedName>
    <definedName name="_50ADD_PLANT">#REF!</definedName>
    <definedName name="_50BUDG_EXP_I">#REF!</definedName>
    <definedName name="_50CITY_TAX">#REF!</definedName>
    <definedName name="_50CY_2000">#REF!</definedName>
    <definedName name="_50DEPR_EXP">#REF!</definedName>
    <definedName name="_50DET_INC">#REF!</definedName>
    <definedName name="_50FIN_INFO">#REF!</definedName>
    <definedName name="_50LEVEL_COMBO">#REF!</definedName>
    <definedName name="_50LU_WKSHT">#REF!</definedName>
    <definedName name="_50MIN_BAL">#REF!</definedName>
    <definedName name="_50MIN_BAL_EXP">#REF!</definedName>
    <definedName name="_50PRO_CF">#REF!</definedName>
    <definedName name="_50PSG_LOAN">#REF!</definedName>
    <definedName name="_50RATE_BREAKDOWN">#REF!</definedName>
    <definedName name="_50RATES_PU">#REF!</definedName>
    <definedName name="_50RATES_WL">#REF!</definedName>
    <definedName name="_50REC_DIS">#REF!</definedName>
    <definedName name="_50REV_REQ">#REF!</definedName>
    <definedName name="_50SRF_DISB">#REF!</definedName>
    <definedName name="_50USER_CONNECT">#REF!</definedName>
    <definedName name="_513RATE_COMP">#REF!</definedName>
    <definedName name="_519RATES_PU">#REF!</definedName>
    <definedName name="_51DET_INC">#REF!</definedName>
    <definedName name="_51DET_OP_EXP">#REF!</definedName>
    <definedName name="_51MIN_BAL">#REF!</definedName>
    <definedName name="_51MISC_ECON_INFO">#REF!</definedName>
    <definedName name="_51NORM_REV">#REF!</definedName>
    <definedName name="_51PRES_PROP_RT">#REF!</definedName>
    <definedName name="_51PRO_OP_EXP">#REF!</definedName>
    <definedName name="_51PSG_LOAN">#REF!</definedName>
    <definedName name="_51RATE_BREAKDOWN">#REF!</definedName>
    <definedName name="_51RATE_COMP">#REF!</definedName>
    <definedName name="_51RATES_WL">#REF!</definedName>
    <definedName name="_51REC_AND_DIS">#REF!</definedName>
    <definedName name="_51REV_AVAIL">#REF!</definedName>
    <definedName name="_51TAX_RATE">#REF!</definedName>
    <definedName name="_51TY_WTB">#REF!</definedName>
    <definedName name="_525RATES_WL">#REF!</definedName>
    <definedName name="_52COMB_BUDGET">#REF!</definedName>
    <definedName name="_52COMP_BILLINGS">#REF!</definedName>
    <definedName name="_52DEBT_CAP">#REF!</definedName>
    <definedName name="_52DET_OP_EXP">#REF!</definedName>
    <definedName name="_52FIN_INFO">#REF!</definedName>
    <definedName name="_52MIN_BAL">#REF!</definedName>
    <definedName name="_52PF_COE">#REF!</definedName>
    <definedName name="_52RATE_BREAKDOWN">#REF!</definedName>
    <definedName name="_52RATE_COMP">#REF!</definedName>
    <definedName name="_52RATES_PU">#REF!</definedName>
    <definedName name="_52REC_AND_DIS">#REF!</definedName>
    <definedName name="_52REC_AND_DISB">#REF!</definedName>
    <definedName name="_52REC_DIS">#REF!</definedName>
    <definedName name="_52TIF_9TH_ST">#REF!</definedName>
    <definedName name="_52USER_CONNECT">#REF!</definedName>
    <definedName name="_53BUDG_EXP_II">#REF!</definedName>
    <definedName name="_53COMP_BILLINGS">#REF!</definedName>
    <definedName name="_53COMP_NR_TO_BUD">#REF!</definedName>
    <definedName name="_53DEBT_NOTES">#REF!</definedName>
    <definedName name="_53DETAIL_EXP">#REF!</definedName>
    <definedName name="_53FUND_BAL">#REF!</definedName>
    <definedName name="_53MIN_BAL_EXP">#REF!</definedName>
    <definedName name="_53NORM_REV">#REF!</definedName>
    <definedName name="_53PF_COE">#REF!</definedName>
    <definedName name="_53PSG_LOAN">#REF!</definedName>
    <definedName name="_53RATE_COMP">#REF!</definedName>
    <definedName name="_53RATES_PU">#REF!</definedName>
    <definedName name="_53RATES_WL">#REF!</definedName>
    <definedName name="_53REC_AND_DISB">#REF!</definedName>
    <definedName name="_53REC_DIS">#REF!</definedName>
    <definedName name="_53REV_AVAIL">#REF!</definedName>
    <definedName name="_53REV_REQ">#REF!</definedName>
    <definedName name="_53TIF_BRADY">#REF!</definedName>
    <definedName name="_541REC_AND_DIS">#REF!</definedName>
    <definedName name="_542REC_AND_DISB">#REF!</definedName>
    <definedName name="_54ALLOC_WL_PU">#REF!</definedName>
    <definedName name="_54CUST_ANALYSIS">#REF!</definedName>
    <definedName name="_54DEBT_RATIOS">#REF!</definedName>
    <definedName name="_54FUND_BAL">#REF!</definedName>
    <definedName name="_54GF_DETAIL">#REF!</definedName>
    <definedName name="_54MIN_BAL_EXP">#REF!</definedName>
    <definedName name="_54PRES_PROP_RT">#REF!</definedName>
    <definedName name="_54RATE_BREAKDOWN">#REF!</definedName>
    <definedName name="_54RATES_PU">#REF!</definedName>
    <definedName name="_54RATES_WL">#REF!</definedName>
    <definedName name="_54REC_AND_DIS">#REF!</definedName>
    <definedName name="_54REC_AND_DISB">#REF!</definedName>
    <definedName name="_54REC_DIS">#REF!</definedName>
    <definedName name="_54REV_AVAIL">#REF!</definedName>
    <definedName name="_54SEWER_LAND">#REF!</definedName>
    <definedName name="_54TIF_HISTORY">#REF!</definedName>
    <definedName name="_550REC_DIS">#REF!</definedName>
    <definedName name="_556REV_AVAIL">#REF!</definedName>
    <definedName name="_55COMP_NR_TO_BUD">#REF!</definedName>
    <definedName name="_55CUST_BY_MONTH">#REF!</definedName>
    <definedName name="_55DEPR_EXP">#REF!</definedName>
    <definedName name="_55GF_DETAIL">#REF!</definedName>
    <definedName name="_55LARGE_EMPLOYERS">#REF!</definedName>
    <definedName name="_55MIN_BAL">#REF!</definedName>
    <definedName name="_55MISC_ECON_INFO">#REF!</definedName>
    <definedName name="_55PRO_CF">#REF!</definedName>
    <definedName name="_55RATES_PU">#REF!</definedName>
    <definedName name="_55RATES_WL">#REF!</definedName>
    <definedName name="_55REC_AND_DIS">#REF!</definedName>
    <definedName name="_55REC_AND_DISB">#REF!</definedName>
    <definedName name="_55REC_DIS">#REF!</definedName>
    <definedName name="_55REV_AVAIL">#REF!</definedName>
    <definedName name="_55REV_REQ">#REF!</definedName>
    <definedName name="_55TIF_TREECE">#REF!</definedName>
    <definedName name="_55TY_WTB">#REF!</definedName>
    <definedName name="_56ALLOC_EXP">#REF!</definedName>
    <definedName name="_56BUDGET_BILLING">#REF!</definedName>
    <definedName name="_56CY_2000">#REF!</definedName>
    <definedName name="_56LARGE_TAXPAYER">#REF!</definedName>
    <definedName name="_56MIN_BAL_EXP">#REF!</definedName>
    <definedName name="_56PF_COE">#REF!</definedName>
    <definedName name="_56PRO_CF">#REF!</definedName>
    <definedName name="_56PRO_OP_EXP">#REF!</definedName>
    <definedName name="_56RATES_WL">#REF!</definedName>
    <definedName name="_56REC_AND_DIS">#REF!</definedName>
    <definedName name="_56REC_AND_DISB">#REF!</definedName>
    <definedName name="_56REV_AVAIL">#REF!</definedName>
    <definedName name="_56REV_REQ">#REF!</definedName>
    <definedName name="_56SEL_OTHER_NFI">#REF!</definedName>
    <definedName name="_56TY_WTB">#REF!</definedName>
    <definedName name="_56USER_CONNECT">#REF!</definedName>
    <definedName name="_578REV_REQ">#REF!</definedName>
    <definedName name="_57COVER_SHEET">#REF!</definedName>
    <definedName name="_57DEBT_CAP">#REF!</definedName>
    <definedName name="_57DET_INC">#REF!</definedName>
    <definedName name="_57LARGE_EMPLOYERS">#REF!</definedName>
    <definedName name="_57LEVEL_COMBO">#REF!</definedName>
    <definedName name="_57MISC_ECON_INFO">#REF!</definedName>
    <definedName name="_57NORM_REV">#REF!</definedName>
    <definedName name="_57PRO_OP_EXP">#REF!</definedName>
    <definedName name="_57PROJECTED_DISB.">#REF!</definedName>
    <definedName name="_57REC_DIS">#REF!</definedName>
    <definedName name="_57REV_REQ">#REF!</definedName>
    <definedName name="_57SEL_OTHER_NFI">#REF!</definedName>
    <definedName name="_57SEWER_LAND">#REF!</definedName>
    <definedName name="_57TAX_RATE">#REF!</definedName>
    <definedName name="_57USER_CONNECT">#REF!</definedName>
    <definedName name="_584SEWER_LAND">#REF!</definedName>
    <definedName name="_58DEBT_NOTES">#REF!</definedName>
    <definedName name="_58LARGE_TAXPAYER">#REF!</definedName>
    <definedName name="_58LU_WKSHT">#REF!</definedName>
    <definedName name="_58NORM_REV">#REF!</definedName>
    <definedName name="_58PROM_NOTE">#REF!</definedName>
    <definedName name="_58REV_AVAIL">#REF!</definedName>
    <definedName name="_58REV_REQ">#REF!</definedName>
    <definedName name="_58SEWER_LAND">#REF!</definedName>
    <definedName name="_58SRF_DISB">#REF!</definedName>
    <definedName name="_58TIF_9TH_ST">#REF!</definedName>
    <definedName name="_590SUM_OM">#REF!</definedName>
    <definedName name="_596TAX_RATE">#REF!</definedName>
    <definedName name="_59AMOR_1994">#REF!</definedName>
    <definedName name="_59BUDGET_COMB">#REF!</definedName>
    <definedName name="_59CY_2000">#REF!</definedName>
    <definedName name="_59DEBT_RATIOS">#REF!</definedName>
    <definedName name="_59LEVEL_COMBO">#REF!</definedName>
    <definedName name="_59NORM_REV">#REF!</definedName>
    <definedName name="_59PF_COE">#REF!</definedName>
    <definedName name="_59PRES_PROP_RT">#REF!</definedName>
    <definedName name="_59PSG_LOAN">#REF!</definedName>
    <definedName name="_59REV_REQ">#REF!</definedName>
    <definedName name="_59SRF_DISB">#REF!</definedName>
    <definedName name="_59TIF_BRADY">#REF!</definedName>
    <definedName name="_59TY_WTB">#REF!</definedName>
    <definedName name="_5ALLOC_EXP">#REF!</definedName>
    <definedName name="_5ALLOC_WL_PU">#REF!</definedName>
    <definedName name="_5CASH_FLOW">#REF!</definedName>
    <definedName name="_5COMP_BILLINGS">#REF!</definedName>
    <definedName name="_5DEBT_NOTES">#REF!</definedName>
    <definedName name="_5DEBT_RATIOS">#REF!</definedName>
    <definedName name="_5EXHIBIT_B_1">#REF!</definedName>
    <definedName name="_5EXHIBIT_B_2">#REF!</definedName>
    <definedName name="_5FIN_INFO">#REF!</definedName>
    <definedName name="_5FUND_TOTALS">#REF!</definedName>
    <definedName name="_5LARGE_USERS">#REF!</definedName>
    <definedName name="_5MIN_BAL">#REF!</definedName>
    <definedName name="_5MISC_ECON_INFO">#REF!</definedName>
    <definedName name="_5PRO_CF">#REF!</definedName>
    <definedName name="_5RATES_PU">#REF!</definedName>
    <definedName name="_5RATES_WL">#REF!</definedName>
    <definedName name="_6_1989_BONDS">#REF!</definedName>
    <definedName name="_6_1996_BONDS">#REF!</definedName>
    <definedName name="_6_1997_BONDS">#REF!</definedName>
    <definedName name="_6_2001_LEVEL">#REF!</definedName>
    <definedName name="_6_3_MOS_00">#REF!</definedName>
    <definedName name="_6_3_MOS_01">#REF!</definedName>
    <definedName name="_602TIF_9TH_ST">#REF!</definedName>
    <definedName name="_608TIF_BRADY">#REF!</definedName>
    <definedName name="_60DET_OP_EXP">#REF!</definedName>
    <definedName name="_60LU_WKSHT">#REF!</definedName>
    <definedName name="_60PRES_PROP_RT">#REF!</definedName>
    <definedName name="_60PRO_CF">#REF!</definedName>
    <definedName name="_60RATE_BREAKDOWN">#REF!</definedName>
    <definedName name="_60SEL_OTHER_NFI">#REF!</definedName>
    <definedName name="_60SEWER_LAND">#REF!</definedName>
    <definedName name="_60TIF_HISTORY">#REF!</definedName>
    <definedName name="_60TY_WTB">#REF!</definedName>
    <definedName name="_60USER_CONNECT">#REF!</definedName>
    <definedName name="_614TIF_HISTORY">#REF!</definedName>
    <definedName name="_61DEBT_CAP">#REF!</definedName>
    <definedName name="_61FIN_INFO">#REF!</definedName>
    <definedName name="_61PF_COE">#REF!</definedName>
    <definedName name="_61PRES_PROP_RT">#REF!</definedName>
    <definedName name="_61PRO_OP_EXP">#REF!</definedName>
    <definedName name="_61RATE_COMP">#REF!</definedName>
    <definedName name="_61RATES_PU">#REF!</definedName>
    <definedName name="_61SRF_DISB">#REF!</definedName>
    <definedName name="_61SUM_OM">#REF!</definedName>
    <definedName name="_61TIF_TREECE">#REF!</definedName>
    <definedName name="_61USER_CONNECT">#REF!</definedName>
    <definedName name="_620TIF_TREECE">#REF!</definedName>
    <definedName name="_626TY_WTB">#REF!</definedName>
    <definedName name="_62ALLOC_WL_PU">#REF!</definedName>
    <definedName name="_62BUDGET_WWTP">#REF!</definedName>
    <definedName name="_62NORM_REV">#REF!</definedName>
    <definedName name="_62PF_COE">#REF!</definedName>
    <definedName name="_62PROJECTED_DISB.">#REF!</definedName>
    <definedName name="_62RATES_PU">#REF!</definedName>
    <definedName name="_62RATES_WL">#REF!</definedName>
    <definedName name="_62REV_REQ">#REF!</definedName>
    <definedName name="_62TY_WTB">#REF!</definedName>
    <definedName name="_63DEBT_NOTES">#REF!</definedName>
    <definedName name="_63GF_DETAIL">#REF!</definedName>
    <definedName name="_63PRO_CF">#REF!</definedName>
    <definedName name="_63PROM_NOTE">#REF!</definedName>
    <definedName name="_63RATES_WL">#REF!</definedName>
    <definedName name="_63REC_DIS">#REF!</definedName>
    <definedName name="_63SUM_OM">#REF!</definedName>
    <definedName name="_63USER_CONNECT">#REF!</definedName>
    <definedName name="_649USER_CONNECT">#REF!</definedName>
    <definedName name="_64AMOR_1998">#REF!</definedName>
    <definedName name="_64LARGE_EMPLOYERS">#REF!</definedName>
    <definedName name="_64PRES_PROP_RT">#REF!</definedName>
    <definedName name="_64PRO_OP_EXP">#REF!</definedName>
    <definedName name="_64REC_AND_DIS">#REF!</definedName>
    <definedName name="_64TY_WTB">#REF!</definedName>
    <definedName name="_65CALC_NORM_REV">#REF!</definedName>
    <definedName name="_65DEBT_RATIOS">#REF!</definedName>
    <definedName name="_65DEPR_EXP">#REF!</definedName>
    <definedName name="_65PF_COE">#REF!</definedName>
    <definedName name="_65PRES_PROP_RT">#REF!</definedName>
    <definedName name="_65PRO_CF">#REF!</definedName>
    <definedName name="_65PROJECTED_DISB.">#REF!</definedName>
    <definedName name="_65REC_AND_DISB">#REF!</definedName>
    <definedName name="_65REV_REQ">#REF!</definedName>
    <definedName name="_65USER_CONNECT">#REF!</definedName>
    <definedName name="_66CAP_IMPR">#REF!</definedName>
    <definedName name="_66DEPR_EXP">#REF!</definedName>
    <definedName name="_66DET_INC">#REF!</definedName>
    <definedName name="_66LEVEL_COMBO">#REF!</definedName>
    <definedName name="_66MIN_BAL">#REF!</definedName>
    <definedName name="_66PRO_CF">#REF!</definedName>
    <definedName name="_66PRO_OP_EXP">#REF!</definedName>
    <definedName name="_66PROM_NOTE">#REF!</definedName>
    <definedName name="_66PSG_LOAN">#REF!</definedName>
    <definedName name="_66REC_DIS">#REF!</definedName>
    <definedName name="_66SEL_OTHER_NFI">#REF!</definedName>
    <definedName name="_67PRO_OP_EXP">#REF!</definedName>
    <definedName name="_67RATE_BREAKDOWN">#REF!</definedName>
    <definedName name="_67REV_AVAIL">#REF!</definedName>
    <definedName name="_67SRF_DISB">#REF!</definedName>
    <definedName name="_68AMOR_1994">#REF!</definedName>
    <definedName name="_68DET_INC">#REF!</definedName>
    <definedName name="_68MIN_BAL">#REF!</definedName>
    <definedName name="_68PRES_PROP_RT">#REF!</definedName>
    <definedName name="_68PSG_LOAN">#REF!</definedName>
    <definedName name="_68RATE_COMP">#REF!</definedName>
    <definedName name="_68TY_WTB">#REF!</definedName>
    <definedName name="_69BILLS_PU">#REF!</definedName>
    <definedName name="_69CASH_FLOW">#REF!</definedName>
    <definedName name="_69MIN_BAL">#REF!</definedName>
    <definedName name="_69PRO_CF">#REF!</definedName>
    <definedName name="_69PSG_LOAN">#REF!</definedName>
    <definedName name="_69RATE_BREAKDOWN">#REF!</definedName>
    <definedName name="_69RATES_PU">#REF!</definedName>
    <definedName name="_69USER_CONNECT">#REF!</definedName>
    <definedName name="_6ALLOC_EXP">#REF!</definedName>
    <definedName name="_6ALLOC_WL_PU">#REF!</definedName>
    <definedName name="_6AMOR_1994">#REF!</definedName>
    <definedName name="_6BUDG_ADJ">#REF!</definedName>
    <definedName name="_6BUDG_DET">#REF!</definedName>
    <definedName name="_6CAP_IMPR">#REF!</definedName>
    <definedName name="_6COMP_BILLINGS">#REF!</definedName>
    <definedName name="_6DEBT_RATIOS">#REF!</definedName>
    <definedName name="_6DEPR_EXP">#REF!</definedName>
    <definedName name="_6FUND_TOTALS">#REF!</definedName>
    <definedName name="_6GENERAL_DETAIL">#REF!</definedName>
    <definedName name="_6GF_DETAIL">#REF!</definedName>
    <definedName name="_6LU_WKSHT">#REF!</definedName>
    <definedName name="_6MIN_BAL">#REF!</definedName>
    <definedName name="_6MIN_BAL_EXP">#REF!</definedName>
    <definedName name="_6RATE_BREAKDOWN">#REF!</definedName>
    <definedName name="_6RATES_WL">#REF!</definedName>
    <definedName name="_7_1993">#REF!</definedName>
    <definedName name="_7_1993_BONDS">#REF!</definedName>
    <definedName name="_7_1996_BONDS">#REF!</definedName>
    <definedName name="_7_1997_BONDS">#REF!</definedName>
    <definedName name="_7_1999_BONDS">#REF!</definedName>
    <definedName name="_7_2001_LEVEL">#REF!</definedName>
    <definedName name="_7_3_MOS_00">#REF!</definedName>
    <definedName name="_7_3_MOS_01">#REF!</definedName>
    <definedName name="_70DET_OP_EXP">#REF!</definedName>
    <definedName name="_70PRO_OP_EXP">#REF!</definedName>
    <definedName name="_70PSG_LOAN">#REF!</definedName>
    <definedName name="_70RATE_BREAKDOWN">#REF!</definedName>
    <definedName name="_70RATES_PU">#REF!</definedName>
    <definedName name="_70RATES_WL">#REF!</definedName>
    <definedName name="_70REV_REQ">#REF!</definedName>
    <definedName name="_71DET_OP_EXP">#REF!</definedName>
    <definedName name="_71FIN_INFO">#REF!</definedName>
    <definedName name="_71PROJECTED_DISB.">#REF!</definedName>
    <definedName name="_71RATE_BREAKDOWN">#REF!</definedName>
    <definedName name="_71RATE_COMP">#REF!</definedName>
    <definedName name="_71RATES_WL">#REF!</definedName>
    <definedName name="_71REC_AND_DIS">#REF!</definedName>
    <definedName name="_71SEL_OTHER_NFI">#REF!</definedName>
    <definedName name="_72CITY_TAX">#REF!</definedName>
    <definedName name="_72FIN_INFO">#REF!</definedName>
    <definedName name="_72MIN_BAL_EXP">#REF!</definedName>
    <definedName name="_72PROM_NOTE">#REF!</definedName>
    <definedName name="_72RATES_PU">#REF!</definedName>
    <definedName name="_72REC_AND_DISB">#REF!</definedName>
    <definedName name="_72REV_REQ">#REF!</definedName>
    <definedName name="_72SEWER_LAND">#REF!</definedName>
    <definedName name="_73FUND_BAL">#REF!</definedName>
    <definedName name="_73GF_DETAIL">#REF!</definedName>
    <definedName name="_73MISC_ECON_INFO">#REF!</definedName>
    <definedName name="_73RATE_COMP">#REF!</definedName>
    <definedName name="_73RATES_PU">#REF!</definedName>
    <definedName name="_73RATES_WL">#REF!</definedName>
    <definedName name="_73REC_DIS">#REF!</definedName>
    <definedName name="_73SRF_DISB">#REF!</definedName>
    <definedName name="_74AMOR_1998">#REF!</definedName>
    <definedName name="_74BUDG_ADJ">#REF!</definedName>
    <definedName name="_74LARGE_EMPLOYERS">#REF!</definedName>
    <definedName name="_74MIN_BAL_EXP">#REF!</definedName>
    <definedName name="_74MISC_ECON_INFO">#REF!</definedName>
    <definedName name="_74RATES_PU">#REF!</definedName>
    <definedName name="_74REC_AND_DIS">#REF!</definedName>
    <definedName name="_74REV_AVAIL">#REF!</definedName>
    <definedName name="_74TY_WTB">#REF!</definedName>
    <definedName name="_75COMB_BUDGET">#REF!</definedName>
    <definedName name="_75GF_DETAIL">#REF!</definedName>
    <definedName name="_75LEVEL_COMBO">#REF!</definedName>
    <definedName name="_75MISC_ECON_INFO">#REF!</definedName>
    <definedName name="_75NORM_REV">#REF!</definedName>
    <definedName name="_75PSG_LOAN">#REF!</definedName>
    <definedName name="_75RATES_WL">#REF!</definedName>
    <definedName name="_75REC_DIS">#REF!</definedName>
    <definedName name="_75REV_REQ">#REF!</definedName>
    <definedName name="_75SAL._ALLOCATION">#REF!</definedName>
    <definedName name="_75USER_CONNECT">#REF!</definedName>
    <definedName name="_76COMP_BILLINGS">#REF!</definedName>
    <definedName name="_76OM_BUDG">#REF!</definedName>
    <definedName name="_76RATE_BREAKDOWN">#REF!</definedName>
    <definedName name="_76REC_AND_DIS">#REF!</definedName>
    <definedName name="_76REV_AVAIL">#REF!</definedName>
    <definedName name="_76SEWER_LAND">#REF!</definedName>
    <definedName name="_77LARGE_EMPLOYERS">#REF!</definedName>
    <definedName name="_77PF_COE">#REF!</definedName>
    <definedName name="_77PROJECTED_DISB.">#REF!</definedName>
    <definedName name="_77RATE_COMP">#REF!</definedName>
    <definedName name="_77REC_AND_DIS">#REF!</definedName>
    <definedName name="_77REC_AND_DISB">#REF!</definedName>
    <definedName name="_77SUM_OM">#REF!</definedName>
    <definedName name="_78NORM_REV">#REF!</definedName>
    <definedName name="_78PRES_PROP_RT">#REF!</definedName>
    <definedName name="_78PROM_NOTE">#REF!</definedName>
    <definedName name="_78RATES_PU">#REF!</definedName>
    <definedName name="_78REC_DIS">#REF!</definedName>
    <definedName name="_78TY_WTB">#REF!</definedName>
    <definedName name="_79BUDG_EXP">#REF!</definedName>
    <definedName name="_79COMP_NR_TO_BUD">#REF!</definedName>
    <definedName name="_79LARGE_TAXPAYER">#REF!</definedName>
    <definedName name="_79RATES_WL">#REF!</definedName>
    <definedName name="_79REV_AVAIL">#REF!</definedName>
    <definedName name="_79REV_REQ">#REF!</definedName>
    <definedName name="_79USER_CONNECT">#REF!</definedName>
    <definedName name="_7ALLOC_EXP">#REF!</definedName>
    <definedName name="_7ALLOC_WL_PU">#REF!</definedName>
    <definedName name="_7AMOR_1994">#REF!</definedName>
    <definedName name="_7AMOR_1998">#REF!</definedName>
    <definedName name="_7BUDG_EXP">#REF!</definedName>
    <definedName name="_7CAP_IMPR">#REF!</definedName>
    <definedName name="_7CASH_FLOW">#REF!</definedName>
    <definedName name="_7DEBT_NOTES">#REF!</definedName>
    <definedName name="_7DEBT_RATIOS">#REF!</definedName>
    <definedName name="_7DEPR_EXP">#REF!</definedName>
    <definedName name="_7EXHIBIT_B_2">#REF!</definedName>
    <definedName name="_7FIN_INFO">#REF!</definedName>
    <definedName name="_7FUND_TOTALS">#REF!</definedName>
    <definedName name="_7GF_DETAIL">#REF!</definedName>
    <definedName name="_7LARGE_EMPLOYERS">#REF!</definedName>
    <definedName name="_7MIN_BAL_EXP">#REF!</definedName>
    <definedName name="_7MISC_ECON_INFO">#REF!</definedName>
    <definedName name="_7NORM_REV">#REF!</definedName>
    <definedName name="_7RATES_PU">#REF!</definedName>
    <definedName name="_8_1989_BONDS">#REF!</definedName>
    <definedName name="_8_1993">#REF!</definedName>
    <definedName name="_8_2001_LEVEL">#REF!</definedName>
    <definedName name="_8_3_MOS_00">#REF!</definedName>
    <definedName name="_8_3_MOS_01">#REF!</definedName>
    <definedName name="_80BILLS_PU">#REF!</definedName>
    <definedName name="_80PRO_CF">#REF!</definedName>
    <definedName name="_80REC_AND_DIS">#REF!</definedName>
    <definedName name="_80TAX_RATE">#REF!</definedName>
    <definedName name="_81LEVEL_COMBO">#REF!</definedName>
    <definedName name="_81REC_AND_DISB">#REF!</definedName>
    <definedName name="_81REV_REQ">#REF!</definedName>
    <definedName name="_81TIF_9TH_ST">#REF!</definedName>
    <definedName name="_82COVER_SHEET">#REF!</definedName>
    <definedName name="_82NORM_REV">#REF!</definedName>
    <definedName name="_82PF_COE">#REF!</definedName>
    <definedName name="_82PRO_OP_EXP">#REF!</definedName>
    <definedName name="_82REC_DIS">#REF!</definedName>
    <definedName name="_82SEWER_LAND">#REF!</definedName>
    <definedName name="_82TIF_BRADY">#REF!</definedName>
    <definedName name="_83LU_WKSHT">#REF!</definedName>
    <definedName name="_83MIN_BAL">#REF!</definedName>
    <definedName name="_83PROJECTED_DISB.">#REF!</definedName>
    <definedName name="_83REV_AVAIL">#REF!</definedName>
    <definedName name="_83REV_REQ">#REF!</definedName>
    <definedName name="_83SUM_OM">#REF!</definedName>
    <definedName name="_83TIF_HISTORY">#REF!</definedName>
    <definedName name="_84BUDG_EXP_BY_EXP">#REF!</definedName>
    <definedName name="_84PROM_NOTE">#REF!</definedName>
    <definedName name="_84TAX_RATE">#REF!</definedName>
    <definedName name="_84TIF_TREECE">#REF!</definedName>
    <definedName name="_85CY_2000">#REF!</definedName>
    <definedName name="_85MIN_BAL">#REF!</definedName>
    <definedName name="_85PSG_LOAN">#REF!</definedName>
    <definedName name="_85RATE_COMP">#REF!</definedName>
    <definedName name="_85TIF_9TH_ST">#REF!</definedName>
    <definedName name="_85TY_WTB">#REF!</definedName>
    <definedName name="_86BUDG_ADJ">#REF!</definedName>
    <definedName name="_86MIN_BAL_EXP">#REF!</definedName>
    <definedName name="_86PRES_PROP_RT">#REF!</definedName>
    <definedName name="_86TIF_BRADY">#REF!</definedName>
    <definedName name="_86USER_CONNECT">#REF!</definedName>
    <definedName name="_87PRO_CF">#REF!</definedName>
    <definedName name="_87RATE_BREAKDOWN">#REF!</definedName>
    <definedName name="_87TIF_HISTORY">#REF!</definedName>
    <definedName name="_88DEBT_CAP">#REF!</definedName>
    <definedName name="_88MISC_ECON_INFO">#REF!</definedName>
    <definedName name="_88PRO_OP_EXP">#REF!</definedName>
    <definedName name="_88RATE_COMP">#REF!</definedName>
    <definedName name="_88REV_REQ">#REF!</definedName>
    <definedName name="_88TIF_TREECE">#REF!</definedName>
    <definedName name="_89BUDG_EXP_I">#REF!</definedName>
    <definedName name="_89MIN_BAL_EXP">#REF!</definedName>
    <definedName name="_89PF_COE">#REF!</definedName>
    <definedName name="_89SEWER_LAND">#REF!</definedName>
    <definedName name="_89TY_WTB">#REF!</definedName>
    <definedName name="_8ADD_PLANT">#REF!</definedName>
    <definedName name="_8ALLOC_EXP">#REF!</definedName>
    <definedName name="_8ALLOC_WL_PU">#REF!</definedName>
    <definedName name="_8AMOR_1994">#REF!</definedName>
    <definedName name="_8AMOR_1998">#REF!</definedName>
    <definedName name="_8BILLS_PU">#REF!</definedName>
    <definedName name="_8BUDG_EXP_BY_EXP">#REF!</definedName>
    <definedName name="_8CAP_IMPR">#REF!</definedName>
    <definedName name="_8CASH_FLOW">#REF!</definedName>
    <definedName name="_8DEBT_RATIOS">#REF!</definedName>
    <definedName name="_8DEPR_EXP">#REF!</definedName>
    <definedName name="_8DET_OP_EXP">#REF!</definedName>
    <definedName name="_8EXHIBIT_B_4">#REF!</definedName>
    <definedName name="_8FUND_TOTALS">#REF!</definedName>
    <definedName name="_8GF_DETAIL">#REF!</definedName>
    <definedName name="_8LARGE_EMPLOYERS">#REF!</definedName>
    <definedName name="_8LARGE_USERS">#REF!</definedName>
    <definedName name="_8MIN_BAL">#REF!</definedName>
    <definedName name="_8NORM_REV">#REF!</definedName>
    <definedName name="_8PF_COE">#REF!</definedName>
    <definedName name="_8RATES_WL">#REF!</definedName>
    <definedName name="_8USER_CONNECT">#REF!</definedName>
    <definedName name="_9_1993">#REF!</definedName>
    <definedName name="_9_1997_BONDS">#REF!</definedName>
    <definedName name="_9_2001_LEVEL">#REF!</definedName>
    <definedName name="_9_3_MOS_00">#REF!</definedName>
    <definedName name="_9_3_MOS_01">#REF!</definedName>
    <definedName name="_90DEBT_NOTES">#REF!</definedName>
    <definedName name="_90MISC_ECON_INFO">#REF!</definedName>
    <definedName name="_90NORM_REV">#REF!</definedName>
    <definedName name="_90RATES_PU">#REF!</definedName>
    <definedName name="_90TY_WTB">#REF!</definedName>
    <definedName name="_90USER_CONNECT">#REF!</definedName>
    <definedName name="_91PF_COE">#REF!</definedName>
    <definedName name="_91USER_CONNECT">#REF!</definedName>
    <definedName name="_92BUDG_EXP">#REF!</definedName>
    <definedName name="_92DEBT_RATIOS">#REF!</definedName>
    <definedName name="_92PRES_PROP_RT">#REF!</definedName>
    <definedName name="_92PSG_LOAN">#REF!</definedName>
    <definedName name="_92RATES_WL">#REF!</definedName>
    <definedName name="_92REC_AND_DIS">#REF!</definedName>
    <definedName name="_93DEPR_EXP">#REF!</definedName>
    <definedName name="_93RATE_BREAKDOWN">#REF!</definedName>
    <definedName name="_93REC_AND_DIS">#REF!</definedName>
    <definedName name="_93REC_AND_DISB">#REF!</definedName>
    <definedName name="_94BUDG_EXP_II">#REF!</definedName>
    <definedName name="_94PRO_CF">#REF!</definedName>
    <definedName name="_94REC_AND_DISB">#REF!</definedName>
    <definedName name="_95RATE_COMP">#REF!</definedName>
    <definedName name="_96DET_INC">#REF!</definedName>
    <definedName name="_96PRES_PROP_RT">#REF!</definedName>
    <definedName name="_96PRO_OP_EXP">#REF!</definedName>
    <definedName name="_96RATES_PU">#REF!</definedName>
    <definedName name="_96REC_DIS">#REF!</definedName>
    <definedName name="_97PRO_CF">#REF!</definedName>
    <definedName name="_97PROJECTED_DISB.">#REF!</definedName>
    <definedName name="_97RATES_WL">#REF!</definedName>
    <definedName name="_98BUDG_EXP_BY_EXP">#REF!</definedName>
    <definedName name="_98NORM_REV">#REF!</definedName>
    <definedName name="_98PRO_OP_EXP">#REF!</definedName>
    <definedName name="_98PROM_NOTE">#REF!</definedName>
    <definedName name="_98REV_AVAIL">#REF!</definedName>
    <definedName name="_99BUDGET_BILLING">#REF!</definedName>
    <definedName name="_99DET_OP_EXP">#REF!</definedName>
    <definedName name="_99PROJECTED_DISB.">#REF!</definedName>
    <definedName name="_99PSG_LOAN">#REF!</definedName>
    <definedName name="_99REC_AND_DIS">#REF!</definedName>
    <definedName name="_9ADD_PLANT">#REF!</definedName>
    <definedName name="_9ALLOC_EXP">#REF!</definedName>
    <definedName name="_9ALLOC_WL_PU">#REF!</definedName>
    <definedName name="_9AMOR_1994">#REF!</definedName>
    <definedName name="_9AMOR_1998">#REF!</definedName>
    <definedName name="_9BILLS_PU">#REF!</definedName>
    <definedName name="_9BUDG_EXP_I">#REF!</definedName>
    <definedName name="_9CALC_NORM_REV">#REF!</definedName>
    <definedName name="_9CASH_FLOW">#REF!</definedName>
    <definedName name="_9COMP_BILLINGS">#REF!</definedName>
    <definedName name="_9DEPR_EXP">#REF!</definedName>
    <definedName name="_9DET_OP_EXP">#REF!</definedName>
    <definedName name="_9EXHIBIT_A">#REF!</definedName>
    <definedName name="_9EXHIBIT_B_3">#REF!</definedName>
    <definedName name="_9FIN_INFO">#REF!</definedName>
    <definedName name="_9FUND_TOTALS">#REF!</definedName>
    <definedName name="_9GF_DETAIL">#REF!</definedName>
    <definedName name="_9LARGE_EMPLOYERS">#REF!</definedName>
    <definedName name="_9LARGE_TAXPAYER">#REF!</definedName>
    <definedName name="_9MIN_BAL">#REF!</definedName>
    <definedName name="_9MIN_BAL_EXP">#REF!</definedName>
    <definedName name="_9PF_COE">#REF!</definedName>
    <definedName name="_9PRES_PROP_RT">#REF!</definedName>
    <definedName name="_bal1">#REF!</definedName>
    <definedName name="_bud21">#REF!</definedName>
    <definedName name="_C">#REF!</definedName>
    <definedName name="_cib2">#REF!</definedName>
    <definedName name="_xlnm._FilterDatabase" localSheetId="1" hidden="1">'Est Payroll (Original)'!$E$1:$E$56</definedName>
    <definedName name="_xlnm._FilterDatabase" localSheetId="2" hidden="1">'Est Payroll (Update 12.16.24)'!$G$1:$G$56</definedName>
    <definedName name="_GF" hidden="1">#REF!</definedName>
    <definedName name="_GF08" hidden="1">#REF!</definedName>
    <definedName name="_inc1">#REF!</definedName>
    <definedName name="_Key1" hidden="1">#REF!</definedName>
    <definedName name="_Key1a" hidden="1">#REF!</definedName>
    <definedName name="_Key2" hidden="1">#REF!</definedName>
    <definedName name="_Order1">255</definedName>
    <definedName name="_Order2">255</definedName>
    <definedName name="_scf1">#REF!</definedName>
    <definedName name="A">#REF!</definedName>
    <definedName name="ab">#REF!</definedName>
    <definedName name="ABAT">#REF!</definedName>
    <definedName name="abc">#REF!</definedName>
    <definedName name="abcd">#REF!</definedName>
    <definedName name="abs">#REF!</definedName>
    <definedName name="Abstract">#REF!</definedName>
    <definedName name="account">#REF!</definedName>
    <definedName name="Acquisition">#REF!</definedName>
    <definedName name="adcbe">#REF!</definedName>
    <definedName name="AddPlant">#REF!</definedName>
    <definedName name="AddPlant1">#REF!</definedName>
    <definedName name="AddPlant2">#REF!</definedName>
    <definedName name="adf">#REF!</definedName>
    <definedName name="ADFA" hidden="1">#REF!</definedName>
    <definedName name="adfad" hidden="1">#REF!</definedName>
    <definedName name="adfasdf">#REF!</definedName>
    <definedName name="ADJUSTMENTS">#REF!</definedName>
    <definedName name="ALLOC">#REF!</definedName>
    <definedName name="ALLOCATION">#REF!</definedName>
    <definedName name="AMORT">#REF!</definedName>
    <definedName name="AMORT_BONDS">#REF!</definedName>
    <definedName name="Amortization">#REF!</definedName>
    <definedName name="ANAL_PURCH_97">#REF!</definedName>
    <definedName name="ANALY_PURCHS96">#REF!</definedName>
    <definedName name="ANALYOPEXP">#REF!</definedName>
    <definedName name="ANALYOPREV">#REF!</definedName>
    <definedName name="ASSUMPT">#REF!</definedName>
    <definedName name="AUDIT">#REF!</definedName>
    <definedName name="b">#REF!</definedName>
    <definedName name="BAB.A" hidden="1">#REF!</definedName>
    <definedName name="BAL">#REF!</definedName>
    <definedName name="BALANCE">#REF!</definedName>
    <definedName name="balance2">#REF!</definedName>
    <definedName name="Billing">#REF!</definedName>
    <definedName name="billing2">#REF!</definedName>
    <definedName name="BILLS">#REF!</definedName>
    <definedName name="Bonds1993">#REF!</definedName>
    <definedName name="Bonds1995">#REF!</definedName>
    <definedName name="Bonds1997">#REF!</definedName>
    <definedName name="Bonds2000A">#REF!</definedName>
    <definedName name="Bonds2000B">#REF!</definedName>
    <definedName name="Bonds2001">#REF!</definedName>
    <definedName name="Bonds98">#REF!</definedName>
    <definedName name="BUDGET2">#REF!</definedName>
    <definedName name="BusinessPTRC">#REF!</definedName>
    <definedName name="BusinessPTRCDifferences">#REF!</definedName>
    <definedName name="CASHFLOW">#REF!</definedName>
    <definedName name="CEDITHSC">#REF!</definedName>
    <definedName name="CEDITHSCDifferences">#REF!</definedName>
    <definedName name="CEDITHSCRate">#REF!</definedName>
    <definedName name="CEDITResPTRC">#REF!</definedName>
    <definedName name="CEDITResPTRCDifferences">#REF!</definedName>
    <definedName name="CEDITResPTRCRate">#REF!</definedName>
    <definedName name="CELLFORM">#REF!</definedName>
    <definedName name="CENTER">#REF!</definedName>
    <definedName name="CertifiedTaxRates">#REF!</definedName>
    <definedName name="CIB">#REF!</definedName>
    <definedName name="CIP">#REF!</definedName>
    <definedName name="CircuitBreaker">#REF!</definedName>
    <definedName name="ClearHeadersPosition">#REF!</definedName>
    <definedName name="code">#REF!</definedName>
    <definedName name="COITHSC">#REF!</definedName>
    <definedName name="COITHSCDifferences">#REF!</definedName>
    <definedName name="COMB">#REF!</definedName>
    <definedName name="Combined">#REF!</definedName>
    <definedName name="Compare">#REF!</definedName>
    <definedName name="COMPARISON">#REF!</definedName>
    <definedName name="COMPARISON_BAL">#REF!</definedName>
    <definedName name="CompBudtoAct">#REF!</definedName>
    <definedName name="COMPONENTS">#REF!</definedName>
    <definedName name="ComptoBudget">#REF!</definedName>
    <definedName name="CONBINED_PERS">#REF!</definedName>
    <definedName name="Consolidated">#REF!</definedName>
    <definedName name="Copy" hidden="1">#REF!</definedName>
    <definedName name="CORPRATES">#REF!</definedName>
    <definedName name="CountyGeneralFundDifferences">#REF!</definedName>
    <definedName name="COVER">#REF!</definedName>
    <definedName name="cover2">#REF!</definedName>
    <definedName name="Coverage">#REF!</definedName>
    <definedName name="_xlnm.Criteria">#REF!</definedName>
    <definedName name="CURBIDCALC">#REF!</definedName>
    <definedName name="CurrentRate">#REF!</definedName>
    <definedName name="CUSTOMER">#REF!</definedName>
    <definedName name="Darlington">#REF!</definedName>
    <definedName name="DATA">#REF!</definedName>
    <definedName name="_xlnm.Database">#REF!</definedName>
    <definedName name="DAVMAT">#REF!</definedName>
    <definedName name="DEBT">#REF!</definedName>
    <definedName name="DebtService">#REF!</definedName>
    <definedName name="DebtServiceReserve">#REF!</definedName>
    <definedName name="degts">#REF!</definedName>
    <definedName name="deletw">array("Tim","George","Walter")</definedName>
    <definedName name="DelinquentTaxes">#REF!</definedName>
    <definedName name="DepreciatedValues">#REF!</definedName>
    <definedName name="Depreciation">#REF!</definedName>
    <definedName name="Dept">#REF!</definedName>
    <definedName name="DESIGNDIGESTER">#REF!</definedName>
    <definedName name="DETAIL">#REF!</definedName>
    <definedName name="DETEXP">#REF!</definedName>
    <definedName name="DetOpDisb">#REF!</definedName>
    <definedName name="DETREV">#REF!</definedName>
    <definedName name="DEVELOPMENTS">#REF!</definedName>
    <definedName name="dfghj">#REF!</definedName>
    <definedName name="dflt1">#REF!</definedName>
    <definedName name="DisbBudget">#REF!</definedName>
    <definedName name="DOLLARSALES">#REF!</definedName>
    <definedName name="DRAFT">#REF!</definedName>
    <definedName name="dropdownbox">#REF!</definedName>
    <definedName name="DSR">#REF!</definedName>
    <definedName name="e42wrqwer">#REF!("Tim","George","Walter")</definedName>
    <definedName name="EandR">#REF!</definedName>
    <definedName name="EDIT">#REF!</definedName>
    <definedName name="EDUs">#REF!</definedName>
    <definedName name="eeeerrere">array("Tim","George","Walter")</definedName>
    <definedName name="eeList">array("Tim","George","Walter")</definedName>
    <definedName name="EQUIP">#REF!</definedName>
    <definedName name="Equity">#REF!</definedName>
    <definedName name="EXHIBITA">#REF!</definedName>
    <definedName name="EXHIBITB">#REF!</definedName>
    <definedName name="EXHIBITC">#REF!</definedName>
    <definedName name="EXHIBITD">#REF!</definedName>
    <definedName name="EXHIBITE">#REF!</definedName>
    <definedName name="EXHIBITF">#REF!</definedName>
    <definedName name="EXHIBITG">#REF!</definedName>
    <definedName name="f">#REF!</definedName>
    <definedName name="ff">#REF!</definedName>
    <definedName name="FIRSTARBONDS">#REF!</definedName>
    <definedName name="FIRSTI">#REF!</definedName>
    <definedName name="FLOWS">#REF!</definedName>
    <definedName name="FUNDNAMES">#REF!</definedName>
    <definedName name="FUNDRATES">#REF!</definedName>
    <definedName name="FUNDS">#REF!</definedName>
    <definedName name="G">#REF!</definedName>
    <definedName name="GALLONS">#REF!</definedName>
    <definedName name="GAV_PERS">#REF!</definedName>
    <definedName name="GAV_REAL">#REF!</definedName>
    <definedName name="GF">#REF!</definedName>
    <definedName name="GrandTotal">#REF!</definedName>
    <definedName name="GrandTotalCurrentTaxes">#REF!</definedName>
    <definedName name="GrandTotalCurrentTaxesDifferences">#REF!</definedName>
    <definedName name="Harbour">#REF!</definedName>
    <definedName name="HEA1001StateHSC">#REF!</definedName>
    <definedName name="HEA1001StateHSCDifferences">#REF!</definedName>
    <definedName name="HEA1001StateHSCRates">#REF!</definedName>
    <definedName name="HistoricalPlantFee">#REF!</definedName>
    <definedName name="Home">#REF!</definedName>
    <definedName name="IMPROV">#REF!</definedName>
    <definedName name="INC">#REF!</definedName>
    <definedName name="INCOME">#REF!</definedName>
    <definedName name="INFORMATION">#REF!</definedName>
    <definedName name="InterestIncome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2_">#REF!</definedName>
    <definedName name="ISSCOST">#REF!</definedName>
    <definedName name="ISSUANCE">#REF!</definedName>
    <definedName name="IURCfee">#REF!</definedName>
    <definedName name="IWC">#REF!</definedName>
    <definedName name="IWC_Morgan">#REF!</definedName>
    <definedName name="jkjhkj">#REF!</definedName>
    <definedName name="L">#REF!</definedName>
    <definedName name="last">#REF!</definedName>
    <definedName name="LateAssessmentPenalties">#REF!</definedName>
    <definedName name="LEASE">#REF!</definedName>
    <definedName name="LETTER">#REF!</definedName>
    <definedName name="level1">#REF!</definedName>
    <definedName name="LF">#REF!</definedName>
    <definedName name="LIB_RATES">#REF!</definedName>
    <definedName name="Liberty">#REF!</definedName>
    <definedName name="LINE_LOSS">#REF!</definedName>
    <definedName name="MAINS">#REF!</definedName>
    <definedName name="MIN_REQ">#REF!</definedName>
    <definedName name="MinBal">#REF!</definedName>
    <definedName name="MINIMUM">#REF!</definedName>
    <definedName name="MTRED_SALES">#REF!</definedName>
    <definedName name="NAV">#REF!</definedName>
    <definedName name="NAVLIST">#REF!</definedName>
    <definedName name="New">#REF!</definedName>
    <definedName name="NOI">#REF!</definedName>
    <definedName name="NonBusinessPTRC">#REF!</definedName>
    <definedName name="NonBusinessPTRCDifferences">#REF!</definedName>
    <definedName name="NonfinInfo">#REF!</definedName>
    <definedName name="OpExpDetail">#REF!</definedName>
    <definedName name="OTHER">#REF!</definedName>
    <definedName name="OUTBIDCALC">#REF!</definedName>
    <definedName name="OUTSTANDING">#REF!</definedName>
    <definedName name="Overview">#REF!</definedName>
    <definedName name="p">#REF!</definedName>
    <definedName name="PASS">#REF!</definedName>
    <definedName name="PERS_ABAT">#REF!</definedName>
    <definedName name="Pers_Abate_New">#REF!</definedName>
    <definedName name="Pers_Abate_Old">#REF!</definedName>
    <definedName name="Pool1">#REF!</definedName>
    <definedName name="Pool1_New">#REF!</definedName>
    <definedName name="Pool1_Old">#REF!</definedName>
    <definedName name="Pool2">#REF!</definedName>
    <definedName name="Pool2_2003">#REF!</definedName>
    <definedName name="Pool2_New">#REF!</definedName>
    <definedName name="Pool2_Old">#REF!</definedName>
    <definedName name="Pool3">#REF!</definedName>
    <definedName name="Pool3_2003">#REF!</definedName>
    <definedName name="Pool3_New">#REF!</definedName>
    <definedName name="Pool3_Old">#REF!</definedName>
    <definedName name="Pool4">#REF!</definedName>
    <definedName name="Pool4_New">#REF!</definedName>
    <definedName name="Pool4_Old">#REF!</definedName>
    <definedName name="Post2000_PP_Abate">#REF!</definedName>
    <definedName name="Pre2000_PP_Abate">#REF!</definedName>
    <definedName name="_xlnm.Print_Area" localSheetId="2">'Est Payroll (Update 12.16.24)'!$I:$BC</definedName>
    <definedName name="_xlnm.Print_Area">#REF!</definedName>
    <definedName name="PRINT_AREA_MI">#REF!</definedName>
    <definedName name="Print_Titles_MI">#REF!,#REF!</definedName>
    <definedName name="PROD_SALES">#REF!</definedName>
    <definedName name="ProFormaPay17">#REF!</definedName>
    <definedName name="ProformaPresentRateRevenue">#REF!</definedName>
    <definedName name="PROJECTED">#REF!</definedName>
    <definedName name="ProjectFee">#REF!</definedName>
    <definedName name="PROPERTY">#REF!</definedName>
    <definedName name="QuickBooksComparisonData">#REF!</definedName>
    <definedName name="RATE">#REF!</definedName>
    <definedName name="RATES">#REF!</definedName>
    <definedName name="RATES_1999">#REF!</definedName>
    <definedName name="RATESSSSS">#REF!</definedName>
    <definedName name="REAL">#REF!</definedName>
    <definedName name="REAL_ABAT">#REF!</definedName>
    <definedName name="Real_Abate">#REF!</definedName>
    <definedName name="Real_Abate_New">#REF!</definedName>
    <definedName name="Real_Abate_Old">#REF!</definedName>
    <definedName name="Rec">#REF!</definedName>
    <definedName name="REC_DISB">#REF!</definedName>
    <definedName name="RecDis">#REF!</definedName>
    <definedName name="RECEIPTS">#REF!</definedName>
    <definedName name="REPLACEMENT">#REF!</definedName>
    <definedName name="ReplacementCostFee">#REF!</definedName>
    <definedName name="RETURN">#REF!</definedName>
    <definedName name="REVENUE">#REF!</definedName>
    <definedName name="RevReq">#REF!</definedName>
    <definedName name="RevReq1">#REF!</definedName>
    <definedName name="REVRQMT">#REF!</definedName>
    <definedName name="RevsBudget">#REF!</definedName>
    <definedName name="RR">#REF!</definedName>
    <definedName name="s">#REF!</definedName>
    <definedName name="S08MAY" hidden="1">#REF!</definedName>
    <definedName name="SCF">#REF!</definedName>
    <definedName name="SCHEDULE1">#REF!</definedName>
    <definedName name="SCHEDULE2">#REF!</definedName>
    <definedName name="sdfghj">#REF!</definedName>
    <definedName name="SectionOne">#REF!</definedName>
    <definedName name="SELECT">#REF!</definedName>
    <definedName name="SelFinInfo">#REF!</definedName>
    <definedName name="Series2004">#REF!</definedName>
    <definedName name="sewer">#REF!</definedName>
    <definedName name="sewer_changes">#REF!</definedName>
    <definedName name="SEWER_DATABASE">#REF!</definedName>
    <definedName name="SEWER_LEVEL2">#REF!</definedName>
    <definedName name="SFI">#REF!</definedName>
    <definedName name="shit">#REF!</definedName>
    <definedName name="SKL_RATES">#REF!</definedName>
    <definedName name="Sources_and_Uses">#REF!</definedName>
    <definedName name="SpecTool">#REF!</definedName>
    <definedName name="SpecTool_2003">#REF!</definedName>
    <definedName name="SpecTool_New">#REF!</definedName>
    <definedName name="SpecTool_Old">#REF!</definedName>
    <definedName name="StateHSC">#REF!</definedName>
    <definedName name="StateHSCDifferences">#REF!</definedName>
    <definedName name="StatementProcessing">#REF!</definedName>
    <definedName name="SUB">#REF!</definedName>
    <definedName name="SUBJECT">#REF!</definedName>
    <definedName name="Summary">#REF!</definedName>
    <definedName name="SURCHARGE">#REF!</definedName>
    <definedName name="SURPLUS">#REF!</definedName>
    <definedName name="TAX_IMPACT">#REF!</definedName>
    <definedName name="TEST">#REF!</definedName>
    <definedName name="TEST1">#REF!</definedName>
    <definedName name="TIF">#REF!</definedName>
    <definedName name="TIFBusinessPTRCDifference">#REF!</definedName>
    <definedName name="TIFCEDITHSCRate">#REF!</definedName>
    <definedName name="TIFCEDITResPTRCRate">#REF!</definedName>
    <definedName name="TIFCOITHSCRates">#REF!</definedName>
    <definedName name="TIFDistrictNames">#REF!</definedName>
    <definedName name="TIFHEA1001HSCRates">#REF!</definedName>
    <definedName name="TIFHSCRates">#REF!</definedName>
    <definedName name="TIFNonBusinessPTRCDifference">#REF!</definedName>
    <definedName name="TIFPTRCRates">#REF!</definedName>
    <definedName name="TIFReplacementLevyRate">#REF!</definedName>
    <definedName name="TIFTaxRate">#REF!</definedName>
    <definedName name="TIRBusinessPTRCDifferences">#REF!</definedName>
    <definedName name="TIRNonBusinessPTRCDifferences">#REF!</definedName>
    <definedName name="TIRPTRCRate">#REF!</definedName>
    <definedName name="tm_268437690">#REF!</definedName>
    <definedName name="Transfers">#REF!</definedName>
    <definedName name="TWP_RATES">#REF!</definedName>
    <definedName name="TXFRS">#REF!</definedName>
    <definedName name="TXRATES">#REF!</definedName>
    <definedName name="UNCAPTD">#REF!</definedName>
    <definedName name="UNITS">#REF!</definedName>
    <definedName name="update">#REF!</definedName>
    <definedName name="UPIS">#REF!</definedName>
    <definedName name="water">#REF!</definedName>
    <definedName name="water_changes">#REF!</definedName>
    <definedName name="water_level2">#REF!</definedName>
    <definedName name="WHEELTEK_AV">#REF!</definedName>
    <definedName name="WHEELTEK_TIF">#REF!</definedName>
    <definedName name="WOODMARK">#REF!</definedName>
    <definedName name="WorkingCapital">#REF!</definedName>
    <definedName name="WTB">#REF!</definedName>
    <definedName name="WWTP">#REF!</definedName>
    <definedName name="xxx">#REF!</definedName>
    <definedName name="xxxxx" hidden="1">#REF!</definedName>
    <definedName name="y">#REF!</definedName>
    <definedName name="yr1pivot">#REF!</definedName>
    <definedName name="yr2pivo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41" i="2" l="1"/>
  <c r="AY42" i="2"/>
  <c r="AY40" i="2"/>
  <c r="AY27" i="2"/>
  <c r="AW40" i="2"/>
  <c r="AW8" i="2"/>
  <c r="AW9" i="2"/>
  <c r="AW10" i="2"/>
  <c r="AW11" i="2"/>
  <c r="AW12" i="2"/>
  <c r="AW42" i="2"/>
  <c r="BC42" i="2" s="1"/>
  <c r="AW41" i="2"/>
  <c r="AK39" i="2"/>
  <c r="AY39" i="2" s="1"/>
  <c r="AI39" i="2"/>
  <c r="AW39" i="2" s="1"/>
  <c r="AG39" i="2"/>
  <c r="AC39" i="2"/>
  <c r="W39" i="2"/>
  <c r="S39" i="2"/>
  <c r="BA38" i="2"/>
  <c r="AK38" i="2"/>
  <c r="AY38" i="2" s="1"/>
  <c r="AI38" i="2"/>
  <c r="AW38" i="2" s="1"/>
  <c r="AG38" i="2"/>
  <c r="AC38" i="2"/>
  <c r="W38" i="2"/>
  <c r="S38" i="2"/>
  <c r="BA37" i="2"/>
  <c r="AK37" i="2"/>
  <c r="AY37" i="2" s="1"/>
  <c r="AI37" i="2"/>
  <c r="AG37" i="2"/>
  <c r="AC37" i="2"/>
  <c r="W37" i="2"/>
  <c r="S37" i="2"/>
  <c r="AK36" i="2"/>
  <c r="AY36" i="2" s="1"/>
  <c r="AI36" i="2"/>
  <c r="AW36" i="2" s="1"/>
  <c r="AG36" i="2"/>
  <c r="AC36" i="2"/>
  <c r="W36" i="2"/>
  <c r="S36" i="2"/>
  <c r="AK35" i="2"/>
  <c r="AY35" i="2" s="1"/>
  <c r="AI35" i="2"/>
  <c r="AW35" i="2" s="1"/>
  <c r="AG35" i="2"/>
  <c r="AC35" i="2"/>
  <c r="W35" i="2"/>
  <c r="S35" i="2"/>
  <c r="BA34" i="2"/>
  <c r="AK34" i="2"/>
  <c r="AY34" i="2" s="1"/>
  <c r="AI34" i="2"/>
  <c r="AW34" i="2" s="1"/>
  <c r="Y34" i="2"/>
  <c r="AG34" i="2" s="1"/>
  <c r="W34" i="2"/>
  <c r="S34" i="2"/>
  <c r="BA33" i="2"/>
  <c r="AK33" i="2"/>
  <c r="AY33" i="2" s="1"/>
  <c r="AI33" i="2"/>
  <c r="AW33" i="2" s="1"/>
  <c r="AG33" i="2"/>
  <c r="AC33" i="2"/>
  <c r="W33" i="2"/>
  <c r="S33" i="2"/>
  <c r="BA32" i="2"/>
  <c r="AK32" i="2"/>
  <c r="AY32" i="2" s="1"/>
  <c r="AI32" i="2"/>
  <c r="AW32" i="2" s="1"/>
  <c r="AG32" i="2"/>
  <c r="AC32" i="2"/>
  <c r="W32" i="2"/>
  <c r="S32" i="2"/>
  <c r="BA31" i="2"/>
  <c r="AK31" i="2"/>
  <c r="AY31" i="2" s="1"/>
  <c r="AI31" i="2"/>
  <c r="AW31" i="2" s="1"/>
  <c r="AG31" i="2"/>
  <c r="AC31" i="2"/>
  <c r="W31" i="2"/>
  <c r="S31" i="2"/>
  <c r="BA30" i="2"/>
  <c r="AK30" i="2"/>
  <c r="AY30" i="2" s="1"/>
  <c r="AI30" i="2"/>
  <c r="AW30" i="2" s="1"/>
  <c r="Y30" i="2"/>
  <c r="AG30" i="2" s="1"/>
  <c r="W30" i="2"/>
  <c r="S30" i="2"/>
  <c r="BA29" i="2"/>
  <c r="AK29" i="2"/>
  <c r="AY29" i="2" s="1"/>
  <c r="AI29" i="2"/>
  <c r="AW29" i="2" s="1"/>
  <c r="AG29" i="2"/>
  <c r="AC29" i="2"/>
  <c r="W29" i="2"/>
  <c r="S29" i="2"/>
  <c r="BA28" i="2"/>
  <c r="AK28" i="2"/>
  <c r="AY28" i="2" s="1"/>
  <c r="AI28" i="2"/>
  <c r="AW28" i="2" s="1"/>
  <c r="AG28" i="2"/>
  <c r="AC28" i="2"/>
  <c r="W28" i="2"/>
  <c r="S28" i="2"/>
  <c r="BA27" i="2"/>
  <c r="AK27" i="2"/>
  <c r="AI27" i="2"/>
  <c r="AW27" i="2" s="1"/>
  <c r="AG27" i="2"/>
  <c r="AC27" i="2"/>
  <c r="W27" i="2"/>
  <c r="S27" i="2"/>
  <c r="BA26" i="2"/>
  <c r="AK26" i="2"/>
  <c r="AY26" i="2" s="1"/>
  <c r="AI26" i="2"/>
  <c r="AW26" i="2" s="1"/>
  <c r="AG26" i="2"/>
  <c r="AC26" i="2"/>
  <c r="W26" i="2"/>
  <c r="S26" i="2"/>
  <c r="BA25" i="2"/>
  <c r="AK25" i="2"/>
  <c r="AY25" i="2" s="1"/>
  <c r="AI25" i="2"/>
  <c r="AW25" i="2" s="1"/>
  <c r="AG25" i="2"/>
  <c r="AC25" i="2"/>
  <c r="W25" i="2"/>
  <c r="S25" i="2"/>
  <c r="BA24" i="2"/>
  <c r="AK24" i="2"/>
  <c r="AY24" i="2" s="1"/>
  <c r="AI24" i="2"/>
  <c r="AW24" i="2" s="1"/>
  <c r="AG24" i="2"/>
  <c r="AC24" i="2"/>
  <c r="W24" i="2"/>
  <c r="S24" i="2"/>
  <c r="BA23" i="2"/>
  <c r="AK23" i="2"/>
  <c r="AY23" i="2" s="1"/>
  <c r="AI23" i="2"/>
  <c r="AW23" i="2" s="1"/>
  <c r="AG23" i="2"/>
  <c r="AC23" i="2"/>
  <c r="W23" i="2"/>
  <c r="S23" i="2"/>
  <c r="BA22" i="2"/>
  <c r="AK22" i="2"/>
  <c r="AY22" i="2" s="1"/>
  <c r="AG22" i="2"/>
  <c r="AC22" i="2"/>
  <c r="W22" i="2"/>
  <c r="Q22" i="2"/>
  <c r="AI22" i="2" s="1"/>
  <c r="AW22" i="2" s="1"/>
  <c r="AK21" i="2"/>
  <c r="AY21" i="2" s="1"/>
  <c r="AI21" i="2"/>
  <c r="AW21" i="2" s="1"/>
  <c r="AG21" i="2"/>
  <c r="AC21" i="2"/>
  <c r="W21" i="2"/>
  <c r="S21" i="2"/>
  <c r="BA20" i="2"/>
  <c r="AK20" i="2"/>
  <c r="AY20" i="2" s="1"/>
  <c r="AI20" i="2"/>
  <c r="AW20" i="2" s="1"/>
  <c r="AG20" i="2"/>
  <c r="AC20" i="2"/>
  <c r="W20" i="2"/>
  <c r="S20" i="2"/>
  <c r="BA19" i="2"/>
  <c r="AK19" i="2"/>
  <c r="AY19" i="2" s="1"/>
  <c r="AI19" i="2"/>
  <c r="AW19" i="2" s="1"/>
  <c r="AG19" i="2"/>
  <c r="AC19" i="2"/>
  <c r="W19" i="2"/>
  <c r="S19" i="2"/>
  <c r="BA18" i="2"/>
  <c r="AK18" i="2"/>
  <c r="AY18" i="2" s="1"/>
  <c r="AI18" i="2"/>
  <c r="AW18" i="2" s="1"/>
  <c r="AG18" i="2"/>
  <c r="AC18" i="2"/>
  <c r="W18" i="2"/>
  <c r="S18" i="2"/>
  <c r="BA17" i="2"/>
  <c r="AK17" i="2"/>
  <c r="AY17" i="2" s="1"/>
  <c r="AI17" i="2"/>
  <c r="AW17" i="2" s="1"/>
  <c r="AG17" i="2"/>
  <c r="AC17" i="2"/>
  <c r="W17" i="2"/>
  <c r="S17" i="2"/>
  <c r="BA16" i="2"/>
  <c r="AK16" i="2"/>
  <c r="AY16" i="2" s="1"/>
  <c r="AI16" i="2"/>
  <c r="AW16" i="2" s="1"/>
  <c r="AG16" i="2"/>
  <c r="AC16" i="2"/>
  <c r="W16" i="2"/>
  <c r="S16" i="2"/>
  <c r="BA15" i="2"/>
  <c r="AK15" i="2"/>
  <c r="AY15" i="2" s="1"/>
  <c r="AI15" i="2"/>
  <c r="AW15" i="2" s="1"/>
  <c r="AG15" i="2"/>
  <c r="AC15" i="2"/>
  <c r="W15" i="2"/>
  <c r="S15" i="2"/>
  <c r="AK14" i="2"/>
  <c r="BC14" i="2" s="1"/>
  <c r="AI14" i="2"/>
  <c r="AG14" i="2"/>
  <c r="AC14" i="2"/>
  <c r="W14" i="2"/>
  <c r="S14" i="2"/>
  <c r="BA13" i="2"/>
  <c r="AK13" i="2"/>
  <c r="AY13" i="2" s="1"/>
  <c r="AI13" i="2"/>
  <c r="AW13" i="2" s="1"/>
  <c r="AG13" i="2"/>
  <c r="AC13" i="2"/>
  <c r="W13" i="2"/>
  <c r="S13" i="2"/>
  <c r="BA12" i="2"/>
  <c r="AK12" i="2"/>
  <c r="AY12" i="2" s="1"/>
  <c r="AI12" i="2"/>
  <c r="AG12" i="2"/>
  <c r="AC12" i="2"/>
  <c r="W12" i="2"/>
  <c r="S12" i="2"/>
  <c r="BA11" i="2"/>
  <c r="AK11" i="2"/>
  <c r="AY11" i="2" s="1"/>
  <c r="AI11" i="2"/>
  <c r="AG11" i="2"/>
  <c r="AC11" i="2"/>
  <c r="W11" i="2"/>
  <c r="S11" i="2"/>
  <c r="BA10" i="2"/>
  <c r="AK10" i="2"/>
  <c r="AY10" i="2" s="1"/>
  <c r="AI10" i="2"/>
  <c r="AG10" i="2"/>
  <c r="AC10" i="2"/>
  <c r="W10" i="2"/>
  <c r="S10" i="2"/>
  <c r="BA9" i="2"/>
  <c r="AK9" i="2"/>
  <c r="AY9" i="2" s="1"/>
  <c r="AI9" i="2"/>
  <c r="AG9" i="2"/>
  <c r="AC9" i="2"/>
  <c r="W9" i="2"/>
  <c r="S9" i="2"/>
  <c r="BA8" i="2"/>
  <c r="AK8" i="2"/>
  <c r="AY8" i="2" s="1"/>
  <c r="AI8" i="2"/>
  <c r="AG8" i="2"/>
  <c r="AC8" i="2"/>
  <c r="W8" i="2"/>
  <c r="S8" i="2"/>
  <c r="BA7" i="2"/>
  <c r="AK7" i="2"/>
  <c r="AY7" i="2" s="1"/>
  <c r="AI7" i="2"/>
  <c r="AW7" i="2" s="1"/>
  <c r="AG7" i="2"/>
  <c r="AC7" i="2"/>
  <c r="W7" i="2"/>
  <c r="AQ7" i="2" s="1"/>
  <c r="S7" i="2"/>
  <c r="BA6" i="2"/>
  <c r="AK6" i="2"/>
  <c r="AY6" i="2" s="1"/>
  <c r="AI6" i="2"/>
  <c r="AW6" i="2" s="1"/>
  <c r="AG6" i="2"/>
  <c r="AC6" i="2"/>
  <c r="W6" i="2"/>
  <c r="S6" i="2"/>
  <c r="BA5" i="2"/>
  <c r="AK5" i="2"/>
  <c r="AY5" i="2" s="1"/>
  <c r="AI5" i="2"/>
  <c r="AW5" i="2" s="1"/>
  <c r="AG5" i="2"/>
  <c r="AC5" i="2"/>
  <c r="W5" i="2"/>
  <c r="S5" i="2"/>
  <c r="AY43" i="1"/>
  <c r="AU42" i="1"/>
  <c r="BA42" i="1" s="1"/>
  <c r="AW41" i="1"/>
  <c r="AU41" i="1"/>
  <c r="AW40" i="1"/>
  <c r="BA40" i="1" s="1"/>
  <c r="AU40" i="1"/>
  <c r="AY39" i="1"/>
  <c r="AU39" i="1"/>
  <c r="AO39" i="1"/>
  <c r="AI39" i="1"/>
  <c r="AW39" i="1" s="1"/>
  <c r="AG39" i="1"/>
  <c r="AE39" i="1"/>
  <c r="AA39" i="1"/>
  <c r="U39" i="1"/>
  <c r="Q39" i="1"/>
  <c r="AM39" i="1" s="1"/>
  <c r="AQ39" i="1" s="1"/>
  <c r="AY38" i="1"/>
  <c r="AM38" i="1"/>
  <c r="AI38" i="1"/>
  <c r="AW38" i="1" s="1"/>
  <c r="AG38" i="1"/>
  <c r="AU38" i="1" s="1"/>
  <c r="BA38" i="1" s="1"/>
  <c r="AE38" i="1"/>
  <c r="AO38" i="1" s="1"/>
  <c r="AA38" i="1"/>
  <c r="U38" i="1"/>
  <c r="Q38" i="1"/>
  <c r="AY37" i="1"/>
  <c r="AW37" i="1"/>
  <c r="AU37" i="1"/>
  <c r="BA37" i="1" s="1"/>
  <c r="AI37" i="1"/>
  <c r="AG37" i="1"/>
  <c r="AE37" i="1"/>
  <c r="AO37" i="1" s="1"/>
  <c r="AQ37" i="1" s="1"/>
  <c r="AA37" i="1"/>
  <c r="U37" i="1"/>
  <c r="Q37" i="1"/>
  <c r="AM37" i="1" s="1"/>
  <c r="BA36" i="1"/>
  <c r="AY36" i="1"/>
  <c r="AO36" i="1"/>
  <c r="AM36" i="1"/>
  <c r="AQ36" i="1" s="1"/>
  <c r="AI36" i="1"/>
  <c r="AW36" i="1" s="1"/>
  <c r="AG36" i="1"/>
  <c r="AU36" i="1" s="1"/>
  <c r="AE36" i="1"/>
  <c r="AA36" i="1"/>
  <c r="U36" i="1"/>
  <c r="Q36" i="1"/>
  <c r="AY35" i="1"/>
  <c r="AI35" i="1"/>
  <c r="AW35" i="1" s="1"/>
  <c r="AG35" i="1"/>
  <c r="AU35" i="1" s="1"/>
  <c r="BA35" i="1" s="1"/>
  <c r="AE35" i="1"/>
  <c r="AA35" i="1"/>
  <c r="AM35" i="1" s="1"/>
  <c r="U35" i="1"/>
  <c r="Q35" i="1"/>
  <c r="AY34" i="1"/>
  <c r="AU34" i="1"/>
  <c r="AI34" i="1"/>
  <c r="AG34" i="1"/>
  <c r="W34" i="1"/>
  <c r="AE34" i="1" s="1"/>
  <c r="U34" i="1"/>
  <c r="AO34" i="1" s="1"/>
  <c r="Q34" i="1"/>
  <c r="AY33" i="1"/>
  <c r="AO33" i="1"/>
  <c r="AI33" i="1"/>
  <c r="AW33" i="1" s="1"/>
  <c r="AG33" i="1"/>
  <c r="AU33" i="1" s="1"/>
  <c r="BA33" i="1" s="1"/>
  <c r="AE33" i="1"/>
  <c r="AA33" i="1"/>
  <c r="U33" i="1"/>
  <c r="Q33" i="1"/>
  <c r="AM33" i="1" s="1"/>
  <c r="AQ33" i="1" s="1"/>
  <c r="AY32" i="1"/>
  <c r="AU32" i="1"/>
  <c r="AI32" i="1"/>
  <c r="AW32" i="1" s="1"/>
  <c r="BA32" i="1" s="1"/>
  <c r="AG32" i="1"/>
  <c r="AE32" i="1"/>
  <c r="AA32" i="1"/>
  <c r="AM32" i="1" s="1"/>
  <c r="U32" i="1"/>
  <c r="AO32" i="1" s="1"/>
  <c r="Q32" i="1"/>
  <c r="AY31" i="1"/>
  <c r="AW31" i="1"/>
  <c r="AU31" i="1"/>
  <c r="BA31" i="1" s="1"/>
  <c r="AI31" i="1"/>
  <c r="AG31" i="1"/>
  <c r="AE31" i="1"/>
  <c r="AA31" i="1"/>
  <c r="U31" i="1"/>
  <c r="AO31" i="1" s="1"/>
  <c r="Q31" i="1"/>
  <c r="AM31" i="1" s="1"/>
  <c r="AQ31" i="1" s="1"/>
  <c r="AY30" i="1"/>
  <c r="AI30" i="1"/>
  <c r="AG30" i="1"/>
  <c r="AE30" i="1"/>
  <c r="AO30" i="1" s="1"/>
  <c r="W30" i="1"/>
  <c r="AW30" i="1" s="1"/>
  <c r="U30" i="1"/>
  <c r="Q30" i="1"/>
  <c r="AY29" i="1"/>
  <c r="AU29" i="1"/>
  <c r="AI29" i="1"/>
  <c r="AW29" i="1" s="1"/>
  <c r="BA29" i="1" s="1"/>
  <c r="AG29" i="1"/>
  <c r="AE29" i="1"/>
  <c r="AA29" i="1"/>
  <c r="AM29" i="1" s="1"/>
  <c r="U29" i="1"/>
  <c r="AO29" i="1" s="1"/>
  <c r="Q29" i="1"/>
  <c r="AY28" i="1"/>
  <c r="AW28" i="1"/>
  <c r="AU28" i="1"/>
  <c r="BA28" i="1" s="1"/>
  <c r="AI28" i="1"/>
  <c r="AG28" i="1"/>
  <c r="AE28" i="1"/>
  <c r="AA28" i="1"/>
  <c r="U28" i="1"/>
  <c r="AO28" i="1" s="1"/>
  <c r="Q28" i="1"/>
  <c r="AM28" i="1" s="1"/>
  <c r="AQ28" i="1" s="1"/>
  <c r="AY27" i="1"/>
  <c r="AM27" i="1"/>
  <c r="AI27" i="1"/>
  <c r="AW27" i="1" s="1"/>
  <c r="AG27" i="1"/>
  <c r="AU27" i="1" s="1"/>
  <c r="BA27" i="1" s="1"/>
  <c r="AE27" i="1"/>
  <c r="AO27" i="1" s="1"/>
  <c r="AA27" i="1"/>
  <c r="U27" i="1"/>
  <c r="Q27" i="1"/>
  <c r="BA26" i="1"/>
  <c r="AY26" i="1"/>
  <c r="AW26" i="1"/>
  <c r="AU26" i="1"/>
  <c r="AI26" i="1"/>
  <c r="AG26" i="1"/>
  <c r="AE26" i="1"/>
  <c r="AA26" i="1"/>
  <c r="U26" i="1"/>
  <c r="Q26" i="1"/>
  <c r="AY25" i="1"/>
  <c r="AU25" i="1"/>
  <c r="BA25" i="1" s="1"/>
  <c r="AI25" i="1"/>
  <c r="AW25" i="1" s="1"/>
  <c r="AG25" i="1"/>
  <c r="AE25" i="1"/>
  <c r="AA25" i="1"/>
  <c r="U25" i="1"/>
  <c r="AO25" i="1" s="1"/>
  <c r="Q25" i="1"/>
  <c r="AM25" i="1" s="1"/>
  <c r="AY24" i="1"/>
  <c r="AW24" i="1"/>
  <c r="AI24" i="1"/>
  <c r="AG24" i="1"/>
  <c r="AU24" i="1" s="1"/>
  <c r="BA24" i="1" s="1"/>
  <c r="AE24" i="1"/>
  <c r="AO24" i="1" s="1"/>
  <c r="AA24" i="1"/>
  <c r="AM24" i="1" s="1"/>
  <c r="AQ24" i="1" s="1"/>
  <c r="U24" i="1"/>
  <c r="Q24" i="1"/>
  <c r="AY23" i="1"/>
  <c r="AW23" i="1"/>
  <c r="AU23" i="1"/>
  <c r="AO23" i="1"/>
  <c r="AI23" i="1"/>
  <c r="AG23" i="1"/>
  <c r="AE23" i="1"/>
  <c r="AA23" i="1"/>
  <c r="U23" i="1"/>
  <c r="Q23" i="1"/>
  <c r="AY22" i="1"/>
  <c r="AO22" i="1"/>
  <c r="AI22" i="1"/>
  <c r="AW22" i="1" s="1"/>
  <c r="BA22" i="1" s="1"/>
  <c r="AG22" i="1"/>
  <c r="AU22" i="1" s="1"/>
  <c r="AE22" i="1"/>
  <c r="AA22" i="1"/>
  <c r="U22" i="1"/>
  <c r="Q22" i="1"/>
  <c r="AM22" i="1" s="1"/>
  <c r="AQ22" i="1" s="1"/>
  <c r="O22" i="1"/>
  <c r="AY21" i="1"/>
  <c r="AM21" i="1"/>
  <c r="AI21" i="1"/>
  <c r="AW21" i="1" s="1"/>
  <c r="AG21" i="1"/>
  <c r="AU21" i="1" s="1"/>
  <c r="AE21" i="1"/>
  <c r="AO21" i="1" s="1"/>
  <c r="AA21" i="1"/>
  <c r="U21" i="1"/>
  <c r="Q21" i="1"/>
  <c r="AY20" i="1"/>
  <c r="AW20" i="1"/>
  <c r="AU20" i="1"/>
  <c r="BA20" i="1" s="1"/>
  <c r="AI20" i="1"/>
  <c r="AG20" i="1"/>
  <c r="AE20" i="1"/>
  <c r="AO20" i="1" s="1"/>
  <c r="AQ20" i="1" s="1"/>
  <c r="AA20" i="1"/>
  <c r="U20" i="1"/>
  <c r="Q20" i="1"/>
  <c r="AM20" i="1" s="1"/>
  <c r="BA19" i="1"/>
  <c r="AY19" i="1"/>
  <c r="AO19" i="1"/>
  <c r="AM19" i="1"/>
  <c r="AQ19" i="1" s="1"/>
  <c r="AI19" i="1"/>
  <c r="AW19" i="1" s="1"/>
  <c r="AG19" i="1"/>
  <c r="AU19" i="1" s="1"/>
  <c r="AE19" i="1"/>
  <c r="AA19" i="1"/>
  <c r="U19" i="1"/>
  <c r="Q19" i="1"/>
  <c r="AY18" i="1"/>
  <c r="AI18" i="1"/>
  <c r="AW18" i="1" s="1"/>
  <c r="AG18" i="1"/>
  <c r="AU18" i="1" s="1"/>
  <c r="BA18" i="1" s="1"/>
  <c r="AE18" i="1"/>
  <c r="AA18" i="1"/>
  <c r="AM18" i="1" s="1"/>
  <c r="U18" i="1"/>
  <c r="Q18" i="1"/>
  <c r="AY17" i="1"/>
  <c r="AW17" i="1"/>
  <c r="AU17" i="1"/>
  <c r="BA17" i="1" s="1"/>
  <c r="AI17" i="1"/>
  <c r="AG17" i="1"/>
  <c r="AE17" i="1"/>
  <c r="AA17" i="1"/>
  <c r="U17" i="1"/>
  <c r="AO17" i="1" s="1"/>
  <c r="Q17" i="1"/>
  <c r="AM17" i="1" s="1"/>
  <c r="AQ17" i="1" s="1"/>
  <c r="BA16" i="1"/>
  <c r="AY16" i="1"/>
  <c r="AM16" i="1"/>
  <c r="AI16" i="1"/>
  <c r="AW16" i="1" s="1"/>
  <c r="AG16" i="1"/>
  <c r="AU16" i="1" s="1"/>
  <c r="AE16" i="1"/>
  <c r="AO16" i="1" s="1"/>
  <c r="AA16" i="1"/>
  <c r="U16" i="1"/>
  <c r="Q16" i="1"/>
  <c r="AY15" i="1"/>
  <c r="AW15" i="1"/>
  <c r="AI15" i="1"/>
  <c r="AG15" i="1"/>
  <c r="AE15" i="1"/>
  <c r="AA15" i="1"/>
  <c r="U15" i="1"/>
  <c r="AO15" i="1" s="1"/>
  <c r="Q15" i="1"/>
  <c r="AY14" i="1"/>
  <c r="AU14" i="1"/>
  <c r="BA14" i="1" s="1"/>
  <c r="AI14" i="1"/>
  <c r="AW14" i="1" s="1"/>
  <c r="AG14" i="1"/>
  <c r="AE14" i="1"/>
  <c r="AA14" i="1"/>
  <c r="U14" i="1"/>
  <c r="AO14" i="1" s="1"/>
  <c r="Q14" i="1"/>
  <c r="AM14" i="1" s="1"/>
  <c r="AY13" i="1"/>
  <c r="AW13" i="1"/>
  <c r="AI13" i="1"/>
  <c r="AG13" i="1"/>
  <c r="AE13" i="1"/>
  <c r="AO13" i="1" s="1"/>
  <c r="AA13" i="1"/>
  <c r="AM13" i="1" s="1"/>
  <c r="U13" i="1"/>
  <c r="Q13" i="1"/>
  <c r="AY12" i="1"/>
  <c r="BA12" i="1" s="1"/>
  <c r="AW12" i="1"/>
  <c r="AU12" i="1"/>
  <c r="AO12" i="1"/>
  <c r="AI12" i="1"/>
  <c r="AG12" i="1"/>
  <c r="AE12" i="1"/>
  <c r="AA12" i="1"/>
  <c r="U12" i="1"/>
  <c r="Q12" i="1"/>
  <c r="BA11" i="1"/>
  <c r="AY11" i="1"/>
  <c r="AU11" i="1"/>
  <c r="AM11" i="1"/>
  <c r="AI11" i="1"/>
  <c r="AW11" i="1" s="1"/>
  <c r="AG11" i="1"/>
  <c r="AE11" i="1"/>
  <c r="AA11" i="1"/>
  <c r="U11" i="1"/>
  <c r="AO11" i="1" s="1"/>
  <c r="Q11" i="1"/>
  <c r="AY10" i="1"/>
  <c r="AU10" i="1"/>
  <c r="AM10" i="1"/>
  <c r="AI10" i="1"/>
  <c r="AW10" i="1" s="1"/>
  <c r="BA10" i="1" s="1"/>
  <c r="AG10" i="1"/>
  <c r="AE10" i="1"/>
  <c r="AA10" i="1"/>
  <c r="U10" i="1"/>
  <c r="AO10" i="1" s="1"/>
  <c r="Q10" i="1"/>
  <c r="AY9" i="1"/>
  <c r="AW9" i="1"/>
  <c r="AU9" i="1"/>
  <c r="BA9" i="1" s="1"/>
  <c r="AI9" i="1"/>
  <c r="AG9" i="1"/>
  <c r="AE9" i="1"/>
  <c r="AA9" i="1"/>
  <c r="U9" i="1"/>
  <c r="AO9" i="1" s="1"/>
  <c r="Q9" i="1"/>
  <c r="AM9" i="1" s="1"/>
  <c r="AQ9" i="1" s="1"/>
  <c r="AY8" i="1"/>
  <c r="AU8" i="1"/>
  <c r="AO8" i="1"/>
  <c r="AM8" i="1"/>
  <c r="AQ8" i="1" s="1"/>
  <c r="AI8" i="1"/>
  <c r="AW8" i="1" s="1"/>
  <c r="BA8" i="1" s="1"/>
  <c r="AG8" i="1"/>
  <c r="AE8" i="1"/>
  <c r="AA8" i="1"/>
  <c r="U8" i="1"/>
  <c r="Q8" i="1"/>
  <c r="AY7" i="1"/>
  <c r="AW7" i="1"/>
  <c r="AI7" i="1"/>
  <c r="AG7" i="1"/>
  <c r="AU7" i="1" s="1"/>
  <c r="BA7" i="1" s="1"/>
  <c r="AE7" i="1"/>
  <c r="AA7" i="1"/>
  <c r="U7" i="1"/>
  <c r="AO7" i="1" s="1"/>
  <c r="Q7" i="1"/>
  <c r="AM7" i="1" s="1"/>
  <c r="AQ7" i="1" s="1"/>
  <c r="AY6" i="1"/>
  <c r="AU6" i="1"/>
  <c r="AI6" i="1"/>
  <c r="AW6" i="1" s="1"/>
  <c r="AG6" i="1"/>
  <c r="AE6" i="1"/>
  <c r="AA6" i="1"/>
  <c r="U6" i="1"/>
  <c r="AO6" i="1" s="1"/>
  <c r="Q6" i="1"/>
  <c r="AM6" i="1" s="1"/>
  <c r="AY5" i="1"/>
  <c r="AW5" i="1"/>
  <c r="AO5" i="1"/>
  <c r="AM5" i="1"/>
  <c r="AI5" i="1"/>
  <c r="AG5" i="1"/>
  <c r="AU5" i="1" s="1"/>
  <c r="AE5" i="1"/>
  <c r="AA5" i="1"/>
  <c r="U5" i="1"/>
  <c r="Q5" i="1"/>
  <c r="BC40" i="2" l="1"/>
  <c r="AO8" i="2"/>
  <c r="BC41" i="2"/>
  <c r="AQ8" i="2"/>
  <c r="AO29" i="2"/>
  <c r="AO35" i="2"/>
  <c r="BC18" i="2"/>
  <c r="AQ29" i="2"/>
  <c r="BC10" i="2"/>
  <c r="AO11" i="2"/>
  <c r="AQ21" i="2"/>
  <c r="AO31" i="2"/>
  <c r="AQ32" i="2"/>
  <c r="AQ37" i="2"/>
  <c r="AW37" i="2"/>
  <c r="BC37" i="2" s="1"/>
  <c r="AO17" i="2"/>
  <c r="BC21" i="2"/>
  <c r="BC33" i="2"/>
  <c r="AQ15" i="2"/>
  <c r="AO21" i="2"/>
  <c r="AS21" i="2" s="1"/>
  <c r="AO25" i="2"/>
  <c r="AQ33" i="2"/>
  <c r="AO37" i="2"/>
  <c r="AQ16" i="2"/>
  <c r="S22" i="2"/>
  <c r="AO22" i="2" s="1"/>
  <c r="AQ36" i="2"/>
  <c r="AO12" i="2"/>
  <c r="AO20" i="2"/>
  <c r="AQ28" i="2"/>
  <c r="AO18" i="2"/>
  <c r="AQ19" i="2"/>
  <c r="AQ20" i="2"/>
  <c r="AS20" i="2" s="1"/>
  <c r="AQ27" i="2"/>
  <c r="AO33" i="2"/>
  <c r="AO38" i="2"/>
  <c r="BC39" i="2"/>
  <c r="AQ30" i="2"/>
  <c r="AO7" i="2"/>
  <c r="AS7" i="2" s="1"/>
  <c r="BC11" i="2"/>
  <c r="BC12" i="2"/>
  <c r="AO15" i="2"/>
  <c r="BC15" i="2" s="1"/>
  <c r="BC36" i="2"/>
  <c r="AO6" i="2"/>
  <c r="BC31" i="2"/>
  <c r="AO39" i="2"/>
  <c r="BC32" i="2"/>
  <c r="AQ10" i="2"/>
  <c r="AQ14" i="2"/>
  <c r="AQ24" i="2"/>
  <c r="AO36" i="2"/>
  <c r="AS36" i="2" s="1"/>
  <c r="AO10" i="2"/>
  <c r="AQ12" i="2"/>
  <c r="AQ13" i="2"/>
  <c r="AQ18" i="2"/>
  <c r="AO24" i="2"/>
  <c r="AQ25" i="2"/>
  <c r="AS25" i="2" s="1"/>
  <c r="BC9" i="2"/>
  <c r="BC17" i="2"/>
  <c r="BC22" i="2"/>
  <c r="AQ11" i="2"/>
  <c r="AO13" i="2"/>
  <c r="AO16" i="2"/>
  <c r="AQ22" i="2"/>
  <c r="AO28" i="2"/>
  <c r="AQ31" i="2"/>
  <c r="BC38" i="2"/>
  <c r="AQ39" i="2"/>
  <c r="BC5" i="2"/>
  <c r="BC7" i="2"/>
  <c r="BC20" i="2"/>
  <c r="BC28" i="2"/>
  <c r="BC29" i="2"/>
  <c r="BC8" i="2"/>
  <c r="BC24" i="2"/>
  <c r="BA43" i="2"/>
  <c r="BC6" i="2"/>
  <c r="AQ9" i="2"/>
  <c r="BC19" i="2"/>
  <c r="AO26" i="2"/>
  <c r="BC27" i="2"/>
  <c r="AO32" i="2"/>
  <c r="AQ35" i="2"/>
  <c r="BC16" i="2"/>
  <c r="AO19" i="2"/>
  <c r="AQ26" i="2"/>
  <c r="AO27" i="2"/>
  <c r="AQ34" i="2"/>
  <c r="AQ25" i="1"/>
  <c r="AQ6" i="1"/>
  <c r="AQ14" i="1"/>
  <c r="BA21" i="1"/>
  <c r="AU13" i="1"/>
  <c r="BA13" i="1" s="1"/>
  <c r="AQ13" i="1"/>
  <c r="AM30" i="1"/>
  <c r="AQ30" i="1" s="1"/>
  <c r="AQ11" i="1"/>
  <c r="AM12" i="1"/>
  <c r="AQ12" i="1" s="1"/>
  <c r="AQ21" i="1"/>
  <c r="AM23" i="1"/>
  <c r="AQ23" i="1" s="1"/>
  <c r="BA23" i="1"/>
  <c r="AM26" i="1"/>
  <c r="AW34" i="1"/>
  <c r="AW43" i="1" s="1"/>
  <c r="AQ38" i="1"/>
  <c r="AO5" i="2"/>
  <c r="AQ10" i="1"/>
  <c r="AS12" i="2"/>
  <c r="BA5" i="1"/>
  <c r="AM15" i="1"/>
  <c r="AO26" i="1"/>
  <c r="AQ27" i="1"/>
  <c r="AA34" i="1"/>
  <c r="AM34" i="1" s="1"/>
  <c r="AQ34" i="1" s="1"/>
  <c r="BA41" i="1"/>
  <c r="AQ5" i="2"/>
  <c r="AO14" i="2"/>
  <c r="AQ16" i="1"/>
  <c r="AQ29" i="1"/>
  <c r="AQ32" i="1"/>
  <c r="AO35" i="1"/>
  <c r="AQ17" i="2"/>
  <c r="AQ38" i="2"/>
  <c r="AS38" i="2" s="1"/>
  <c r="BA6" i="1"/>
  <c r="AO18" i="1"/>
  <c r="AQ18" i="1"/>
  <c r="AQ35" i="1"/>
  <c r="BA39" i="1"/>
  <c r="AQ6" i="2"/>
  <c r="AO23" i="2"/>
  <c r="BC23" i="2"/>
  <c r="BC26" i="2"/>
  <c r="AQ5" i="1"/>
  <c r="AO9" i="2"/>
  <c r="AQ23" i="2"/>
  <c r="BC25" i="2"/>
  <c r="BC35" i="2"/>
  <c r="AU30" i="1"/>
  <c r="BA30" i="1" s="1"/>
  <c r="AC30" i="2"/>
  <c r="AO30" i="2" s="1"/>
  <c r="AC34" i="2"/>
  <c r="AO34" i="2" s="1"/>
  <c r="AA30" i="1"/>
  <c r="AS37" i="2" l="1"/>
  <c r="AS8" i="2"/>
  <c r="AS30" i="2"/>
  <c r="AS29" i="2"/>
  <c r="AS39" i="2"/>
  <c r="AS9" i="2"/>
  <c r="AS27" i="2"/>
  <c r="AY43" i="2"/>
  <c r="AS35" i="2"/>
  <c r="AS32" i="2"/>
  <c r="AS31" i="2"/>
  <c r="AS33" i="2"/>
  <c r="AS17" i="2"/>
  <c r="AS24" i="2"/>
  <c r="AS18" i="2"/>
  <c r="AS34" i="2"/>
  <c r="AS11" i="2"/>
  <c r="AS16" i="2"/>
  <c r="AS22" i="2"/>
  <c r="AS28" i="2"/>
  <c r="AS14" i="2"/>
  <c r="AS10" i="2"/>
  <c r="BC30" i="2"/>
  <c r="AS5" i="2"/>
  <c r="AS19" i="2"/>
  <c r="AS13" i="2"/>
  <c r="AS15" i="2"/>
  <c r="AS6" i="2"/>
  <c r="AS26" i="2"/>
  <c r="BC13" i="2"/>
  <c r="BC34" i="2"/>
  <c r="BC43" i="2" s="1"/>
  <c r="AU43" i="1"/>
  <c r="AS23" i="2"/>
  <c r="BA43" i="1"/>
  <c r="BA45" i="1" s="1"/>
  <c r="AU15" i="1"/>
  <c r="BA15" i="1" s="1"/>
  <c r="AQ15" i="1"/>
  <c r="AQ43" i="1" s="1"/>
  <c r="AQ46" i="1" s="1"/>
  <c r="AQ47" i="1" s="1"/>
  <c r="BA34" i="1"/>
  <c r="AQ26" i="1"/>
  <c r="AW43" i="2" l="1"/>
  <c r="BC45" i="2"/>
  <c r="B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tc={00F650FD-1FF3-4EA3-A1D2-4D1D6166C79C}</author>
    <author>tc={B4420A57-CACA-461E-BE8A-A82F2FC393B3}</author>
    <author>tc={983D67AA-2E47-4E12-B159-B2B8F2B859BF}</author>
    <author>tc={57B137CC-351B-441F-A160-3A2F7BFA884C}</author>
    <author>tc={B18D9F5A-7A65-4D59-8F18-924FF85A6F9C}</author>
    <author>tc={FBD72428-7DC4-4AEA-AF25-8F152757C170}</author>
    <author>tc={A72C5B1B-20D6-4657-9A89-A7C08043329F}</author>
    <author>tc={1ABF37CF-C21E-43E1-8A6F-BFCBB7E93A6A}</author>
    <author>tc={9EC58004-E76C-4662-A9DE-1B04F52F84E7}</author>
    <author>tc={26DD5CE0-E2DD-4459-9C73-CA8DDB374950}</author>
  </authors>
  <commentList>
    <comment ref="AQ2" authorId="0" shapeId="0" xr:uid="{00F650FD-1FF3-4EA3-A1D2-4D1D6166C79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Some differences due to rounding
</t>
      </text>
    </comment>
    <comment ref="U3" authorId="1" shapeId="0" xr:uid="{B4420A57-CACA-461E-BE8A-A82F2FC393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Rate is 1.5 times normal rate
</t>
      </text>
    </comment>
    <comment ref="AW3" authorId="2" shapeId="0" xr:uid="{983D67AA-2E47-4E12-B159-B2B8F2B859B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Assuming same OT hrs, inc pay rate by 3%</t>
      </text>
    </comment>
    <comment ref="AU19" authorId="3" shapeId="0" xr:uid="{57B137CC-351B-441F-A160-3A2F7BFA884C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W19" authorId="4" shapeId="0" xr:uid="{B18D9F5A-7A65-4D59-8F18-924FF85A6F9C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31" authorId="5" shapeId="0" xr:uid="{FBD72428-7DC4-4AEA-AF25-8F152757C17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103.5 hours of sick leave not paid
Reply:
    First half
</t>
      </text>
    </comment>
    <comment ref="AU34" authorId="6" shapeId="0" xr:uid="{A72C5B1B-20D6-4657-9A89-A7C08043329F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W34" authorId="7" shapeId="0" xr:uid="{1ABF37CF-C21E-43E1-8A6F-BFCBB7E93A6A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40" authorId="8" shapeId="0" xr:uid="{9EC58004-E76C-4662-A9DE-1B04F52F84E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2080*15.00
</t>
      </text>
    </comment>
    <comment ref="AY40" authorId="9" shapeId="0" xr:uid="{26DD5CE0-E2DD-4459-9C73-CA8DDB374950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Longevity paid for Maintenance employees with 1 year of service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tc={264AB901-462C-40D7-8230-4E80EFD2D374}</author>
    <author>tc={97E21909-4247-438D-8616-A5BE50D24DBE}</author>
    <author>tc={4F33C8E0-44F6-48CC-BF3D-FED010F87F45}</author>
    <author>tc={3182A4DB-9D4A-4E15-876B-C3A254CA552C}</author>
    <author>tc={97854B7B-30BB-4CDF-96B7-C4B49761D9FA}</author>
    <author>tc={3B274B78-B35D-4DBD-9B6D-43DD525BADA1}</author>
    <author>tc={68203EE9-E346-4F9D-A6AB-F7350906239F}</author>
    <author>tc={3F6F9AF3-DC5B-4F7E-AADC-3A670BEB5C3C}</author>
    <author>tc={298CDA6E-448A-4FA3-A740-B5A6D9E7169F}</author>
  </authors>
  <commentList>
    <comment ref="AW19" authorId="0" shapeId="0" xr:uid="{264AB901-462C-40D7-8230-4E80EFD2D374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Y19" authorId="1" shapeId="0" xr:uid="{97E21909-4247-438D-8616-A5BE50D24D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31" authorId="2" shapeId="0" xr:uid="{4F33C8E0-44F6-48CC-BF3D-FED010F87F4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103.5 hours of sick leave not paid
Reply:
    First half
</t>
      </text>
    </comment>
    <comment ref="C31" authorId="3" shapeId="0" xr:uid="{3182A4DB-9D4A-4E15-876B-C3A254CA552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103.5 hours of sick leave not paid
Reply:
    First half
</t>
      </text>
    </comment>
    <comment ref="AW34" authorId="4" shapeId="0" xr:uid="{97854B7B-30BB-4CDF-96B7-C4B49761D9FA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Y34" authorId="5" shapeId="0" xr:uid="{3B274B78-B35D-4DBD-9B6D-43DD525BADA1}">
      <text>
        <t>[Threaded comment]
Your version of Excel allows you to read this threaded comment; however, any edits to it will get removed if the file is opened in a newer version of Excel. Learn more: https://go.microsoft.com/fwlink/?linkid=870924
Comment:
    Normalized to 26 paychecks</t>
      </text>
    </comment>
    <comment ref="A40" authorId="6" shapeId="0" xr:uid="{68203EE9-E346-4F9D-A6AB-F7350906239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2080*15.00
</t>
      </text>
    </comment>
    <comment ref="C40" authorId="7" shapeId="0" xr:uid="{3F6F9AF3-DC5B-4F7E-AADC-3A670BEB5C3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2080*15.00
</t>
      </text>
    </comment>
    <comment ref="BA40" authorId="8" shapeId="0" xr:uid="{298CDA6E-448A-4FA3-A740-B5A6D9E7169F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Longevity paid for Maintenance employees with 1 year of service</t>
      </text>
    </comment>
  </commentList>
</comments>
</file>

<file path=xl/sharedStrings.xml><?xml version="1.0" encoding="utf-8"?>
<sst xmlns="http://schemas.openxmlformats.org/spreadsheetml/2006/main" count="489" uniqueCount="114">
  <si>
    <t>CAUSE NUMBER 46167</t>
  </si>
  <si>
    <t>Office of Utility Consumer Counselor</t>
  </si>
  <si>
    <t>OUCC Attachment TWM-5</t>
  </si>
  <si>
    <t>Petitioner's Response to OUCC DR 1-13 (Excel Version)</t>
  </si>
  <si>
    <t>Original</t>
  </si>
  <si>
    <t>First Half</t>
  </si>
  <si>
    <t>Second Half</t>
  </si>
  <si>
    <t>Total</t>
  </si>
  <si>
    <t xml:space="preserve">Total </t>
  </si>
  <si>
    <t>Hourly/</t>
  </si>
  <si>
    <t>Normal</t>
  </si>
  <si>
    <t>Overtime</t>
  </si>
  <si>
    <t>Longevity</t>
  </si>
  <si>
    <t>Pro Forma</t>
  </si>
  <si>
    <t>Pro forma</t>
  </si>
  <si>
    <t>TY Employee</t>
  </si>
  <si>
    <t>Accnt No.</t>
  </si>
  <si>
    <t>Category</t>
  </si>
  <si>
    <t>Title</t>
  </si>
  <si>
    <t>Years</t>
  </si>
  <si>
    <t>Pay Rate</t>
  </si>
  <si>
    <t>Salary</t>
  </si>
  <si>
    <t>Hours</t>
  </si>
  <si>
    <t>Pay</t>
  </si>
  <si>
    <t>Est. Pay Inc</t>
  </si>
  <si>
    <t>Normal Pay</t>
  </si>
  <si>
    <t>Overtime Pay</t>
  </si>
  <si>
    <t>Total Pay</t>
  </si>
  <si>
    <t>Randy Needler</t>
  </si>
  <si>
    <t>Adm &amp; Gen</t>
  </si>
  <si>
    <t>Superintendent</t>
  </si>
  <si>
    <t>Per hour</t>
  </si>
  <si>
    <t>Brad Peacock</t>
  </si>
  <si>
    <t>Trans &amp; dist</t>
  </si>
  <si>
    <t>Utility Manager</t>
  </si>
  <si>
    <t>Lisa Wheeler</t>
  </si>
  <si>
    <t>Administrative</t>
  </si>
  <si>
    <t>John Bard (1)(6)</t>
  </si>
  <si>
    <t>Board Chairman</t>
  </si>
  <si>
    <t>Aaron R Bressler (1)(6)</t>
  </si>
  <si>
    <t>Board Secretary</t>
  </si>
  <si>
    <t>Irmal Lynn Elliott (1)(6)</t>
  </si>
  <si>
    <t>Board Member</t>
  </si>
  <si>
    <t>Scott Howser (1)(6)</t>
  </si>
  <si>
    <t>Board Vice Chairman</t>
  </si>
  <si>
    <t>David Parker (1)(6)</t>
  </si>
  <si>
    <t>Cort L McGlothlin (2)</t>
  </si>
  <si>
    <t>Kaylan E Henry</t>
  </si>
  <si>
    <t>Janitor</t>
  </si>
  <si>
    <t>Kaylan E Henry (2)</t>
  </si>
  <si>
    <t>Cust Accnt</t>
  </si>
  <si>
    <t>Clerk</t>
  </si>
  <si>
    <t>Tonja Pasley</t>
  </si>
  <si>
    <t>Head of Dept.</t>
  </si>
  <si>
    <t>Kayse Eversole</t>
  </si>
  <si>
    <t>Jamie Molsey</t>
  </si>
  <si>
    <t>Deborah Sandlin (4)</t>
  </si>
  <si>
    <t>Machelle Kizziah</t>
  </si>
  <si>
    <t>Chris Huckleberry</t>
  </si>
  <si>
    <t>Maintenance</t>
  </si>
  <si>
    <t>Troy Van Dyke</t>
  </si>
  <si>
    <t>Water Treatment</t>
  </si>
  <si>
    <t>Gregory Wayne Boyt</t>
  </si>
  <si>
    <t>Plant Operator</t>
  </si>
  <si>
    <t>Chris Martin</t>
  </si>
  <si>
    <t>Gary Wilson</t>
  </si>
  <si>
    <t>Kurt McKee</t>
  </si>
  <si>
    <t>Sydney Peacock</t>
  </si>
  <si>
    <t>Jeremiah Boswell</t>
  </si>
  <si>
    <t>Bradley A Bowling (2)</t>
  </si>
  <si>
    <t>Charles R Couch</t>
  </si>
  <si>
    <t>Isaac Gwin</t>
  </si>
  <si>
    <t>Meter Reader</t>
  </si>
  <si>
    <t>Ronald Shaver</t>
  </si>
  <si>
    <t>James Couch</t>
  </si>
  <si>
    <t>Kevin Couch (3)</t>
  </si>
  <si>
    <t>John Philpot</t>
  </si>
  <si>
    <t>Kaden Taylor</t>
  </si>
  <si>
    <t>Charlie Couch (1)</t>
  </si>
  <si>
    <t>Line Locator</t>
  </si>
  <si>
    <t>Brandon Couch (1)</t>
  </si>
  <si>
    <t>Alicia Van Dyke (1)</t>
  </si>
  <si>
    <t>New Maintenance Emp (5)</t>
  </si>
  <si>
    <t>Per WTB</t>
  </si>
  <si>
    <t>PERF Elig</t>
  </si>
  <si>
    <t>Variance</t>
  </si>
  <si>
    <t>(1) Part Time Employees and Board Members- not included in PERF calculations</t>
  </si>
  <si>
    <t xml:space="preserve">(2) Employee is no longer with the district so no future salaries will be paid </t>
  </si>
  <si>
    <t>(3) Kevin Couch was hired on 3/27/2023 and had 20 paychecks in 2023, normalized proforma to reflect 26 pay checks</t>
  </si>
  <si>
    <t>(4) Deborah Sandlin was hired on 5/3/2023 and had 18 paychecks in 2023, normalized pro forma pay to reflect 26 paychecks</t>
  </si>
  <si>
    <t>(5) Assumed three new hires for the next year per Lisa's comments</t>
  </si>
  <si>
    <t>(6) Assumed board members will attend all 24 board meetings for proforma pay</t>
  </si>
  <si>
    <t>Updated 12-16-24</t>
  </si>
  <si>
    <t>2024 Employee</t>
  </si>
  <si>
    <t>Notes</t>
  </si>
  <si>
    <t>Aaron Bressler replaced his position</t>
  </si>
  <si>
    <t>Vacant</t>
  </si>
  <si>
    <t>Estimated annual amount of $4,000</t>
  </si>
  <si>
    <t>Deborah Sandlin took over her responsibilities</t>
  </si>
  <si>
    <t>Hourly pay increased $2.06 more than estimated 3%</t>
  </si>
  <si>
    <t>Courtney Atkinson</t>
  </si>
  <si>
    <t>Replaced by Courtney Atkinson with hourly pay increased $0.58 more than estimated 3%</t>
  </si>
  <si>
    <t>Chris Huckleberry (2)</t>
  </si>
  <si>
    <t>Position was replaced by new maintenance employee</t>
  </si>
  <si>
    <t>Hourly pay increased $0.01 more than estimated 3%</t>
  </si>
  <si>
    <t>On medical leave</t>
  </si>
  <si>
    <t>John Philpot (2)</t>
  </si>
  <si>
    <t>Kaden Taylor (2)</t>
  </si>
  <si>
    <t>Alicia Van Dyke (2)</t>
  </si>
  <si>
    <t>Clerical help to organize paper files into a computer and once that was completed the position is no longer needed.</t>
  </si>
  <si>
    <t>Connor Bowman</t>
  </si>
  <si>
    <t>Hourly pay decreased $0.50 from estimated pay</t>
  </si>
  <si>
    <t>Bryson Riley</t>
  </si>
  <si>
    <t>Jeff McNeely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</si>
</sst>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#,##0.0"/>
    <numFmt numFmtId="166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3" applyFont="1" applyBorder="1"/>
    <xf numFmtId="0" fontId="2" fillId="0" borderId="0" xfId="3" applyFont="1"/>
    <xf numFmtId="0" fontId="2" fillId="0" borderId="1" xfId="0" applyFont="1" applyBorder="1"/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9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6" fontId="2" fillId="0" borderId="0" xfId="2" applyNumberFormat="1" applyFont="1" applyFill="1"/>
    <xf numFmtId="7" fontId="2" fillId="0" borderId="4" xfId="1" applyNumberFormat="1" applyFont="1" applyFill="1" applyBorder="1"/>
    <xf numFmtId="43" fontId="2" fillId="0" borderId="0" xfId="1" applyFont="1" applyFill="1" applyBorder="1"/>
    <xf numFmtId="0" fontId="2" fillId="2" borderId="0" xfId="0" applyFont="1" applyFill="1"/>
    <xf numFmtId="0" fontId="3" fillId="0" borderId="0" xfId="0" applyFont="1"/>
    <xf numFmtId="0" fontId="4" fillId="0" borderId="0" xfId="4" applyFont="1"/>
    <xf numFmtId="0" fontId="5" fillId="0" borderId="0" xfId="4" applyFont="1"/>
    <xf numFmtId="0" fontId="2" fillId="0" borderId="0" xfId="4"/>
    <xf numFmtId="0" fontId="4" fillId="0" borderId="0" xfId="4" quotePrefix="1" applyFont="1"/>
  </cellXfs>
  <cellStyles count="5">
    <cellStyle name="Comma" xfId="1" builtinId="3"/>
    <cellStyle name="Normal" xfId="0" builtinId="0"/>
    <cellStyle name="Normal 13" xfId="3" xr:uid="{99F67487-E128-4F7C-9B82-DEDA7B8FD7B0}"/>
    <cellStyle name="Normal 2" xfId="4" xr:uid="{712CE410-B481-4943-94C3-759EA7BC7F6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6</xdr:col>
      <xdr:colOff>76200</xdr:colOff>
      <xdr:row>11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AE7A9-5459-8B5D-2A60-8D8A53022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076325"/>
          <a:ext cx="2819400" cy="1390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nknown" id="{00000000-0000-0000-0000-000000000001}" userId="Unknow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Q2" personId="{00000000-0000-0000-0000-000000000001}" id="{00F650FD-1FF3-4EA3-A1D2-4D1D6166C79C}">
    <text xml:space="preserve">Some differences due to rounding
</text>
  </threadedComment>
  <threadedComment ref="U3" personId="{00000000-0000-0000-0000-000000000001}" id="{B4420A57-CACA-461E-BE8A-A82F2FC393B3}">
    <text xml:space="preserve">Rate is 1.5 times normal rate
</text>
  </threadedComment>
  <threadedComment ref="AW3" personId="{00000000-0000-0000-0000-000000000001}" id="{983D67AA-2E47-4E12-B159-B2B8F2B859BF}">
    <text>Assuming same OT hrs, inc pay rate by 3%</text>
  </threadedComment>
  <threadedComment ref="AU19" personId="{00000000-0000-0000-0000-000000000001}" id="{57B137CC-351B-441F-A160-3A2F7BFA884C}">
    <text>Normalized to 26 paychecks</text>
  </threadedComment>
  <threadedComment ref="AW19" personId="{00000000-0000-0000-0000-000000000001}" id="{B18D9F5A-7A65-4D59-8F18-924FF85A6F9C}">
    <text>Normalized to 26 paychecks</text>
  </threadedComment>
  <threadedComment ref="A31" personId="{00000000-0000-0000-0000-000000000001}" id="{FBD72428-7DC4-4AEA-AF25-8F152757C170}">
    <text xml:space="preserve">103.5 hours of sick leave not paid
</text>
  </threadedComment>
  <threadedComment ref="A31" personId="{00000000-0000-0000-0000-000000000001}" id="{2C4B4BCC-439A-4EB4-97D8-C103B4970BEC}" parentId="{FBD72428-7DC4-4AEA-AF25-8F152757C170}">
    <text xml:space="preserve">First half
</text>
  </threadedComment>
  <threadedComment ref="AU34" personId="{00000000-0000-0000-0000-000000000001}" id="{A72C5B1B-20D6-4657-9A89-A7C08043329F}">
    <text>Normalized to 26 paychecks</text>
  </threadedComment>
  <threadedComment ref="AW34" personId="{00000000-0000-0000-0000-000000000001}" id="{1ABF37CF-C21E-43E1-8A6F-BFCBB7E93A6A}">
    <text>Normalized to 26 paychecks</text>
  </threadedComment>
  <threadedComment ref="A40" personId="{00000000-0000-0000-0000-000000000001}" id="{9EC58004-E76C-4662-A9DE-1B04F52F84E7}">
    <text xml:space="preserve">2080*15.00
</text>
  </threadedComment>
  <threadedComment ref="AY40" personId="{00000000-0000-0000-0000-000000000001}" id="{26DD5CE0-E2DD-4459-9C73-CA8DDB374950}">
    <text>Based on Longevity paid for Maintenance employees with 1 year of service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W19" personId="{00000000-0000-0000-0000-000000000001}" id="{264AB901-462C-40D7-8230-4E80EFD2D374}">
    <text>Normalized to 26 paychecks</text>
  </threadedComment>
  <threadedComment ref="AY19" personId="{00000000-0000-0000-0000-000000000001}" id="{97E21909-4247-438D-8616-A5BE50D24DBE}">
    <text>Normalized to 26 paychecks</text>
  </threadedComment>
  <threadedComment ref="A31" personId="{00000000-0000-0000-0000-000000000001}" id="{4F33C8E0-44F6-48CC-BF3D-FED010F87F45}">
    <text xml:space="preserve">103.5 hours of sick leave not paid
</text>
  </threadedComment>
  <threadedComment ref="A31" personId="{00000000-0000-0000-0000-000000000001}" id="{9E42402A-A993-4C98-8679-786650015C43}" parentId="{4F33C8E0-44F6-48CC-BF3D-FED010F87F45}">
    <text xml:space="preserve">First half
</text>
  </threadedComment>
  <threadedComment ref="C31" personId="{00000000-0000-0000-0000-000000000001}" id="{3182A4DB-9D4A-4E15-876B-C3A254CA552C}">
    <text xml:space="preserve">103.5 hours of sick leave not paid
</text>
  </threadedComment>
  <threadedComment ref="C31" personId="{00000000-0000-0000-0000-000000000001}" id="{095C5CBE-3EC2-43D8-8D56-AECEB2152039}" parentId="{3182A4DB-9D4A-4E15-876B-C3A254CA552C}">
    <text xml:space="preserve">First half
</text>
  </threadedComment>
  <threadedComment ref="AW34" personId="{00000000-0000-0000-0000-000000000001}" id="{97854B7B-30BB-4CDF-96B7-C4B49761D9FA}">
    <text>Normalized to 26 paychecks</text>
  </threadedComment>
  <threadedComment ref="AY34" personId="{00000000-0000-0000-0000-000000000001}" id="{3B274B78-B35D-4DBD-9B6D-43DD525BADA1}">
    <text>Normalized to 26 paychecks</text>
  </threadedComment>
  <threadedComment ref="A40" personId="{00000000-0000-0000-0000-000000000001}" id="{68203EE9-E346-4F9D-A6AB-F7350906239F}">
    <text xml:space="preserve">2080*15.00
</text>
  </threadedComment>
  <threadedComment ref="C40" personId="{00000000-0000-0000-0000-000000000001}" id="{3F6F9AF3-DC5B-4F7E-AADC-3A670BEB5C3C}">
    <text xml:space="preserve">2080*15.00
</text>
  </threadedComment>
  <threadedComment ref="BA40" personId="{00000000-0000-0000-0000-000000000001}" id="{298CDA6E-448A-4FA3-A740-B5A6D9E7169F}">
    <text>Based on Longevity paid for Maintenance employees with 1 year of service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EB2A-A440-43F0-9989-76547676A4C3}">
  <sheetPr>
    <tabColor theme="3" tint="0.59999389629810485"/>
  </sheetPr>
  <dimension ref="A1:I4"/>
  <sheetViews>
    <sheetView tabSelected="1" zoomScaleNormal="100" workbookViewId="0">
      <selection activeCell="A4" sqref="A4"/>
    </sheetView>
  </sheetViews>
  <sheetFormatPr defaultColWidth="10.28515625" defaultRowHeight="15.75" x14ac:dyDescent="0.25"/>
  <cols>
    <col min="1" max="1" width="4.7109375" style="25" customWidth="1"/>
    <col min="2" max="2" width="5.28515625" style="25" customWidth="1"/>
    <col min="3" max="16384" width="10.28515625" style="25"/>
  </cols>
  <sheetData>
    <row r="1" spans="1:9" ht="18.75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3" t="s">
        <v>1</v>
      </c>
    </row>
    <row r="3" spans="1:9" ht="18.75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6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AA89-E4F0-41B9-A19D-394C1838D58D}">
  <dimension ref="A1:BA56"/>
  <sheetViews>
    <sheetView zoomScale="87" zoomScaleNormal="87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1" sqref="G1"/>
    </sheetView>
  </sheetViews>
  <sheetFormatPr defaultColWidth="8.7109375" defaultRowHeight="15.75" x14ac:dyDescent="0.25"/>
  <cols>
    <col min="1" max="1" width="27" style="1" bestFit="1" customWidth="1"/>
    <col min="2" max="2" width="3.140625" style="1" customWidth="1"/>
    <col min="3" max="3" width="8.7109375" style="1" customWidth="1"/>
    <col min="4" max="4" width="3" style="1" customWidth="1"/>
    <col min="5" max="5" width="16.5703125" style="1" bestFit="1" customWidth="1"/>
    <col min="6" max="6" width="3" style="1" customWidth="1"/>
    <col min="7" max="7" width="14.5703125" style="1" bestFit="1" customWidth="1"/>
    <col min="8" max="8" width="3" style="1" customWidth="1"/>
    <col min="9" max="9" width="10.28515625" style="1" bestFit="1" customWidth="1"/>
    <col min="10" max="10" width="3" style="1" customWidth="1"/>
    <col min="11" max="11" width="13" style="1" bestFit="1" customWidth="1"/>
    <col min="12" max="12" width="3" style="1" customWidth="1"/>
    <col min="13" max="13" width="8.7109375" style="1"/>
    <col min="14" max="14" width="3" style="1" customWidth="1"/>
    <col min="15" max="15" width="8.7109375" style="1" bestFit="1" customWidth="1"/>
    <col min="16" max="16" width="3" style="1" customWidth="1"/>
    <col min="17" max="17" width="11.28515625" style="1" bestFit="1" customWidth="1"/>
    <col min="18" max="18" width="3" style="1" customWidth="1"/>
    <col min="19" max="19" width="8.7109375" style="1" bestFit="1" customWidth="1"/>
    <col min="20" max="20" width="3" style="1" customWidth="1"/>
    <col min="21" max="21" width="10.42578125" style="1" bestFit="1" customWidth="1"/>
    <col min="22" max="22" width="3" style="1" customWidth="1"/>
    <col min="23" max="23" width="13" style="1" bestFit="1" customWidth="1"/>
    <col min="24" max="24" width="3" style="1" customWidth="1"/>
    <col min="25" max="25" width="10.5703125" style="1" bestFit="1" customWidth="1"/>
    <col min="26" max="26" width="3" style="1" customWidth="1"/>
    <col min="27" max="27" width="11.28515625" style="1" bestFit="1" customWidth="1"/>
    <col min="28" max="28" width="3" style="1" customWidth="1"/>
    <col min="29" max="29" width="10.5703125" style="1" bestFit="1" customWidth="1"/>
    <col min="30" max="30" width="3" style="1" customWidth="1"/>
    <col min="31" max="31" width="10.5703125" style="1" bestFit="1" customWidth="1"/>
    <col min="32" max="32" width="3" style="1" customWidth="1"/>
    <col min="33" max="33" width="10.5703125" style="1" customWidth="1"/>
    <col min="34" max="34" width="3" style="1" customWidth="1"/>
    <col min="35" max="35" width="10.5703125" style="1" customWidth="1"/>
    <col min="36" max="36" width="3" style="1" customWidth="1"/>
    <col min="37" max="37" width="8.7109375" style="1" bestFit="1" customWidth="1"/>
    <col min="38" max="38" width="3" style="1" customWidth="1"/>
    <col min="39" max="39" width="11.28515625" style="1" bestFit="1" customWidth="1"/>
    <col min="40" max="40" width="3" style="1" customWidth="1"/>
    <col min="41" max="41" width="10.42578125" style="1" bestFit="1" customWidth="1"/>
    <col min="42" max="42" width="3" style="1" customWidth="1"/>
    <col min="43" max="43" width="13.42578125" style="1" bestFit="1" customWidth="1"/>
    <col min="44" max="44" width="3" style="1" customWidth="1"/>
    <col min="45" max="45" width="10.7109375" style="1" bestFit="1" customWidth="1"/>
    <col min="46" max="46" width="3" style="1" customWidth="1"/>
    <col min="47" max="47" width="14.5703125" style="1" bestFit="1" customWidth="1"/>
    <col min="48" max="48" width="3" style="1" customWidth="1"/>
    <col min="49" max="49" width="14" style="1" customWidth="1"/>
    <col min="50" max="50" width="3" style="1" customWidth="1"/>
    <col min="51" max="51" width="11.28515625" style="1" bestFit="1" customWidth="1"/>
    <col min="52" max="52" width="3" style="1" customWidth="1"/>
    <col min="53" max="53" width="14.5703125" style="1" bestFit="1" customWidth="1"/>
    <col min="54" max="16384" width="8.7109375" style="1"/>
  </cols>
  <sheetData>
    <row r="1" spans="1:53" ht="18.75" x14ac:dyDescent="0.3">
      <c r="G1" s="22" t="s">
        <v>4</v>
      </c>
      <c r="K1" s="1" t="s">
        <v>5</v>
      </c>
      <c r="O1" s="1" t="s">
        <v>5</v>
      </c>
      <c r="Q1" s="1" t="s">
        <v>5</v>
      </c>
      <c r="S1" s="1" t="s">
        <v>5</v>
      </c>
      <c r="U1" s="1" t="s">
        <v>5</v>
      </c>
      <c r="W1" s="1" t="s">
        <v>6</v>
      </c>
      <c r="Y1" s="1" t="s">
        <v>6</v>
      </c>
      <c r="AA1" s="1" t="s">
        <v>6</v>
      </c>
      <c r="AC1" s="1" t="s">
        <v>6</v>
      </c>
      <c r="AE1" s="1" t="s">
        <v>6</v>
      </c>
      <c r="AG1" s="1" t="s">
        <v>7</v>
      </c>
      <c r="AI1" s="1" t="s">
        <v>8</v>
      </c>
      <c r="AK1" s="1" t="s">
        <v>7</v>
      </c>
      <c r="AM1" s="1" t="s">
        <v>7</v>
      </c>
      <c r="AO1" s="1" t="s">
        <v>7</v>
      </c>
    </row>
    <row r="2" spans="1:53" x14ac:dyDescent="0.25">
      <c r="I2" s="2">
        <v>2023</v>
      </c>
      <c r="K2" s="2">
        <v>2023</v>
      </c>
      <c r="M2" s="1" t="s">
        <v>9</v>
      </c>
      <c r="O2" s="1" t="s">
        <v>10</v>
      </c>
      <c r="Q2" s="1" t="s">
        <v>10</v>
      </c>
      <c r="S2" s="1" t="s">
        <v>11</v>
      </c>
      <c r="U2" s="1" t="s">
        <v>11</v>
      </c>
      <c r="W2" s="2">
        <v>2023</v>
      </c>
      <c r="Y2" s="1" t="s">
        <v>10</v>
      </c>
      <c r="AA2" s="1" t="s">
        <v>10</v>
      </c>
      <c r="AC2" s="1" t="s">
        <v>11</v>
      </c>
      <c r="AE2" s="1" t="s">
        <v>11</v>
      </c>
      <c r="AG2" s="1" t="s">
        <v>10</v>
      </c>
      <c r="AI2" s="1" t="s">
        <v>11</v>
      </c>
      <c r="AK2" s="1" t="s">
        <v>12</v>
      </c>
      <c r="AM2" s="1" t="s">
        <v>10</v>
      </c>
      <c r="AO2" s="1" t="s">
        <v>11</v>
      </c>
      <c r="AQ2" s="1" t="s">
        <v>7</v>
      </c>
      <c r="AS2" s="1" t="s">
        <v>13</v>
      </c>
      <c r="AU2" s="1" t="s">
        <v>14</v>
      </c>
      <c r="AW2" s="1" t="s">
        <v>14</v>
      </c>
      <c r="AY2" s="1" t="s">
        <v>14</v>
      </c>
      <c r="BA2" s="1" t="s">
        <v>14</v>
      </c>
    </row>
    <row r="3" spans="1:53" x14ac:dyDescent="0.25">
      <c r="A3" s="3" t="s">
        <v>15</v>
      </c>
      <c r="B3" s="4"/>
      <c r="C3" s="5" t="s">
        <v>16</v>
      </c>
      <c r="D3" s="6"/>
      <c r="E3" s="5" t="s">
        <v>17</v>
      </c>
      <c r="F3" s="6"/>
      <c r="G3" s="3" t="s">
        <v>18</v>
      </c>
      <c r="I3" s="7" t="s">
        <v>19</v>
      </c>
      <c r="K3" s="7" t="s">
        <v>20</v>
      </c>
      <c r="M3" s="7" t="s">
        <v>21</v>
      </c>
      <c r="O3" s="7" t="s">
        <v>22</v>
      </c>
      <c r="Q3" s="7" t="s">
        <v>23</v>
      </c>
      <c r="S3" s="7" t="s">
        <v>22</v>
      </c>
      <c r="U3" s="7" t="s">
        <v>23</v>
      </c>
      <c r="W3" s="7" t="s">
        <v>20</v>
      </c>
      <c r="Y3" s="7" t="s">
        <v>22</v>
      </c>
      <c r="AA3" s="7" t="s">
        <v>23</v>
      </c>
      <c r="AC3" s="7" t="s">
        <v>22</v>
      </c>
      <c r="AE3" s="7" t="s">
        <v>23</v>
      </c>
      <c r="AG3" s="7" t="s">
        <v>22</v>
      </c>
      <c r="AI3" s="7" t="s">
        <v>22</v>
      </c>
      <c r="AK3" s="7" t="s">
        <v>23</v>
      </c>
      <c r="AM3" s="7" t="s">
        <v>23</v>
      </c>
      <c r="AO3" s="7" t="s">
        <v>23</v>
      </c>
      <c r="AQ3" s="7" t="s">
        <v>23</v>
      </c>
      <c r="AS3" s="7" t="s">
        <v>24</v>
      </c>
      <c r="AU3" s="7" t="s">
        <v>25</v>
      </c>
      <c r="AW3" s="7" t="s">
        <v>26</v>
      </c>
      <c r="AY3" s="7" t="s">
        <v>12</v>
      </c>
      <c r="BA3" s="7" t="s">
        <v>27</v>
      </c>
    </row>
    <row r="4" spans="1:53" x14ac:dyDescent="0.25">
      <c r="A4" s="4"/>
      <c r="B4" s="4"/>
      <c r="C4" s="6"/>
      <c r="D4" s="6"/>
      <c r="E4" s="6"/>
      <c r="F4" s="6"/>
      <c r="G4" s="4"/>
      <c r="BA4" s="8"/>
    </row>
    <row r="5" spans="1:53" x14ac:dyDescent="0.25">
      <c r="A5" s="1" t="s">
        <v>28</v>
      </c>
      <c r="C5" s="1">
        <v>601.17999999999995</v>
      </c>
      <c r="E5" s="1" t="s">
        <v>29</v>
      </c>
      <c r="G5" s="1" t="s">
        <v>30</v>
      </c>
      <c r="I5" s="1">
        <v>39</v>
      </c>
      <c r="K5" s="9">
        <v>43.41</v>
      </c>
      <c r="M5" s="1" t="s">
        <v>31</v>
      </c>
      <c r="O5" s="10">
        <v>1040</v>
      </c>
      <c r="Q5" s="9">
        <f>ROUND(O5*K5,2)</f>
        <v>45146.400000000001</v>
      </c>
      <c r="S5" s="1">
        <v>0</v>
      </c>
      <c r="U5" s="9">
        <f>ROUND(K5*1.5*S5,2)</f>
        <v>0</v>
      </c>
      <c r="W5" s="9">
        <v>44.71</v>
      </c>
      <c r="Y5" s="10">
        <v>1040</v>
      </c>
      <c r="AA5" s="9">
        <f>ROUND(W5*Y5,2)</f>
        <v>46498.400000000001</v>
      </c>
      <c r="AC5" s="1">
        <v>0</v>
      </c>
      <c r="AE5" s="9">
        <f>ROUND(W5*1.5*AC5,2)</f>
        <v>0</v>
      </c>
      <c r="AG5" s="10">
        <f>O5+Y5</f>
        <v>2080</v>
      </c>
      <c r="AI5" s="1">
        <f>S5+AC5</f>
        <v>0</v>
      </c>
      <c r="AK5" s="9">
        <v>839.47</v>
      </c>
      <c r="AM5" s="9">
        <f>Q5+AA5</f>
        <v>91644.800000000003</v>
      </c>
      <c r="AO5" s="9">
        <f>U5+AE5</f>
        <v>0</v>
      </c>
      <c r="AQ5" s="9">
        <f>AM5+AO5+AK5</f>
        <v>92484.27</v>
      </c>
      <c r="AS5" s="11">
        <v>1.03</v>
      </c>
      <c r="AU5" s="9">
        <f>ROUND(W5*AS5*AG5,2)</f>
        <v>95786.7</v>
      </c>
      <c r="AW5" s="9">
        <f>W5*1.5*AI5*AS5</f>
        <v>0</v>
      </c>
      <c r="AY5" s="9">
        <f>AK5</f>
        <v>839.47</v>
      </c>
      <c r="BA5" s="9">
        <f>AU5+AW5+AY5</f>
        <v>96626.17</v>
      </c>
    </row>
    <row r="6" spans="1:53" x14ac:dyDescent="0.25">
      <c r="A6" s="6" t="s">
        <v>32</v>
      </c>
      <c r="B6" s="6"/>
      <c r="C6" s="6">
        <v>601.16</v>
      </c>
      <c r="D6" s="6"/>
      <c r="E6" s="6" t="s">
        <v>33</v>
      </c>
      <c r="F6" s="6"/>
      <c r="G6" s="6" t="s">
        <v>34</v>
      </c>
      <c r="I6" s="1">
        <v>22</v>
      </c>
      <c r="K6" s="12">
        <v>28.93</v>
      </c>
      <c r="M6" s="1" t="s">
        <v>31</v>
      </c>
      <c r="O6" s="10">
        <v>1040</v>
      </c>
      <c r="Q6" s="13">
        <f t="shared" ref="Q6:Q39" si="0">ROUND(O6*K6,2)</f>
        <v>30087.200000000001</v>
      </c>
      <c r="S6" s="1">
        <v>56</v>
      </c>
      <c r="U6" s="8">
        <f t="shared" ref="U6:U39" si="1">ROUND(K6*1.5*S6,2)</f>
        <v>2430.12</v>
      </c>
      <c r="W6" s="12">
        <v>29.8</v>
      </c>
      <c r="Y6" s="10">
        <v>1040</v>
      </c>
      <c r="AA6" s="8">
        <f t="shared" ref="AA6:AA39" si="2">ROUND(W6*Y6,2)</f>
        <v>30992</v>
      </c>
      <c r="AC6" s="1">
        <v>64</v>
      </c>
      <c r="AE6" s="8">
        <f t="shared" ref="AE6:AE39" si="3">ROUND(W6*1.5*AC6,2)</f>
        <v>2860.8</v>
      </c>
      <c r="AG6" s="10">
        <f t="shared" ref="AG6:AG39" si="4">O6+Y6</f>
        <v>2080</v>
      </c>
      <c r="AI6" s="1">
        <f t="shared" ref="AI6:AI39" si="5">S6+AC6</f>
        <v>120</v>
      </c>
      <c r="AK6" s="1">
        <v>827.21</v>
      </c>
      <c r="AM6" s="8">
        <f t="shared" ref="AM6:AM39" si="6">Q6+AA6</f>
        <v>61079.199999999997</v>
      </c>
      <c r="AO6" s="8">
        <f t="shared" ref="AO6:AO39" si="7">U6+AE6</f>
        <v>5290.92</v>
      </c>
      <c r="AQ6" s="8">
        <f t="shared" ref="AQ6:AQ39" si="8">AM6+AO6+AK6</f>
        <v>67197.33</v>
      </c>
      <c r="AS6" s="11">
        <v>1.03</v>
      </c>
      <c r="AU6" s="8">
        <f t="shared" ref="AU6:AU7" si="9">ROUND(W6*AS6*AG6,2)</f>
        <v>63843.519999999997</v>
      </c>
      <c r="AW6" s="8">
        <f>W6*1.5*AI6*AS6</f>
        <v>5524.92</v>
      </c>
      <c r="AY6" s="8">
        <f t="shared" ref="AY6:AY39" si="10">AK6</f>
        <v>827.21</v>
      </c>
      <c r="BA6" s="8">
        <f t="shared" ref="BA6:BA42" si="11">AU6+AW6+AY6</f>
        <v>70195.650000000009</v>
      </c>
    </row>
    <row r="7" spans="1:53" x14ac:dyDescent="0.25">
      <c r="A7" s="1" t="s">
        <v>35</v>
      </c>
      <c r="C7" s="1">
        <v>601.17999999999995</v>
      </c>
      <c r="E7" s="1" t="s">
        <v>29</v>
      </c>
      <c r="G7" s="1" t="s">
        <v>36</v>
      </c>
      <c r="I7" s="1">
        <v>15</v>
      </c>
      <c r="K7" s="12">
        <v>31.35</v>
      </c>
      <c r="M7" s="1" t="s">
        <v>31</v>
      </c>
      <c r="O7" s="10">
        <v>1040</v>
      </c>
      <c r="Q7" s="13">
        <f t="shared" si="0"/>
        <v>32604</v>
      </c>
      <c r="S7" s="1">
        <v>0</v>
      </c>
      <c r="U7" s="8">
        <f t="shared" si="1"/>
        <v>0</v>
      </c>
      <c r="W7" s="12">
        <v>32.29</v>
      </c>
      <c r="Y7" s="10">
        <v>1080</v>
      </c>
      <c r="AA7" s="8">
        <f t="shared" si="2"/>
        <v>34873.199999999997</v>
      </c>
      <c r="AC7" s="1">
        <v>0</v>
      </c>
      <c r="AE7" s="8">
        <f t="shared" si="3"/>
        <v>0</v>
      </c>
      <c r="AG7" s="10">
        <f t="shared" si="4"/>
        <v>2120</v>
      </c>
      <c r="AI7" s="1">
        <f t="shared" si="5"/>
        <v>0</v>
      </c>
      <c r="AK7" s="1">
        <v>782.67</v>
      </c>
      <c r="AM7" s="8">
        <f t="shared" si="6"/>
        <v>67477.2</v>
      </c>
      <c r="AO7" s="8">
        <f t="shared" si="7"/>
        <v>0</v>
      </c>
      <c r="AQ7" s="8">
        <f t="shared" si="8"/>
        <v>68259.87</v>
      </c>
      <c r="AS7" s="11">
        <v>1.03</v>
      </c>
      <c r="AU7" s="8">
        <f t="shared" si="9"/>
        <v>70508.44</v>
      </c>
      <c r="AW7" s="8">
        <f t="shared" ref="AW7:AW39" si="12">W7*1.5*AI7*AS7</f>
        <v>0</v>
      </c>
      <c r="AY7" s="8">
        <f t="shared" si="10"/>
        <v>782.67</v>
      </c>
      <c r="BA7" s="8">
        <f t="shared" si="11"/>
        <v>71291.11</v>
      </c>
    </row>
    <row r="8" spans="1:53" x14ac:dyDescent="0.25">
      <c r="A8" s="1" t="s">
        <v>37</v>
      </c>
      <c r="C8" s="1">
        <v>603.17999999999995</v>
      </c>
      <c r="E8" s="1" t="s">
        <v>29</v>
      </c>
      <c r="G8" s="1" t="s">
        <v>38</v>
      </c>
      <c r="I8" s="1">
        <v>23</v>
      </c>
      <c r="K8" s="12">
        <v>40</v>
      </c>
      <c r="M8" s="1" t="s">
        <v>31</v>
      </c>
      <c r="O8" s="10">
        <v>24</v>
      </c>
      <c r="Q8" s="13">
        <f t="shared" si="0"/>
        <v>960</v>
      </c>
      <c r="S8" s="1">
        <v>0</v>
      </c>
      <c r="U8" s="8">
        <f t="shared" si="1"/>
        <v>0</v>
      </c>
      <c r="W8" s="12">
        <v>0</v>
      </c>
      <c r="Y8" s="10">
        <v>0</v>
      </c>
      <c r="AA8" s="8">
        <f t="shared" si="2"/>
        <v>0</v>
      </c>
      <c r="AC8" s="1">
        <v>0</v>
      </c>
      <c r="AE8" s="8">
        <f t="shared" si="3"/>
        <v>0</v>
      </c>
      <c r="AG8" s="10">
        <f t="shared" si="4"/>
        <v>24</v>
      </c>
      <c r="AI8" s="1">
        <f t="shared" si="5"/>
        <v>0</v>
      </c>
      <c r="AK8" s="1">
        <v>0</v>
      </c>
      <c r="AM8" s="8">
        <f t="shared" si="6"/>
        <v>960</v>
      </c>
      <c r="AO8" s="8">
        <f t="shared" si="7"/>
        <v>0</v>
      </c>
      <c r="AQ8" s="8">
        <f t="shared" si="8"/>
        <v>960</v>
      </c>
      <c r="AS8" s="11">
        <v>1</v>
      </c>
      <c r="AU8" s="8">
        <f>K8*24</f>
        <v>960</v>
      </c>
      <c r="AW8" s="8">
        <f t="shared" si="12"/>
        <v>0</v>
      </c>
      <c r="AY8" s="8">
        <f t="shared" si="10"/>
        <v>0</v>
      </c>
      <c r="BA8" s="8">
        <f t="shared" si="11"/>
        <v>960</v>
      </c>
    </row>
    <row r="9" spans="1:53" x14ac:dyDescent="0.25">
      <c r="A9" s="1" t="s">
        <v>39</v>
      </c>
      <c r="C9" s="1">
        <v>603.17999999999995</v>
      </c>
      <c r="E9" s="1" t="s">
        <v>29</v>
      </c>
      <c r="G9" s="1" t="s">
        <v>40</v>
      </c>
      <c r="I9" s="1">
        <v>1</v>
      </c>
      <c r="K9" s="12">
        <v>40</v>
      </c>
      <c r="M9" s="1" t="s">
        <v>31</v>
      </c>
      <c r="O9" s="10">
        <v>7</v>
      </c>
      <c r="Q9" s="13">
        <f t="shared" si="0"/>
        <v>280</v>
      </c>
      <c r="U9" s="8">
        <f t="shared" si="1"/>
        <v>0</v>
      </c>
      <c r="W9" s="12">
        <v>0</v>
      </c>
      <c r="Y9" s="10"/>
      <c r="AA9" s="8">
        <f t="shared" si="2"/>
        <v>0</v>
      </c>
      <c r="AE9" s="8">
        <f t="shared" si="3"/>
        <v>0</v>
      </c>
      <c r="AG9" s="10">
        <f t="shared" si="4"/>
        <v>7</v>
      </c>
      <c r="AI9" s="1">
        <f t="shared" si="5"/>
        <v>0</v>
      </c>
      <c r="AK9" s="1">
        <v>0</v>
      </c>
      <c r="AM9" s="8">
        <f t="shared" si="6"/>
        <v>280</v>
      </c>
      <c r="AO9" s="8">
        <f t="shared" si="7"/>
        <v>0</v>
      </c>
      <c r="AQ9" s="8">
        <f t="shared" si="8"/>
        <v>280</v>
      </c>
      <c r="AS9" s="11">
        <v>1</v>
      </c>
      <c r="AU9" s="8">
        <f t="shared" ref="AU9:AU12" si="13">K9*24</f>
        <v>960</v>
      </c>
      <c r="AW9" s="8">
        <f t="shared" si="12"/>
        <v>0</v>
      </c>
      <c r="AY9" s="8">
        <f t="shared" si="10"/>
        <v>0</v>
      </c>
      <c r="BA9" s="8">
        <f t="shared" si="11"/>
        <v>960</v>
      </c>
    </row>
    <row r="10" spans="1:53" x14ac:dyDescent="0.25">
      <c r="A10" s="1" t="s">
        <v>41</v>
      </c>
      <c r="C10" s="1">
        <v>603.17999999999995</v>
      </c>
      <c r="E10" s="1" t="s">
        <v>29</v>
      </c>
      <c r="G10" s="1" t="s">
        <v>42</v>
      </c>
      <c r="I10" s="1">
        <v>5</v>
      </c>
      <c r="K10" s="12">
        <v>40</v>
      </c>
      <c r="M10" s="1" t="s">
        <v>31</v>
      </c>
      <c r="O10" s="10">
        <v>19</v>
      </c>
      <c r="Q10" s="13">
        <f t="shared" si="0"/>
        <v>760</v>
      </c>
      <c r="S10" s="1">
        <v>0</v>
      </c>
      <c r="U10" s="8">
        <f t="shared" si="1"/>
        <v>0</v>
      </c>
      <c r="W10" s="12">
        <v>0</v>
      </c>
      <c r="Y10" s="10">
        <v>0</v>
      </c>
      <c r="AA10" s="8">
        <f t="shared" si="2"/>
        <v>0</v>
      </c>
      <c r="AC10" s="1">
        <v>0</v>
      </c>
      <c r="AE10" s="8">
        <f t="shared" si="3"/>
        <v>0</v>
      </c>
      <c r="AG10" s="10">
        <f t="shared" si="4"/>
        <v>19</v>
      </c>
      <c r="AI10" s="1">
        <f t="shared" si="5"/>
        <v>0</v>
      </c>
      <c r="AK10" s="1">
        <v>0</v>
      </c>
      <c r="AM10" s="8">
        <f t="shared" si="6"/>
        <v>760</v>
      </c>
      <c r="AO10" s="8">
        <f t="shared" si="7"/>
        <v>0</v>
      </c>
      <c r="AQ10" s="8">
        <f t="shared" si="8"/>
        <v>760</v>
      </c>
      <c r="AS10" s="11">
        <v>1</v>
      </c>
      <c r="AU10" s="8">
        <f t="shared" si="13"/>
        <v>960</v>
      </c>
      <c r="AW10" s="8">
        <f t="shared" si="12"/>
        <v>0</v>
      </c>
      <c r="AY10" s="8">
        <f t="shared" si="10"/>
        <v>0</v>
      </c>
      <c r="BA10" s="8">
        <f t="shared" si="11"/>
        <v>960</v>
      </c>
    </row>
    <row r="11" spans="1:53" x14ac:dyDescent="0.25">
      <c r="A11" s="1" t="s">
        <v>43</v>
      </c>
      <c r="C11" s="1">
        <v>603.17999999999995</v>
      </c>
      <c r="E11" s="1" t="s">
        <v>29</v>
      </c>
      <c r="G11" s="1" t="s">
        <v>44</v>
      </c>
      <c r="I11" s="1">
        <v>14</v>
      </c>
      <c r="K11" s="12">
        <v>40</v>
      </c>
      <c r="M11" s="1" t="s">
        <v>31</v>
      </c>
      <c r="O11" s="10">
        <v>19</v>
      </c>
      <c r="Q11" s="13">
        <f t="shared" si="0"/>
        <v>760</v>
      </c>
      <c r="S11" s="1">
        <v>0</v>
      </c>
      <c r="U11" s="8">
        <f t="shared" si="1"/>
        <v>0</v>
      </c>
      <c r="W11" s="12">
        <v>0</v>
      </c>
      <c r="Y11" s="10"/>
      <c r="AA11" s="8">
        <f t="shared" si="2"/>
        <v>0</v>
      </c>
      <c r="AE11" s="8">
        <f t="shared" si="3"/>
        <v>0</v>
      </c>
      <c r="AG11" s="10">
        <f t="shared" si="4"/>
        <v>19</v>
      </c>
      <c r="AI11" s="1">
        <f t="shared" si="5"/>
        <v>0</v>
      </c>
      <c r="AK11" s="1">
        <v>0</v>
      </c>
      <c r="AM11" s="8">
        <f t="shared" si="6"/>
        <v>760</v>
      </c>
      <c r="AO11" s="8">
        <f t="shared" si="7"/>
        <v>0</v>
      </c>
      <c r="AQ11" s="8">
        <f t="shared" si="8"/>
        <v>760</v>
      </c>
      <c r="AS11" s="11">
        <v>1</v>
      </c>
      <c r="AU11" s="8">
        <f t="shared" si="13"/>
        <v>960</v>
      </c>
      <c r="AW11" s="8">
        <f t="shared" si="12"/>
        <v>0</v>
      </c>
      <c r="AY11" s="8">
        <f t="shared" si="10"/>
        <v>0</v>
      </c>
      <c r="BA11" s="8">
        <f t="shared" si="11"/>
        <v>960</v>
      </c>
    </row>
    <row r="12" spans="1:53" x14ac:dyDescent="0.25">
      <c r="A12" s="1" t="s">
        <v>45</v>
      </c>
      <c r="C12" s="1">
        <v>603.17999999999995</v>
      </c>
      <c r="E12" s="1" t="s">
        <v>29</v>
      </c>
      <c r="G12" s="1" t="s">
        <v>42</v>
      </c>
      <c r="I12" s="1">
        <v>1</v>
      </c>
      <c r="K12" s="12">
        <v>40</v>
      </c>
      <c r="M12" s="1" t="s">
        <v>31</v>
      </c>
      <c r="O12" s="10">
        <v>21</v>
      </c>
      <c r="Q12" s="13">
        <f t="shared" si="0"/>
        <v>840</v>
      </c>
      <c r="S12" s="1">
        <v>0</v>
      </c>
      <c r="U12" s="8">
        <f t="shared" si="1"/>
        <v>0</v>
      </c>
      <c r="W12" s="12">
        <v>0</v>
      </c>
      <c r="Y12" s="10">
        <v>0</v>
      </c>
      <c r="AA12" s="8">
        <f t="shared" si="2"/>
        <v>0</v>
      </c>
      <c r="AC12" s="1">
        <v>0</v>
      </c>
      <c r="AE12" s="8">
        <f t="shared" si="3"/>
        <v>0</v>
      </c>
      <c r="AG12" s="10">
        <f t="shared" si="4"/>
        <v>21</v>
      </c>
      <c r="AI12" s="1">
        <f t="shared" si="5"/>
        <v>0</v>
      </c>
      <c r="AK12" s="1">
        <v>0</v>
      </c>
      <c r="AM12" s="8">
        <f t="shared" si="6"/>
        <v>840</v>
      </c>
      <c r="AO12" s="8">
        <f t="shared" si="7"/>
        <v>0</v>
      </c>
      <c r="AQ12" s="8">
        <f t="shared" si="8"/>
        <v>840</v>
      </c>
      <c r="AS12" s="11">
        <v>1</v>
      </c>
      <c r="AU12" s="8">
        <f t="shared" si="13"/>
        <v>960</v>
      </c>
      <c r="AW12" s="8">
        <f t="shared" si="12"/>
        <v>0</v>
      </c>
      <c r="AY12" s="8">
        <f t="shared" si="10"/>
        <v>0</v>
      </c>
      <c r="BA12" s="8">
        <f t="shared" si="11"/>
        <v>960</v>
      </c>
    </row>
    <row r="13" spans="1:53" x14ac:dyDescent="0.25">
      <c r="A13" s="1" t="s">
        <v>46</v>
      </c>
      <c r="C13" s="1">
        <v>603.17999999999995</v>
      </c>
      <c r="E13" s="1" t="s">
        <v>29</v>
      </c>
      <c r="K13" s="12">
        <v>40</v>
      </c>
      <c r="M13" s="1" t="s">
        <v>31</v>
      </c>
      <c r="O13" s="10">
        <v>4</v>
      </c>
      <c r="Q13" s="13">
        <f t="shared" si="0"/>
        <v>160</v>
      </c>
      <c r="S13" s="1">
        <v>0</v>
      </c>
      <c r="U13" s="8">
        <f t="shared" si="1"/>
        <v>0</v>
      </c>
      <c r="W13" s="12">
        <v>0</v>
      </c>
      <c r="Y13" s="10"/>
      <c r="AA13" s="8">
        <f t="shared" si="2"/>
        <v>0</v>
      </c>
      <c r="AE13" s="8">
        <f t="shared" si="3"/>
        <v>0</v>
      </c>
      <c r="AG13" s="10">
        <f t="shared" si="4"/>
        <v>4</v>
      </c>
      <c r="AI13" s="1">
        <f t="shared" si="5"/>
        <v>0</v>
      </c>
      <c r="AK13" s="1">
        <v>0</v>
      </c>
      <c r="AM13" s="8">
        <f t="shared" si="6"/>
        <v>160</v>
      </c>
      <c r="AO13" s="8">
        <f t="shared" si="7"/>
        <v>0</v>
      </c>
      <c r="AQ13" s="8">
        <f t="shared" si="8"/>
        <v>160</v>
      </c>
      <c r="AS13" s="11">
        <v>0</v>
      </c>
      <c r="AU13" s="8">
        <f t="shared" ref="AU13:AU15" si="14">ROUND(AM13*AS13,2)</f>
        <v>0</v>
      </c>
      <c r="AW13" s="8">
        <f t="shared" si="12"/>
        <v>0</v>
      </c>
      <c r="AY13" s="8">
        <f t="shared" si="10"/>
        <v>0</v>
      </c>
      <c r="BA13" s="8">
        <f t="shared" si="11"/>
        <v>0</v>
      </c>
    </row>
    <row r="14" spans="1:53" x14ac:dyDescent="0.25">
      <c r="A14" s="1" t="s">
        <v>47</v>
      </c>
      <c r="C14" s="12">
        <v>675.18</v>
      </c>
      <c r="E14" s="1" t="s">
        <v>29</v>
      </c>
      <c r="G14" s="1" t="s">
        <v>48</v>
      </c>
      <c r="I14" s="1">
        <v>1</v>
      </c>
      <c r="K14" s="12">
        <v>63.25</v>
      </c>
      <c r="M14" s="1" t="s">
        <v>31</v>
      </c>
      <c r="O14" s="10">
        <v>28</v>
      </c>
      <c r="Q14" s="13">
        <f t="shared" si="0"/>
        <v>1771</v>
      </c>
      <c r="S14" s="1">
        <v>0</v>
      </c>
      <c r="U14" s="8">
        <f t="shared" si="1"/>
        <v>0</v>
      </c>
      <c r="W14" s="12">
        <v>63.75</v>
      </c>
      <c r="Y14" s="10">
        <v>23</v>
      </c>
      <c r="AA14" s="8">
        <f t="shared" si="2"/>
        <v>1466.25</v>
      </c>
      <c r="AC14" s="1">
        <v>0</v>
      </c>
      <c r="AE14" s="8">
        <f t="shared" si="3"/>
        <v>0</v>
      </c>
      <c r="AG14" s="10">
        <f t="shared" si="4"/>
        <v>51</v>
      </c>
      <c r="AI14" s="1">
        <f t="shared" si="5"/>
        <v>0</v>
      </c>
      <c r="AK14" s="1">
        <v>229.78</v>
      </c>
      <c r="AM14" s="8">
        <f t="shared" si="6"/>
        <v>3237.25</v>
      </c>
      <c r="AO14" s="8">
        <f t="shared" si="7"/>
        <v>0</v>
      </c>
      <c r="AQ14" s="8">
        <f t="shared" si="8"/>
        <v>3467.03</v>
      </c>
      <c r="AS14" s="11">
        <v>1.03</v>
      </c>
      <c r="AU14" s="8">
        <f t="shared" ref="AU14" si="15">ROUND(W14*AS14*AG14,2)</f>
        <v>3348.79</v>
      </c>
      <c r="AW14" s="8">
        <f t="shared" si="12"/>
        <v>0</v>
      </c>
      <c r="AY14" s="8">
        <f t="shared" si="10"/>
        <v>229.78</v>
      </c>
      <c r="BA14" s="8">
        <f t="shared" si="11"/>
        <v>3578.57</v>
      </c>
    </row>
    <row r="15" spans="1:53" x14ac:dyDescent="0.25">
      <c r="A15" s="1" t="s">
        <v>49</v>
      </c>
      <c r="C15" s="6">
        <v>601.16999999999996</v>
      </c>
      <c r="E15" s="1" t="s">
        <v>50</v>
      </c>
      <c r="G15" s="1" t="s">
        <v>51</v>
      </c>
      <c r="I15" s="1">
        <v>1</v>
      </c>
      <c r="K15" s="12">
        <v>14.94</v>
      </c>
      <c r="M15" s="1" t="s">
        <v>31</v>
      </c>
      <c r="O15" s="10">
        <v>480</v>
      </c>
      <c r="Q15" s="13">
        <f t="shared" si="0"/>
        <v>7171.2</v>
      </c>
      <c r="S15" s="1">
        <v>9</v>
      </c>
      <c r="U15" s="8">
        <f t="shared" si="1"/>
        <v>201.69</v>
      </c>
      <c r="W15" s="12">
        <v>0</v>
      </c>
      <c r="Y15" s="10">
        <v>0</v>
      </c>
      <c r="AA15" s="8">
        <f t="shared" si="2"/>
        <v>0</v>
      </c>
      <c r="AC15" s="1">
        <v>0</v>
      </c>
      <c r="AE15" s="8">
        <f t="shared" si="3"/>
        <v>0</v>
      </c>
      <c r="AG15" s="10">
        <f t="shared" si="4"/>
        <v>480</v>
      </c>
      <c r="AI15" s="1">
        <f t="shared" si="5"/>
        <v>9</v>
      </c>
      <c r="AK15" s="1">
        <v>0</v>
      </c>
      <c r="AM15" s="8">
        <f t="shared" si="6"/>
        <v>7171.2</v>
      </c>
      <c r="AO15" s="8">
        <f t="shared" si="7"/>
        <v>201.69</v>
      </c>
      <c r="AQ15" s="8">
        <f t="shared" si="8"/>
        <v>7372.8899999999994</v>
      </c>
      <c r="AS15" s="11">
        <v>0</v>
      </c>
      <c r="AU15" s="8">
        <f t="shared" si="14"/>
        <v>0</v>
      </c>
      <c r="AW15" s="8">
        <f t="shared" si="12"/>
        <v>0</v>
      </c>
      <c r="AY15" s="8">
        <f t="shared" si="10"/>
        <v>0</v>
      </c>
      <c r="BA15" s="8">
        <f t="shared" si="11"/>
        <v>0</v>
      </c>
    </row>
    <row r="16" spans="1:53" x14ac:dyDescent="0.25">
      <c r="A16" s="1" t="s">
        <v>52</v>
      </c>
      <c r="C16" s="6">
        <v>601.16999999999996</v>
      </c>
      <c r="E16" s="1" t="s">
        <v>50</v>
      </c>
      <c r="G16" s="1" t="s">
        <v>53</v>
      </c>
      <c r="I16" s="1">
        <v>10</v>
      </c>
      <c r="K16" s="12">
        <v>20</v>
      </c>
      <c r="M16" s="1" t="s">
        <v>31</v>
      </c>
      <c r="O16" s="10">
        <v>1040</v>
      </c>
      <c r="Q16" s="13">
        <f t="shared" si="0"/>
        <v>20800</v>
      </c>
      <c r="S16" s="1">
        <v>104.5</v>
      </c>
      <c r="U16" s="8">
        <f t="shared" si="1"/>
        <v>3135</v>
      </c>
      <c r="W16" s="12">
        <v>20.6</v>
      </c>
      <c r="Y16" s="10">
        <v>1047</v>
      </c>
      <c r="AA16" s="8">
        <f t="shared" si="2"/>
        <v>21568.2</v>
      </c>
      <c r="AC16" s="1">
        <v>33</v>
      </c>
      <c r="AE16" s="8">
        <f t="shared" si="3"/>
        <v>1019.7</v>
      </c>
      <c r="AG16" s="10">
        <f t="shared" si="4"/>
        <v>2087</v>
      </c>
      <c r="AI16" s="1">
        <f t="shared" si="5"/>
        <v>137.5</v>
      </c>
      <c r="AK16" s="1">
        <v>588.11</v>
      </c>
      <c r="AM16" s="8">
        <f t="shared" si="6"/>
        <v>42368.2</v>
      </c>
      <c r="AO16" s="8">
        <f t="shared" si="7"/>
        <v>4154.7</v>
      </c>
      <c r="AQ16" s="8">
        <f t="shared" si="8"/>
        <v>47111.009999999995</v>
      </c>
      <c r="AS16" s="11">
        <v>1.03</v>
      </c>
      <c r="AU16" s="8">
        <f t="shared" ref="AU16:AU39" si="16">ROUND(W16*AS16*AG16,2)</f>
        <v>44281.97</v>
      </c>
      <c r="AW16" s="8">
        <f t="shared" si="12"/>
        <v>4376.2125000000005</v>
      </c>
      <c r="AY16" s="8">
        <f t="shared" si="10"/>
        <v>588.11</v>
      </c>
      <c r="BA16" s="8">
        <f t="shared" si="11"/>
        <v>49246.292500000003</v>
      </c>
    </row>
    <row r="17" spans="1:53" x14ac:dyDescent="0.25">
      <c r="A17" s="1" t="s">
        <v>54</v>
      </c>
      <c r="C17" s="6">
        <v>601.16999999999996</v>
      </c>
      <c r="D17" s="6"/>
      <c r="E17" s="6" t="s">
        <v>50</v>
      </c>
      <c r="F17" s="6"/>
      <c r="G17" s="6" t="s">
        <v>51</v>
      </c>
      <c r="I17" s="14">
        <v>3</v>
      </c>
      <c r="K17" s="12">
        <v>14.42</v>
      </c>
      <c r="M17" s="1" t="s">
        <v>31</v>
      </c>
      <c r="O17" s="10">
        <v>1040</v>
      </c>
      <c r="Q17" s="13">
        <f t="shared" si="0"/>
        <v>14996.8</v>
      </c>
      <c r="S17" s="1">
        <v>32.75</v>
      </c>
      <c r="U17" s="8">
        <f t="shared" si="1"/>
        <v>708.38</v>
      </c>
      <c r="W17" s="12">
        <v>14.85</v>
      </c>
      <c r="Y17" s="10">
        <v>1031.5</v>
      </c>
      <c r="AA17" s="8">
        <f t="shared" si="2"/>
        <v>15317.78</v>
      </c>
      <c r="AC17" s="1">
        <v>24.75</v>
      </c>
      <c r="AE17" s="8">
        <f t="shared" si="3"/>
        <v>551.30999999999995</v>
      </c>
      <c r="AG17" s="10">
        <f t="shared" si="4"/>
        <v>2071.5</v>
      </c>
      <c r="AI17" s="1">
        <f t="shared" si="5"/>
        <v>57.5</v>
      </c>
      <c r="AK17" s="1">
        <v>344.68</v>
      </c>
      <c r="AM17" s="8">
        <f t="shared" si="6"/>
        <v>30314.58</v>
      </c>
      <c r="AO17" s="8">
        <f t="shared" si="7"/>
        <v>1259.69</v>
      </c>
      <c r="AQ17" s="8">
        <f t="shared" si="8"/>
        <v>31918.95</v>
      </c>
      <c r="AS17" s="11">
        <v>1.03</v>
      </c>
      <c r="AU17" s="8">
        <f t="shared" si="16"/>
        <v>31684.63</v>
      </c>
      <c r="AW17" s="8">
        <f t="shared" si="12"/>
        <v>1319.2368750000001</v>
      </c>
      <c r="AY17" s="8">
        <f t="shared" si="10"/>
        <v>344.68</v>
      </c>
      <c r="BA17" s="8">
        <f t="shared" si="11"/>
        <v>33348.546875</v>
      </c>
    </row>
    <row r="18" spans="1:53" x14ac:dyDescent="0.25">
      <c r="A18" s="1" t="s">
        <v>55</v>
      </c>
      <c r="C18" s="6">
        <v>601.16999999999996</v>
      </c>
      <c r="D18" s="6"/>
      <c r="E18" s="6" t="s">
        <v>50</v>
      </c>
      <c r="F18" s="6"/>
      <c r="G18" s="6" t="s">
        <v>51</v>
      </c>
      <c r="I18" s="14">
        <v>1</v>
      </c>
      <c r="K18" s="12">
        <v>14.5</v>
      </c>
      <c r="M18" s="1" t="s">
        <v>31</v>
      </c>
      <c r="O18" s="10">
        <v>1040</v>
      </c>
      <c r="Q18" s="13">
        <f t="shared" si="0"/>
        <v>15080</v>
      </c>
      <c r="S18" s="1">
        <v>20.5</v>
      </c>
      <c r="U18" s="8">
        <f t="shared" si="1"/>
        <v>445.88</v>
      </c>
      <c r="W18" s="12">
        <v>14.94</v>
      </c>
      <c r="Y18" s="10">
        <v>1024</v>
      </c>
      <c r="AA18" s="8">
        <f t="shared" si="2"/>
        <v>15298.56</v>
      </c>
      <c r="AC18" s="1">
        <v>6.5</v>
      </c>
      <c r="AE18" s="8">
        <f t="shared" si="3"/>
        <v>145.66999999999999</v>
      </c>
      <c r="AG18" s="10">
        <f t="shared" si="4"/>
        <v>2064</v>
      </c>
      <c r="AI18" s="1">
        <f t="shared" si="5"/>
        <v>27</v>
      </c>
      <c r="AK18" s="1">
        <v>344.67</v>
      </c>
      <c r="AM18" s="8">
        <f t="shared" si="6"/>
        <v>30378.559999999998</v>
      </c>
      <c r="AO18" s="8">
        <f t="shared" si="7"/>
        <v>591.54999999999995</v>
      </c>
      <c r="AQ18" s="8">
        <f t="shared" si="8"/>
        <v>31314.779999999995</v>
      </c>
      <c r="AS18" s="11">
        <v>1.03</v>
      </c>
      <c r="AU18" s="8">
        <f t="shared" si="16"/>
        <v>31761.24</v>
      </c>
      <c r="AW18" s="8">
        <f t="shared" si="12"/>
        <v>623.22210000000007</v>
      </c>
      <c r="AY18" s="8">
        <f t="shared" si="10"/>
        <v>344.67</v>
      </c>
      <c r="BA18" s="8">
        <f t="shared" si="11"/>
        <v>32729.132099999999</v>
      </c>
    </row>
    <row r="19" spans="1:53" x14ac:dyDescent="0.25">
      <c r="A19" s="1" t="s">
        <v>56</v>
      </c>
      <c r="C19" s="6">
        <v>601.16999999999996</v>
      </c>
      <c r="D19" s="6"/>
      <c r="E19" s="6" t="s">
        <v>50</v>
      </c>
      <c r="F19" s="6"/>
      <c r="G19" s="6" t="s">
        <v>51</v>
      </c>
      <c r="I19" s="14">
        <v>1</v>
      </c>
      <c r="K19" s="12">
        <v>14.5</v>
      </c>
      <c r="M19" s="1" t="s">
        <v>31</v>
      </c>
      <c r="O19" s="10">
        <v>450</v>
      </c>
      <c r="Q19" s="13">
        <f t="shared" si="0"/>
        <v>6525</v>
      </c>
      <c r="S19" s="1">
        <v>2</v>
      </c>
      <c r="U19" s="8">
        <f t="shared" si="1"/>
        <v>43.5</v>
      </c>
      <c r="W19" s="12">
        <v>15</v>
      </c>
      <c r="Y19" s="10">
        <v>876</v>
      </c>
      <c r="AA19" s="8">
        <f t="shared" si="2"/>
        <v>13140</v>
      </c>
      <c r="AC19" s="1">
        <v>11.5</v>
      </c>
      <c r="AE19" s="8">
        <f t="shared" si="3"/>
        <v>258.75</v>
      </c>
      <c r="AG19" s="10">
        <f t="shared" si="4"/>
        <v>1326</v>
      </c>
      <c r="AI19" s="1">
        <f t="shared" si="5"/>
        <v>13.5</v>
      </c>
      <c r="AK19" s="1">
        <v>281.48</v>
      </c>
      <c r="AM19" s="8">
        <f t="shared" si="6"/>
        <v>19665</v>
      </c>
      <c r="AO19" s="8">
        <f t="shared" si="7"/>
        <v>302.25</v>
      </c>
      <c r="AQ19" s="8">
        <f t="shared" si="8"/>
        <v>20248.73</v>
      </c>
      <c r="AS19" s="11">
        <v>1.03</v>
      </c>
      <c r="AU19" s="8">
        <f>(AG19/18*26)*AS19*W19</f>
        <v>29591.9</v>
      </c>
      <c r="AW19" s="8">
        <f>(AI19/18*26)*1.5*W19*AS19</f>
        <v>451.91250000000002</v>
      </c>
      <c r="AY19" s="8">
        <f t="shared" si="10"/>
        <v>281.48</v>
      </c>
      <c r="BA19" s="8">
        <f t="shared" si="11"/>
        <v>30325.2925</v>
      </c>
    </row>
    <row r="20" spans="1:53" x14ac:dyDescent="0.25">
      <c r="A20" s="1" t="s">
        <v>57</v>
      </c>
      <c r="C20" s="6">
        <v>601.16999999999996</v>
      </c>
      <c r="D20" s="6"/>
      <c r="E20" s="6" t="s">
        <v>50</v>
      </c>
      <c r="F20" s="6"/>
      <c r="G20" s="6" t="s">
        <v>51</v>
      </c>
      <c r="I20" s="14">
        <v>1</v>
      </c>
      <c r="K20" s="12">
        <v>15.97</v>
      </c>
      <c r="M20" s="1" t="s">
        <v>31</v>
      </c>
      <c r="O20" s="10">
        <v>1040</v>
      </c>
      <c r="Q20" s="13">
        <f t="shared" si="0"/>
        <v>16608.8</v>
      </c>
      <c r="S20" s="1">
        <v>22.5</v>
      </c>
      <c r="U20" s="8">
        <f t="shared" si="1"/>
        <v>538.99</v>
      </c>
      <c r="W20" s="12">
        <v>16.45</v>
      </c>
      <c r="Y20" s="10">
        <v>989.5</v>
      </c>
      <c r="AA20" s="8">
        <f t="shared" si="2"/>
        <v>16277.28</v>
      </c>
      <c r="AC20" s="1">
        <v>9.25</v>
      </c>
      <c r="AE20" s="8">
        <f t="shared" si="3"/>
        <v>228.24</v>
      </c>
      <c r="AG20" s="10">
        <f t="shared" si="4"/>
        <v>2029.5</v>
      </c>
      <c r="AI20" s="1">
        <f t="shared" si="5"/>
        <v>31.75</v>
      </c>
      <c r="AK20" s="1">
        <v>350.42</v>
      </c>
      <c r="AM20" s="8">
        <f t="shared" si="6"/>
        <v>32886.080000000002</v>
      </c>
      <c r="AO20" s="8">
        <f t="shared" si="7"/>
        <v>767.23</v>
      </c>
      <c r="AQ20" s="8">
        <f t="shared" si="8"/>
        <v>34003.730000000003</v>
      </c>
      <c r="AS20" s="11">
        <v>1.03</v>
      </c>
      <c r="AU20" s="8">
        <f t="shared" si="16"/>
        <v>34386.83</v>
      </c>
      <c r="AW20" s="8">
        <f t="shared" si="12"/>
        <v>806.93418749999989</v>
      </c>
      <c r="AY20" s="8">
        <f t="shared" si="10"/>
        <v>350.42</v>
      </c>
      <c r="BA20" s="8">
        <f t="shared" si="11"/>
        <v>35544.184187500003</v>
      </c>
    </row>
    <row r="21" spans="1:53" x14ac:dyDescent="0.25">
      <c r="A21" s="21" t="s">
        <v>58</v>
      </c>
      <c r="C21" s="6">
        <v>601.16</v>
      </c>
      <c r="D21" s="6"/>
      <c r="E21" s="6" t="s">
        <v>33</v>
      </c>
      <c r="F21" s="6"/>
      <c r="G21" s="6" t="s">
        <v>59</v>
      </c>
      <c r="I21" s="14">
        <v>6</v>
      </c>
      <c r="K21" s="12">
        <v>20.059999999999999</v>
      </c>
      <c r="M21" s="1" t="s">
        <v>31</v>
      </c>
      <c r="O21" s="10">
        <v>1040</v>
      </c>
      <c r="Q21" s="13">
        <f t="shared" si="0"/>
        <v>20862.400000000001</v>
      </c>
      <c r="S21" s="1">
        <v>12</v>
      </c>
      <c r="U21" s="8">
        <f t="shared" si="1"/>
        <v>361.08</v>
      </c>
      <c r="W21" s="12">
        <v>20.66</v>
      </c>
      <c r="Y21" s="10">
        <v>1040</v>
      </c>
      <c r="AA21" s="8">
        <f t="shared" si="2"/>
        <v>21486.400000000001</v>
      </c>
      <c r="AC21" s="1">
        <v>26</v>
      </c>
      <c r="AE21" s="8">
        <f t="shared" si="3"/>
        <v>805.74</v>
      </c>
      <c r="AG21" s="10">
        <f t="shared" si="4"/>
        <v>2080</v>
      </c>
      <c r="AI21" s="1">
        <f t="shared" si="5"/>
        <v>38</v>
      </c>
      <c r="AK21" s="1">
        <v>588.11</v>
      </c>
      <c r="AM21" s="8">
        <f t="shared" si="6"/>
        <v>42348.800000000003</v>
      </c>
      <c r="AO21" s="8">
        <f t="shared" si="7"/>
        <v>1166.82</v>
      </c>
      <c r="AQ21" s="8">
        <f t="shared" si="8"/>
        <v>44103.73</v>
      </c>
      <c r="AS21" s="11">
        <v>1.03</v>
      </c>
      <c r="AU21" s="8">
        <f t="shared" si="16"/>
        <v>44261.98</v>
      </c>
      <c r="AW21" s="8">
        <f t="shared" si="12"/>
        <v>1212.9486000000002</v>
      </c>
      <c r="AY21" s="8">
        <f t="shared" si="10"/>
        <v>588.11</v>
      </c>
      <c r="BA21" s="8">
        <f t="shared" si="11"/>
        <v>46063.038600000007</v>
      </c>
    </row>
    <row r="22" spans="1:53" x14ac:dyDescent="0.25">
      <c r="A22" s="1" t="s">
        <v>60</v>
      </c>
      <c r="C22" s="6">
        <v>601.13</v>
      </c>
      <c r="E22" s="1" t="s">
        <v>61</v>
      </c>
      <c r="G22" s="1" t="s">
        <v>53</v>
      </c>
      <c r="I22" s="1">
        <v>22</v>
      </c>
      <c r="K22" s="12">
        <v>25.31</v>
      </c>
      <c r="M22" s="1" t="s">
        <v>31</v>
      </c>
      <c r="O22" s="10">
        <f>1136-56</f>
        <v>1080</v>
      </c>
      <c r="Q22" s="13">
        <f t="shared" si="0"/>
        <v>27334.799999999999</v>
      </c>
      <c r="S22" s="1">
        <v>408</v>
      </c>
      <c r="U22" s="8">
        <f t="shared" si="1"/>
        <v>15489.72</v>
      </c>
      <c r="W22" s="12">
        <v>26.07</v>
      </c>
      <c r="Y22" s="10">
        <v>1040</v>
      </c>
      <c r="AA22" s="8">
        <f t="shared" si="2"/>
        <v>27112.799999999999</v>
      </c>
      <c r="AC22" s="1">
        <v>348</v>
      </c>
      <c r="AE22" s="8">
        <f t="shared" si="3"/>
        <v>13608.54</v>
      </c>
      <c r="AG22" s="10">
        <f t="shared" si="4"/>
        <v>2120</v>
      </c>
      <c r="AI22" s="1">
        <f t="shared" si="5"/>
        <v>756</v>
      </c>
      <c r="AK22" s="1">
        <v>867.39</v>
      </c>
      <c r="AM22" s="8">
        <f t="shared" si="6"/>
        <v>54447.6</v>
      </c>
      <c r="AO22" s="8">
        <f t="shared" si="7"/>
        <v>29098.260000000002</v>
      </c>
      <c r="AQ22" s="8">
        <f t="shared" si="8"/>
        <v>84413.25</v>
      </c>
      <c r="AS22" s="11">
        <v>1.03</v>
      </c>
      <c r="AU22" s="8">
        <f t="shared" si="16"/>
        <v>56926.45</v>
      </c>
      <c r="AW22" s="8">
        <f t="shared" si="12"/>
        <v>30450.281400000007</v>
      </c>
      <c r="AY22" s="8">
        <f t="shared" si="10"/>
        <v>867.39</v>
      </c>
      <c r="BA22" s="8">
        <f t="shared" si="11"/>
        <v>88244.121400000004</v>
      </c>
    </row>
    <row r="23" spans="1:53" x14ac:dyDescent="0.25">
      <c r="A23" s="1" t="s">
        <v>62</v>
      </c>
      <c r="C23" s="6">
        <v>601.13</v>
      </c>
      <c r="E23" s="1" t="s">
        <v>61</v>
      </c>
      <c r="G23" s="1" t="s">
        <v>63</v>
      </c>
      <c r="I23" s="1">
        <v>4</v>
      </c>
      <c r="K23" s="12">
        <v>16.3</v>
      </c>
      <c r="M23" s="1" t="s">
        <v>31</v>
      </c>
      <c r="O23" s="10">
        <v>1040</v>
      </c>
      <c r="Q23" s="13">
        <f t="shared" si="0"/>
        <v>16952</v>
      </c>
      <c r="S23" s="1">
        <v>150</v>
      </c>
      <c r="U23" s="8">
        <f t="shared" si="1"/>
        <v>3667.5</v>
      </c>
      <c r="W23" s="12">
        <v>16.79</v>
      </c>
      <c r="Y23" s="10">
        <v>1040</v>
      </c>
      <c r="AA23" s="8">
        <f t="shared" si="2"/>
        <v>17461.599999999999</v>
      </c>
      <c r="AC23" s="12">
        <v>151</v>
      </c>
      <c r="AE23" s="8">
        <f>ROUND(W23*1.5*AC23,2)</f>
        <v>3802.94</v>
      </c>
      <c r="AG23" s="10">
        <f t="shared" si="4"/>
        <v>2080</v>
      </c>
      <c r="AI23" s="1">
        <f t="shared" si="5"/>
        <v>301</v>
      </c>
      <c r="AK23" s="1">
        <v>468.89</v>
      </c>
      <c r="AM23" s="8">
        <f t="shared" si="6"/>
        <v>34413.599999999999</v>
      </c>
      <c r="AO23" s="8">
        <f t="shared" si="7"/>
        <v>7470.4400000000005</v>
      </c>
      <c r="AQ23" s="8">
        <f t="shared" si="8"/>
        <v>42352.93</v>
      </c>
      <c r="AS23" s="11">
        <v>1.03</v>
      </c>
      <c r="AU23" s="8">
        <f t="shared" si="16"/>
        <v>35970.9</v>
      </c>
      <c r="AW23" s="8">
        <f t="shared" si="12"/>
        <v>7808.1055499999993</v>
      </c>
      <c r="AY23" s="8">
        <f t="shared" si="10"/>
        <v>468.89</v>
      </c>
      <c r="BA23" s="8">
        <f t="shared" si="11"/>
        <v>44247.895550000001</v>
      </c>
    </row>
    <row r="24" spans="1:53" x14ac:dyDescent="0.25">
      <c r="A24" s="6" t="s">
        <v>64</v>
      </c>
      <c r="B24" s="6"/>
      <c r="C24" s="6">
        <v>601.13</v>
      </c>
      <c r="E24" s="1" t="s">
        <v>61</v>
      </c>
      <c r="G24" s="1" t="s">
        <v>63</v>
      </c>
      <c r="I24" s="1">
        <v>13</v>
      </c>
      <c r="K24" s="12">
        <v>18.399999999999999</v>
      </c>
      <c r="M24" s="1" t="s">
        <v>31</v>
      </c>
      <c r="O24" s="10">
        <v>1040</v>
      </c>
      <c r="Q24" s="13">
        <f t="shared" si="0"/>
        <v>19136</v>
      </c>
      <c r="S24" s="1">
        <v>185</v>
      </c>
      <c r="U24" s="8">
        <f t="shared" si="1"/>
        <v>5106</v>
      </c>
      <c r="W24" s="12">
        <v>18.95</v>
      </c>
      <c r="Y24" s="10">
        <v>1080</v>
      </c>
      <c r="AA24" s="8">
        <f t="shared" si="2"/>
        <v>20466</v>
      </c>
      <c r="AC24" s="1">
        <v>169</v>
      </c>
      <c r="AE24" s="8">
        <f t="shared" si="3"/>
        <v>4803.83</v>
      </c>
      <c r="AG24" s="10">
        <f t="shared" si="4"/>
        <v>2120</v>
      </c>
      <c r="AI24" s="1">
        <f t="shared" si="5"/>
        <v>354</v>
      </c>
      <c r="AK24" s="1">
        <v>756</v>
      </c>
      <c r="AM24" s="8">
        <f t="shared" si="6"/>
        <v>39602</v>
      </c>
      <c r="AO24" s="8">
        <f t="shared" si="7"/>
        <v>9909.83</v>
      </c>
      <c r="AQ24" s="8">
        <f t="shared" si="8"/>
        <v>50267.83</v>
      </c>
      <c r="AS24" s="11">
        <v>1.03</v>
      </c>
      <c r="AU24" s="8">
        <f t="shared" si="16"/>
        <v>41379.22</v>
      </c>
      <c r="AW24" s="8">
        <f t="shared" si="12"/>
        <v>10364.323499999999</v>
      </c>
      <c r="AY24" s="8">
        <f t="shared" si="10"/>
        <v>756</v>
      </c>
      <c r="BA24" s="8">
        <f t="shared" si="11"/>
        <v>52499.5435</v>
      </c>
    </row>
    <row r="25" spans="1:53" x14ac:dyDescent="0.25">
      <c r="A25" s="6" t="s">
        <v>65</v>
      </c>
      <c r="B25" s="6"/>
      <c r="C25" s="6">
        <v>601.13</v>
      </c>
      <c r="E25" s="1" t="s">
        <v>61</v>
      </c>
      <c r="F25" s="6"/>
      <c r="G25" s="1" t="s">
        <v>63</v>
      </c>
      <c r="I25" s="1">
        <v>11</v>
      </c>
      <c r="K25" s="12">
        <v>18.399999999999999</v>
      </c>
      <c r="M25" s="1" t="s">
        <v>31</v>
      </c>
      <c r="O25" s="10">
        <v>1040</v>
      </c>
      <c r="Q25" s="13">
        <f t="shared" si="0"/>
        <v>19136</v>
      </c>
      <c r="S25" s="1">
        <v>155</v>
      </c>
      <c r="U25" s="8">
        <f t="shared" si="1"/>
        <v>4278</v>
      </c>
      <c r="W25" s="12">
        <v>18.95</v>
      </c>
      <c r="Y25" s="10">
        <v>1080</v>
      </c>
      <c r="AA25" s="8">
        <f t="shared" si="2"/>
        <v>20466</v>
      </c>
      <c r="AC25" s="1">
        <v>150</v>
      </c>
      <c r="AE25" s="8">
        <f t="shared" si="3"/>
        <v>4263.75</v>
      </c>
      <c r="AG25" s="10">
        <f t="shared" si="4"/>
        <v>2120</v>
      </c>
      <c r="AI25" s="1">
        <f t="shared" si="5"/>
        <v>305</v>
      </c>
      <c r="AK25" s="1">
        <v>727.06</v>
      </c>
      <c r="AM25" s="8">
        <f t="shared" si="6"/>
        <v>39602</v>
      </c>
      <c r="AO25" s="8">
        <f t="shared" si="7"/>
        <v>8541.75</v>
      </c>
      <c r="AQ25" s="8">
        <f t="shared" si="8"/>
        <v>48870.81</v>
      </c>
      <c r="AS25" s="11">
        <v>1.03</v>
      </c>
      <c r="AU25" s="8">
        <f t="shared" si="16"/>
        <v>41379.22</v>
      </c>
      <c r="AW25" s="8">
        <f t="shared" si="12"/>
        <v>8929.7137500000008</v>
      </c>
      <c r="AY25" s="8">
        <f t="shared" si="10"/>
        <v>727.06</v>
      </c>
      <c r="BA25" s="8">
        <f t="shared" si="11"/>
        <v>51035.993750000001</v>
      </c>
    </row>
    <row r="26" spans="1:53" x14ac:dyDescent="0.25">
      <c r="A26" s="1" t="s">
        <v>66</v>
      </c>
      <c r="C26" s="6">
        <v>601.13</v>
      </c>
      <c r="E26" s="1" t="s">
        <v>61</v>
      </c>
      <c r="G26" s="6" t="s">
        <v>63</v>
      </c>
      <c r="I26" s="14">
        <v>5</v>
      </c>
      <c r="K26" s="12">
        <v>16.690000000000001</v>
      </c>
      <c r="M26" s="1" t="s">
        <v>31</v>
      </c>
      <c r="O26" s="10">
        <v>1040</v>
      </c>
      <c r="Q26" s="13">
        <f t="shared" si="0"/>
        <v>17357.599999999999</v>
      </c>
      <c r="S26" s="1">
        <v>63</v>
      </c>
      <c r="U26" s="8">
        <f t="shared" si="1"/>
        <v>1577.21</v>
      </c>
      <c r="W26" s="12">
        <v>17.190000000000001</v>
      </c>
      <c r="Y26" s="10">
        <v>1040</v>
      </c>
      <c r="AA26" s="8">
        <f t="shared" si="2"/>
        <v>17877.599999999999</v>
      </c>
      <c r="AC26" s="1">
        <v>37</v>
      </c>
      <c r="AE26" s="8">
        <f t="shared" si="3"/>
        <v>954.05</v>
      </c>
      <c r="AG26" s="10">
        <f t="shared" si="4"/>
        <v>2080</v>
      </c>
      <c r="AI26" s="1">
        <f t="shared" si="5"/>
        <v>100</v>
      </c>
      <c r="AK26" s="1">
        <v>575.13</v>
      </c>
      <c r="AM26" s="8">
        <f t="shared" si="6"/>
        <v>35235.199999999997</v>
      </c>
      <c r="AO26" s="8">
        <f t="shared" si="7"/>
        <v>2531.2600000000002</v>
      </c>
      <c r="AQ26" s="8">
        <f t="shared" si="8"/>
        <v>38341.589999999997</v>
      </c>
      <c r="AS26" s="11">
        <v>1.03</v>
      </c>
      <c r="AU26" s="8">
        <f t="shared" si="16"/>
        <v>36827.86</v>
      </c>
      <c r="AW26" s="8">
        <f t="shared" si="12"/>
        <v>2655.8550000000005</v>
      </c>
      <c r="AY26" s="8">
        <f t="shared" si="10"/>
        <v>575.13</v>
      </c>
      <c r="BA26" s="8">
        <f t="shared" si="11"/>
        <v>40058.845000000001</v>
      </c>
    </row>
    <row r="27" spans="1:53" x14ac:dyDescent="0.25">
      <c r="A27" s="1" t="s">
        <v>67</v>
      </c>
      <c r="C27" s="6">
        <v>601.13</v>
      </c>
      <c r="E27" s="1" t="s">
        <v>61</v>
      </c>
      <c r="F27" s="6"/>
      <c r="G27" s="6" t="s">
        <v>63</v>
      </c>
      <c r="I27" s="14">
        <v>1</v>
      </c>
      <c r="K27" s="12">
        <v>14.36</v>
      </c>
      <c r="M27" s="1" t="s">
        <v>31</v>
      </c>
      <c r="O27" s="10">
        <v>1040</v>
      </c>
      <c r="Q27" s="13">
        <f t="shared" si="0"/>
        <v>14934.4</v>
      </c>
      <c r="S27" s="1">
        <v>148</v>
      </c>
      <c r="U27" s="8">
        <f t="shared" si="1"/>
        <v>3187.92</v>
      </c>
      <c r="W27" s="12">
        <v>14.79</v>
      </c>
      <c r="Y27" s="10">
        <v>1040</v>
      </c>
      <c r="AA27" s="8">
        <f t="shared" si="2"/>
        <v>15381.6</v>
      </c>
      <c r="AC27" s="1">
        <v>193</v>
      </c>
      <c r="AE27" s="8">
        <f t="shared" si="3"/>
        <v>4281.71</v>
      </c>
      <c r="AG27" s="10">
        <f t="shared" si="4"/>
        <v>2080</v>
      </c>
      <c r="AI27" s="1">
        <f t="shared" si="5"/>
        <v>341</v>
      </c>
      <c r="AK27" s="1">
        <v>344.67</v>
      </c>
      <c r="AM27" s="8">
        <f t="shared" si="6"/>
        <v>30316</v>
      </c>
      <c r="AO27" s="8">
        <f t="shared" si="7"/>
        <v>7469.63</v>
      </c>
      <c r="AQ27" s="8">
        <f t="shared" si="8"/>
        <v>38130.299999999996</v>
      </c>
      <c r="AS27" s="11">
        <v>1.03</v>
      </c>
      <c r="AU27" s="8">
        <f t="shared" si="16"/>
        <v>31686.1</v>
      </c>
      <c r="AW27" s="8">
        <f t="shared" si="12"/>
        <v>7792.0375499999991</v>
      </c>
      <c r="AY27" s="8">
        <f t="shared" si="10"/>
        <v>344.67</v>
      </c>
      <c r="BA27" s="8">
        <f t="shared" si="11"/>
        <v>39822.807549999998</v>
      </c>
    </row>
    <row r="28" spans="1:53" x14ac:dyDescent="0.25">
      <c r="A28" s="6" t="s">
        <v>68</v>
      </c>
      <c r="B28" s="6"/>
      <c r="C28" s="6">
        <v>601.16</v>
      </c>
      <c r="D28" s="6"/>
      <c r="E28" s="6" t="s">
        <v>33</v>
      </c>
      <c r="F28" s="6"/>
      <c r="G28" s="6" t="s">
        <v>53</v>
      </c>
      <c r="I28" s="1">
        <v>16</v>
      </c>
      <c r="K28" s="12">
        <v>20.5</v>
      </c>
      <c r="M28" s="1" t="s">
        <v>31</v>
      </c>
      <c r="O28" s="10">
        <v>1040</v>
      </c>
      <c r="Q28" s="13">
        <f t="shared" si="0"/>
        <v>21320</v>
      </c>
      <c r="S28" s="1">
        <v>0</v>
      </c>
      <c r="U28" s="8">
        <f t="shared" si="1"/>
        <v>0</v>
      </c>
      <c r="W28" s="12">
        <v>21.12</v>
      </c>
      <c r="Y28" s="10">
        <v>1040</v>
      </c>
      <c r="AA28" s="8">
        <f t="shared" si="2"/>
        <v>21964.799999999999</v>
      </c>
      <c r="AC28" s="1">
        <v>0</v>
      </c>
      <c r="AE28" s="8">
        <f t="shared" si="3"/>
        <v>0</v>
      </c>
      <c r="AG28" s="10">
        <f t="shared" si="4"/>
        <v>2080</v>
      </c>
      <c r="AI28" s="1">
        <f t="shared" si="5"/>
        <v>0</v>
      </c>
      <c r="AK28" s="1">
        <v>802.65</v>
      </c>
      <c r="AM28" s="8">
        <f t="shared" si="6"/>
        <v>43284.800000000003</v>
      </c>
      <c r="AO28" s="8">
        <f t="shared" si="7"/>
        <v>0</v>
      </c>
      <c r="AQ28" s="8">
        <f t="shared" si="8"/>
        <v>44087.450000000004</v>
      </c>
      <c r="AS28" s="11">
        <v>1.03</v>
      </c>
      <c r="AU28" s="8">
        <f t="shared" si="16"/>
        <v>45247.49</v>
      </c>
      <c r="AW28" s="8">
        <f t="shared" si="12"/>
        <v>0</v>
      </c>
      <c r="AY28" s="8">
        <f t="shared" si="10"/>
        <v>802.65</v>
      </c>
      <c r="BA28" s="8">
        <f t="shared" si="11"/>
        <v>46050.14</v>
      </c>
    </row>
    <row r="29" spans="1:53" x14ac:dyDescent="0.25">
      <c r="A29" s="6" t="s">
        <v>69</v>
      </c>
      <c r="B29" s="6"/>
      <c r="C29" s="6">
        <v>601.16</v>
      </c>
      <c r="D29" s="6"/>
      <c r="E29" s="6" t="s">
        <v>33</v>
      </c>
      <c r="F29" s="6"/>
      <c r="G29" s="6"/>
      <c r="I29" s="1">
        <v>7</v>
      </c>
      <c r="K29" s="12">
        <v>17.39</v>
      </c>
      <c r="M29" s="1" t="s">
        <v>31</v>
      </c>
      <c r="O29" s="10">
        <v>680</v>
      </c>
      <c r="Q29" s="13">
        <f t="shared" si="0"/>
        <v>11825.2</v>
      </c>
      <c r="S29" s="1">
        <v>26</v>
      </c>
      <c r="U29" s="8">
        <f t="shared" si="1"/>
        <v>678.21</v>
      </c>
      <c r="W29" s="12">
        <v>0</v>
      </c>
      <c r="Y29" s="10">
        <v>0</v>
      </c>
      <c r="AA29" s="8">
        <f t="shared" si="2"/>
        <v>0</v>
      </c>
      <c r="AC29" s="1">
        <v>0</v>
      </c>
      <c r="AE29" s="8">
        <f t="shared" si="3"/>
        <v>0</v>
      </c>
      <c r="AG29" s="10">
        <f t="shared" si="4"/>
        <v>680</v>
      </c>
      <c r="AI29" s="1">
        <f t="shared" si="5"/>
        <v>26</v>
      </c>
      <c r="AK29" s="1">
        <v>0</v>
      </c>
      <c r="AM29" s="8">
        <f t="shared" si="6"/>
        <v>11825.2</v>
      </c>
      <c r="AO29" s="8">
        <f t="shared" si="7"/>
        <v>678.21</v>
      </c>
      <c r="AQ29" s="8">
        <f t="shared" si="8"/>
        <v>12503.41</v>
      </c>
      <c r="AS29" s="11">
        <v>0</v>
      </c>
      <c r="AU29" s="8">
        <f t="shared" si="16"/>
        <v>0</v>
      </c>
      <c r="AW29" s="8">
        <f t="shared" si="12"/>
        <v>0</v>
      </c>
      <c r="AY29" s="8">
        <f t="shared" si="10"/>
        <v>0</v>
      </c>
      <c r="BA29" s="8">
        <f t="shared" si="11"/>
        <v>0</v>
      </c>
    </row>
    <row r="30" spans="1:53" x14ac:dyDescent="0.25">
      <c r="A30" s="6" t="s">
        <v>70</v>
      </c>
      <c r="B30" s="6"/>
      <c r="C30" s="6">
        <v>601.16</v>
      </c>
      <c r="D30" s="6"/>
      <c r="E30" s="6" t="s">
        <v>33</v>
      </c>
      <c r="F30" s="6"/>
      <c r="G30" s="6"/>
      <c r="I30" s="1">
        <v>20</v>
      </c>
      <c r="K30" s="12">
        <v>23.5</v>
      </c>
      <c r="M30" s="1" t="s">
        <v>31</v>
      </c>
      <c r="O30" s="10">
        <v>1040</v>
      </c>
      <c r="Q30" s="13">
        <f t="shared" si="0"/>
        <v>24440</v>
      </c>
      <c r="S30" s="1">
        <v>21</v>
      </c>
      <c r="U30" s="8">
        <f>K30*1.5*S30</f>
        <v>740.25</v>
      </c>
      <c r="W30" s="12">
        <f>K30*1.03</f>
        <v>24.205000000000002</v>
      </c>
      <c r="Y30" s="10">
        <v>1080</v>
      </c>
      <c r="AA30" s="8">
        <f t="shared" si="2"/>
        <v>26141.4</v>
      </c>
      <c r="AC30" s="1">
        <v>41</v>
      </c>
      <c r="AE30" s="8">
        <f t="shared" si="3"/>
        <v>1488.61</v>
      </c>
      <c r="AG30" s="10">
        <f t="shared" si="4"/>
        <v>2120</v>
      </c>
      <c r="AI30" s="1">
        <f t="shared" si="5"/>
        <v>62</v>
      </c>
      <c r="AK30" s="1">
        <v>684.65</v>
      </c>
      <c r="AM30" s="8">
        <f t="shared" si="6"/>
        <v>50581.4</v>
      </c>
      <c r="AO30" s="8">
        <f t="shared" si="7"/>
        <v>2228.8599999999997</v>
      </c>
      <c r="AQ30" s="8">
        <f t="shared" si="8"/>
        <v>53494.91</v>
      </c>
      <c r="AS30" s="11">
        <v>1.03</v>
      </c>
      <c r="AU30" s="8">
        <f t="shared" si="16"/>
        <v>52854.04</v>
      </c>
      <c r="AW30" s="8">
        <f t="shared" si="12"/>
        <v>2318.5969500000006</v>
      </c>
      <c r="AY30" s="8">
        <f t="shared" si="10"/>
        <v>684.65</v>
      </c>
      <c r="BA30" s="8">
        <f t="shared" si="11"/>
        <v>55857.286950000002</v>
      </c>
    </row>
    <row r="31" spans="1:53" x14ac:dyDescent="0.25">
      <c r="A31" s="6" t="s">
        <v>71</v>
      </c>
      <c r="B31" s="6"/>
      <c r="C31" s="6">
        <v>601.16</v>
      </c>
      <c r="D31" s="6"/>
      <c r="E31" s="6" t="s">
        <v>33</v>
      </c>
      <c r="F31" s="6"/>
      <c r="G31" s="6" t="s">
        <v>72</v>
      </c>
      <c r="I31" s="1">
        <v>15</v>
      </c>
      <c r="K31" s="12">
        <v>20.02</v>
      </c>
      <c r="M31" s="1" t="s">
        <v>31</v>
      </c>
      <c r="O31" s="10">
        <v>1040</v>
      </c>
      <c r="Q31" s="13">
        <f t="shared" si="0"/>
        <v>20820.8</v>
      </c>
      <c r="S31" s="1">
        <v>58</v>
      </c>
      <c r="U31" s="8">
        <f t="shared" si="1"/>
        <v>1741.74</v>
      </c>
      <c r="W31" s="12">
        <v>20.62</v>
      </c>
      <c r="Y31" s="10">
        <v>1080</v>
      </c>
      <c r="AA31" s="8">
        <f t="shared" si="2"/>
        <v>22269.599999999999</v>
      </c>
      <c r="AC31" s="1">
        <v>94.5</v>
      </c>
      <c r="AE31" s="8">
        <f t="shared" si="3"/>
        <v>2922.89</v>
      </c>
      <c r="AG31" s="10">
        <f t="shared" si="4"/>
        <v>2120</v>
      </c>
      <c r="AI31" s="1">
        <f t="shared" si="5"/>
        <v>152.5</v>
      </c>
      <c r="AK31" s="1">
        <v>902.6</v>
      </c>
      <c r="AM31" s="8">
        <f t="shared" si="6"/>
        <v>43090.399999999994</v>
      </c>
      <c r="AO31" s="8">
        <f t="shared" si="7"/>
        <v>4664.63</v>
      </c>
      <c r="AQ31" s="8">
        <f t="shared" si="8"/>
        <v>48657.62999999999</v>
      </c>
      <c r="AS31" s="11">
        <v>1.03</v>
      </c>
      <c r="AU31" s="8">
        <f t="shared" si="16"/>
        <v>45025.83</v>
      </c>
      <c r="AW31" s="8">
        <f t="shared" si="12"/>
        <v>4858.3297499999999</v>
      </c>
      <c r="AY31" s="8">
        <f t="shared" si="10"/>
        <v>902.6</v>
      </c>
      <c r="BA31" s="8">
        <f t="shared" si="11"/>
        <v>50786.759749999997</v>
      </c>
    </row>
    <row r="32" spans="1:53" x14ac:dyDescent="0.25">
      <c r="A32" s="1" t="s">
        <v>73</v>
      </c>
      <c r="C32" s="6">
        <v>601.16</v>
      </c>
      <c r="D32" s="6"/>
      <c r="E32" s="6" t="s">
        <v>33</v>
      </c>
      <c r="F32" s="6"/>
      <c r="G32" s="6" t="s">
        <v>59</v>
      </c>
      <c r="I32" s="14">
        <v>5</v>
      </c>
      <c r="K32" s="12">
        <v>17.39</v>
      </c>
      <c r="M32" s="1" t="s">
        <v>31</v>
      </c>
      <c r="O32" s="10">
        <v>1040</v>
      </c>
      <c r="Q32" s="13">
        <f t="shared" si="0"/>
        <v>18085.599999999999</v>
      </c>
      <c r="S32" s="1">
        <v>48.5</v>
      </c>
      <c r="U32" s="8">
        <f t="shared" si="1"/>
        <v>1265.1199999999999</v>
      </c>
      <c r="W32" s="12">
        <v>17.91</v>
      </c>
      <c r="Y32" s="10">
        <v>985.5</v>
      </c>
      <c r="AA32" s="8">
        <f t="shared" si="2"/>
        <v>17650.310000000001</v>
      </c>
      <c r="AC32" s="1">
        <v>68</v>
      </c>
      <c r="AE32" s="8">
        <f t="shared" si="3"/>
        <v>1826.82</v>
      </c>
      <c r="AG32" s="10">
        <f t="shared" si="4"/>
        <v>2025.5</v>
      </c>
      <c r="AI32" s="1">
        <f t="shared" si="5"/>
        <v>116.5</v>
      </c>
      <c r="AK32" s="1">
        <v>622.79999999999995</v>
      </c>
      <c r="AM32" s="8">
        <f t="shared" si="6"/>
        <v>35735.910000000003</v>
      </c>
      <c r="AO32" s="8">
        <f t="shared" si="7"/>
        <v>3091.9399999999996</v>
      </c>
      <c r="AQ32" s="8">
        <f t="shared" si="8"/>
        <v>39450.650000000009</v>
      </c>
      <c r="AS32" s="11">
        <v>1.03</v>
      </c>
      <c r="AU32" s="8">
        <f t="shared" si="16"/>
        <v>37365.01</v>
      </c>
      <c r="AW32" s="8">
        <f t="shared" si="12"/>
        <v>3223.6656750000002</v>
      </c>
      <c r="AY32" s="8">
        <f t="shared" si="10"/>
        <v>622.79999999999995</v>
      </c>
      <c r="BA32" s="8">
        <f t="shared" si="11"/>
        <v>41211.475675000009</v>
      </c>
    </row>
    <row r="33" spans="1:53" x14ac:dyDescent="0.25">
      <c r="A33" s="6" t="s">
        <v>74</v>
      </c>
      <c r="B33" s="6"/>
      <c r="C33" s="6">
        <v>601.16</v>
      </c>
      <c r="D33" s="6"/>
      <c r="E33" s="6" t="s">
        <v>33</v>
      </c>
      <c r="F33" s="6"/>
      <c r="G33" s="6" t="s">
        <v>53</v>
      </c>
      <c r="I33" s="1">
        <v>15</v>
      </c>
      <c r="K33" s="12">
        <v>20.47</v>
      </c>
      <c r="M33" s="1" t="s">
        <v>31</v>
      </c>
      <c r="O33" s="10">
        <v>1040</v>
      </c>
      <c r="Q33" s="13">
        <f t="shared" si="0"/>
        <v>21288.799999999999</v>
      </c>
      <c r="S33" s="1">
        <v>91</v>
      </c>
      <c r="U33" s="8">
        <f t="shared" si="1"/>
        <v>2794.16</v>
      </c>
      <c r="W33" s="12">
        <v>21.08</v>
      </c>
      <c r="Y33" s="10">
        <v>1120</v>
      </c>
      <c r="AA33" s="8">
        <f t="shared" si="2"/>
        <v>23609.599999999999</v>
      </c>
      <c r="AC33" s="1">
        <v>94</v>
      </c>
      <c r="AE33" s="8">
        <f t="shared" si="3"/>
        <v>2972.28</v>
      </c>
      <c r="AG33" s="10">
        <f t="shared" si="4"/>
        <v>2160</v>
      </c>
      <c r="AI33" s="1">
        <f t="shared" si="5"/>
        <v>185</v>
      </c>
      <c r="AK33" s="1">
        <v>889.26</v>
      </c>
      <c r="AM33" s="8">
        <f t="shared" si="6"/>
        <v>44898.399999999994</v>
      </c>
      <c r="AO33" s="8">
        <f t="shared" si="7"/>
        <v>5766.4400000000005</v>
      </c>
      <c r="AQ33" s="8">
        <f t="shared" si="8"/>
        <v>51554.1</v>
      </c>
      <c r="AS33" s="11">
        <v>1.03</v>
      </c>
      <c r="AU33" s="8">
        <f t="shared" si="16"/>
        <v>46898.78</v>
      </c>
      <c r="AW33" s="8">
        <f t="shared" si="12"/>
        <v>6025.1909999999998</v>
      </c>
      <c r="AY33" s="8">
        <f t="shared" si="10"/>
        <v>889.26</v>
      </c>
      <c r="BA33" s="8">
        <f t="shared" si="11"/>
        <v>53813.231</v>
      </c>
    </row>
    <row r="34" spans="1:53" x14ac:dyDescent="0.25">
      <c r="A34" s="6" t="s">
        <v>75</v>
      </c>
      <c r="B34" s="6"/>
      <c r="C34" s="6">
        <v>601.16</v>
      </c>
      <c r="D34" s="6"/>
      <c r="E34" s="6" t="s">
        <v>33</v>
      </c>
      <c r="F34" s="6"/>
      <c r="G34" s="6"/>
      <c r="I34" s="1">
        <v>1</v>
      </c>
      <c r="K34" s="12">
        <v>16.5</v>
      </c>
      <c r="M34" s="1" t="s">
        <v>31</v>
      </c>
      <c r="O34" s="10">
        <v>640</v>
      </c>
      <c r="Q34" s="13">
        <f t="shared" si="0"/>
        <v>10560</v>
      </c>
      <c r="S34" s="1">
        <v>39</v>
      </c>
      <c r="U34" s="8">
        <f t="shared" si="1"/>
        <v>965.25</v>
      </c>
      <c r="W34" s="12">
        <f>17</f>
        <v>17</v>
      </c>
      <c r="Y34" s="10">
        <v>810</v>
      </c>
      <c r="AA34" s="8">
        <f t="shared" si="2"/>
        <v>13770</v>
      </c>
      <c r="AC34" s="1">
        <v>108</v>
      </c>
      <c r="AE34" s="8">
        <f t="shared" si="3"/>
        <v>2754</v>
      </c>
      <c r="AG34" s="10">
        <f t="shared" si="4"/>
        <v>1450</v>
      </c>
      <c r="AI34" s="1">
        <f t="shared" si="5"/>
        <v>147</v>
      </c>
      <c r="AK34" s="1">
        <v>220.65</v>
      </c>
      <c r="AM34" s="8">
        <f t="shared" si="6"/>
        <v>24330</v>
      </c>
      <c r="AO34" s="8">
        <f t="shared" si="7"/>
        <v>3719.25</v>
      </c>
      <c r="AQ34" s="8">
        <f t="shared" si="8"/>
        <v>28269.9</v>
      </c>
      <c r="AS34" s="11">
        <v>1.03</v>
      </c>
      <c r="AU34" s="8">
        <f>(AG34/20*26)*AS34*W34</f>
        <v>33006.35</v>
      </c>
      <c r="AW34" s="8">
        <f>(AI34/20*26)*1.5*W34*AS34</f>
        <v>5019.2414999999992</v>
      </c>
      <c r="AY34" s="8">
        <f t="shared" si="10"/>
        <v>220.65</v>
      </c>
      <c r="BA34" s="8">
        <f t="shared" si="11"/>
        <v>38246.241499999996</v>
      </c>
    </row>
    <row r="35" spans="1:53" x14ac:dyDescent="0.25">
      <c r="A35" s="21" t="s">
        <v>76</v>
      </c>
      <c r="C35" s="6">
        <v>601.16</v>
      </c>
      <c r="D35" s="6"/>
      <c r="E35" s="6" t="s">
        <v>33</v>
      </c>
      <c r="F35" s="6"/>
      <c r="G35" s="6" t="s">
        <v>59</v>
      </c>
      <c r="I35" s="14">
        <v>1</v>
      </c>
      <c r="K35" s="12">
        <v>14.42</v>
      </c>
      <c r="M35" s="1" t="s">
        <v>31</v>
      </c>
      <c r="O35" s="10">
        <v>480</v>
      </c>
      <c r="Q35" s="13">
        <f t="shared" si="0"/>
        <v>6921.6</v>
      </c>
      <c r="S35" s="1">
        <v>21</v>
      </c>
      <c r="U35" s="8">
        <f t="shared" si="1"/>
        <v>454.23</v>
      </c>
      <c r="W35" s="12">
        <v>14.85</v>
      </c>
      <c r="Y35" s="10">
        <v>919</v>
      </c>
      <c r="AA35" s="8">
        <f t="shared" si="2"/>
        <v>13647.15</v>
      </c>
      <c r="AC35" s="1">
        <v>26</v>
      </c>
      <c r="AE35" s="8">
        <f t="shared" si="3"/>
        <v>579.15</v>
      </c>
      <c r="AG35" s="10">
        <f t="shared" si="4"/>
        <v>1399</v>
      </c>
      <c r="AI35" s="1">
        <f t="shared" si="5"/>
        <v>47</v>
      </c>
      <c r="AK35" s="1">
        <v>342.31</v>
      </c>
      <c r="AM35" s="8">
        <f t="shared" si="6"/>
        <v>20568.75</v>
      </c>
      <c r="AO35" s="8">
        <f t="shared" si="7"/>
        <v>1033.3800000000001</v>
      </c>
      <c r="AQ35" s="8">
        <f t="shared" si="8"/>
        <v>21944.440000000002</v>
      </c>
      <c r="AS35" s="11">
        <v>1.03</v>
      </c>
      <c r="AU35" s="8">
        <f t="shared" si="16"/>
        <v>21398.400000000001</v>
      </c>
      <c r="AW35" s="8">
        <f t="shared" si="12"/>
        <v>1078.33275</v>
      </c>
      <c r="AY35" s="8">
        <f t="shared" si="10"/>
        <v>342.31</v>
      </c>
      <c r="BA35" s="8">
        <f t="shared" si="11"/>
        <v>22819.042750000004</v>
      </c>
    </row>
    <row r="36" spans="1:53" x14ac:dyDescent="0.25">
      <c r="A36" s="21" t="s">
        <v>77</v>
      </c>
      <c r="C36" s="6">
        <v>601.16</v>
      </c>
      <c r="D36" s="6"/>
      <c r="E36" s="6" t="s">
        <v>33</v>
      </c>
      <c r="F36" s="6"/>
      <c r="G36" s="6" t="s">
        <v>59</v>
      </c>
      <c r="I36" s="14">
        <v>1</v>
      </c>
      <c r="K36" s="12">
        <v>14.41</v>
      </c>
      <c r="M36" s="1" t="s">
        <v>31</v>
      </c>
      <c r="O36" s="10">
        <v>1040</v>
      </c>
      <c r="Q36" s="13">
        <f t="shared" si="0"/>
        <v>14986.4</v>
      </c>
      <c r="S36" s="1">
        <v>46</v>
      </c>
      <c r="U36" s="8">
        <f t="shared" si="1"/>
        <v>994.29</v>
      </c>
      <c r="W36" s="12">
        <v>14.84</v>
      </c>
      <c r="Y36" s="10">
        <v>1040</v>
      </c>
      <c r="AA36" s="8">
        <f t="shared" si="2"/>
        <v>15433.6</v>
      </c>
      <c r="AC36" s="1">
        <v>58</v>
      </c>
      <c r="AE36" s="8">
        <f t="shared" si="3"/>
        <v>1291.08</v>
      </c>
      <c r="AG36" s="10">
        <f t="shared" si="4"/>
        <v>2080</v>
      </c>
      <c r="AI36" s="1">
        <f t="shared" si="5"/>
        <v>104</v>
      </c>
      <c r="AK36" s="1">
        <v>344.67</v>
      </c>
      <c r="AM36" s="8">
        <f t="shared" si="6"/>
        <v>30420</v>
      </c>
      <c r="AO36" s="8">
        <f t="shared" si="7"/>
        <v>2285.37</v>
      </c>
      <c r="AQ36" s="8">
        <f t="shared" si="8"/>
        <v>33050.04</v>
      </c>
      <c r="AS36" s="11">
        <v>1.03</v>
      </c>
      <c r="AU36" s="8">
        <f t="shared" si="16"/>
        <v>31793.22</v>
      </c>
      <c r="AW36" s="8">
        <f t="shared" si="12"/>
        <v>2384.4911999999999</v>
      </c>
      <c r="AY36" s="8">
        <f t="shared" si="10"/>
        <v>344.67</v>
      </c>
      <c r="BA36" s="8">
        <f t="shared" si="11"/>
        <v>34522.381199999996</v>
      </c>
    </row>
    <row r="37" spans="1:53" x14ac:dyDescent="0.25">
      <c r="A37" s="6" t="s">
        <v>78</v>
      </c>
      <c r="B37" s="6"/>
      <c r="C37" s="6">
        <v>601.16</v>
      </c>
      <c r="D37" s="6"/>
      <c r="E37" s="6" t="s">
        <v>33</v>
      </c>
      <c r="F37" s="6"/>
      <c r="G37" s="6" t="s">
        <v>79</v>
      </c>
      <c r="I37" s="1">
        <v>8</v>
      </c>
      <c r="K37" s="12">
        <v>14.2</v>
      </c>
      <c r="M37" s="1" t="s">
        <v>31</v>
      </c>
      <c r="O37" s="10">
        <v>832</v>
      </c>
      <c r="Q37" s="13">
        <f t="shared" si="0"/>
        <v>11814.4</v>
      </c>
      <c r="S37" s="1">
        <v>0</v>
      </c>
      <c r="U37" s="8">
        <f t="shared" si="1"/>
        <v>0</v>
      </c>
      <c r="W37" s="12">
        <v>14.63</v>
      </c>
      <c r="Y37" s="10">
        <v>832</v>
      </c>
      <c r="AA37" s="8">
        <f t="shared" si="2"/>
        <v>12172.16</v>
      </c>
      <c r="AC37" s="1">
        <v>0</v>
      </c>
      <c r="AE37" s="8">
        <f t="shared" si="3"/>
        <v>0</v>
      </c>
      <c r="AG37" s="10">
        <f t="shared" si="4"/>
        <v>1664</v>
      </c>
      <c r="AI37" s="1">
        <f t="shared" si="5"/>
        <v>0</v>
      </c>
      <c r="AK37" s="1">
        <v>278.82</v>
      </c>
      <c r="AM37" s="8">
        <f t="shared" si="6"/>
        <v>23986.559999999998</v>
      </c>
      <c r="AO37" s="8">
        <f t="shared" si="7"/>
        <v>0</v>
      </c>
      <c r="AQ37" s="8">
        <f t="shared" si="8"/>
        <v>24265.379999999997</v>
      </c>
      <c r="AS37" s="11">
        <v>1.03</v>
      </c>
      <c r="AU37" s="8">
        <f t="shared" si="16"/>
        <v>25074.65</v>
      </c>
      <c r="AW37" s="8">
        <f t="shared" si="12"/>
        <v>0</v>
      </c>
      <c r="AY37" s="8">
        <f t="shared" si="10"/>
        <v>278.82</v>
      </c>
      <c r="BA37" s="8">
        <f t="shared" si="11"/>
        <v>25353.47</v>
      </c>
    </row>
    <row r="38" spans="1:53" x14ac:dyDescent="0.25">
      <c r="A38" s="6" t="s">
        <v>80</v>
      </c>
      <c r="B38" s="6"/>
      <c r="C38" s="6">
        <v>601.16</v>
      </c>
      <c r="D38" s="6"/>
      <c r="E38" s="6" t="s">
        <v>33</v>
      </c>
      <c r="F38" s="6"/>
      <c r="G38" s="6" t="s">
        <v>59</v>
      </c>
      <c r="I38" s="1">
        <v>6</v>
      </c>
      <c r="K38" s="12">
        <v>17.39</v>
      </c>
      <c r="M38" s="1" t="s">
        <v>31</v>
      </c>
      <c r="O38" s="10">
        <v>170</v>
      </c>
      <c r="Q38" s="13">
        <f t="shared" si="0"/>
        <v>2956.3</v>
      </c>
      <c r="S38" s="1">
        <v>0</v>
      </c>
      <c r="U38" s="8">
        <f t="shared" si="1"/>
        <v>0</v>
      </c>
      <c r="W38" s="12">
        <v>17.91</v>
      </c>
      <c r="Y38" s="10">
        <v>178</v>
      </c>
      <c r="AA38" s="8">
        <f t="shared" si="2"/>
        <v>3187.98</v>
      </c>
      <c r="AC38" s="1">
        <v>0</v>
      </c>
      <c r="AE38" s="8">
        <f t="shared" si="3"/>
        <v>0</v>
      </c>
      <c r="AG38" s="10">
        <f t="shared" si="4"/>
        <v>348</v>
      </c>
      <c r="AI38" s="1">
        <f t="shared" si="5"/>
        <v>0</v>
      </c>
      <c r="AK38" s="1">
        <v>224.74</v>
      </c>
      <c r="AM38" s="8">
        <f t="shared" si="6"/>
        <v>6144.2800000000007</v>
      </c>
      <c r="AO38" s="8">
        <f t="shared" si="7"/>
        <v>0</v>
      </c>
      <c r="AQ38" s="8">
        <f t="shared" si="8"/>
        <v>6369.02</v>
      </c>
      <c r="AS38" s="11">
        <v>1.03</v>
      </c>
      <c r="AU38" s="8">
        <f t="shared" si="16"/>
        <v>6419.66</v>
      </c>
      <c r="AW38" s="8">
        <f t="shared" si="12"/>
        <v>0</v>
      </c>
      <c r="AY38" s="8">
        <f t="shared" si="10"/>
        <v>224.74</v>
      </c>
      <c r="BA38" s="8">
        <f t="shared" si="11"/>
        <v>6644.4</v>
      </c>
    </row>
    <row r="39" spans="1:53" x14ac:dyDescent="0.25">
      <c r="A39" s="21" t="s">
        <v>81</v>
      </c>
      <c r="C39" s="6">
        <v>601.16999999999996</v>
      </c>
      <c r="D39" s="6"/>
      <c r="E39" s="6" t="s">
        <v>50</v>
      </c>
      <c r="F39" s="6"/>
      <c r="G39" s="6" t="s">
        <v>36</v>
      </c>
      <c r="I39" s="1">
        <v>1</v>
      </c>
      <c r="K39" s="12">
        <v>15</v>
      </c>
      <c r="M39" s="1" t="s">
        <v>31</v>
      </c>
      <c r="O39" s="10">
        <v>650</v>
      </c>
      <c r="Q39" s="13">
        <f t="shared" si="0"/>
        <v>9750</v>
      </c>
      <c r="S39" s="1">
        <v>0</v>
      </c>
      <c r="U39" s="8">
        <f t="shared" si="1"/>
        <v>0</v>
      </c>
      <c r="W39" s="12">
        <v>15.45</v>
      </c>
      <c r="Y39" s="10">
        <v>650</v>
      </c>
      <c r="AA39" s="8">
        <f t="shared" si="2"/>
        <v>10042.5</v>
      </c>
      <c r="AC39" s="1">
        <v>0</v>
      </c>
      <c r="AE39" s="8">
        <f t="shared" si="3"/>
        <v>0</v>
      </c>
      <c r="AG39" s="10">
        <f t="shared" si="4"/>
        <v>1300</v>
      </c>
      <c r="AI39" s="1">
        <f t="shared" si="5"/>
        <v>0</v>
      </c>
      <c r="AK39" s="1">
        <v>226.49</v>
      </c>
      <c r="AM39" s="8">
        <f t="shared" si="6"/>
        <v>19792.5</v>
      </c>
      <c r="AO39" s="8">
        <f t="shared" si="7"/>
        <v>0</v>
      </c>
      <c r="AQ39" s="8">
        <f t="shared" si="8"/>
        <v>20018.990000000002</v>
      </c>
      <c r="AS39" s="11">
        <v>1.03</v>
      </c>
      <c r="AU39" s="8">
        <f t="shared" si="16"/>
        <v>20687.55</v>
      </c>
      <c r="AW39" s="8">
        <f t="shared" si="12"/>
        <v>0</v>
      </c>
      <c r="AY39" s="8">
        <f t="shared" si="10"/>
        <v>226.49</v>
      </c>
      <c r="BA39" s="8">
        <f t="shared" si="11"/>
        <v>20914.04</v>
      </c>
    </row>
    <row r="40" spans="1:53" x14ac:dyDescent="0.25">
      <c r="A40" s="6" t="s">
        <v>82</v>
      </c>
      <c r="B40" s="6"/>
      <c r="C40" s="6">
        <v>601.16</v>
      </c>
      <c r="D40" s="6"/>
      <c r="E40" s="6" t="s">
        <v>33</v>
      </c>
      <c r="F40" s="6"/>
      <c r="G40" s="6" t="s">
        <v>59</v>
      </c>
      <c r="I40" s="14">
        <v>0</v>
      </c>
      <c r="M40" s="1" t="s">
        <v>31</v>
      </c>
      <c r="AU40" s="8">
        <f>2080*15</f>
        <v>31200</v>
      </c>
      <c r="AW40" s="8">
        <f>S40*K40*1.53+AC40*W40*1.53</f>
        <v>0</v>
      </c>
      <c r="AY40" s="8">
        <v>350</v>
      </c>
      <c r="BA40" s="8">
        <f t="shared" si="11"/>
        <v>31550</v>
      </c>
    </row>
    <row r="41" spans="1:53" x14ac:dyDescent="0.25">
      <c r="A41" s="6" t="s">
        <v>82</v>
      </c>
      <c r="B41" s="6"/>
      <c r="C41" s="6">
        <v>601.16</v>
      </c>
      <c r="D41" s="6"/>
      <c r="E41" s="6" t="s">
        <v>33</v>
      </c>
      <c r="F41" s="6"/>
      <c r="G41" s="6" t="s">
        <v>59</v>
      </c>
      <c r="I41" s="14">
        <v>0</v>
      </c>
      <c r="M41" s="1" t="s">
        <v>31</v>
      </c>
      <c r="AU41" s="8">
        <f t="shared" ref="AU41:AU42" si="17">2080*15</f>
        <v>31200</v>
      </c>
      <c r="AW41" s="8">
        <f>S41*K41*1.53+AC41*W41*1.53</f>
        <v>0</v>
      </c>
      <c r="AY41" s="8">
        <v>350</v>
      </c>
      <c r="BA41" s="8">
        <f t="shared" si="11"/>
        <v>31550</v>
      </c>
    </row>
    <row r="42" spans="1:53" x14ac:dyDescent="0.25">
      <c r="A42" s="6" t="s">
        <v>82</v>
      </c>
      <c r="B42" s="6"/>
      <c r="C42" s="6">
        <v>601.16</v>
      </c>
      <c r="D42" s="6"/>
      <c r="E42" s="6" t="s">
        <v>33</v>
      </c>
      <c r="F42" s="6"/>
      <c r="G42" s="6" t="s">
        <v>59</v>
      </c>
      <c r="I42" s="14">
        <v>0</v>
      </c>
      <c r="M42" s="1" t="s">
        <v>31</v>
      </c>
      <c r="AU42" s="15">
        <f t="shared" si="17"/>
        <v>31200</v>
      </c>
      <c r="AW42" s="15">
        <v>0</v>
      </c>
      <c r="AY42" s="15">
        <v>350</v>
      </c>
      <c r="BA42" s="15">
        <f t="shared" si="11"/>
        <v>31550</v>
      </c>
    </row>
    <row r="43" spans="1:53" ht="16.5" thickBot="1" x14ac:dyDescent="0.3">
      <c r="A43" s="6"/>
      <c r="B43" s="6"/>
      <c r="AO43" s="1" t="s">
        <v>7</v>
      </c>
      <c r="AQ43" s="8">
        <f>SUM(AQ5:AQ39)</f>
        <v>1137284.95</v>
      </c>
      <c r="AU43" s="16">
        <f>SUM(AU5:AU42)</f>
        <v>1157796.73</v>
      </c>
      <c r="AW43" s="16">
        <f>SUM(AW5:AW42)</f>
        <v>107223.55233750002</v>
      </c>
      <c r="AY43" s="16">
        <f>SUM(AY5:AY42)</f>
        <v>15505.379999999997</v>
      </c>
      <c r="BA43" s="16">
        <f>SUM(BA5:BA42)</f>
        <v>1280525.6623374999</v>
      </c>
    </row>
    <row r="44" spans="1:53" ht="16.5" thickTop="1" x14ac:dyDescent="0.25">
      <c r="A44" s="6"/>
      <c r="B44" s="6"/>
      <c r="AO44" s="1" t="s">
        <v>83</v>
      </c>
      <c r="AQ44" s="8">
        <v>1134972.3700000001</v>
      </c>
      <c r="BA44" s="8"/>
    </row>
    <row r="45" spans="1:53" ht="16.5" thickBot="1" x14ac:dyDescent="0.3">
      <c r="A45" s="6"/>
      <c r="B45" s="6"/>
      <c r="AY45" s="1" t="s">
        <v>84</v>
      </c>
      <c r="BA45" s="17">
        <f>BA43-BA39-BA38-BA37-BA8-BA9-BA10-BA11-BA12-BA13</f>
        <v>1222813.7523375</v>
      </c>
    </row>
    <row r="46" spans="1:53" ht="16.5" thickTop="1" x14ac:dyDescent="0.25">
      <c r="A46" s="6"/>
      <c r="B46" s="6"/>
      <c r="AO46" s="1" t="s">
        <v>85</v>
      </c>
      <c r="AQ46" s="1">
        <f>AQ43-AQ44</f>
        <v>2312.5799999998417</v>
      </c>
    </row>
    <row r="47" spans="1:53" x14ac:dyDescent="0.25">
      <c r="A47" s="6"/>
      <c r="B47" s="6"/>
      <c r="AQ47" s="18">
        <f>AQ46/AQ44</f>
        <v>2.0375650201950217E-3</v>
      </c>
    </row>
    <row r="48" spans="1:53" x14ac:dyDescent="0.25">
      <c r="A48" s="6" t="s">
        <v>86</v>
      </c>
      <c r="B48" s="6"/>
    </row>
    <row r="49" spans="1:53" x14ac:dyDescent="0.25">
      <c r="A49" s="1" t="s">
        <v>87</v>
      </c>
    </row>
    <row r="50" spans="1:53" x14ac:dyDescent="0.25">
      <c r="A50" s="1" t="s">
        <v>88</v>
      </c>
    </row>
    <row r="51" spans="1:53" x14ac:dyDescent="0.25">
      <c r="A51" s="1" t="s">
        <v>89</v>
      </c>
    </row>
    <row r="52" spans="1:53" x14ac:dyDescent="0.25">
      <c r="A52" s="1" t="s">
        <v>90</v>
      </c>
    </row>
    <row r="53" spans="1:53" x14ac:dyDescent="0.25">
      <c r="A53" s="1" t="s">
        <v>91</v>
      </c>
    </row>
    <row r="56" spans="1:53" x14ac:dyDescent="0.25">
      <c r="BA56" s="20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CA35-35EF-475A-BE88-9859899DA1FB}">
  <sheetPr>
    <pageSetUpPr fitToPage="1"/>
  </sheetPr>
  <dimension ref="A1:BD56"/>
  <sheetViews>
    <sheetView zoomScale="87" zoomScaleNormal="87" workbookViewId="0">
      <pane xSplit="8" ySplit="3" topLeftCell="I4" activePane="bottomRight" state="frozen"/>
      <selection pane="topRight" activeCell="BA43" sqref="BA43"/>
      <selection pane="bottomLeft" activeCell="BA43" sqref="BA43"/>
      <selection pane="bottomRight" activeCell="K7" sqref="K7"/>
    </sheetView>
  </sheetViews>
  <sheetFormatPr defaultColWidth="8.7109375" defaultRowHeight="15.75" x14ac:dyDescent="0.25"/>
  <cols>
    <col min="1" max="1" width="27" style="1" bestFit="1" customWidth="1"/>
    <col min="2" max="2" width="3.140625" style="1" customWidth="1"/>
    <col min="3" max="3" width="27" style="1" customWidth="1"/>
    <col min="4" max="4" width="3" style="1" customWidth="1"/>
    <col min="5" max="5" width="8.7109375" style="1" customWidth="1"/>
    <col min="6" max="6" width="3" style="1" customWidth="1"/>
    <col min="7" max="7" width="16.5703125" style="1" bestFit="1" customWidth="1"/>
    <col min="8" max="8" width="3" style="1" customWidth="1"/>
    <col min="9" max="9" width="14.5703125" style="1" bestFit="1" customWidth="1"/>
    <col min="10" max="10" width="3" style="1" customWidth="1"/>
    <col min="11" max="11" width="10.28515625" style="1" bestFit="1" customWidth="1"/>
    <col min="12" max="12" width="3" style="1" customWidth="1"/>
    <col min="13" max="13" width="13" style="1" bestFit="1" customWidth="1"/>
    <col min="14" max="14" width="3" style="1" customWidth="1"/>
    <col min="15" max="15" width="8.7109375" style="1"/>
    <col min="16" max="16" width="3" style="1" customWidth="1"/>
    <col min="17" max="17" width="8.7109375" style="1" bestFit="1" customWidth="1"/>
    <col min="18" max="18" width="3" style="1" customWidth="1"/>
    <col min="19" max="19" width="11.28515625" style="1" bestFit="1" customWidth="1"/>
    <col min="20" max="20" width="3" style="1" customWidth="1"/>
    <col min="21" max="21" width="8.7109375" style="1" bestFit="1" customWidth="1"/>
    <col min="22" max="22" width="3" style="1" customWidth="1"/>
    <col min="23" max="23" width="10.42578125" style="1" bestFit="1" customWidth="1"/>
    <col min="24" max="24" width="3" style="1" customWidth="1"/>
    <col min="25" max="25" width="13" style="1" bestFit="1" customWidth="1"/>
    <col min="26" max="26" width="3" style="1" customWidth="1"/>
    <col min="27" max="27" width="10.5703125" style="1" bestFit="1" customWidth="1"/>
    <col min="28" max="28" width="3" style="1" customWidth="1"/>
    <col min="29" max="29" width="11.28515625" style="1" bestFit="1" customWidth="1"/>
    <col min="30" max="30" width="3" style="1" customWidth="1"/>
    <col min="31" max="31" width="10.5703125" style="1" bestFit="1" customWidth="1"/>
    <col min="32" max="32" width="3" style="1" customWidth="1"/>
    <col min="33" max="33" width="10.5703125" style="1" bestFit="1" customWidth="1"/>
    <col min="34" max="34" width="3" style="1" customWidth="1"/>
    <col min="35" max="35" width="10.5703125" style="1" customWidth="1"/>
    <col min="36" max="36" width="3" style="1" customWidth="1"/>
    <col min="37" max="37" width="10.5703125" style="1" customWidth="1"/>
    <col min="38" max="38" width="3" style="1" customWidth="1"/>
    <col min="39" max="39" width="8.7109375" style="1" bestFit="1" customWidth="1"/>
    <col min="40" max="40" width="3" style="1" customWidth="1"/>
    <col min="41" max="41" width="11.28515625" style="1" bestFit="1" customWidth="1"/>
    <col min="42" max="42" width="3" style="1" customWidth="1"/>
    <col min="43" max="43" width="10.42578125" style="1" bestFit="1" customWidth="1"/>
    <col min="44" max="44" width="3" style="1" customWidth="1"/>
    <col min="45" max="45" width="12.7109375" style="1" bestFit="1" customWidth="1"/>
    <col min="46" max="46" width="3" style="1" customWidth="1"/>
    <col min="47" max="47" width="10.7109375" style="1" customWidth="1"/>
    <col min="48" max="48" width="3" style="1" customWidth="1"/>
    <col min="49" max="49" width="14.5703125" style="1" bestFit="1" customWidth="1"/>
    <col min="50" max="50" width="3" style="1" customWidth="1"/>
    <col min="51" max="51" width="14" style="1" customWidth="1"/>
    <col min="52" max="52" width="3" style="1" customWidth="1"/>
    <col min="53" max="53" width="11.28515625" style="1" bestFit="1" customWidth="1"/>
    <col min="54" max="54" width="3" style="1" customWidth="1"/>
    <col min="55" max="55" width="14.5703125" style="1" bestFit="1" customWidth="1"/>
    <col min="56" max="56" width="84.7109375" style="1" customWidth="1"/>
    <col min="57" max="16384" width="8.7109375" style="1"/>
  </cols>
  <sheetData>
    <row r="1" spans="1:56" ht="18.75" x14ac:dyDescent="0.3">
      <c r="I1" s="22" t="s">
        <v>92</v>
      </c>
      <c r="M1" s="1" t="s">
        <v>5</v>
      </c>
      <c r="Q1" s="1" t="s">
        <v>5</v>
      </c>
      <c r="S1" s="1" t="s">
        <v>5</v>
      </c>
      <c r="U1" s="1" t="s">
        <v>5</v>
      </c>
      <c r="W1" s="1" t="s">
        <v>5</v>
      </c>
      <c r="Y1" s="1" t="s">
        <v>6</v>
      </c>
      <c r="AA1" s="1" t="s">
        <v>6</v>
      </c>
      <c r="AC1" s="1" t="s">
        <v>6</v>
      </c>
      <c r="AE1" s="1" t="s">
        <v>6</v>
      </c>
      <c r="AG1" s="1" t="s">
        <v>6</v>
      </c>
      <c r="AI1" s="1" t="s">
        <v>7</v>
      </c>
      <c r="AK1" s="1" t="s">
        <v>8</v>
      </c>
      <c r="AM1" s="1" t="s">
        <v>7</v>
      </c>
      <c r="AO1" s="1" t="s">
        <v>7</v>
      </c>
      <c r="AQ1" s="1" t="s">
        <v>7</v>
      </c>
      <c r="AU1" s="2">
        <v>2024</v>
      </c>
    </row>
    <row r="2" spans="1:56" x14ac:dyDescent="0.25">
      <c r="K2" s="2">
        <v>2023</v>
      </c>
      <c r="M2" s="2">
        <v>2023</v>
      </c>
      <c r="O2" s="1" t="s">
        <v>9</v>
      </c>
      <c r="Q2" s="1" t="s">
        <v>10</v>
      </c>
      <c r="S2" s="1" t="s">
        <v>10</v>
      </c>
      <c r="U2" s="1" t="s">
        <v>11</v>
      </c>
      <c r="W2" s="1" t="s">
        <v>11</v>
      </c>
      <c r="Y2" s="2">
        <v>2023</v>
      </c>
      <c r="AA2" s="1" t="s">
        <v>10</v>
      </c>
      <c r="AC2" s="1" t="s">
        <v>10</v>
      </c>
      <c r="AE2" s="1" t="s">
        <v>11</v>
      </c>
      <c r="AG2" s="1" t="s">
        <v>11</v>
      </c>
      <c r="AI2" s="1" t="s">
        <v>10</v>
      </c>
      <c r="AK2" s="1" t="s">
        <v>11</v>
      </c>
      <c r="AM2" s="1" t="s">
        <v>12</v>
      </c>
      <c r="AO2" s="1" t="s">
        <v>10</v>
      </c>
      <c r="AQ2" s="1" t="s">
        <v>11</v>
      </c>
      <c r="AS2" s="1" t="s">
        <v>7</v>
      </c>
      <c r="AU2" s="1" t="s">
        <v>10</v>
      </c>
      <c r="AW2" s="1" t="s">
        <v>14</v>
      </c>
      <c r="AY2" s="1" t="s">
        <v>14</v>
      </c>
      <c r="BA2" s="1" t="s">
        <v>14</v>
      </c>
      <c r="BC2" s="1" t="s">
        <v>14</v>
      </c>
    </row>
    <row r="3" spans="1:56" x14ac:dyDescent="0.25">
      <c r="A3" s="3" t="s">
        <v>15</v>
      </c>
      <c r="B3" s="4"/>
      <c r="C3" s="4" t="s">
        <v>93</v>
      </c>
      <c r="D3" s="6"/>
      <c r="E3" s="5" t="s">
        <v>16</v>
      </c>
      <c r="F3" s="6"/>
      <c r="G3" s="5" t="s">
        <v>17</v>
      </c>
      <c r="H3" s="6"/>
      <c r="I3" s="3" t="s">
        <v>18</v>
      </c>
      <c r="K3" s="7" t="s">
        <v>19</v>
      </c>
      <c r="M3" s="7" t="s">
        <v>20</v>
      </c>
      <c r="O3" s="7" t="s">
        <v>21</v>
      </c>
      <c r="Q3" s="7" t="s">
        <v>22</v>
      </c>
      <c r="S3" s="7" t="s">
        <v>23</v>
      </c>
      <c r="U3" s="7" t="s">
        <v>22</v>
      </c>
      <c r="W3" s="7" t="s">
        <v>23</v>
      </c>
      <c r="Y3" s="7" t="s">
        <v>20</v>
      </c>
      <c r="AA3" s="7" t="s">
        <v>22</v>
      </c>
      <c r="AC3" s="7" t="s">
        <v>23</v>
      </c>
      <c r="AE3" s="7" t="s">
        <v>22</v>
      </c>
      <c r="AG3" s="7" t="s">
        <v>23</v>
      </c>
      <c r="AI3" s="7" t="s">
        <v>22</v>
      </c>
      <c r="AK3" s="7" t="s">
        <v>22</v>
      </c>
      <c r="AM3" s="7" t="s">
        <v>23</v>
      </c>
      <c r="AO3" s="7" t="s">
        <v>23</v>
      </c>
      <c r="AQ3" s="7" t="s">
        <v>23</v>
      </c>
      <c r="AS3" s="7" t="s">
        <v>23</v>
      </c>
      <c r="AU3" s="7" t="s">
        <v>23</v>
      </c>
      <c r="AW3" s="7" t="s">
        <v>25</v>
      </c>
      <c r="AY3" s="7" t="s">
        <v>26</v>
      </c>
      <c r="BA3" s="7" t="s">
        <v>12</v>
      </c>
      <c r="BC3" s="7" t="s">
        <v>27</v>
      </c>
      <c r="BD3" s="1" t="s">
        <v>94</v>
      </c>
    </row>
    <row r="4" spans="1:56" x14ac:dyDescent="0.25">
      <c r="A4" s="4"/>
      <c r="B4" s="4"/>
      <c r="C4" s="4"/>
      <c r="D4" s="6"/>
      <c r="E4" s="6"/>
      <c r="F4" s="6"/>
      <c r="G4" s="6"/>
      <c r="H4" s="6"/>
      <c r="I4" s="4"/>
      <c r="BC4" s="8"/>
    </row>
    <row r="5" spans="1:56" x14ac:dyDescent="0.25">
      <c r="A5" s="1" t="s">
        <v>28</v>
      </c>
      <c r="C5" s="1" t="s">
        <v>28</v>
      </c>
      <c r="E5" s="1">
        <v>601.17999999999995</v>
      </c>
      <c r="G5" s="1" t="s">
        <v>29</v>
      </c>
      <c r="I5" s="1" t="s">
        <v>30</v>
      </c>
      <c r="K5" s="1">
        <v>39</v>
      </c>
      <c r="M5" s="9">
        <v>43.41</v>
      </c>
      <c r="O5" s="1" t="s">
        <v>31</v>
      </c>
      <c r="Q5" s="10">
        <v>1040</v>
      </c>
      <c r="S5" s="9">
        <f>ROUND(Q5*M5,2)</f>
        <v>45146.400000000001</v>
      </c>
      <c r="U5" s="1">
        <v>0</v>
      </c>
      <c r="W5" s="9">
        <f>ROUND(M5*1.5*U5,2)</f>
        <v>0</v>
      </c>
      <c r="Y5" s="9">
        <v>44.71</v>
      </c>
      <c r="AA5" s="10">
        <v>1040</v>
      </c>
      <c r="AC5" s="9">
        <f>ROUND(Y5*AA5,2)</f>
        <v>46498.400000000001</v>
      </c>
      <c r="AE5" s="1">
        <v>0</v>
      </c>
      <c r="AG5" s="9">
        <f>ROUND(Y5*1.5*AE5,2)</f>
        <v>0</v>
      </c>
      <c r="AI5" s="10">
        <f>Q5+AA5</f>
        <v>2080</v>
      </c>
      <c r="AK5" s="1">
        <f>U5+AE5</f>
        <v>0</v>
      </c>
      <c r="AM5" s="9">
        <v>839.47</v>
      </c>
      <c r="AO5" s="9">
        <f>S5+AC5</f>
        <v>91644.800000000003</v>
      </c>
      <c r="AQ5" s="9">
        <f>W5+AG5</f>
        <v>0</v>
      </c>
      <c r="AS5" s="9">
        <f>AO5+AQ5+AM5</f>
        <v>92484.27</v>
      </c>
      <c r="AU5" s="9">
        <v>46.05</v>
      </c>
      <c r="AW5" s="9">
        <f>ROUND(AU5*AI5,2)</f>
        <v>95784</v>
      </c>
      <c r="AY5" s="9">
        <f t="shared" ref="AY5:AY13" si="0">AU5*1.5*AK5</f>
        <v>0</v>
      </c>
      <c r="BA5" s="9">
        <f t="shared" ref="BA5:BA13" si="1">AM5</f>
        <v>839.47</v>
      </c>
      <c r="BC5" s="9">
        <f>AW5+AY5+BA5</f>
        <v>96623.47</v>
      </c>
    </row>
    <row r="6" spans="1:56" x14ac:dyDescent="0.25">
      <c r="A6" s="6" t="s">
        <v>32</v>
      </c>
      <c r="B6" s="6"/>
      <c r="C6" s="6" t="s">
        <v>32</v>
      </c>
      <c r="D6" s="6"/>
      <c r="E6" s="6">
        <v>601.16</v>
      </c>
      <c r="F6" s="6"/>
      <c r="G6" s="6" t="s">
        <v>33</v>
      </c>
      <c r="H6" s="6"/>
      <c r="I6" s="6" t="s">
        <v>34</v>
      </c>
      <c r="K6" s="1">
        <v>22</v>
      </c>
      <c r="M6" s="12">
        <v>28.93</v>
      </c>
      <c r="O6" s="1" t="s">
        <v>31</v>
      </c>
      <c r="Q6" s="10">
        <v>1040</v>
      </c>
      <c r="S6" s="13">
        <f t="shared" ref="S6:S39" si="2">ROUND(Q6*M6,2)</f>
        <v>30087.200000000001</v>
      </c>
      <c r="U6" s="1">
        <v>56</v>
      </c>
      <c r="W6" s="8">
        <f t="shared" ref="W6:W39" si="3">ROUND(M6*1.5*U6,2)</f>
        <v>2430.12</v>
      </c>
      <c r="Y6" s="12">
        <v>29.8</v>
      </c>
      <c r="AA6" s="10">
        <v>1040</v>
      </c>
      <c r="AC6" s="8">
        <f t="shared" ref="AC6:AC39" si="4">ROUND(Y6*AA6,2)</f>
        <v>30992</v>
      </c>
      <c r="AE6" s="1">
        <v>64</v>
      </c>
      <c r="AG6" s="8">
        <f t="shared" ref="AG6:AG39" si="5">ROUND(Y6*1.5*AE6,2)</f>
        <v>2860.8</v>
      </c>
      <c r="AI6" s="10">
        <f t="shared" ref="AI6:AI39" si="6">Q6+AA6</f>
        <v>2080</v>
      </c>
      <c r="AK6" s="1">
        <f t="shared" ref="AK6:AK39" si="7">U6+AE6</f>
        <v>120</v>
      </c>
      <c r="AM6" s="1">
        <v>827.21</v>
      </c>
      <c r="AO6" s="8">
        <f t="shared" ref="AO6:AO39" si="8">S6+AC6</f>
        <v>61079.199999999997</v>
      </c>
      <c r="AQ6" s="8">
        <f t="shared" ref="AQ6:AQ39" si="9">W6+AG6</f>
        <v>5290.92</v>
      </c>
      <c r="AS6" s="8">
        <f t="shared" ref="AS6:AS39" si="10">AO6+AQ6+AM6</f>
        <v>67197.33</v>
      </c>
      <c r="AU6" s="8">
        <v>30.69</v>
      </c>
      <c r="AW6" s="8">
        <f>ROUND(AU6*AI6,2)</f>
        <v>63835.199999999997</v>
      </c>
      <c r="AY6" s="8">
        <f t="shared" si="0"/>
        <v>5524.2000000000007</v>
      </c>
      <c r="BA6" s="8">
        <f t="shared" si="1"/>
        <v>827.21</v>
      </c>
      <c r="BC6" s="8">
        <f t="shared" ref="BC6:BC42" si="11">AW6+AY6+BA6</f>
        <v>70186.61</v>
      </c>
    </row>
    <row r="7" spans="1:56" x14ac:dyDescent="0.25">
      <c r="A7" s="1" t="s">
        <v>35</v>
      </c>
      <c r="C7" s="1" t="s">
        <v>35</v>
      </c>
      <c r="E7" s="1">
        <v>601.17999999999995</v>
      </c>
      <c r="G7" s="1" t="s">
        <v>29</v>
      </c>
      <c r="I7" s="1" t="s">
        <v>36</v>
      </c>
      <c r="K7" s="1">
        <v>15</v>
      </c>
      <c r="M7" s="12">
        <v>31.35</v>
      </c>
      <c r="O7" s="1" t="s">
        <v>31</v>
      </c>
      <c r="Q7" s="10">
        <v>1040</v>
      </c>
      <c r="S7" s="13">
        <f t="shared" si="2"/>
        <v>32604</v>
      </c>
      <c r="U7" s="1">
        <v>0</v>
      </c>
      <c r="W7" s="8">
        <f t="shared" si="3"/>
        <v>0</v>
      </c>
      <c r="Y7" s="12">
        <v>32.29</v>
      </c>
      <c r="AA7" s="10">
        <v>1080</v>
      </c>
      <c r="AC7" s="8">
        <f t="shared" si="4"/>
        <v>34873.199999999997</v>
      </c>
      <c r="AE7" s="1">
        <v>0</v>
      </c>
      <c r="AG7" s="8">
        <f t="shared" si="5"/>
        <v>0</v>
      </c>
      <c r="AI7" s="10">
        <f t="shared" si="6"/>
        <v>2120</v>
      </c>
      <c r="AK7" s="1">
        <f t="shared" si="7"/>
        <v>0</v>
      </c>
      <c r="AM7" s="1">
        <v>782.67</v>
      </c>
      <c r="AO7" s="8">
        <f t="shared" si="8"/>
        <v>67477.2</v>
      </c>
      <c r="AQ7" s="8">
        <f t="shared" si="9"/>
        <v>0</v>
      </c>
      <c r="AS7" s="8">
        <f t="shared" si="10"/>
        <v>68259.87</v>
      </c>
      <c r="AU7" s="8">
        <v>33.26</v>
      </c>
      <c r="AW7" s="8">
        <f>ROUND(AU7*AI7,2)</f>
        <v>70511.199999999997</v>
      </c>
      <c r="AY7" s="8">
        <f t="shared" si="0"/>
        <v>0</v>
      </c>
      <c r="BA7" s="8">
        <f t="shared" si="1"/>
        <v>782.67</v>
      </c>
      <c r="BC7" s="8">
        <f t="shared" si="11"/>
        <v>71293.87</v>
      </c>
    </row>
    <row r="8" spans="1:56" x14ac:dyDescent="0.25">
      <c r="A8" s="1" t="s">
        <v>37</v>
      </c>
      <c r="C8" s="1" t="s">
        <v>37</v>
      </c>
      <c r="E8" s="1">
        <v>603.17999999999995</v>
      </c>
      <c r="G8" s="1" t="s">
        <v>29</v>
      </c>
      <c r="I8" s="1" t="s">
        <v>38</v>
      </c>
      <c r="K8" s="1">
        <v>23</v>
      </c>
      <c r="M8" s="12">
        <v>40</v>
      </c>
      <c r="O8" s="1" t="s">
        <v>31</v>
      </c>
      <c r="Q8" s="10">
        <v>24</v>
      </c>
      <c r="S8" s="13">
        <f t="shared" si="2"/>
        <v>960</v>
      </c>
      <c r="U8" s="1">
        <v>0</v>
      </c>
      <c r="W8" s="8">
        <f t="shared" si="3"/>
        <v>0</v>
      </c>
      <c r="Y8" s="12">
        <v>0</v>
      </c>
      <c r="AA8" s="10">
        <v>0</v>
      </c>
      <c r="AC8" s="8">
        <f t="shared" si="4"/>
        <v>0</v>
      </c>
      <c r="AE8" s="1">
        <v>0</v>
      </c>
      <c r="AG8" s="8">
        <f t="shared" si="5"/>
        <v>0</v>
      </c>
      <c r="AI8" s="10">
        <f t="shared" si="6"/>
        <v>24</v>
      </c>
      <c r="AK8" s="1">
        <f t="shared" si="7"/>
        <v>0</v>
      </c>
      <c r="AM8" s="1">
        <v>0</v>
      </c>
      <c r="AO8" s="8">
        <f t="shared" si="8"/>
        <v>960</v>
      </c>
      <c r="AQ8" s="8">
        <f t="shared" si="9"/>
        <v>0</v>
      </c>
      <c r="AS8" s="8">
        <f t="shared" si="10"/>
        <v>960</v>
      </c>
      <c r="AU8" s="12">
        <v>40</v>
      </c>
      <c r="AW8" s="8">
        <f>M8*24</f>
        <v>960</v>
      </c>
      <c r="AY8" s="8">
        <f t="shared" si="0"/>
        <v>0</v>
      </c>
      <c r="BA8" s="8">
        <f t="shared" si="1"/>
        <v>0</v>
      </c>
      <c r="BC8" s="8">
        <f t="shared" si="11"/>
        <v>960</v>
      </c>
    </row>
    <row r="9" spans="1:56" x14ac:dyDescent="0.25">
      <c r="A9" s="1" t="s">
        <v>39</v>
      </c>
      <c r="C9" s="1" t="s">
        <v>39</v>
      </c>
      <c r="E9" s="1">
        <v>603.17999999999995</v>
      </c>
      <c r="G9" s="1" t="s">
        <v>29</v>
      </c>
      <c r="I9" s="1" t="s">
        <v>40</v>
      </c>
      <c r="K9" s="1">
        <v>1</v>
      </c>
      <c r="M9" s="12">
        <v>40</v>
      </c>
      <c r="O9" s="1" t="s">
        <v>31</v>
      </c>
      <c r="Q9" s="10">
        <v>7</v>
      </c>
      <c r="S9" s="13">
        <f t="shared" si="2"/>
        <v>280</v>
      </c>
      <c r="W9" s="8">
        <f t="shared" si="3"/>
        <v>0</v>
      </c>
      <c r="Y9" s="12">
        <v>0</v>
      </c>
      <c r="AA9" s="10"/>
      <c r="AC9" s="8">
        <f t="shared" si="4"/>
        <v>0</v>
      </c>
      <c r="AG9" s="8">
        <f t="shared" si="5"/>
        <v>0</v>
      </c>
      <c r="AI9" s="10">
        <f t="shared" si="6"/>
        <v>7</v>
      </c>
      <c r="AK9" s="1">
        <f t="shared" si="7"/>
        <v>0</v>
      </c>
      <c r="AM9" s="1">
        <v>0</v>
      </c>
      <c r="AO9" s="8">
        <f t="shared" si="8"/>
        <v>280</v>
      </c>
      <c r="AQ9" s="8">
        <f t="shared" si="9"/>
        <v>0</v>
      </c>
      <c r="AS9" s="8">
        <f t="shared" si="10"/>
        <v>280</v>
      </c>
      <c r="AU9" s="12">
        <v>40</v>
      </c>
      <c r="AW9" s="8">
        <f>M9*24</f>
        <v>960</v>
      </c>
      <c r="AY9" s="8">
        <f t="shared" si="0"/>
        <v>0</v>
      </c>
      <c r="BA9" s="8">
        <f t="shared" si="1"/>
        <v>0</v>
      </c>
      <c r="BC9" s="8">
        <f t="shared" si="11"/>
        <v>960</v>
      </c>
    </row>
    <row r="10" spans="1:56" x14ac:dyDescent="0.25">
      <c r="A10" s="1" t="s">
        <v>41</v>
      </c>
      <c r="C10" s="1" t="s">
        <v>41</v>
      </c>
      <c r="E10" s="1">
        <v>603.17999999999995</v>
      </c>
      <c r="G10" s="1" t="s">
        <v>29</v>
      </c>
      <c r="I10" s="1" t="s">
        <v>42</v>
      </c>
      <c r="K10" s="1">
        <v>5</v>
      </c>
      <c r="M10" s="12">
        <v>40</v>
      </c>
      <c r="O10" s="1" t="s">
        <v>31</v>
      </c>
      <c r="Q10" s="10">
        <v>19</v>
      </c>
      <c r="S10" s="13">
        <f t="shared" si="2"/>
        <v>760</v>
      </c>
      <c r="U10" s="1">
        <v>0</v>
      </c>
      <c r="W10" s="8">
        <f t="shared" si="3"/>
        <v>0</v>
      </c>
      <c r="Y10" s="12">
        <v>0</v>
      </c>
      <c r="AA10" s="10">
        <v>0</v>
      </c>
      <c r="AC10" s="8">
        <f t="shared" si="4"/>
        <v>0</v>
      </c>
      <c r="AE10" s="1">
        <v>0</v>
      </c>
      <c r="AG10" s="8">
        <f t="shared" si="5"/>
        <v>0</v>
      </c>
      <c r="AI10" s="10">
        <f t="shared" si="6"/>
        <v>19</v>
      </c>
      <c r="AK10" s="1">
        <f t="shared" si="7"/>
        <v>0</v>
      </c>
      <c r="AM10" s="1">
        <v>0</v>
      </c>
      <c r="AO10" s="8">
        <f t="shared" si="8"/>
        <v>760</v>
      </c>
      <c r="AQ10" s="8">
        <f t="shared" si="9"/>
        <v>0</v>
      </c>
      <c r="AS10" s="8">
        <f t="shared" si="10"/>
        <v>760</v>
      </c>
      <c r="AU10" s="12">
        <v>40</v>
      </c>
      <c r="AW10" s="8">
        <f>M10*24</f>
        <v>960</v>
      </c>
      <c r="AY10" s="8">
        <f t="shared" si="0"/>
        <v>0</v>
      </c>
      <c r="BA10" s="8">
        <f t="shared" si="1"/>
        <v>0</v>
      </c>
      <c r="BC10" s="8">
        <f t="shared" si="11"/>
        <v>960</v>
      </c>
    </row>
    <row r="11" spans="1:56" x14ac:dyDescent="0.25">
      <c r="A11" s="1" t="s">
        <v>43</v>
      </c>
      <c r="C11" s="1" t="s">
        <v>43</v>
      </c>
      <c r="E11" s="1">
        <v>603.17999999999995</v>
      </c>
      <c r="G11" s="1" t="s">
        <v>29</v>
      </c>
      <c r="I11" s="1" t="s">
        <v>44</v>
      </c>
      <c r="K11" s="1">
        <v>14</v>
      </c>
      <c r="M11" s="12">
        <v>40</v>
      </c>
      <c r="O11" s="1" t="s">
        <v>31</v>
      </c>
      <c r="Q11" s="10">
        <v>19</v>
      </c>
      <c r="S11" s="13">
        <f t="shared" si="2"/>
        <v>760</v>
      </c>
      <c r="U11" s="1">
        <v>0</v>
      </c>
      <c r="W11" s="8">
        <f t="shared" si="3"/>
        <v>0</v>
      </c>
      <c r="Y11" s="12">
        <v>0</v>
      </c>
      <c r="AA11" s="10"/>
      <c r="AC11" s="8">
        <f t="shared" si="4"/>
        <v>0</v>
      </c>
      <c r="AG11" s="8">
        <f t="shared" si="5"/>
        <v>0</v>
      </c>
      <c r="AI11" s="10">
        <f t="shared" si="6"/>
        <v>19</v>
      </c>
      <c r="AK11" s="1">
        <f t="shared" si="7"/>
        <v>0</v>
      </c>
      <c r="AM11" s="1">
        <v>0</v>
      </c>
      <c r="AO11" s="8">
        <f t="shared" si="8"/>
        <v>760</v>
      </c>
      <c r="AQ11" s="8">
        <f t="shared" si="9"/>
        <v>0</v>
      </c>
      <c r="AS11" s="8">
        <f t="shared" si="10"/>
        <v>760</v>
      </c>
      <c r="AU11" s="12">
        <v>40</v>
      </c>
      <c r="AW11" s="8">
        <f>M11*24</f>
        <v>960</v>
      </c>
      <c r="AY11" s="8">
        <f t="shared" si="0"/>
        <v>0</v>
      </c>
      <c r="BA11" s="8">
        <f t="shared" si="1"/>
        <v>0</v>
      </c>
      <c r="BC11" s="8">
        <f t="shared" si="11"/>
        <v>960</v>
      </c>
    </row>
    <row r="12" spans="1:56" x14ac:dyDescent="0.25">
      <c r="A12" s="1" t="s">
        <v>45</v>
      </c>
      <c r="C12" s="1" t="s">
        <v>45</v>
      </c>
      <c r="E12" s="1">
        <v>603.17999999999995</v>
      </c>
      <c r="G12" s="1" t="s">
        <v>29</v>
      </c>
      <c r="I12" s="1" t="s">
        <v>42</v>
      </c>
      <c r="K12" s="1">
        <v>1</v>
      </c>
      <c r="M12" s="12">
        <v>40</v>
      </c>
      <c r="O12" s="1" t="s">
        <v>31</v>
      </c>
      <c r="Q12" s="10">
        <v>21</v>
      </c>
      <c r="S12" s="13">
        <f t="shared" si="2"/>
        <v>840</v>
      </c>
      <c r="U12" s="1">
        <v>0</v>
      </c>
      <c r="W12" s="8">
        <f t="shared" si="3"/>
        <v>0</v>
      </c>
      <c r="Y12" s="12">
        <v>0</v>
      </c>
      <c r="AA12" s="10">
        <v>0</v>
      </c>
      <c r="AC12" s="8">
        <f t="shared" si="4"/>
        <v>0</v>
      </c>
      <c r="AE12" s="1">
        <v>0</v>
      </c>
      <c r="AG12" s="8">
        <f t="shared" si="5"/>
        <v>0</v>
      </c>
      <c r="AI12" s="10">
        <f t="shared" si="6"/>
        <v>21</v>
      </c>
      <c r="AK12" s="1">
        <f t="shared" si="7"/>
        <v>0</v>
      </c>
      <c r="AM12" s="1">
        <v>0</v>
      </c>
      <c r="AO12" s="8">
        <f t="shared" si="8"/>
        <v>840</v>
      </c>
      <c r="AQ12" s="8">
        <f t="shared" si="9"/>
        <v>0</v>
      </c>
      <c r="AS12" s="8">
        <f t="shared" si="10"/>
        <v>840</v>
      </c>
      <c r="AU12" s="12">
        <v>40</v>
      </c>
      <c r="AW12" s="8">
        <f>M12*24</f>
        <v>960</v>
      </c>
      <c r="AY12" s="8">
        <f t="shared" si="0"/>
        <v>0</v>
      </c>
      <c r="BA12" s="8">
        <f t="shared" si="1"/>
        <v>0</v>
      </c>
      <c r="BC12" s="8">
        <f t="shared" si="11"/>
        <v>960</v>
      </c>
    </row>
    <row r="13" spans="1:56" x14ac:dyDescent="0.25">
      <c r="A13" s="1" t="s">
        <v>46</v>
      </c>
      <c r="E13" s="1">
        <v>603.17999999999995</v>
      </c>
      <c r="G13" s="1" t="s">
        <v>29</v>
      </c>
      <c r="M13" s="12">
        <v>40</v>
      </c>
      <c r="O13" s="1" t="s">
        <v>31</v>
      </c>
      <c r="Q13" s="10">
        <v>4</v>
      </c>
      <c r="S13" s="13">
        <f t="shared" si="2"/>
        <v>160</v>
      </c>
      <c r="U13" s="1">
        <v>0</v>
      </c>
      <c r="W13" s="8">
        <f t="shared" si="3"/>
        <v>0</v>
      </c>
      <c r="Y13" s="12">
        <v>0</v>
      </c>
      <c r="AA13" s="10"/>
      <c r="AC13" s="8">
        <f t="shared" si="4"/>
        <v>0</v>
      </c>
      <c r="AG13" s="8">
        <f t="shared" si="5"/>
        <v>0</v>
      </c>
      <c r="AI13" s="10">
        <f t="shared" si="6"/>
        <v>4</v>
      </c>
      <c r="AK13" s="1">
        <f t="shared" si="7"/>
        <v>0</v>
      </c>
      <c r="AM13" s="1">
        <v>0</v>
      </c>
      <c r="AO13" s="8">
        <f t="shared" si="8"/>
        <v>160</v>
      </c>
      <c r="AQ13" s="8">
        <f t="shared" si="9"/>
        <v>0</v>
      </c>
      <c r="AS13" s="8">
        <f t="shared" si="10"/>
        <v>160</v>
      </c>
      <c r="AU13" s="12">
        <v>0</v>
      </c>
      <c r="AW13" s="8">
        <f>ROUND(AU13*AI13,2)</f>
        <v>0</v>
      </c>
      <c r="AY13" s="8">
        <f t="shared" si="0"/>
        <v>0</v>
      </c>
      <c r="BA13" s="8">
        <f t="shared" si="1"/>
        <v>0</v>
      </c>
      <c r="BC13" s="8">
        <f t="shared" si="11"/>
        <v>0</v>
      </c>
      <c r="BD13" s="1" t="s">
        <v>95</v>
      </c>
    </row>
    <row r="14" spans="1:56" x14ac:dyDescent="0.25">
      <c r="A14" s="1" t="s">
        <v>47</v>
      </c>
      <c r="C14" s="1" t="s">
        <v>96</v>
      </c>
      <c r="E14" s="12">
        <v>675.18</v>
      </c>
      <c r="G14" s="1" t="s">
        <v>29</v>
      </c>
      <c r="K14" s="1">
        <v>1</v>
      </c>
      <c r="M14" s="12">
        <v>63.25</v>
      </c>
      <c r="O14" s="1" t="s">
        <v>31</v>
      </c>
      <c r="Q14" s="10">
        <v>28</v>
      </c>
      <c r="S14" s="13">
        <f t="shared" si="2"/>
        <v>1771</v>
      </c>
      <c r="U14" s="1">
        <v>0</v>
      </c>
      <c r="W14" s="8">
        <f t="shared" si="3"/>
        <v>0</v>
      </c>
      <c r="Y14" s="12">
        <v>63.75</v>
      </c>
      <c r="AA14" s="10">
        <v>23</v>
      </c>
      <c r="AC14" s="8">
        <f t="shared" si="4"/>
        <v>1466.25</v>
      </c>
      <c r="AE14" s="1">
        <v>0</v>
      </c>
      <c r="AG14" s="8">
        <f t="shared" si="5"/>
        <v>0</v>
      </c>
      <c r="AI14" s="10">
        <f t="shared" si="6"/>
        <v>51</v>
      </c>
      <c r="AK14" s="1">
        <f t="shared" si="7"/>
        <v>0</v>
      </c>
      <c r="AM14" s="1">
        <v>229.78</v>
      </c>
      <c r="AO14" s="8">
        <f t="shared" si="8"/>
        <v>3237.25</v>
      </c>
      <c r="AQ14" s="8">
        <f t="shared" si="9"/>
        <v>0</v>
      </c>
      <c r="AS14" s="8">
        <f t="shared" si="10"/>
        <v>3467.03</v>
      </c>
      <c r="AU14" s="8">
        <v>0</v>
      </c>
      <c r="AW14" s="8">
        <v>4000</v>
      </c>
      <c r="AY14" s="8">
        <v>0</v>
      </c>
      <c r="BA14" s="8">
        <v>0</v>
      </c>
      <c r="BC14" s="8">
        <f t="shared" si="11"/>
        <v>4000</v>
      </c>
      <c r="BD14" s="1" t="s">
        <v>97</v>
      </c>
    </row>
    <row r="15" spans="1:56" x14ac:dyDescent="0.25">
      <c r="A15" s="1" t="s">
        <v>49</v>
      </c>
      <c r="E15" s="6">
        <v>601.16999999999996</v>
      </c>
      <c r="G15" s="1" t="s">
        <v>50</v>
      </c>
      <c r="I15" s="1" t="s">
        <v>51</v>
      </c>
      <c r="K15" s="1">
        <v>1</v>
      </c>
      <c r="M15" s="12">
        <v>14.94</v>
      </c>
      <c r="O15" s="1" t="s">
        <v>31</v>
      </c>
      <c r="Q15" s="10">
        <v>480</v>
      </c>
      <c r="S15" s="13">
        <f t="shared" si="2"/>
        <v>7171.2</v>
      </c>
      <c r="U15" s="1">
        <v>9</v>
      </c>
      <c r="W15" s="8">
        <f t="shared" si="3"/>
        <v>201.69</v>
      </c>
      <c r="Y15" s="12">
        <v>0</v>
      </c>
      <c r="AA15" s="10">
        <v>0</v>
      </c>
      <c r="AC15" s="8">
        <f t="shared" si="4"/>
        <v>0</v>
      </c>
      <c r="AE15" s="1">
        <v>0</v>
      </c>
      <c r="AG15" s="8">
        <f t="shared" si="5"/>
        <v>0</v>
      </c>
      <c r="AI15" s="10">
        <f t="shared" si="6"/>
        <v>480</v>
      </c>
      <c r="AK15" s="1">
        <f t="shared" si="7"/>
        <v>9</v>
      </c>
      <c r="AM15" s="1">
        <v>0</v>
      </c>
      <c r="AO15" s="8">
        <f t="shared" si="8"/>
        <v>7171.2</v>
      </c>
      <c r="AQ15" s="8">
        <f t="shared" si="9"/>
        <v>201.69</v>
      </c>
      <c r="AS15" s="8">
        <f t="shared" si="10"/>
        <v>7372.8899999999994</v>
      </c>
      <c r="AU15" s="8">
        <v>0</v>
      </c>
      <c r="AW15" s="8">
        <f>ROUND(AU15*AI15,2)</f>
        <v>0</v>
      </c>
      <c r="AY15" s="8">
        <f>AU15*1.5*AK15</f>
        <v>0</v>
      </c>
      <c r="BA15" s="8">
        <f t="shared" ref="BA15:BA20" si="12">AM15</f>
        <v>0</v>
      </c>
      <c r="BC15" s="8">
        <f t="shared" si="11"/>
        <v>0</v>
      </c>
      <c r="BD15" s="1" t="s">
        <v>98</v>
      </c>
    </row>
    <row r="16" spans="1:56" x14ac:dyDescent="0.25">
      <c r="A16" s="1" t="s">
        <v>52</v>
      </c>
      <c r="C16" s="1" t="s">
        <v>52</v>
      </c>
      <c r="E16" s="6">
        <v>601.16999999999996</v>
      </c>
      <c r="G16" s="1" t="s">
        <v>50</v>
      </c>
      <c r="I16" s="1" t="s">
        <v>53</v>
      </c>
      <c r="K16" s="1">
        <v>10</v>
      </c>
      <c r="M16" s="12">
        <v>20</v>
      </c>
      <c r="O16" s="1" t="s">
        <v>31</v>
      </c>
      <c r="Q16" s="10">
        <v>1040</v>
      </c>
      <c r="S16" s="13">
        <f t="shared" si="2"/>
        <v>20800</v>
      </c>
      <c r="U16" s="1">
        <v>104.5</v>
      </c>
      <c r="W16" s="8">
        <f t="shared" si="3"/>
        <v>3135</v>
      </c>
      <c r="Y16" s="12">
        <v>20.6</v>
      </c>
      <c r="AA16" s="10">
        <v>1047</v>
      </c>
      <c r="AC16" s="8">
        <f t="shared" si="4"/>
        <v>21568.2</v>
      </c>
      <c r="AE16" s="1">
        <v>33</v>
      </c>
      <c r="AG16" s="8">
        <f t="shared" si="5"/>
        <v>1019.7</v>
      </c>
      <c r="AI16" s="10">
        <f t="shared" si="6"/>
        <v>2087</v>
      </c>
      <c r="AK16" s="1">
        <f t="shared" si="7"/>
        <v>137.5</v>
      </c>
      <c r="AM16" s="1">
        <v>588.11</v>
      </c>
      <c r="AO16" s="8">
        <f t="shared" si="8"/>
        <v>42368.2</v>
      </c>
      <c r="AQ16" s="8">
        <f t="shared" si="9"/>
        <v>4154.7</v>
      </c>
      <c r="AS16" s="8">
        <f t="shared" si="10"/>
        <v>47111.009999999995</v>
      </c>
      <c r="AU16" s="8">
        <v>21.22</v>
      </c>
      <c r="AW16" s="8">
        <f>ROUND(AU16*AI16,2)</f>
        <v>44286.14</v>
      </c>
      <c r="AY16" s="8">
        <f>AU16*1.5*AK16</f>
        <v>4376.625</v>
      </c>
      <c r="BA16" s="8">
        <f t="shared" si="12"/>
        <v>588.11</v>
      </c>
      <c r="BC16" s="8">
        <f t="shared" si="11"/>
        <v>49250.875</v>
      </c>
    </row>
    <row r="17" spans="1:56" x14ac:dyDescent="0.25">
      <c r="A17" s="1" t="s">
        <v>54</v>
      </c>
      <c r="C17" s="1" t="s">
        <v>54</v>
      </c>
      <c r="D17" s="6"/>
      <c r="E17" s="6">
        <v>601.16999999999996</v>
      </c>
      <c r="F17" s="6"/>
      <c r="G17" s="6" t="s">
        <v>50</v>
      </c>
      <c r="H17" s="6"/>
      <c r="I17" s="6" t="s">
        <v>51</v>
      </c>
      <c r="K17" s="14">
        <v>3</v>
      </c>
      <c r="M17" s="12">
        <v>14.42</v>
      </c>
      <c r="O17" s="1" t="s">
        <v>31</v>
      </c>
      <c r="Q17" s="10">
        <v>1040</v>
      </c>
      <c r="S17" s="13">
        <f t="shared" si="2"/>
        <v>14996.8</v>
      </c>
      <c r="U17" s="1">
        <v>32.75</v>
      </c>
      <c r="W17" s="8">
        <f t="shared" si="3"/>
        <v>708.38</v>
      </c>
      <c r="Y17" s="12">
        <v>14.85</v>
      </c>
      <c r="AA17" s="10">
        <v>1031.5</v>
      </c>
      <c r="AC17" s="8">
        <f t="shared" si="4"/>
        <v>15317.78</v>
      </c>
      <c r="AE17" s="1">
        <v>24.75</v>
      </c>
      <c r="AG17" s="8">
        <f t="shared" si="5"/>
        <v>551.30999999999995</v>
      </c>
      <c r="AI17" s="10">
        <f t="shared" si="6"/>
        <v>2071.5</v>
      </c>
      <c r="AK17" s="1">
        <f t="shared" si="7"/>
        <v>57.5</v>
      </c>
      <c r="AM17" s="1">
        <v>344.68</v>
      </c>
      <c r="AO17" s="8">
        <f t="shared" si="8"/>
        <v>30314.58</v>
      </c>
      <c r="AQ17" s="8">
        <f t="shared" si="9"/>
        <v>1259.69</v>
      </c>
      <c r="AS17" s="8">
        <f t="shared" si="10"/>
        <v>31918.95</v>
      </c>
      <c r="AU17" s="8">
        <v>17.36</v>
      </c>
      <c r="AW17" s="8">
        <f>ROUND(AU17*AI17,2)</f>
        <v>35961.24</v>
      </c>
      <c r="AY17" s="8">
        <f>AU17*1.5*AK17</f>
        <v>1497.3</v>
      </c>
      <c r="BA17" s="8">
        <f t="shared" si="12"/>
        <v>344.68</v>
      </c>
      <c r="BC17" s="8">
        <f t="shared" si="11"/>
        <v>37803.22</v>
      </c>
      <c r="BD17" s="1" t="s">
        <v>99</v>
      </c>
    </row>
    <row r="18" spans="1:56" x14ac:dyDescent="0.25">
      <c r="A18" s="1" t="s">
        <v>55</v>
      </c>
      <c r="C18" s="1" t="s">
        <v>100</v>
      </c>
      <c r="D18" s="6"/>
      <c r="E18" s="6">
        <v>601.16999999999996</v>
      </c>
      <c r="F18" s="6"/>
      <c r="G18" s="6" t="s">
        <v>50</v>
      </c>
      <c r="H18" s="6"/>
      <c r="I18" s="6" t="s">
        <v>51</v>
      </c>
      <c r="K18" s="14">
        <v>1</v>
      </c>
      <c r="M18" s="12">
        <v>14.5</v>
      </c>
      <c r="O18" s="1" t="s">
        <v>31</v>
      </c>
      <c r="Q18" s="10">
        <v>1040</v>
      </c>
      <c r="S18" s="13">
        <f t="shared" si="2"/>
        <v>15080</v>
      </c>
      <c r="U18" s="1">
        <v>20.5</v>
      </c>
      <c r="W18" s="8">
        <f t="shared" si="3"/>
        <v>445.88</v>
      </c>
      <c r="Y18" s="12">
        <v>14.94</v>
      </c>
      <c r="AA18" s="10">
        <v>1024</v>
      </c>
      <c r="AC18" s="8">
        <f t="shared" si="4"/>
        <v>15298.56</v>
      </c>
      <c r="AE18" s="1">
        <v>6.5</v>
      </c>
      <c r="AG18" s="8">
        <f t="shared" si="5"/>
        <v>145.66999999999999</v>
      </c>
      <c r="AI18" s="10">
        <f t="shared" si="6"/>
        <v>2064</v>
      </c>
      <c r="AK18" s="1">
        <f t="shared" si="7"/>
        <v>27</v>
      </c>
      <c r="AM18" s="1">
        <v>344.67</v>
      </c>
      <c r="AO18" s="8">
        <f t="shared" si="8"/>
        <v>30378.559999999998</v>
      </c>
      <c r="AQ18" s="8">
        <f t="shared" si="9"/>
        <v>591.54999999999995</v>
      </c>
      <c r="AS18" s="8">
        <f t="shared" si="10"/>
        <v>31314.779999999995</v>
      </c>
      <c r="AU18" s="8">
        <v>15.97</v>
      </c>
      <c r="AW18" s="8">
        <f>ROUND(AU18*AI18,2)</f>
        <v>32962.080000000002</v>
      </c>
      <c r="AY18" s="8">
        <f>AU18*1.5*AK18</f>
        <v>646.78500000000008</v>
      </c>
      <c r="BA18" s="8">
        <f t="shared" si="12"/>
        <v>344.67</v>
      </c>
      <c r="BC18" s="8">
        <f t="shared" si="11"/>
        <v>33953.535000000003</v>
      </c>
      <c r="BD18" s="1" t="s">
        <v>101</v>
      </c>
    </row>
    <row r="19" spans="1:56" x14ac:dyDescent="0.25">
      <c r="A19" s="1" t="s">
        <v>56</v>
      </c>
      <c r="C19" s="1" t="s">
        <v>56</v>
      </c>
      <c r="D19" s="6"/>
      <c r="E19" s="6">
        <v>601.16999999999996</v>
      </c>
      <c r="F19" s="6"/>
      <c r="G19" s="6" t="s">
        <v>50</v>
      </c>
      <c r="H19" s="6"/>
      <c r="I19" s="6" t="s">
        <v>51</v>
      </c>
      <c r="K19" s="14">
        <v>1</v>
      </c>
      <c r="M19" s="12">
        <v>14.5</v>
      </c>
      <c r="O19" s="1" t="s">
        <v>31</v>
      </c>
      <c r="Q19" s="10">
        <v>450</v>
      </c>
      <c r="S19" s="13">
        <f t="shared" si="2"/>
        <v>6525</v>
      </c>
      <c r="U19" s="1">
        <v>2</v>
      </c>
      <c r="W19" s="8">
        <f t="shared" si="3"/>
        <v>43.5</v>
      </c>
      <c r="Y19" s="12">
        <v>15</v>
      </c>
      <c r="AA19" s="10">
        <v>876</v>
      </c>
      <c r="AC19" s="8">
        <f t="shared" si="4"/>
        <v>13140</v>
      </c>
      <c r="AE19" s="1">
        <v>11.5</v>
      </c>
      <c r="AG19" s="8">
        <f t="shared" si="5"/>
        <v>258.75</v>
      </c>
      <c r="AI19" s="10">
        <f t="shared" si="6"/>
        <v>1326</v>
      </c>
      <c r="AK19" s="1">
        <f t="shared" si="7"/>
        <v>13.5</v>
      </c>
      <c r="AM19" s="1">
        <v>281.48</v>
      </c>
      <c r="AO19" s="8">
        <f t="shared" si="8"/>
        <v>19665</v>
      </c>
      <c r="AQ19" s="8">
        <f t="shared" si="9"/>
        <v>302.25</v>
      </c>
      <c r="AS19" s="8">
        <f t="shared" si="10"/>
        <v>20248.73</v>
      </c>
      <c r="AU19" s="8">
        <v>15.45</v>
      </c>
      <c r="AW19" s="8">
        <f>(AI19/18*26)*AU19</f>
        <v>29591.9</v>
      </c>
      <c r="AY19" s="8">
        <f>(AK19/18*26)*1.5*AU19</f>
        <v>451.91249999999997</v>
      </c>
      <c r="BA19" s="8">
        <f t="shared" si="12"/>
        <v>281.48</v>
      </c>
      <c r="BC19" s="8">
        <f t="shared" si="11"/>
        <v>30325.2925</v>
      </c>
    </row>
    <row r="20" spans="1:56" x14ac:dyDescent="0.25">
      <c r="A20" s="1" t="s">
        <v>57</v>
      </c>
      <c r="C20" s="1" t="s">
        <v>57</v>
      </c>
      <c r="D20" s="6"/>
      <c r="E20" s="6">
        <v>601.16999999999996</v>
      </c>
      <c r="F20" s="6"/>
      <c r="G20" s="6" t="s">
        <v>50</v>
      </c>
      <c r="H20" s="6"/>
      <c r="I20" s="6" t="s">
        <v>51</v>
      </c>
      <c r="K20" s="14">
        <v>1</v>
      </c>
      <c r="M20" s="12">
        <v>15.97</v>
      </c>
      <c r="O20" s="1" t="s">
        <v>31</v>
      </c>
      <c r="Q20" s="10">
        <v>1040</v>
      </c>
      <c r="S20" s="13">
        <f t="shared" si="2"/>
        <v>16608.8</v>
      </c>
      <c r="U20" s="1">
        <v>22.5</v>
      </c>
      <c r="W20" s="8">
        <f t="shared" si="3"/>
        <v>538.99</v>
      </c>
      <c r="Y20" s="12">
        <v>16.45</v>
      </c>
      <c r="AA20" s="10">
        <v>989.5</v>
      </c>
      <c r="AC20" s="8">
        <f t="shared" si="4"/>
        <v>16277.28</v>
      </c>
      <c r="AE20" s="1">
        <v>9.25</v>
      </c>
      <c r="AG20" s="8">
        <f t="shared" si="5"/>
        <v>228.24</v>
      </c>
      <c r="AI20" s="10">
        <f t="shared" si="6"/>
        <v>2029.5</v>
      </c>
      <c r="AK20" s="1">
        <f t="shared" si="7"/>
        <v>31.75</v>
      </c>
      <c r="AM20" s="1">
        <v>350.42</v>
      </c>
      <c r="AO20" s="8">
        <f t="shared" si="8"/>
        <v>32886.080000000002</v>
      </c>
      <c r="AQ20" s="8">
        <f t="shared" si="9"/>
        <v>767.23</v>
      </c>
      <c r="AS20" s="8">
        <f t="shared" si="10"/>
        <v>34003.730000000003</v>
      </c>
      <c r="AU20" s="8">
        <v>16.940000000000001</v>
      </c>
      <c r="AW20" s="8">
        <f t="shared" ref="AW20:AW33" si="13">ROUND(AU20*AI20,2)</f>
        <v>34379.730000000003</v>
      </c>
      <c r="AY20" s="8">
        <f t="shared" ref="AY20:AY33" si="14">AU20*1.5*AK20</f>
        <v>806.76750000000015</v>
      </c>
      <c r="BA20" s="8">
        <f t="shared" si="12"/>
        <v>350.42</v>
      </c>
      <c r="BC20" s="8">
        <f t="shared" si="11"/>
        <v>35536.917500000003</v>
      </c>
    </row>
    <row r="21" spans="1:56" x14ac:dyDescent="0.25">
      <c r="A21" s="1" t="s">
        <v>102</v>
      </c>
      <c r="D21" s="6"/>
      <c r="E21" s="6">
        <v>601.16</v>
      </c>
      <c r="F21" s="6"/>
      <c r="G21" s="6" t="s">
        <v>33</v>
      </c>
      <c r="H21" s="6"/>
      <c r="I21" s="6" t="s">
        <v>59</v>
      </c>
      <c r="K21" s="14">
        <v>6</v>
      </c>
      <c r="M21" s="12">
        <v>20.059999999999999</v>
      </c>
      <c r="O21" s="1" t="s">
        <v>31</v>
      </c>
      <c r="Q21" s="10">
        <v>1040</v>
      </c>
      <c r="S21" s="13">
        <f t="shared" si="2"/>
        <v>20862.400000000001</v>
      </c>
      <c r="U21" s="1">
        <v>12</v>
      </c>
      <c r="W21" s="8">
        <f t="shared" si="3"/>
        <v>361.08</v>
      </c>
      <c r="Y21" s="12">
        <v>20.66</v>
      </c>
      <c r="AA21" s="10">
        <v>1040</v>
      </c>
      <c r="AC21" s="8">
        <f t="shared" si="4"/>
        <v>21486.400000000001</v>
      </c>
      <c r="AE21" s="1">
        <v>26</v>
      </c>
      <c r="AG21" s="8">
        <f t="shared" si="5"/>
        <v>805.74</v>
      </c>
      <c r="AI21" s="10">
        <f t="shared" si="6"/>
        <v>2080</v>
      </c>
      <c r="AK21" s="1">
        <f t="shared" si="7"/>
        <v>38</v>
      </c>
      <c r="AM21" s="1">
        <v>588.11</v>
      </c>
      <c r="AO21" s="8">
        <f t="shared" si="8"/>
        <v>42348.800000000003</v>
      </c>
      <c r="AQ21" s="8">
        <f t="shared" si="9"/>
        <v>1166.82</v>
      </c>
      <c r="AS21" s="8">
        <f t="shared" si="10"/>
        <v>44103.73</v>
      </c>
      <c r="AU21" s="8">
        <v>0</v>
      </c>
      <c r="AW21" s="8">
        <f t="shared" si="13"/>
        <v>0</v>
      </c>
      <c r="AY21" s="8">
        <f t="shared" si="14"/>
        <v>0</v>
      </c>
      <c r="BA21" s="8">
        <v>0</v>
      </c>
      <c r="BC21" s="8">
        <f t="shared" si="11"/>
        <v>0</v>
      </c>
      <c r="BD21" s="1" t="s">
        <v>103</v>
      </c>
    </row>
    <row r="22" spans="1:56" x14ac:dyDescent="0.25">
      <c r="A22" s="1" t="s">
        <v>60</v>
      </c>
      <c r="C22" s="1" t="s">
        <v>60</v>
      </c>
      <c r="E22" s="6">
        <v>601.13</v>
      </c>
      <c r="G22" s="1" t="s">
        <v>61</v>
      </c>
      <c r="I22" s="1" t="s">
        <v>53</v>
      </c>
      <c r="K22" s="1">
        <v>22</v>
      </c>
      <c r="M22" s="12">
        <v>25.31</v>
      </c>
      <c r="O22" s="1" t="s">
        <v>31</v>
      </c>
      <c r="Q22" s="10">
        <f>1136-56</f>
        <v>1080</v>
      </c>
      <c r="S22" s="13">
        <f t="shared" si="2"/>
        <v>27334.799999999999</v>
      </c>
      <c r="U22" s="1">
        <v>408</v>
      </c>
      <c r="W22" s="8">
        <f t="shared" si="3"/>
        <v>15489.72</v>
      </c>
      <c r="Y22" s="12">
        <v>26.07</v>
      </c>
      <c r="AA22" s="10">
        <v>1040</v>
      </c>
      <c r="AC22" s="8">
        <f t="shared" si="4"/>
        <v>27112.799999999999</v>
      </c>
      <c r="AE22" s="1">
        <v>348</v>
      </c>
      <c r="AG22" s="8">
        <f t="shared" si="5"/>
        <v>13608.54</v>
      </c>
      <c r="AI22" s="10">
        <f t="shared" si="6"/>
        <v>2120</v>
      </c>
      <c r="AK22" s="1">
        <f t="shared" si="7"/>
        <v>756</v>
      </c>
      <c r="AM22" s="1">
        <v>867.39</v>
      </c>
      <c r="AO22" s="8">
        <f t="shared" si="8"/>
        <v>54447.6</v>
      </c>
      <c r="AQ22" s="8">
        <f t="shared" si="9"/>
        <v>29098.260000000002</v>
      </c>
      <c r="AS22" s="8">
        <f t="shared" si="10"/>
        <v>84413.25</v>
      </c>
      <c r="AU22" s="8">
        <v>26.85</v>
      </c>
      <c r="AW22" s="8">
        <f t="shared" si="13"/>
        <v>56922</v>
      </c>
      <c r="AY22" s="8">
        <f t="shared" si="14"/>
        <v>30447.900000000005</v>
      </c>
      <c r="BA22" s="8">
        <f t="shared" ref="BA22:BA34" si="15">AM22</f>
        <v>867.39</v>
      </c>
      <c r="BC22" s="8">
        <f t="shared" si="11"/>
        <v>88237.290000000008</v>
      </c>
    </row>
    <row r="23" spans="1:56" x14ac:dyDescent="0.25">
      <c r="A23" s="1" t="s">
        <v>62</v>
      </c>
      <c r="C23" s="1" t="s">
        <v>62</v>
      </c>
      <c r="E23" s="6">
        <v>601.13</v>
      </c>
      <c r="G23" s="1" t="s">
        <v>61</v>
      </c>
      <c r="I23" s="1" t="s">
        <v>63</v>
      </c>
      <c r="K23" s="1">
        <v>4</v>
      </c>
      <c r="M23" s="12">
        <v>16.3</v>
      </c>
      <c r="O23" s="1" t="s">
        <v>31</v>
      </c>
      <c r="Q23" s="10">
        <v>1040</v>
      </c>
      <c r="S23" s="13">
        <f t="shared" si="2"/>
        <v>16952</v>
      </c>
      <c r="U23" s="1">
        <v>150</v>
      </c>
      <c r="W23" s="8">
        <f t="shared" si="3"/>
        <v>3667.5</v>
      </c>
      <c r="Y23" s="12">
        <v>16.79</v>
      </c>
      <c r="AA23" s="10">
        <v>1040</v>
      </c>
      <c r="AC23" s="8">
        <f t="shared" si="4"/>
        <v>17461.599999999999</v>
      </c>
      <c r="AE23" s="12">
        <v>151</v>
      </c>
      <c r="AG23" s="8">
        <f>ROUND(Y23*1.5*AE23,2)</f>
        <v>3802.94</v>
      </c>
      <c r="AI23" s="10">
        <f t="shared" si="6"/>
        <v>2080</v>
      </c>
      <c r="AK23" s="1">
        <f t="shared" si="7"/>
        <v>301</v>
      </c>
      <c r="AM23" s="1">
        <v>468.89</v>
      </c>
      <c r="AO23" s="8">
        <f t="shared" si="8"/>
        <v>34413.599999999999</v>
      </c>
      <c r="AQ23" s="8">
        <f t="shared" si="9"/>
        <v>7470.4400000000005</v>
      </c>
      <c r="AS23" s="8">
        <f t="shared" si="10"/>
        <v>42352.93</v>
      </c>
      <c r="AU23" s="8">
        <v>17.29</v>
      </c>
      <c r="AW23" s="8">
        <f t="shared" si="13"/>
        <v>35963.199999999997</v>
      </c>
      <c r="AY23" s="8">
        <f t="shared" si="14"/>
        <v>7806.4349999999995</v>
      </c>
      <c r="BA23" s="8">
        <f t="shared" si="15"/>
        <v>468.89</v>
      </c>
      <c r="BC23" s="8">
        <f t="shared" si="11"/>
        <v>44238.524999999994</v>
      </c>
    </row>
    <row r="24" spans="1:56" x14ac:dyDescent="0.25">
      <c r="A24" s="6" t="s">
        <v>64</v>
      </c>
      <c r="B24" s="6"/>
      <c r="C24" s="6" t="s">
        <v>64</v>
      </c>
      <c r="D24" s="6"/>
      <c r="E24" s="6">
        <v>601.13</v>
      </c>
      <c r="G24" s="1" t="s">
        <v>61</v>
      </c>
      <c r="I24" s="1" t="s">
        <v>63</v>
      </c>
      <c r="K24" s="1">
        <v>13</v>
      </c>
      <c r="M24" s="12">
        <v>18.399999999999999</v>
      </c>
      <c r="O24" s="1" t="s">
        <v>31</v>
      </c>
      <c r="Q24" s="10">
        <v>1040</v>
      </c>
      <c r="S24" s="13">
        <f t="shared" si="2"/>
        <v>19136</v>
      </c>
      <c r="U24" s="1">
        <v>185</v>
      </c>
      <c r="W24" s="8">
        <f t="shared" si="3"/>
        <v>5106</v>
      </c>
      <c r="Y24" s="12">
        <v>18.95</v>
      </c>
      <c r="AA24" s="10">
        <v>1080</v>
      </c>
      <c r="AC24" s="8">
        <f t="shared" si="4"/>
        <v>20466</v>
      </c>
      <c r="AE24" s="1">
        <v>169</v>
      </c>
      <c r="AG24" s="8">
        <f t="shared" si="5"/>
        <v>4803.83</v>
      </c>
      <c r="AI24" s="10">
        <f t="shared" si="6"/>
        <v>2120</v>
      </c>
      <c r="AK24" s="1">
        <f t="shared" si="7"/>
        <v>354</v>
      </c>
      <c r="AM24" s="1">
        <v>756</v>
      </c>
      <c r="AO24" s="8">
        <f t="shared" si="8"/>
        <v>39602</v>
      </c>
      <c r="AQ24" s="8">
        <f t="shared" si="9"/>
        <v>9909.83</v>
      </c>
      <c r="AS24" s="8">
        <f t="shared" si="10"/>
        <v>50267.83</v>
      </c>
      <c r="AU24" s="8">
        <v>19.52</v>
      </c>
      <c r="AW24" s="8">
        <f t="shared" si="13"/>
        <v>41382.400000000001</v>
      </c>
      <c r="AY24" s="8">
        <f t="shared" si="14"/>
        <v>10365.120000000001</v>
      </c>
      <c r="BA24" s="8">
        <f t="shared" si="15"/>
        <v>756</v>
      </c>
      <c r="BC24" s="8">
        <f t="shared" si="11"/>
        <v>52503.520000000004</v>
      </c>
    </row>
    <row r="25" spans="1:56" x14ac:dyDescent="0.25">
      <c r="A25" s="6" t="s">
        <v>65</v>
      </c>
      <c r="B25" s="6"/>
      <c r="C25" s="6" t="s">
        <v>65</v>
      </c>
      <c r="D25" s="6"/>
      <c r="E25" s="6">
        <v>601.13</v>
      </c>
      <c r="G25" s="1" t="s">
        <v>61</v>
      </c>
      <c r="H25" s="6"/>
      <c r="I25" s="1" t="s">
        <v>63</v>
      </c>
      <c r="K25" s="1">
        <v>11</v>
      </c>
      <c r="M25" s="12">
        <v>18.399999999999999</v>
      </c>
      <c r="O25" s="1" t="s">
        <v>31</v>
      </c>
      <c r="Q25" s="10">
        <v>1040</v>
      </c>
      <c r="S25" s="13">
        <f t="shared" si="2"/>
        <v>19136</v>
      </c>
      <c r="U25" s="1">
        <v>155</v>
      </c>
      <c r="W25" s="8">
        <f t="shared" si="3"/>
        <v>4278</v>
      </c>
      <c r="Y25" s="12">
        <v>18.95</v>
      </c>
      <c r="AA25" s="10">
        <v>1080</v>
      </c>
      <c r="AC25" s="8">
        <f t="shared" si="4"/>
        <v>20466</v>
      </c>
      <c r="AE25" s="1">
        <v>150</v>
      </c>
      <c r="AG25" s="8">
        <f t="shared" si="5"/>
        <v>4263.75</v>
      </c>
      <c r="AI25" s="10">
        <f t="shared" si="6"/>
        <v>2120</v>
      </c>
      <c r="AK25" s="1">
        <f t="shared" si="7"/>
        <v>305</v>
      </c>
      <c r="AM25" s="1">
        <v>727.06</v>
      </c>
      <c r="AO25" s="8">
        <f t="shared" si="8"/>
        <v>39602</v>
      </c>
      <c r="AQ25" s="8">
        <f t="shared" si="9"/>
        <v>8541.75</v>
      </c>
      <c r="AS25" s="8">
        <f t="shared" si="10"/>
        <v>48870.81</v>
      </c>
      <c r="AU25" s="8">
        <v>19.52</v>
      </c>
      <c r="AW25" s="8">
        <f t="shared" si="13"/>
        <v>41382.400000000001</v>
      </c>
      <c r="AY25" s="8">
        <f t="shared" si="14"/>
        <v>8930.4</v>
      </c>
      <c r="BA25" s="8">
        <f t="shared" si="15"/>
        <v>727.06</v>
      </c>
      <c r="BC25" s="8">
        <f t="shared" si="11"/>
        <v>51039.86</v>
      </c>
    </row>
    <row r="26" spans="1:56" x14ac:dyDescent="0.25">
      <c r="A26" s="1" t="s">
        <v>66</v>
      </c>
      <c r="C26" s="1" t="s">
        <v>66</v>
      </c>
      <c r="D26" s="6"/>
      <c r="E26" s="6">
        <v>601.13</v>
      </c>
      <c r="G26" s="1" t="s">
        <v>61</v>
      </c>
      <c r="I26" s="6" t="s">
        <v>63</v>
      </c>
      <c r="K26" s="14">
        <v>5</v>
      </c>
      <c r="M26" s="12">
        <v>16.690000000000001</v>
      </c>
      <c r="O26" s="1" t="s">
        <v>31</v>
      </c>
      <c r="Q26" s="10">
        <v>1040</v>
      </c>
      <c r="S26" s="13">
        <f t="shared" si="2"/>
        <v>17357.599999999999</v>
      </c>
      <c r="U26" s="1">
        <v>63</v>
      </c>
      <c r="W26" s="8">
        <f t="shared" si="3"/>
        <v>1577.21</v>
      </c>
      <c r="Y26" s="12">
        <v>17.190000000000001</v>
      </c>
      <c r="AA26" s="10">
        <v>1040</v>
      </c>
      <c r="AC26" s="8">
        <f t="shared" si="4"/>
        <v>17877.599999999999</v>
      </c>
      <c r="AE26" s="1">
        <v>37</v>
      </c>
      <c r="AG26" s="8">
        <f t="shared" si="5"/>
        <v>954.05</v>
      </c>
      <c r="AI26" s="10">
        <f t="shared" si="6"/>
        <v>2080</v>
      </c>
      <c r="AK26" s="1">
        <f t="shared" si="7"/>
        <v>100</v>
      </c>
      <c r="AM26" s="1">
        <v>575.13</v>
      </c>
      <c r="AO26" s="8">
        <f t="shared" si="8"/>
        <v>35235.199999999997</v>
      </c>
      <c r="AQ26" s="8">
        <f t="shared" si="9"/>
        <v>2531.2600000000002</v>
      </c>
      <c r="AS26" s="8">
        <f t="shared" si="10"/>
        <v>38341.589999999997</v>
      </c>
      <c r="AU26" s="8">
        <v>17.71</v>
      </c>
      <c r="AW26" s="8">
        <f t="shared" si="13"/>
        <v>36836.800000000003</v>
      </c>
      <c r="AY26" s="8">
        <f t="shared" si="14"/>
        <v>2656.5</v>
      </c>
      <c r="BA26" s="8">
        <f t="shared" si="15"/>
        <v>575.13</v>
      </c>
      <c r="BC26" s="8">
        <f t="shared" si="11"/>
        <v>40068.43</v>
      </c>
    </row>
    <row r="27" spans="1:56" x14ac:dyDescent="0.25">
      <c r="A27" s="1" t="s">
        <v>67</v>
      </c>
      <c r="C27" s="1" t="s">
        <v>67</v>
      </c>
      <c r="D27" s="6"/>
      <c r="E27" s="6">
        <v>601.13</v>
      </c>
      <c r="G27" s="1" t="s">
        <v>61</v>
      </c>
      <c r="H27" s="6"/>
      <c r="I27" s="6" t="s">
        <v>63</v>
      </c>
      <c r="K27" s="14">
        <v>1</v>
      </c>
      <c r="M27" s="12">
        <v>14.36</v>
      </c>
      <c r="O27" s="1" t="s">
        <v>31</v>
      </c>
      <c r="Q27" s="10">
        <v>1040</v>
      </c>
      <c r="S27" s="13">
        <f t="shared" si="2"/>
        <v>14934.4</v>
      </c>
      <c r="U27" s="1">
        <v>148</v>
      </c>
      <c r="W27" s="8">
        <f t="shared" si="3"/>
        <v>3187.92</v>
      </c>
      <c r="Y27" s="12">
        <v>14.79</v>
      </c>
      <c r="AA27" s="10">
        <v>1040</v>
      </c>
      <c r="AC27" s="8">
        <f t="shared" si="4"/>
        <v>15381.6</v>
      </c>
      <c r="AE27" s="1">
        <v>193</v>
      </c>
      <c r="AG27" s="8">
        <f t="shared" si="5"/>
        <v>4281.71</v>
      </c>
      <c r="AI27" s="10">
        <f t="shared" si="6"/>
        <v>2080</v>
      </c>
      <c r="AK27" s="1">
        <f t="shared" si="7"/>
        <v>341</v>
      </c>
      <c r="AM27" s="1">
        <v>344.67</v>
      </c>
      <c r="AO27" s="8">
        <f t="shared" si="8"/>
        <v>30316</v>
      </c>
      <c r="AQ27" s="8">
        <f t="shared" si="9"/>
        <v>7469.63</v>
      </c>
      <c r="AS27" s="8">
        <f t="shared" si="10"/>
        <v>38130.299999999996</v>
      </c>
      <c r="AU27" s="8">
        <v>15.23</v>
      </c>
      <c r="AW27" s="8">
        <f t="shared" si="13"/>
        <v>31678.400000000001</v>
      </c>
      <c r="AY27" s="8">
        <f t="shared" si="14"/>
        <v>7790.1449999999995</v>
      </c>
      <c r="BA27" s="8">
        <f t="shared" si="15"/>
        <v>344.67</v>
      </c>
      <c r="BC27" s="8">
        <f t="shared" si="11"/>
        <v>39813.214999999997</v>
      </c>
    </row>
    <row r="28" spans="1:56" x14ac:dyDescent="0.25">
      <c r="A28" s="6" t="s">
        <v>68</v>
      </c>
      <c r="B28" s="6"/>
      <c r="C28" s="6" t="s">
        <v>68</v>
      </c>
      <c r="D28" s="6"/>
      <c r="E28" s="6">
        <v>601.16</v>
      </c>
      <c r="F28" s="6"/>
      <c r="G28" s="6" t="s">
        <v>33</v>
      </c>
      <c r="H28" s="6"/>
      <c r="I28" s="6" t="s">
        <v>53</v>
      </c>
      <c r="K28" s="1">
        <v>16</v>
      </c>
      <c r="M28" s="12">
        <v>20.5</v>
      </c>
      <c r="O28" s="1" t="s">
        <v>31</v>
      </c>
      <c r="Q28" s="10">
        <v>1040</v>
      </c>
      <c r="S28" s="13">
        <f t="shared" si="2"/>
        <v>21320</v>
      </c>
      <c r="U28" s="1">
        <v>0</v>
      </c>
      <c r="W28" s="8">
        <f t="shared" si="3"/>
        <v>0</v>
      </c>
      <c r="Y28" s="12">
        <v>21.12</v>
      </c>
      <c r="AA28" s="10">
        <v>1040</v>
      </c>
      <c r="AC28" s="8">
        <f t="shared" si="4"/>
        <v>21964.799999999999</v>
      </c>
      <c r="AE28" s="1">
        <v>0</v>
      </c>
      <c r="AG28" s="8">
        <f t="shared" si="5"/>
        <v>0</v>
      </c>
      <c r="AI28" s="10">
        <f t="shared" si="6"/>
        <v>2080</v>
      </c>
      <c r="AK28" s="1">
        <f t="shared" si="7"/>
        <v>0</v>
      </c>
      <c r="AM28" s="1">
        <v>802.65</v>
      </c>
      <c r="AO28" s="8">
        <f t="shared" si="8"/>
        <v>43284.800000000003</v>
      </c>
      <c r="AQ28" s="8">
        <f t="shared" si="9"/>
        <v>0</v>
      </c>
      <c r="AS28" s="8">
        <f t="shared" si="10"/>
        <v>44087.450000000004</v>
      </c>
      <c r="AU28" s="8">
        <v>21.75</v>
      </c>
      <c r="AW28" s="8">
        <f t="shared" si="13"/>
        <v>45240</v>
      </c>
      <c r="AY28" s="8">
        <f t="shared" si="14"/>
        <v>0</v>
      </c>
      <c r="BA28" s="8">
        <f t="shared" si="15"/>
        <v>802.65</v>
      </c>
      <c r="BC28" s="8">
        <f t="shared" si="11"/>
        <v>46042.65</v>
      </c>
    </row>
    <row r="29" spans="1:56" x14ac:dyDescent="0.25">
      <c r="A29" s="6" t="s">
        <v>69</v>
      </c>
      <c r="B29" s="6"/>
      <c r="C29" s="6"/>
      <c r="D29" s="6"/>
      <c r="E29" s="6">
        <v>601.16</v>
      </c>
      <c r="F29" s="6"/>
      <c r="G29" s="6" t="s">
        <v>33</v>
      </c>
      <c r="H29" s="6"/>
      <c r="I29" s="6"/>
      <c r="K29" s="1">
        <v>7</v>
      </c>
      <c r="M29" s="12">
        <v>17.39</v>
      </c>
      <c r="O29" s="1" t="s">
        <v>31</v>
      </c>
      <c r="Q29" s="10">
        <v>680</v>
      </c>
      <c r="S29" s="13">
        <f t="shared" si="2"/>
        <v>11825.2</v>
      </c>
      <c r="U29" s="1">
        <v>26</v>
      </c>
      <c r="W29" s="8">
        <f t="shared" si="3"/>
        <v>678.21</v>
      </c>
      <c r="Y29" s="12">
        <v>0</v>
      </c>
      <c r="AA29" s="10">
        <v>0</v>
      </c>
      <c r="AC29" s="8">
        <f t="shared" si="4"/>
        <v>0</v>
      </c>
      <c r="AE29" s="1">
        <v>0</v>
      </c>
      <c r="AG29" s="8">
        <f t="shared" si="5"/>
        <v>0</v>
      </c>
      <c r="AI29" s="10">
        <f t="shared" si="6"/>
        <v>680</v>
      </c>
      <c r="AK29" s="1">
        <f t="shared" si="7"/>
        <v>26</v>
      </c>
      <c r="AM29" s="1">
        <v>0</v>
      </c>
      <c r="AO29" s="8">
        <f t="shared" si="8"/>
        <v>11825.2</v>
      </c>
      <c r="AQ29" s="8">
        <f t="shared" si="9"/>
        <v>678.21</v>
      </c>
      <c r="AS29" s="8">
        <f t="shared" si="10"/>
        <v>12503.41</v>
      </c>
      <c r="AU29" s="8">
        <v>0</v>
      </c>
      <c r="AW29" s="8">
        <f t="shared" si="13"/>
        <v>0</v>
      </c>
      <c r="AY29" s="8">
        <f t="shared" si="14"/>
        <v>0</v>
      </c>
      <c r="BA29" s="8">
        <f t="shared" si="15"/>
        <v>0</v>
      </c>
      <c r="BC29" s="8">
        <f t="shared" si="11"/>
        <v>0</v>
      </c>
    </row>
    <row r="30" spans="1:56" x14ac:dyDescent="0.25">
      <c r="A30" s="6" t="s">
        <v>70</v>
      </c>
      <c r="B30" s="6"/>
      <c r="C30" s="6" t="s">
        <v>70</v>
      </c>
      <c r="D30" s="6"/>
      <c r="E30" s="6">
        <v>601.16</v>
      </c>
      <c r="F30" s="6"/>
      <c r="G30" s="6" t="s">
        <v>33</v>
      </c>
      <c r="H30" s="6"/>
      <c r="I30" s="6"/>
      <c r="K30" s="1">
        <v>20</v>
      </c>
      <c r="M30" s="12">
        <v>23.5</v>
      </c>
      <c r="O30" s="1" t="s">
        <v>31</v>
      </c>
      <c r="Q30" s="10">
        <v>1040</v>
      </c>
      <c r="S30" s="13">
        <f t="shared" si="2"/>
        <v>24440</v>
      </c>
      <c r="U30" s="1">
        <v>21</v>
      </c>
      <c r="W30" s="8">
        <f>M30*1.5*U30</f>
        <v>740.25</v>
      </c>
      <c r="Y30" s="12">
        <f>M30*1.03</f>
        <v>24.205000000000002</v>
      </c>
      <c r="AA30" s="10">
        <v>1080</v>
      </c>
      <c r="AC30" s="8">
        <f t="shared" si="4"/>
        <v>26141.4</v>
      </c>
      <c r="AE30" s="1">
        <v>41</v>
      </c>
      <c r="AG30" s="8">
        <f t="shared" si="5"/>
        <v>1488.61</v>
      </c>
      <c r="AI30" s="10">
        <f t="shared" si="6"/>
        <v>2120</v>
      </c>
      <c r="AK30" s="1">
        <f t="shared" si="7"/>
        <v>62</v>
      </c>
      <c r="AM30" s="1">
        <v>684.65</v>
      </c>
      <c r="AO30" s="8">
        <f t="shared" si="8"/>
        <v>50581.4</v>
      </c>
      <c r="AQ30" s="8">
        <f t="shared" si="9"/>
        <v>2228.8599999999997</v>
      </c>
      <c r="AS30" s="8">
        <f t="shared" si="10"/>
        <v>53494.91</v>
      </c>
      <c r="AU30" s="8">
        <v>24.94</v>
      </c>
      <c r="AW30" s="8">
        <f t="shared" si="13"/>
        <v>52872.800000000003</v>
      </c>
      <c r="AY30" s="8">
        <f t="shared" si="14"/>
        <v>2319.42</v>
      </c>
      <c r="BA30" s="8">
        <f t="shared" si="15"/>
        <v>684.65</v>
      </c>
      <c r="BC30" s="8">
        <f t="shared" si="11"/>
        <v>55876.87</v>
      </c>
      <c r="BD30" s="1" t="s">
        <v>104</v>
      </c>
    </row>
    <row r="31" spans="1:56" x14ac:dyDescent="0.25">
      <c r="A31" s="6" t="s">
        <v>71</v>
      </c>
      <c r="B31" s="6"/>
      <c r="C31" s="6" t="s">
        <v>71</v>
      </c>
      <c r="D31" s="6"/>
      <c r="E31" s="6">
        <v>601.16</v>
      </c>
      <c r="F31" s="6"/>
      <c r="G31" s="6" t="s">
        <v>33</v>
      </c>
      <c r="H31" s="6"/>
      <c r="I31" s="6" t="s">
        <v>72</v>
      </c>
      <c r="K31" s="1">
        <v>15</v>
      </c>
      <c r="M31" s="12">
        <v>20.02</v>
      </c>
      <c r="O31" s="1" t="s">
        <v>31</v>
      </c>
      <c r="Q31" s="10">
        <v>1040</v>
      </c>
      <c r="S31" s="13">
        <f t="shared" si="2"/>
        <v>20820.8</v>
      </c>
      <c r="U31" s="1">
        <v>58</v>
      </c>
      <c r="W31" s="8">
        <f t="shared" si="3"/>
        <v>1741.74</v>
      </c>
      <c r="Y31" s="12">
        <v>20.62</v>
      </c>
      <c r="AA31" s="10">
        <v>1080</v>
      </c>
      <c r="AC31" s="8">
        <f t="shared" si="4"/>
        <v>22269.599999999999</v>
      </c>
      <c r="AE31" s="1">
        <v>94.5</v>
      </c>
      <c r="AG31" s="8">
        <f t="shared" si="5"/>
        <v>2922.89</v>
      </c>
      <c r="AI31" s="10">
        <f t="shared" si="6"/>
        <v>2120</v>
      </c>
      <c r="AK31" s="1">
        <f t="shared" si="7"/>
        <v>152.5</v>
      </c>
      <c r="AM31" s="1">
        <v>902.6</v>
      </c>
      <c r="AO31" s="8">
        <f t="shared" si="8"/>
        <v>43090.399999999994</v>
      </c>
      <c r="AQ31" s="8">
        <f t="shared" si="9"/>
        <v>4664.63</v>
      </c>
      <c r="AS31" s="8">
        <f t="shared" si="10"/>
        <v>48657.62999999999</v>
      </c>
      <c r="AU31" s="8">
        <v>21.24</v>
      </c>
      <c r="AW31" s="8">
        <f t="shared" si="13"/>
        <v>45028.800000000003</v>
      </c>
      <c r="AY31" s="8">
        <f t="shared" si="14"/>
        <v>4858.6499999999996</v>
      </c>
      <c r="BA31" s="8">
        <f t="shared" si="15"/>
        <v>902.6</v>
      </c>
      <c r="BC31" s="8">
        <f t="shared" si="11"/>
        <v>50790.05</v>
      </c>
    </row>
    <row r="32" spans="1:56" x14ac:dyDescent="0.25">
      <c r="A32" s="1" t="s">
        <v>73</v>
      </c>
      <c r="C32" s="1" t="s">
        <v>73</v>
      </c>
      <c r="D32" s="6"/>
      <c r="E32" s="6">
        <v>601.16</v>
      </c>
      <c r="F32" s="6"/>
      <c r="G32" s="6" t="s">
        <v>33</v>
      </c>
      <c r="H32" s="6"/>
      <c r="I32" s="6" t="s">
        <v>59</v>
      </c>
      <c r="K32" s="14">
        <v>5</v>
      </c>
      <c r="M32" s="12">
        <v>17.39</v>
      </c>
      <c r="O32" s="1" t="s">
        <v>31</v>
      </c>
      <c r="Q32" s="10">
        <v>1040</v>
      </c>
      <c r="S32" s="13">
        <f t="shared" si="2"/>
        <v>18085.599999999999</v>
      </c>
      <c r="U32" s="1">
        <v>48.5</v>
      </c>
      <c r="W32" s="8">
        <f t="shared" si="3"/>
        <v>1265.1199999999999</v>
      </c>
      <c r="Y32" s="12">
        <v>17.91</v>
      </c>
      <c r="AA32" s="10">
        <v>985.5</v>
      </c>
      <c r="AC32" s="8">
        <f t="shared" si="4"/>
        <v>17650.310000000001</v>
      </c>
      <c r="AE32" s="1">
        <v>68</v>
      </c>
      <c r="AG32" s="8">
        <f t="shared" si="5"/>
        <v>1826.82</v>
      </c>
      <c r="AI32" s="10">
        <f t="shared" si="6"/>
        <v>2025.5</v>
      </c>
      <c r="AK32" s="1">
        <f t="shared" si="7"/>
        <v>116.5</v>
      </c>
      <c r="AM32" s="1">
        <v>622.79999999999995</v>
      </c>
      <c r="AO32" s="8">
        <f t="shared" si="8"/>
        <v>35735.910000000003</v>
      </c>
      <c r="AQ32" s="8">
        <f t="shared" si="9"/>
        <v>3091.9399999999996</v>
      </c>
      <c r="AS32" s="8">
        <f t="shared" si="10"/>
        <v>39450.650000000009</v>
      </c>
      <c r="AU32" s="8">
        <v>18.45</v>
      </c>
      <c r="AW32" s="8">
        <f t="shared" si="13"/>
        <v>37370.480000000003</v>
      </c>
      <c r="AY32" s="8">
        <f t="shared" si="14"/>
        <v>3224.1374999999998</v>
      </c>
      <c r="BA32" s="8">
        <f t="shared" si="15"/>
        <v>622.79999999999995</v>
      </c>
      <c r="BC32" s="8">
        <f t="shared" si="11"/>
        <v>41217.417500000003</v>
      </c>
      <c r="BD32" s="1" t="s">
        <v>105</v>
      </c>
    </row>
    <row r="33" spans="1:56" x14ac:dyDescent="0.25">
      <c r="A33" s="6" t="s">
        <v>74</v>
      </c>
      <c r="B33" s="6"/>
      <c r="C33" s="6" t="s">
        <v>74</v>
      </c>
      <c r="D33" s="6"/>
      <c r="E33" s="6">
        <v>601.16</v>
      </c>
      <c r="F33" s="6"/>
      <c r="G33" s="6" t="s">
        <v>33</v>
      </c>
      <c r="H33" s="6"/>
      <c r="I33" s="6" t="s">
        <v>53</v>
      </c>
      <c r="K33" s="1">
        <v>15</v>
      </c>
      <c r="M33" s="12">
        <v>20.47</v>
      </c>
      <c r="O33" s="1" t="s">
        <v>31</v>
      </c>
      <c r="Q33" s="10">
        <v>1040</v>
      </c>
      <c r="S33" s="13">
        <f t="shared" si="2"/>
        <v>21288.799999999999</v>
      </c>
      <c r="U33" s="1">
        <v>91</v>
      </c>
      <c r="W33" s="8">
        <f t="shared" si="3"/>
        <v>2794.16</v>
      </c>
      <c r="Y33" s="12">
        <v>21.08</v>
      </c>
      <c r="AA33" s="10">
        <v>1120</v>
      </c>
      <c r="AC33" s="8">
        <f t="shared" si="4"/>
        <v>23609.599999999999</v>
      </c>
      <c r="AE33" s="1">
        <v>94</v>
      </c>
      <c r="AG33" s="8">
        <f t="shared" si="5"/>
        <v>2972.28</v>
      </c>
      <c r="AI33" s="10">
        <f t="shared" si="6"/>
        <v>2160</v>
      </c>
      <c r="AK33" s="1">
        <f t="shared" si="7"/>
        <v>185</v>
      </c>
      <c r="AM33" s="1">
        <v>889.26</v>
      </c>
      <c r="AO33" s="8">
        <f t="shared" si="8"/>
        <v>44898.399999999994</v>
      </c>
      <c r="AQ33" s="8">
        <f t="shared" si="9"/>
        <v>5766.4400000000005</v>
      </c>
      <c r="AS33" s="8">
        <f t="shared" si="10"/>
        <v>51554.1</v>
      </c>
      <c r="AU33" s="8">
        <v>21.71</v>
      </c>
      <c r="AW33" s="8">
        <f t="shared" si="13"/>
        <v>46893.599999999999</v>
      </c>
      <c r="AY33" s="8">
        <f t="shared" si="14"/>
        <v>6024.5249999999996</v>
      </c>
      <c r="BA33" s="8">
        <f t="shared" si="15"/>
        <v>889.26</v>
      </c>
      <c r="BC33" s="8">
        <f t="shared" si="11"/>
        <v>53807.385000000002</v>
      </c>
    </row>
    <row r="34" spans="1:56" x14ac:dyDescent="0.25">
      <c r="A34" s="6" t="s">
        <v>75</v>
      </c>
      <c r="B34" s="6"/>
      <c r="C34" s="6" t="s">
        <v>75</v>
      </c>
      <c r="D34" s="6"/>
      <c r="E34" s="6">
        <v>601.16</v>
      </c>
      <c r="F34" s="6"/>
      <c r="G34" s="6" t="s">
        <v>33</v>
      </c>
      <c r="H34" s="6"/>
      <c r="I34" s="6"/>
      <c r="K34" s="1">
        <v>1</v>
      </c>
      <c r="M34" s="12">
        <v>16.5</v>
      </c>
      <c r="O34" s="1" t="s">
        <v>31</v>
      </c>
      <c r="Q34" s="10">
        <v>640</v>
      </c>
      <c r="S34" s="13">
        <f t="shared" si="2"/>
        <v>10560</v>
      </c>
      <c r="U34" s="1">
        <v>39</v>
      </c>
      <c r="W34" s="8">
        <f t="shared" si="3"/>
        <v>965.25</v>
      </c>
      <c r="Y34" s="12">
        <f>17</f>
        <v>17</v>
      </c>
      <c r="AA34" s="10">
        <v>810</v>
      </c>
      <c r="AC34" s="8">
        <f t="shared" si="4"/>
        <v>13770</v>
      </c>
      <c r="AE34" s="1">
        <v>108</v>
      </c>
      <c r="AG34" s="8">
        <f t="shared" si="5"/>
        <v>2754</v>
      </c>
      <c r="AI34" s="10">
        <f t="shared" si="6"/>
        <v>1450</v>
      </c>
      <c r="AK34" s="1">
        <f t="shared" si="7"/>
        <v>147</v>
      </c>
      <c r="AM34" s="1">
        <v>220.65</v>
      </c>
      <c r="AO34" s="8">
        <f t="shared" si="8"/>
        <v>24330</v>
      </c>
      <c r="AQ34" s="8">
        <f t="shared" si="9"/>
        <v>3719.25</v>
      </c>
      <c r="AS34" s="8">
        <f t="shared" si="10"/>
        <v>28269.9</v>
      </c>
      <c r="AU34" s="8">
        <v>17.510000000000002</v>
      </c>
      <c r="AW34" s="8">
        <f>(AI34/20*26)*AU34</f>
        <v>33006.350000000006</v>
      </c>
      <c r="AY34" s="8">
        <f>(AK34/20*26)*1.5*AU34</f>
        <v>5019.2415000000001</v>
      </c>
      <c r="BA34" s="8">
        <f t="shared" si="15"/>
        <v>220.65</v>
      </c>
      <c r="BC34" s="8">
        <f t="shared" si="11"/>
        <v>38246.241500000011</v>
      </c>
    </row>
    <row r="35" spans="1:56" x14ac:dyDescent="0.25">
      <c r="A35" s="1" t="s">
        <v>106</v>
      </c>
      <c r="D35" s="6"/>
      <c r="E35" s="6">
        <v>601.16</v>
      </c>
      <c r="F35" s="6"/>
      <c r="G35" s="6" t="s">
        <v>33</v>
      </c>
      <c r="H35" s="6"/>
      <c r="I35" s="6" t="s">
        <v>59</v>
      </c>
      <c r="K35" s="14">
        <v>1</v>
      </c>
      <c r="M35" s="12">
        <v>14.42</v>
      </c>
      <c r="O35" s="1" t="s">
        <v>31</v>
      </c>
      <c r="Q35" s="10">
        <v>480</v>
      </c>
      <c r="S35" s="13">
        <f t="shared" si="2"/>
        <v>6921.6</v>
      </c>
      <c r="U35" s="1">
        <v>21</v>
      </c>
      <c r="W35" s="8">
        <f t="shared" si="3"/>
        <v>454.23</v>
      </c>
      <c r="Y35" s="12">
        <v>14.85</v>
      </c>
      <c r="AA35" s="10">
        <v>919</v>
      </c>
      <c r="AC35" s="8">
        <f t="shared" si="4"/>
        <v>13647.15</v>
      </c>
      <c r="AE35" s="1">
        <v>26</v>
      </c>
      <c r="AG35" s="8">
        <f t="shared" si="5"/>
        <v>579.15</v>
      </c>
      <c r="AI35" s="10">
        <f t="shared" si="6"/>
        <v>1399</v>
      </c>
      <c r="AK35" s="1">
        <f t="shared" si="7"/>
        <v>47</v>
      </c>
      <c r="AM35" s="1">
        <v>342.31</v>
      </c>
      <c r="AO35" s="8">
        <f t="shared" si="8"/>
        <v>20568.75</v>
      </c>
      <c r="AQ35" s="8">
        <f t="shared" si="9"/>
        <v>1033.3800000000001</v>
      </c>
      <c r="AS35" s="8">
        <f t="shared" si="10"/>
        <v>21944.440000000002</v>
      </c>
      <c r="AU35" s="8">
        <v>0</v>
      </c>
      <c r="AW35" s="8">
        <f>ROUND(AU35*AI35,2)</f>
        <v>0</v>
      </c>
      <c r="AY35" s="8">
        <f>AU35*1.5*AK35</f>
        <v>0</v>
      </c>
      <c r="BA35" s="8">
        <v>0</v>
      </c>
      <c r="BC35" s="8">
        <f t="shared" si="11"/>
        <v>0</v>
      </c>
      <c r="BD35" s="1" t="s">
        <v>103</v>
      </c>
    </row>
    <row r="36" spans="1:56" x14ac:dyDescent="0.25">
      <c r="A36" s="1" t="s">
        <v>107</v>
      </c>
      <c r="D36" s="6"/>
      <c r="E36" s="6">
        <v>601.16</v>
      </c>
      <c r="F36" s="6"/>
      <c r="G36" s="6" t="s">
        <v>33</v>
      </c>
      <c r="H36" s="6"/>
      <c r="I36" s="6" t="s">
        <v>59</v>
      </c>
      <c r="K36" s="14">
        <v>1</v>
      </c>
      <c r="M36" s="12">
        <v>14.41</v>
      </c>
      <c r="O36" s="1" t="s">
        <v>31</v>
      </c>
      <c r="Q36" s="10">
        <v>1040</v>
      </c>
      <c r="S36" s="13">
        <f t="shared" si="2"/>
        <v>14986.4</v>
      </c>
      <c r="U36" s="1">
        <v>46</v>
      </c>
      <c r="W36" s="8">
        <f t="shared" si="3"/>
        <v>994.29</v>
      </c>
      <c r="Y36" s="12">
        <v>14.84</v>
      </c>
      <c r="AA36" s="10">
        <v>1040</v>
      </c>
      <c r="AC36" s="8">
        <f t="shared" si="4"/>
        <v>15433.6</v>
      </c>
      <c r="AE36" s="1">
        <v>58</v>
      </c>
      <c r="AG36" s="8">
        <f t="shared" si="5"/>
        <v>1291.08</v>
      </c>
      <c r="AI36" s="10">
        <f t="shared" si="6"/>
        <v>2080</v>
      </c>
      <c r="AK36" s="1">
        <f t="shared" si="7"/>
        <v>104</v>
      </c>
      <c r="AM36" s="1">
        <v>344.67</v>
      </c>
      <c r="AO36" s="8">
        <f t="shared" si="8"/>
        <v>30420</v>
      </c>
      <c r="AQ36" s="8">
        <f t="shared" si="9"/>
        <v>2285.37</v>
      </c>
      <c r="AS36" s="8">
        <f t="shared" si="10"/>
        <v>33050.04</v>
      </c>
      <c r="AU36" s="8">
        <v>0</v>
      </c>
      <c r="AW36" s="8">
        <f>ROUND(AU36*AI36,2)</f>
        <v>0</v>
      </c>
      <c r="AY36" s="8">
        <f>AU36*1.5*AK36</f>
        <v>0</v>
      </c>
      <c r="BA36" s="8">
        <v>0</v>
      </c>
      <c r="BC36" s="8">
        <f t="shared" si="11"/>
        <v>0</v>
      </c>
      <c r="BD36" s="1" t="s">
        <v>103</v>
      </c>
    </row>
    <row r="37" spans="1:56" x14ac:dyDescent="0.25">
      <c r="A37" s="6" t="s">
        <v>78</v>
      </c>
      <c r="B37" s="6"/>
      <c r="C37" s="6" t="s">
        <v>78</v>
      </c>
      <c r="D37" s="6"/>
      <c r="E37" s="6">
        <v>601.16</v>
      </c>
      <c r="F37" s="6"/>
      <c r="G37" s="6" t="s">
        <v>33</v>
      </c>
      <c r="H37" s="6"/>
      <c r="I37" s="6" t="s">
        <v>79</v>
      </c>
      <c r="K37" s="1">
        <v>8</v>
      </c>
      <c r="M37" s="12">
        <v>14.2</v>
      </c>
      <c r="O37" s="1" t="s">
        <v>31</v>
      </c>
      <c r="Q37" s="10">
        <v>832</v>
      </c>
      <c r="S37" s="13">
        <f t="shared" si="2"/>
        <v>11814.4</v>
      </c>
      <c r="U37" s="1">
        <v>0</v>
      </c>
      <c r="W37" s="8">
        <f t="shared" si="3"/>
        <v>0</v>
      </c>
      <c r="Y37" s="12">
        <v>14.63</v>
      </c>
      <c r="AA37" s="10">
        <v>832</v>
      </c>
      <c r="AC37" s="8">
        <f t="shared" si="4"/>
        <v>12172.16</v>
      </c>
      <c r="AE37" s="1">
        <v>0</v>
      </c>
      <c r="AG37" s="8">
        <f t="shared" si="5"/>
        <v>0</v>
      </c>
      <c r="AI37" s="10">
        <f t="shared" si="6"/>
        <v>1664</v>
      </c>
      <c r="AK37" s="1">
        <f t="shared" si="7"/>
        <v>0</v>
      </c>
      <c r="AM37" s="1">
        <v>278.82</v>
      </c>
      <c r="AO37" s="8">
        <f t="shared" si="8"/>
        <v>23986.559999999998</v>
      </c>
      <c r="AQ37" s="8">
        <f t="shared" si="9"/>
        <v>0</v>
      </c>
      <c r="AS37" s="8">
        <f t="shared" si="10"/>
        <v>24265.379999999997</v>
      </c>
      <c r="AU37" s="8">
        <v>15.07</v>
      </c>
      <c r="AW37" s="8">
        <f>ROUND(AU37*AI37,2)</f>
        <v>25076.48</v>
      </c>
      <c r="AY37" s="8">
        <f>AU37*1.5*AK37</f>
        <v>0</v>
      </c>
      <c r="BA37" s="8">
        <f>AM37</f>
        <v>278.82</v>
      </c>
      <c r="BC37" s="8">
        <f t="shared" si="11"/>
        <v>25355.3</v>
      </c>
    </row>
    <row r="38" spans="1:56" x14ac:dyDescent="0.25">
      <c r="A38" s="6" t="s">
        <v>80</v>
      </c>
      <c r="B38" s="6"/>
      <c r="C38" s="6" t="s">
        <v>80</v>
      </c>
      <c r="D38" s="6"/>
      <c r="E38" s="6">
        <v>601.16</v>
      </c>
      <c r="F38" s="6"/>
      <c r="G38" s="6" t="s">
        <v>33</v>
      </c>
      <c r="H38" s="6"/>
      <c r="I38" s="6" t="s">
        <v>59</v>
      </c>
      <c r="K38" s="1">
        <v>6</v>
      </c>
      <c r="M38" s="12">
        <v>17.39</v>
      </c>
      <c r="O38" s="1" t="s">
        <v>31</v>
      </c>
      <c r="Q38" s="10">
        <v>170</v>
      </c>
      <c r="S38" s="13">
        <f t="shared" si="2"/>
        <v>2956.3</v>
      </c>
      <c r="U38" s="1">
        <v>0</v>
      </c>
      <c r="W38" s="8">
        <f t="shared" si="3"/>
        <v>0</v>
      </c>
      <c r="Y38" s="12">
        <v>17.91</v>
      </c>
      <c r="AA38" s="10">
        <v>178</v>
      </c>
      <c r="AC38" s="8">
        <f t="shared" si="4"/>
        <v>3187.98</v>
      </c>
      <c r="AE38" s="1">
        <v>0</v>
      </c>
      <c r="AG38" s="8">
        <f t="shared" si="5"/>
        <v>0</v>
      </c>
      <c r="AI38" s="10">
        <f t="shared" si="6"/>
        <v>348</v>
      </c>
      <c r="AK38" s="1">
        <f t="shared" si="7"/>
        <v>0</v>
      </c>
      <c r="AM38" s="1">
        <v>224.74</v>
      </c>
      <c r="AO38" s="8">
        <f t="shared" si="8"/>
        <v>6144.2800000000007</v>
      </c>
      <c r="AQ38" s="8">
        <f t="shared" si="9"/>
        <v>0</v>
      </c>
      <c r="AS38" s="8">
        <f t="shared" si="10"/>
        <v>6369.02</v>
      </c>
      <c r="AU38" s="8">
        <v>18.45</v>
      </c>
      <c r="AW38" s="8">
        <f>ROUND(AU38*AI38,2)</f>
        <v>6420.6</v>
      </c>
      <c r="AY38" s="8">
        <f>AU38*1.5*AK38</f>
        <v>0</v>
      </c>
      <c r="BA38" s="8">
        <f>AM38</f>
        <v>224.74</v>
      </c>
      <c r="BC38" s="8">
        <f t="shared" si="11"/>
        <v>6645.34</v>
      </c>
    </row>
    <row r="39" spans="1:56" x14ac:dyDescent="0.25">
      <c r="A39" s="1" t="s">
        <v>108</v>
      </c>
      <c r="D39" s="6"/>
      <c r="E39" s="6">
        <v>601.16999999999996</v>
      </c>
      <c r="F39" s="6"/>
      <c r="G39" s="6" t="s">
        <v>50</v>
      </c>
      <c r="H39" s="6"/>
      <c r="I39" s="6" t="s">
        <v>36</v>
      </c>
      <c r="K39" s="1">
        <v>1</v>
      </c>
      <c r="M39" s="12">
        <v>15</v>
      </c>
      <c r="O39" s="1" t="s">
        <v>31</v>
      </c>
      <c r="Q39" s="10">
        <v>650</v>
      </c>
      <c r="S39" s="13">
        <f t="shared" si="2"/>
        <v>9750</v>
      </c>
      <c r="U39" s="1">
        <v>0</v>
      </c>
      <c r="W39" s="8">
        <f t="shared" si="3"/>
        <v>0</v>
      </c>
      <c r="Y39" s="12">
        <v>15.45</v>
      </c>
      <c r="AA39" s="10">
        <v>650</v>
      </c>
      <c r="AC39" s="8">
        <f t="shared" si="4"/>
        <v>10042.5</v>
      </c>
      <c r="AE39" s="1">
        <v>0</v>
      </c>
      <c r="AG39" s="8">
        <f t="shared" si="5"/>
        <v>0</v>
      </c>
      <c r="AI39" s="10">
        <f t="shared" si="6"/>
        <v>1300</v>
      </c>
      <c r="AK39" s="1">
        <f t="shared" si="7"/>
        <v>0</v>
      </c>
      <c r="AM39" s="1">
        <v>226.49</v>
      </c>
      <c r="AO39" s="8">
        <f t="shared" si="8"/>
        <v>19792.5</v>
      </c>
      <c r="AQ39" s="8">
        <f t="shared" si="9"/>
        <v>0</v>
      </c>
      <c r="AS39" s="8">
        <f t="shared" si="10"/>
        <v>20018.990000000002</v>
      </c>
      <c r="AU39" s="8">
        <v>0</v>
      </c>
      <c r="AW39" s="8">
        <f>ROUND(AU39*AI39,2)</f>
        <v>0</v>
      </c>
      <c r="AY39" s="8">
        <f>AU39*1.5*AK39</f>
        <v>0</v>
      </c>
      <c r="BA39" s="8">
        <v>0</v>
      </c>
      <c r="BC39" s="8">
        <f t="shared" si="11"/>
        <v>0</v>
      </c>
      <c r="BD39" s="1" t="s">
        <v>109</v>
      </c>
    </row>
    <row r="40" spans="1:56" x14ac:dyDescent="0.25">
      <c r="A40" s="6" t="s">
        <v>82</v>
      </c>
      <c r="B40" s="6"/>
      <c r="C40" s="6" t="s">
        <v>110</v>
      </c>
      <c r="D40" s="6"/>
      <c r="E40" s="6">
        <v>601.16</v>
      </c>
      <c r="F40" s="6"/>
      <c r="G40" s="6" t="s">
        <v>33</v>
      </c>
      <c r="H40" s="6"/>
      <c r="I40" s="6" t="s">
        <v>59</v>
      </c>
      <c r="K40" s="14">
        <v>0</v>
      </c>
      <c r="O40" s="1" t="s">
        <v>31</v>
      </c>
      <c r="AU40" s="8">
        <v>14.5</v>
      </c>
      <c r="AW40" s="8">
        <f>2080*AU40</f>
        <v>30160</v>
      </c>
      <c r="AY40" s="8">
        <f>U40*M40*1.53+AE40*Y40*1.53</f>
        <v>0</v>
      </c>
      <c r="BA40" s="8">
        <v>350</v>
      </c>
      <c r="BC40" s="8">
        <f t="shared" si="11"/>
        <v>30510</v>
      </c>
      <c r="BD40" s="1" t="s">
        <v>111</v>
      </c>
    </row>
    <row r="41" spans="1:56" x14ac:dyDescent="0.25">
      <c r="A41" s="6" t="s">
        <v>82</v>
      </c>
      <c r="B41" s="6"/>
      <c r="C41" s="6" t="s">
        <v>112</v>
      </c>
      <c r="D41" s="6"/>
      <c r="E41" s="6">
        <v>601.16</v>
      </c>
      <c r="F41" s="6"/>
      <c r="G41" s="6" t="s">
        <v>33</v>
      </c>
      <c r="H41" s="6"/>
      <c r="I41" s="6" t="s">
        <v>59</v>
      </c>
      <c r="K41" s="14">
        <v>0</v>
      </c>
      <c r="O41" s="1" t="s">
        <v>31</v>
      </c>
      <c r="AU41" s="8">
        <v>14.5</v>
      </c>
      <c r="AW41" s="8">
        <f t="shared" ref="AW41:AW42" si="16">2080*AU41</f>
        <v>30160</v>
      </c>
      <c r="AY41" s="8">
        <f>U41*M41*1.53+AE41*Y41*1.53</f>
        <v>0</v>
      </c>
      <c r="BA41" s="8">
        <v>350</v>
      </c>
      <c r="BC41" s="8">
        <f t="shared" si="11"/>
        <v>30510</v>
      </c>
      <c r="BD41" s="1" t="s">
        <v>111</v>
      </c>
    </row>
    <row r="42" spans="1:56" ht="16.5" thickBot="1" x14ac:dyDescent="0.3">
      <c r="A42" s="6" t="s">
        <v>82</v>
      </c>
      <c r="B42" s="6"/>
      <c r="C42" s="6" t="s">
        <v>113</v>
      </c>
      <c r="D42" s="6"/>
      <c r="E42" s="6">
        <v>601.16</v>
      </c>
      <c r="F42" s="6"/>
      <c r="G42" s="6" t="s">
        <v>33</v>
      </c>
      <c r="H42" s="6"/>
      <c r="I42" s="6" t="s">
        <v>59</v>
      </c>
      <c r="K42" s="14">
        <v>0</v>
      </c>
      <c r="O42" s="1" t="s">
        <v>31</v>
      </c>
      <c r="AU42" s="8">
        <v>14.5</v>
      </c>
      <c r="AW42" s="15">
        <f t="shared" si="16"/>
        <v>30160</v>
      </c>
      <c r="AY42" s="15">
        <f>U42*M42*1.53+AE42*Y42*1.53</f>
        <v>0</v>
      </c>
      <c r="BA42" s="15">
        <v>350</v>
      </c>
      <c r="BC42" s="15">
        <f t="shared" si="11"/>
        <v>30510</v>
      </c>
      <c r="BD42" s="1" t="s">
        <v>111</v>
      </c>
    </row>
    <row r="43" spans="1:56" ht="16.5" thickBot="1" x14ac:dyDescent="0.3">
      <c r="A43" s="6"/>
      <c r="B43" s="6"/>
      <c r="C43" s="6"/>
      <c r="AS43" s="8"/>
      <c r="AW43" s="17">
        <f>SUM(AW5:AW42)</f>
        <v>1042665.8000000002</v>
      </c>
      <c r="AY43" s="17">
        <f>SUM(AY5:AY42)</f>
        <v>102746.064</v>
      </c>
      <c r="BA43" s="17">
        <f>SUM(BA5:BA42)</f>
        <v>13774.02</v>
      </c>
      <c r="BC43" s="17">
        <f>SUM(BC5:BC42)</f>
        <v>1159185.8840000003</v>
      </c>
      <c r="BD43" s="19">
        <f>'Est Payroll (Update 12.16.24)'!BC43-'Est Payroll (Original)'!BA43</f>
        <v>-121339.77833749959</v>
      </c>
    </row>
    <row r="44" spans="1:56" ht="16.5" thickTop="1" x14ac:dyDescent="0.25">
      <c r="A44" s="6"/>
      <c r="B44" s="6"/>
      <c r="C44" s="6"/>
      <c r="AS44" s="8"/>
      <c r="BC44" s="8"/>
    </row>
    <row r="45" spans="1:56" ht="16.5" thickBot="1" x14ac:dyDescent="0.3">
      <c r="A45" s="6"/>
      <c r="B45" s="6"/>
      <c r="C45" s="6"/>
      <c r="BA45" s="1" t="s">
        <v>84</v>
      </c>
      <c r="BC45" s="17">
        <f>BC43-BC39-BC38-BC37-BC8-BC9-BC10-BC11-BC12-BC13</f>
        <v>1122385.2440000002</v>
      </c>
    </row>
    <row r="46" spans="1:56" ht="16.5" thickTop="1" x14ac:dyDescent="0.25">
      <c r="A46" s="6"/>
      <c r="B46" s="6"/>
      <c r="C46" s="6"/>
    </row>
    <row r="47" spans="1:56" x14ac:dyDescent="0.25">
      <c r="A47" s="6"/>
      <c r="B47" s="6"/>
      <c r="C47" s="6"/>
      <c r="AS47" s="18"/>
    </row>
    <row r="48" spans="1:56" x14ac:dyDescent="0.25">
      <c r="A48" s="6" t="s">
        <v>86</v>
      </c>
      <c r="B48" s="6"/>
      <c r="C48" s="6"/>
    </row>
    <row r="49" spans="1:55" x14ac:dyDescent="0.25">
      <c r="A49" s="1" t="s">
        <v>87</v>
      </c>
    </row>
    <row r="50" spans="1:55" x14ac:dyDescent="0.25">
      <c r="A50" s="1" t="s">
        <v>88</v>
      </c>
    </row>
    <row r="51" spans="1:55" x14ac:dyDescent="0.25">
      <c r="A51" s="1" t="s">
        <v>89</v>
      </c>
    </row>
    <row r="52" spans="1:55" x14ac:dyDescent="0.25">
      <c r="A52" s="1" t="s">
        <v>90</v>
      </c>
    </row>
    <row r="53" spans="1:55" x14ac:dyDescent="0.25">
      <c r="A53" s="1" t="s">
        <v>91</v>
      </c>
    </row>
    <row r="56" spans="1:55" x14ac:dyDescent="0.25">
      <c r="BC56" s="20"/>
    </row>
  </sheetData>
  <pageMargins left="0.7" right="0.7" top="0.75" bottom="0.75" header="0.3" footer="0.3"/>
  <pageSetup scale="3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52FF89A9-77C1-4B6E-841C-5255506FC9A4}"/>
</file>

<file path=customXml/itemProps2.xml><?xml version="1.0" encoding="utf-8"?>
<ds:datastoreItem xmlns:ds="http://schemas.openxmlformats.org/officeDocument/2006/customXml" ds:itemID="{43033D44-AEE0-4759-99E0-33C45CE4E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5361E-7082-41F9-AC76-15241FBC61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b5066c-6899-482b-9ea0-5145f9da9989"/>
    <ds:schemaRef ds:uri="7558938a-8a22-4524-afb0-58b1650293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Est Payroll (Original)</vt:lpstr>
      <vt:lpstr>Est Payroll (Update 12.16.24)</vt:lpstr>
      <vt:lpstr>'Est Payroll (Update 12.16.24)'!Print_Area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Malan, Thomas W</dc:creator>
  <cp:keywords/>
  <dc:description/>
  <cp:lastModifiedBy>Wanzer, Hannah</cp:lastModifiedBy>
  <cp:revision/>
  <dcterms:created xsi:type="dcterms:W3CDTF">1900-01-01T05:00:00Z</dcterms:created>
  <dcterms:modified xsi:type="dcterms:W3CDTF">2025-03-05T14:12:55Z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