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Bruce\Desktop\FILINGS\"/>
    </mc:Choice>
  </mc:AlternateContent>
  <xr:revisionPtr revIDLastSave="0" documentId="8_{1E69BB82-D133-4612-BB0B-9A700E296B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ver" sheetId="12" r:id="rId1"/>
    <sheet name="Silver Creek JE" sheetId="9" r:id="rId2"/>
    <sheet name="Asset Pivot" sheetId="10" r:id="rId3"/>
    <sheet name="Assets" sheetId="11" r:id="rId4"/>
    <sheet name="COA" sheetId="5" r:id="rId5"/>
    <sheet name="Asset Class" sheetId="6" r:id="rId6"/>
    <sheet name="Depr 1039" sheetId="7" r:id="rId7"/>
    <sheet name="Notes" sheetId="2" state="hidden" r:id="rId8"/>
  </sheets>
  <definedNames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W">#REF!</definedName>
    <definedName name="\Z">#REF!</definedName>
    <definedName name="_____________DAT1">#REF!</definedName>
    <definedName name="_____________DAT2">#REF!</definedName>
    <definedName name="_____________DAT3">#REF!</definedName>
    <definedName name="_____________DAT4">#REF!</definedName>
    <definedName name="_____________DAT5">#REF!</definedName>
    <definedName name="_____________DAT6">#REF!</definedName>
    <definedName name="_____________DAT7">#REF!</definedName>
    <definedName name="_____________DAT8">#REF!</definedName>
    <definedName name="__AWW03">#REF!</definedName>
    <definedName name="__AWW04">#REF!</definedName>
    <definedName name="__AWW05">#REF!</definedName>
    <definedName name="__AWW06">#REF!</definedName>
    <definedName name="__con4050" localSheetId="5" hidden="1">{#N/A,"Anonymous",FALSE,"30 30k Table";#N/A,#N/A,FALSE,"30 50k Table";#N/A,#N/A,FALSE,"40 100k Table"}</definedName>
    <definedName name="__con4050" localSheetId="6" hidden="1">{#N/A,"Anonymous",FALSE,"30 30k Table";#N/A,#N/A,FALSE,"30 50k Table";#N/A,#N/A,FALSE,"40 100k Table"}</definedName>
    <definedName name="__con4050" hidden="1">{#N/A,"Anonymous",FALSE,"30 30k Table";#N/A,#N/A,FALSE,"30 50k Table";#N/A,#N/A,FALSE,"40 100k Table"}</definedName>
    <definedName name="__CPR5">#REF!</definedName>
    <definedName name="__CPR6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key12">#REF!</definedName>
    <definedName name="__key13">#REF!</definedName>
    <definedName name="__key2">#REF!</definedName>
    <definedName name="__key3">#REF!</definedName>
    <definedName name="__key4">#REF!</definedName>
    <definedName name="__key5">#REF!</definedName>
    <definedName name="__key6">#REF!</definedName>
    <definedName name="__MAY2003">#REF!</definedName>
    <definedName name="__OUD1">#REF!</definedName>
    <definedName name="__rt4567">#REF!</definedName>
    <definedName name="__sub09">#REF!</definedName>
    <definedName name="_00_01">#REF!</definedName>
    <definedName name="_000_LTIP_Participants">#REF!</definedName>
    <definedName name="_106DATA">#REF!</definedName>
    <definedName name="_10LTD">#REF!</definedName>
    <definedName name="_11LTD">#REF!</definedName>
    <definedName name="_11P70">#REF!</definedName>
    <definedName name="_12M">#REF!</definedName>
    <definedName name="_12P70">#REF!</definedName>
    <definedName name="_13P70">#REF!</definedName>
    <definedName name="_13P71">#REF!</definedName>
    <definedName name="_14P71">#REF!</definedName>
    <definedName name="_15_0i">#REF!</definedName>
    <definedName name="_15P71">#REF!</definedName>
    <definedName name="_15PFD">#REF!</definedName>
    <definedName name="_16PFD">#REF!</definedName>
    <definedName name="_17_1">#REF!</definedName>
    <definedName name="_17PFD">#REF!</definedName>
    <definedName name="_17PRB">#REF!</definedName>
    <definedName name="_18PRB">#REF!</definedName>
    <definedName name="_19_2">#REF!</definedName>
    <definedName name="_19WAT_OTH">#REF!</definedName>
    <definedName name="_1ADC">#REF!</definedName>
    <definedName name="_1M">#REF!</definedName>
    <definedName name="_1w_1">#N/A</definedName>
    <definedName name="_21_3">#REF!</definedName>
    <definedName name="_23_4">#REF!</definedName>
    <definedName name="_24_5">#REF!</definedName>
    <definedName name="_25_6">#REF!</definedName>
    <definedName name="_27i">#REF!</definedName>
    <definedName name="_29JOURNAL_ENTRY">#REF!</definedName>
    <definedName name="_2ADC">#REF!</definedName>
    <definedName name="_2M">#REF!</definedName>
    <definedName name="_3_0pf1">#REF!</definedName>
    <definedName name="_31SCHEDULE_2000">#REF!</definedName>
    <definedName name="_329">#REF!</definedName>
    <definedName name="_33SCHEDULE_2001">#REF!</definedName>
    <definedName name="_3COM">#REF!</definedName>
    <definedName name="_4COM">#REF!</definedName>
    <definedName name="_5DEP">#REF!</definedName>
    <definedName name="_5pf1">#REF!</definedName>
    <definedName name="_6DEP">#REF!</definedName>
    <definedName name="_7_0BL">#REF!</definedName>
    <definedName name="_7DIT">#REF!</definedName>
    <definedName name="_8DIT">#REF!</definedName>
    <definedName name="_94">#REF!</definedName>
    <definedName name="_96">#REF!</definedName>
    <definedName name="_97">#REF!</definedName>
    <definedName name="_98">#REF!</definedName>
    <definedName name="_9BL">#REF!</definedName>
    <definedName name="_9EXC_WAB">#REF!</definedName>
    <definedName name="_9LTD">#REF!</definedName>
    <definedName name="_AWW03">#REF!</definedName>
    <definedName name="_AWW04">#REF!</definedName>
    <definedName name="_AWW05">#REF!</definedName>
    <definedName name="_AWW06">#REF!</definedName>
    <definedName name="_con4050" localSheetId="5" hidden="1">{#N/A,"Anonymous",FALSE,"30 30k Table";#N/A,#N/A,FALSE,"30 50k Table";#N/A,#N/A,FALSE,"40 100k Table"}</definedName>
    <definedName name="_con4050" localSheetId="4" hidden="1">{#N/A,"Anonymous",FALSE,"30 30k Table";#N/A,#N/A,FALSE,"30 50k Table";#N/A,#N/A,FALSE,"40 100k Table"}</definedName>
    <definedName name="_con4050" localSheetId="6" hidden="1">{#N/A,"Anonymous",FALSE,"30 30k Table";#N/A,#N/A,FALSE,"30 50k Table";#N/A,#N/A,FALSE,"40 100k Table"}</definedName>
    <definedName name="_con4050" hidden="1">{#N/A,"Anonymous",FALSE,"30 30k Table";#N/A,#N/A,FALSE,"30 50k Table";#N/A,#N/A,FALSE,"40 100k Table"}</definedName>
    <definedName name="_CPR5">#REF!</definedName>
    <definedName name="_CPR6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xlnm._FilterDatabase" localSheetId="5" hidden="1">'Asset Class'!$B$12:$E$267</definedName>
    <definedName name="_xlnm._FilterDatabase" localSheetId="3" hidden="1">Assets!$A$3:$Z$1418</definedName>
    <definedName name="_xlnm._FilterDatabase" localSheetId="4" hidden="1">COA!$A$4:$B$2256</definedName>
    <definedName name="_xlnm._FilterDatabase" localSheetId="6" hidden="1">'Depr 1039'!$A$1:$E$128</definedName>
    <definedName name="_Key1" localSheetId="5" hidden="1">#REF!</definedName>
    <definedName name="_Key1" localSheetId="4" hidden="1">#REF!</definedName>
    <definedName name="_Key1" localSheetId="6" hidden="1">#REF!</definedName>
    <definedName name="_Key1" hidden="1">#REF!</definedName>
    <definedName name="_key12">#REF!</definedName>
    <definedName name="_key13">#REF!</definedName>
    <definedName name="_key2">#REF!</definedName>
    <definedName name="_key3">#REF!</definedName>
    <definedName name="_key4">#REF!</definedName>
    <definedName name="_key5">#REF!</definedName>
    <definedName name="_key6">#REF!</definedName>
    <definedName name="_M">#REF!</definedName>
    <definedName name="_mar2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_mar2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_mar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_MAY2003">#REF!</definedName>
    <definedName name="_Order1" hidden="1">255</definedName>
    <definedName name="_OUD1">#REF!</definedName>
    <definedName name="_rt4567">#REF!</definedName>
    <definedName name="_Sort" localSheetId="5" hidden="1">#REF!</definedName>
    <definedName name="_Sort" localSheetId="4" hidden="1">#REF!</definedName>
    <definedName name="_Sort" localSheetId="6" hidden="1">#REF!</definedName>
    <definedName name="_Sort" hidden="1">#REF!</definedName>
    <definedName name="_sub09">#REF!</definedName>
    <definedName name="_Sum2">#REF!</definedName>
    <definedName name="_Table1_In1" localSheetId="5" hidden="1">#REF!</definedName>
    <definedName name="_Table1_In1" localSheetId="4" hidden="1">#REF!</definedName>
    <definedName name="_Table1_In1" localSheetId="6" hidden="1">#REF!</definedName>
    <definedName name="_Table1_In1" hidden="1">#REF!</definedName>
    <definedName name="_Table1_Out" localSheetId="5" hidden="1">#REF!</definedName>
    <definedName name="_Table1_Out" localSheetId="4" hidden="1">#REF!</definedName>
    <definedName name="_Table1_Out" localSheetId="6" hidden="1">#REF!</definedName>
    <definedName name="_Table1_Out" hidden="1">#REF!</definedName>
    <definedName name="_Table2_Out" localSheetId="5" hidden="1">#REF!</definedName>
    <definedName name="_Table2_Out" localSheetId="4" hidden="1">#REF!</definedName>
    <definedName name="_Table2_Out" localSheetId="6" hidden="1">#REF!</definedName>
    <definedName name="_Table2_Out" hidden="1">#REF!</definedName>
    <definedName name="_TOP1">#REF!</definedName>
    <definedName name="_TOP2">#REF!</definedName>
    <definedName name="_usd1">#REF!</definedName>
    <definedName name="_usd98">#REF!</definedName>
    <definedName name="_YR1">#REF!</definedName>
    <definedName name="_YR2">#REF!</definedName>
    <definedName name="A">#REF!</definedName>
    <definedName name="AAET">#REF!</definedName>
    <definedName name="ABERDEEN">#REF!</definedName>
    <definedName name="ACCRUAL">#REF!</definedName>
    <definedName name="AccrualDate">#REF!</definedName>
    <definedName name="AcctNumDec">#REF!</definedName>
    <definedName name="ACQADJ">#REF!</definedName>
    <definedName name="ACQADJBD">#REF!</definedName>
    <definedName name="ACQADJP1">#REF!</definedName>
    <definedName name="ACQADJP2">#REF!</definedName>
    <definedName name="Active_FINAL_with_Gender">#REF!</definedName>
    <definedName name="activity_code_valid_values" localSheetId="5" hidden="1">#REF!</definedName>
    <definedName name="activity_code_valid_values" localSheetId="6">#REF!</definedName>
    <definedName name="activity_code_valid_values">#REF!</definedName>
    <definedName name="ACTUAL">#REF!</definedName>
    <definedName name="actual04">#REF!</definedName>
    <definedName name="ActualCostCurrent">#REF!</definedName>
    <definedName name="ACTUALHEAD">#REF!</definedName>
    <definedName name="actualLTI">#REF!</definedName>
    <definedName name="ADELPHIAS">#REF!</definedName>
    <definedName name="ADELPHIAW">#REF!</definedName>
    <definedName name="ADJ">#REF!</definedName>
    <definedName name="AFUDCRATE">#REF!</definedName>
    <definedName name="AGAIN">#REF!</definedName>
    <definedName name="AGRIUM">#REF!</definedName>
    <definedName name="All">[0]!All</definedName>
    <definedName name="ALL_DATA">#REF!</definedName>
    <definedName name="AllCies">#REF!</definedName>
    <definedName name="ALLENHURST">#REF!</definedName>
    <definedName name="alll">[0]!alll</definedName>
    <definedName name="ALT">#REF!</definedName>
    <definedName name="American">#REF!</definedName>
    <definedName name="AMERICAN_WATER___CENTRAL_REGION__ILLINOIS">#REF!</definedName>
    <definedName name="americas2">#REF!</definedName>
    <definedName name="Apollo_TaxRate">#REF!</definedName>
    <definedName name="Application">#REF!</definedName>
    <definedName name="area2">#REF!</definedName>
    <definedName name="as" localSheetId="5" hidden="1">{"Summary",#N/A,FALSE,"Options "}</definedName>
    <definedName name="as" localSheetId="4" hidden="1">{"Summary",#N/A,FALSE,"Options "}</definedName>
    <definedName name="as" localSheetId="6" hidden="1">{"Summary",#N/A,FALSE,"Options "}</definedName>
    <definedName name="as" hidden="1">{"Summary",#N/A,FALSE,"Options "}</definedName>
    <definedName name="AS_400">#REF!</definedName>
    <definedName name="ashwin" localSheetId="5" hidden="1">{#N/A,"Anonymous",FALSE,"30 30k Table";#N/A,#N/A,FALSE,"30 50k Table";#N/A,#N/A,FALSE,"40 100k Table"}</definedName>
    <definedName name="ashwin" localSheetId="4" hidden="1">{#N/A,"Anonymous",FALSE,"30 30k Table";#N/A,#N/A,FALSE,"30 50k Table";#N/A,#N/A,FALSE,"40 100k Table"}</definedName>
    <definedName name="ashwin" localSheetId="6" hidden="1">{#N/A,"Anonymous",FALSE,"30 30k Table";#N/A,#N/A,FALSE,"30 50k Table";#N/A,#N/A,FALSE,"40 100k Table"}</definedName>
    <definedName name="ashwin" hidden="1">{#N/A,"Anonymous",FALSE,"30 30k Table";#N/A,#N/A,FALSE,"30 50k Table";#N/A,#N/A,FALSE,"40 100k Table"}</definedName>
    <definedName name="AsOf">#REF!</definedName>
    <definedName name="asof2">#REF!</definedName>
    <definedName name="asof3">#REF!</definedName>
    <definedName name="AsOfMonthText">#REF!</definedName>
    <definedName name="asofmonthtext2">#REF!</definedName>
    <definedName name="asofmonthtext3">#REF!</definedName>
    <definedName name="Assessment_FooterType" hidden="1">"NONE"</definedName>
    <definedName name="Assessments_FooterType" hidden="1">"NONE"</definedName>
    <definedName name="asset_location_id_valid_values" localSheetId="5" hidden="1">#REF!</definedName>
    <definedName name="asset_location_id_valid_values" localSheetId="6">#REF!</definedName>
    <definedName name="asset_location_id_valid_values">#REF!</definedName>
    <definedName name="ATCO">#REF!</definedName>
    <definedName name="attch1">#REF!</definedName>
    <definedName name="August2003">#REF!</definedName>
    <definedName name="AULT">#REF!</definedName>
    <definedName name="Aut">#REF!</definedName>
    <definedName name="AutoA">#REF!</definedName>
    <definedName name="AutoB">#REF!</definedName>
    <definedName name="AutoC">#REF!</definedName>
    <definedName name="AutoD">#REF!</definedName>
    <definedName name="AutoE">#REF!</definedName>
    <definedName name="AutoHighLevel">#REF!</definedName>
    <definedName name="AVALON">#REF!</definedName>
    <definedName name="AvgQ1_L">#REF!</definedName>
    <definedName name="AvgQ1_U">#REF!</definedName>
    <definedName name="AvgQ2_L">#REF!</definedName>
    <definedName name="AvgQ2_U">#REF!</definedName>
    <definedName name="AvgQ3_L">#REF!</definedName>
    <definedName name="AvgQ3_U">#REF!</definedName>
    <definedName name="AvgRng">#REF!</definedName>
    <definedName name="awkfiscal">#REF!</definedName>
    <definedName name="AWR">#REF!</definedName>
    <definedName name="AWWOp">#REF!</definedName>
    <definedName name="AWWS_Corp">"est"</definedName>
    <definedName name="AZ">#REF!</definedName>
    <definedName name="AZAM00">#REF!</definedName>
    <definedName name="AZAM01">#REF!</definedName>
    <definedName name="azamfiscal">#REF!</definedName>
    <definedName name="B">#REF!</definedName>
    <definedName name="badger" localSheetId="5" hidden="1">{"TOT_QTR_TO_PREV",#N/A,FALSE,"Site Sum"}</definedName>
    <definedName name="badger" localSheetId="4" hidden="1">{"TOT_QTR_TO_PREV",#N/A,FALSE,"Site Sum"}</definedName>
    <definedName name="badger" localSheetId="6" hidden="1">{"TOT_QTR_TO_PREV",#N/A,FALSE,"Site Sum"}</definedName>
    <definedName name="badger" hidden="1">{"TOT_QTR_TO_PREV",#N/A,FALSE,"Site Sum"}</definedName>
    <definedName name="badger1" localSheetId="5" hidden="1">{"TOT_QTR_TO_PREV",#N/A,FALSE,"Site Sum"}</definedName>
    <definedName name="badger1" localSheetId="4" hidden="1">{"TOT_QTR_TO_PREV",#N/A,FALSE,"Site Sum"}</definedName>
    <definedName name="badger1" localSheetId="6" hidden="1">{"TOT_QTR_TO_PREV",#N/A,FALSE,"Site Sum"}</definedName>
    <definedName name="badger1" hidden="1">{"TOT_QTR_TO_PREV",#N/A,FALSE,"Site Sum"}</definedName>
    <definedName name="BALANCES">#REF!</definedName>
    <definedName name="bandranges">#REF!</definedName>
    <definedName name="Bank">#REF!</definedName>
    <definedName name="BankTable">#REF!</definedName>
    <definedName name="BASED">#REF!</definedName>
    <definedName name="BELMAWR">#REF!</definedName>
    <definedName name="BenPlan">#REF!</definedName>
    <definedName name="bgbgmmmm">#REF!</definedName>
    <definedName name="Bi10LTIP_Table">#REF!</definedName>
    <definedName name="biggie">#REF!</definedName>
    <definedName name="biggie12">#REF!</definedName>
    <definedName name="biggie13">#REF!</definedName>
    <definedName name="biggie2">#REF!</definedName>
    <definedName name="biggie3">#REF!</definedName>
    <definedName name="biggie4">#REF!</definedName>
    <definedName name="biggie5">#REF!</definedName>
    <definedName name="biggie6">#REF!</definedName>
    <definedName name="BILLING">#REF!</definedName>
    <definedName name="BizUnits">#REF!</definedName>
    <definedName name="Black_Scholes_Calculations">#REF!</definedName>
    <definedName name="bnvcxzmkoip">#REF!</definedName>
    <definedName name="boaBooleanRange">#REF!</definedName>
    <definedName name="bons2">#REF!</definedName>
    <definedName name="Bonus">#REF!</definedName>
    <definedName name="Bonus01Per">#REF!</definedName>
    <definedName name="Bonus111">#REF!</definedName>
    <definedName name="Bonus2001">#REF!</definedName>
    <definedName name="books_schema_id_valid_values" localSheetId="5" hidden="1">#REF!</definedName>
    <definedName name="books_schema_id_valid_values" localSheetId="6">#REF!</definedName>
    <definedName name="books_schema_id_valid_values">#REF!</definedName>
    <definedName name="BORD">#REF!</definedName>
    <definedName name="BOTTOM">#REF!</definedName>
    <definedName name="bottomleft">#REF!</definedName>
    <definedName name="bottomleft2">#REF!</definedName>
    <definedName name="bp">#REF!</definedName>
    <definedName name="BRICK_Year">#REF!</definedName>
    <definedName name="BRICK_YR">#REF!</definedName>
    <definedName name="BRMENDHAM">#REF!</definedName>
    <definedName name="BROOKSIDE">#REF!</definedName>
    <definedName name="BS_Calcs">#REF!</definedName>
    <definedName name="BS_Table">#REF!</definedName>
    <definedName name="bscwintable">#REF!</definedName>
    <definedName name="BU_No">#REF!</definedName>
    <definedName name="bud">#REF!</definedName>
    <definedName name="BUDGET">#REF!</definedName>
    <definedName name="BUDGETHEAD">#REF!</definedName>
    <definedName name="buildthetable">#REF!</definedName>
    <definedName name="buildthetable2">#REF!</definedName>
    <definedName name="BUList">#REF!</definedName>
    <definedName name="bus_segment_id_valid_values" localSheetId="5" hidden="1">#REF!</definedName>
    <definedName name="bus_segment_id_valid_values" localSheetId="6">#REF!</definedName>
    <definedName name="bus_segment_id_valid_values">#REF!</definedName>
    <definedName name="BusUnit">#REF!</definedName>
    <definedName name="BusUnit_Table">#REF!</definedName>
    <definedName name="CA">#REF!</definedName>
    <definedName name="CAAM00">#REF!</definedName>
    <definedName name="CAAM01">#REF!</definedName>
    <definedName name="caamfiscal">#REF!</definedName>
    <definedName name="CAI">#REF!</definedName>
    <definedName name="CapEx_Effectiveness">#REF!</definedName>
    <definedName name="capitalradio">#REF!</definedName>
    <definedName name="Car">#REF!</definedName>
    <definedName name="CarA">#REF!</definedName>
    <definedName name="CarB">#REF!</definedName>
    <definedName name="CarC">#REF!</definedName>
    <definedName name="CarD">#REF!</definedName>
    <definedName name="CarE">#REF!</definedName>
    <definedName name="CashA">#REF!</definedName>
    <definedName name="CashB">#REF!</definedName>
    <definedName name="CashC">#REF!</definedName>
    <definedName name="CashD">#REF!</definedName>
    <definedName name="CashE">#REF!</definedName>
    <definedName name="CashHighLevel">#REF!</definedName>
    <definedName name="CashLevel">#REF!</definedName>
    <definedName name="Cat_Ref">#REF!</definedName>
    <definedName name="cata">#REF!</definedName>
    <definedName name="catb">#REF!</definedName>
    <definedName name="catl">#REF!</definedName>
    <definedName name="catlb">#REF!</definedName>
    <definedName name="cb_erf">#REF!</definedName>
    <definedName name="cbcredit">#REF!</definedName>
    <definedName name="CBWorkbookPriority" hidden="1">-1523877792</definedName>
    <definedName name="CCI">#REF!</definedName>
    <definedName name="cell_down_and_left">#REF!</definedName>
    <definedName name="CellToLeft">#REF!</definedName>
    <definedName name="CentralOM">#REF!</definedName>
    <definedName name="chart03">#REF!</definedName>
    <definedName name="CHEM">#REF!</definedName>
    <definedName name="Chemical">#REF!</definedName>
    <definedName name="Chester">#REF!</definedName>
    <definedName name="CHOICE">#REF!</definedName>
    <definedName name="CICdate">#REF!</definedName>
    <definedName name="CICprice">#REF!</definedName>
    <definedName name="Cies1_2B">#REF!</definedName>
    <definedName name="Cies1_5B">#REF!</definedName>
    <definedName name="Cies100_400M">#REF!</definedName>
    <definedName name="Cies2B">#REF!</definedName>
    <definedName name="Cies400_1B">#REF!</definedName>
    <definedName name="Cies500M">#REF!</definedName>
    <definedName name="Cies500M_1B">#REF!</definedName>
    <definedName name="Cies5B">#REF!</definedName>
    <definedName name="CIPP_Year">#REF!</definedName>
    <definedName name="Clarksville">#REF!</definedName>
    <definedName name="CLI">#REF!</definedName>
    <definedName name="Client">#REF!</definedName>
    <definedName name="CLIENT_NAME">#REF!</definedName>
    <definedName name="ClientData">#REF!</definedName>
    <definedName name="ClientRow">#REF!</definedName>
    <definedName name="ClubA">#REF!</definedName>
    <definedName name="ClubB">#REF!</definedName>
    <definedName name="ClubC">#REF!</definedName>
    <definedName name="ClubD">#REF!</definedName>
    <definedName name="ClubE">#REF!</definedName>
    <definedName name="CM">#REF!</definedName>
    <definedName name="Co">#REF!</definedName>
    <definedName name="Code">#REF!</definedName>
    <definedName name="Code_List">#REF!</definedName>
    <definedName name="Col_Plan">#REF!</definedName>
    <definedName name="ColControl">#REF!</definedName>
    <definedName name="Combines_market_data_and_actuals___part_2">#REF!</definedName>
    <definedName name="Combines_market_data_and_actuals___part_3">#REF!</definedName>
    <definedName name="commentradio">#REF!</definedName>
    <definedName name="company">#REF!</definedName>
    <definedName name="company_id_valid_values" localSheetId="5" hidden="1">#REF!</definedName>
    <definedName name="company_id_valid_values" localSheetId="6">#REF!</definedName>
    <definedName name="company_id_valid_values">#REF!</definedName>
    <definedName name="company1">#REF!</definedName>
    <definedName name="companyname">#REF!</definedName>
    <definedName name="compnam3">#REF!</definedName>
    <definedName name="compname">#REF!</definedName>
    <definedName name="compname2">#REF!</definedName>
    <definedName name="COMPSBP">#REF!</definedName>
    <definedName name="COMPYR2YR1">#REF!</definedName>
    <definedName name="con00" localSheetId="5" hidden="1">{#N/A,"Anonymous",FALSE,"30 30k Table";#N/A,#N/A,FALSE,"30 50k Table";#N/A,#N/A,FALSE,"40 100k Table"}</definedName>
    <definedName name="con00" localSheetId="4" hidden="1">{#N/A,"Anonymous",FALSE,"30 30k Table";#N/A,#N/A,FALSE,"30 50k Table";#N/A,#N/A,FALSE,"40 100k Table"}</definedName>
    <definedName name="con00" localSheetId="6" hidden="1">{#N/A,"Anonymous",FALSE,"30 30k Table";#N/A,#N/A,FALSE,"30 50k Table";#N/A,#N/A,FALSE,"40 100k Table"}</definedName>
    <definedName name="con00" hidden="1">{#N/A,"Anonymous",FALSE,"30 30k Table";#N/A,#N/A,FALSE,"30 50k Table";#N/A,#N/A,FALSE,"40 100k Table"}</definedName>
    <definedName name="conflic40100k" localSheetId="5" hidden="1">{#N/A,"Anonymous",FALSE,"30 30k Table";#N/A,#N/A,FALSE,"30 50k Table";#N/A,#N/A,FALSE,"40 100k Table"}</definedName>
    <definedName name="conflic40100k" localSheetId="4" hidden="1">{#N/A,"Anonymous",FALSE,"30 30k Table";#N/A,#N/A,FALSE,"30 50k Table";#N/A,#N/A,FALSE,"40 100k Table"}</definedName>
    <definedName name="conflic40100k" localSheetId="6" hidden="1">{#N/A,"Anonymous",FALSE,"30 30k Table";#N/A,#N/A,FALSE,"30 50k Table";#N/A,#N/A,FALSE,"40 100k Table"}</definedName>
    <definedName name="conflic40100k" hidden="1">{#N/A,"Anonymous",FALSE,"30 30k Table";#N/A,#N/A,FALSE,"30 50k Table";#N/A,#N/A,FALSE,"40 100k Table"}</definedName>
    <definedName name="conflict" localSheetId="5" hidden="1">{#N/A,"Anonymous",FALSE,"30 30k Table";#N/A,#N/A,FALSE,"30 50k Table";#N/A,#N/A,FALSE,"40 100k Table"}</definedName>
    <definedName name="conflict" localSheetId="4" hidden="1">{#N/A,"Anonymous",FALSE,"30 30k Table";#N/A,#N/A,FALSE,"30 50k Table";#N/A,#N/A,FALSE,"40 100k Table"}</definedName>
    <definedName name="conflict" localSheetId="6" hidden="1">{#N/A,"Anonymous",FALSE,"30 30k Table";#N/A,#N/A,FALSE,"30 50k Table";#N/A,#N/A,FALSE,"40 100k Table"}</definedName>
    <definedName name="conflict" hidden="1">{#N/A,"Anonymous",FALSE,"30 30k Table";#N/A,#N/A,FALSE,"30 50k Table";#N/A,#N/A,FALSE,"40 100k Table"}</definedName>
    <definedName name="conflict3" localSheetId="5" hidden="1">{#N/A,"Anonymous",FALSE,"30 30k Table";#N/A,#N/A,FALSE,"30 50k Table";#N/A,#N/A,FALSE,"40 100k Table"}</definedName>
    <definedName name="conflict3" localSheetId="4" hidden="1">{#N/A,"Anonymous",FALSE,"30 30k Table";#N/A,#N/A,FALSE,"30 50k Table";#N/A,#N/A,FALSE,"40 100k Table"}</definedName>
    <definedName name="conflict3" localSheetId="6" hidden="1">{#N/A,"Anonymous",FALSE,"30 30k Table";#N/A,#N/A,FALSE,"30 50k Table";#N/A,#N/A,FALSE,"40 100k Table"}</definedName>
    <definedName name="conflict3" hidden="1">{#N/A,"Anonymous",FALSE,"30 30k Table";#N/A,#N/A,FALSE,"30 50k Table";#N/A,#N/A,FALSE,"40 100k Table"}</definedName>
    <definedName name="conflict40100k" localSheetId="5" hidden="1">{#N/A,"Anonymous",FALSE,"30 30k Table";#N/A,#N/A,FALSE,"30 50k Table";#N/A,#N/A,FALSE,"40 100k Table"}</definedName>
    <definedName name="conflict40100k" localSheetId="4" hidden="1">{#N/A,"Anonymous",FALSE,"30 30k Table";#N/A,#N/A,FALSE,"30 50k Table";#N/A,#N/A,FALSE,"40 100k Table"}</definedName>
    <definedName name="conflict40100k" localSheetId="6" hidden="1">{#N/A,"Anonymous",FALSE,"30 30k Table";#N/A,#N/A,FALSE,"30 50k Table";#N/A,#N/A,FALSE,"40 100k Table"}</definedName>
    <definedName name="conflict40100k" hidden="1">{#N/A,"Anonymous",FALSE,"30 30k Table";#N/A,#N/A,FALSE,"30 50k Table";#N/A,#N/A,FALSE,"40 100k Table"}</definedName>
    <definedName name="conflict404050k" localSheetId="5" hidden="1">{#N/A,"Anonymous",FALSE,"30 30k Table";#N/A,#N/A,FALSE,"30 50k Table";#N/A,#N/A,FALSE,"40 100k Table"}</definedName>
    <definedName name="conflict404050k" localSheetId="4" hidden="1">{#N/A,"Anonymous",FALSE,"30 30k Table";#N/A,#N/A,FALSE,"30 50k Table";#N/A,#N/A,FALSE,"40 100k Table"}</definedName>
    <definedName name="conflict404050k" localSheetId="6" hidden="1">{#N/A,"Anonymous",FALSE,"30 30k Table";#N/A,#N/A,FALSE,"30 50k Table";#N/A,#N/A,FALSE,"40 100k Table"}</definedName>
    <definedName name="conflict404050k" hidden="1">{#N/A,"Anonymous",FALSE,"30 30k Table";#N/A,#N/A,FALSE,"30 50k Table";#N/A,#N/A,FALSE,"40 100k Table"}</definedName>
    <definedName name="conflict4050k" localSheetId="5" hidden="1">{#N/A,"Anonymous",FALSE,"30 30k Table";#N/A,#N/A,FALSE,"30 50k Table";#N/A,#N/A,FALSE,"40 100k Table"}</definedName>
    <definedName name="conflict4050k" localSheetId="4" hidden="1">{#N/A,"Anonymous",FALSE,"30 30k Table";#N/A,#N/A,FALSE,"30 50k Table";#N/A,#N/A,FALSE,"40 100k Table"}</definedName>
    <definedName name="conflict4050k" localSheetId="6" hidden="1">{#N/A,"Anonymous",FALSE,"30 30k Table";#N/A,#N/A,FALSE,"30 50k Table";#N/A,#N/A,FALSE,"40 100k Table"}</definedName>
    <definedName name="conflict4050k" hidden="1">{#N/A,"Anonymous",FALSE,"30 30k Table";#N/A,#N/A,FALSE,"30 50k Table";#N/A,#N/A,FALSE,"40 100k Table"}</definedName>
    <definedName name="conflict4050kkk" localSheetId="5" hidden="1">{#N/A,"Anonymous",FALSE,"30 30k Table";#N/A,#N/A,FALSE,"30 50k Table";#N/A,#N/A,FALSE,"40 100k Table"}</definedName>
    <definedName name="conflict4050kkk" localSheetId="4" hidden="1">{#N/A,"Anonymous",FALSE,"30 30k Table";#N/A,#N/A,FALSE,"30 50k Table";#N/A,#N/A,FALSE,"40 100k Table"}</definedName>
    <definedName name="conflict4050kkk" localSheetId="6" hidden="1">{#N/A,"Anonymous",FALSE,"30 30k Table";#N/A,#N/A,FALSE,"30 50k Table";#N/A,#N/A,FALSE,"40 100k Table"}</definedName>
    <definedName name="conflict4050kkk" hidden="1">{#N/A,"Anonymous",FALSE,"30 30k Table";#N/A,#N/A,FALSE,"30 50k Table";#N/A,#N/A,FALSE,"40 100k Table"}</definedName>
    <definedName name="conflt40100k" localSheetId="5" hidden="1">{#N/A,"Anonymous",FALSE,"30 30k Table";#N/A,#N/A,FALSE,"30 50k Table";#N/A,#N/A,FALSE,"40 100k Table"}</definedName>
    <definedName name="conflt40100k" localSheetId="4" hidden="1">{#N/A,"Anonymous",FALSE,"30 30k Table";#N/A,#N/A,FALSE,"30 50k Table";#N/A,#N/A,FALSE,"40 100k Table"}</definedName>
    <definedName name="conflt40100k" localSheetId="6" hidden="1">{#N/A,"Anonymous",FALSE,"30 30k Table";#N/A,#N/A,FALSE,"30 50k Table";#N/A,#N/A,FALSE,"40 100k Table"}</definedName>
    <definedName name="conflt40100k" hidden="1">{#N/A,"Anonymous",FALSE,"30 30k Table";#N/A,#N/A,FALSE,"30 50k Table";#N/A,#N/A,FALSE,"40 100k Table"}</definedName>
    <definedName name="Consumer">#REF!</definedName>
    <definedName name="Contact">#REF!</definedName>
    <definedName name="CONTINUE">#REF!</definedName>
    <definedName name="contr">#REF!</definedName>
    <definedName name="contr2011">#REF!</definedName>
    <definedName name="contri09">#REF!</definedName>
    <definedName name="Coop">#REF!</definedName>
    <definedName name="copy" hidden="1">"Kingca"</definedName>
    <definedName name="Core_DebtCap">#REF!</definedName>
    <definedName name="Core_EquityCap">#REF!</definedName>
    <definedName name="core_ROE">#REF!</definedName>
    <definedName name="Cos">#REF!</definedName>
    <definedName name="cost10">#REF!</definedName>
    <definedName name="cost11">#REF!</definedName>
    <definedName name="cost12">#REF!</definedName>
    <definedName name="count1forfunnel">#REF!</definedName>
    <definedName name="count1forscorecard">#REF!</definedName>
    <definedName name="count2forfunnel">#REF!</definedName>
    <definedName name="count2forscorecard">#REF!</definedName>
    <definedName name="count3forfunnel">#REF!</definedName>
    <definedName name="count4forfunnel">#REF!</definedName>
    <definedName name="count5forfunnel">#REF!</definedName>
    <definedName name="counter">#REF!</definedName>
    <definedName name="counter12">#REF!</definedName>
    <definedName name="counter13">#REF!</definedName>
    <definedName name="counter2">#REF!</definedName>
    <definedName name="counter3">#REF!</definedName>
    <definedName name="counter4">#REF!</definedName>
    <definedName name="counter5">#REF!</definedName>
    <definedName name="counter6">#REF!</definedName>
    <definedName name="Crap">#REF!</definedName>
    <definedName name="_xlnm.Criteria">#REF!</definedName>
    <definedName name="CRP">#REF!</definedName>
    <definedName name="crud">#REF!</definedName>
    <definedName name="CRW">#REF!</definedName>
    <definedName name="CTAM00">#REF!</definedName>
    <definedName name="CTAM01">#REF!</definedName>
    <definedName name="ctamfiscal">#REF!</definedName>
    <definedName name="Current">#REF!</definedName>
    <definedName name="currentmonth">#REF!</definedName>
    <definedName name="currentquarter">#REF!</definedName>
    <definedName name="customer">#REF!</definedName>
    <definedName name="cwincount">#REF!</definedName>
    <definedName name="data">#REF!</definedName>
    <definedName name="Data1B5B">#REF!</definedName>
    <definedName name="Data500M">#REF!</definedName>
    <definedName name="Data500M1B">#REF!</definedName>
    <definedName name="Data5B">#REF!</definedName>
    <definedName name="DataAuto">#REF!</definedName>
    <definedName name="_xlnm.Database">#REF!</definedName>
    <definedName name="Database_MI">#REF!</definedName>
    <definedName name="Database2">#REF!</definedName>
    <definedName name="DatabaseII">#REF!</definedName>
    <definedName name="datadump">#REF!</definedName>
    <definedName name="DataFlex">#REF!</definedName>
    <definedName name="DataFlexAuto">#REF!</definedName>
    <definedName name="Date">#REF!</definedName>
    <definedName name="DBase2">#REF!</definedName>
    <definedName name="DBase3">#REF!</definedName>
    <definedName name="DBaseTot">#REF!</definedName>
    <definedName name="DEBT">#REF!</definedName>
    <definedName name="DEBTWK">#REF!</definedName>
    <definedName name="DEC">#REF!</definedName>
    <definedName name="dflt2">#REF!</definedName>
    <definedName name="dflt3">#REF!</definedName>
    <definedName name="dflt4">#REF!</definedName>
    <definedName name="dflt5">#REF!</definedName>
    <definedName name="dflt6">#REF!</definedName>
    <definedName name="discountrate">#REF!</definedName>
    <definedName name="DiscRate">#REF!</definedName>
    <definedName name="Dist_List">#REF!</definedName>
    <definedName name="District">#REF!</definedName>
    <definedName name="district1">#REF!</definedName>
    <definedName name="districtcode">#REF!</definedName>
    <definedName name="Districts">#REF!</definedName>
    <definedName name="DOB">#REF!</definedName>
    <definedName name="DOC">#REF!</definedName>
    <definedName name="DP1813TB1">#REF!</definedName>
    <definedName name="DP1813TB2">#REF!</definedName>
    <definedName name="DP1814TB1">#REF!</definedName>
    <definedName name="DT">#REF!</definedName>
    <definedName name="E_Palo_Alto">#REF!</definedName>
    <definedName name="East">#REF!</definedName>
    <definedName name="edf" localSheetId="5" hidden="1">{#N/A,"Anonymous",FALSE,"30 30k Table";#N/A,#N/A,FALSE,"30 50k Table";#N/A,#N/A,FALSE,"40 100k Table"}</definedName>
    <definedName name="edf" localSheetId="4" hidden="1">{#N/A,"Anonymous",FALSE,"30 30k Table";#N/A,#N/A,FALSE,"30 50k Table";#N/A,#N/A,FALSE,"40 100k Table"}</definedName>
    <definedName name="edf" localSheetId="6" hidden="1">{#N/A,"Anonymous",FALSE,"30 30k Table";#N/A,#N/A,FALSE,"30 50k Table";#N/A,#N/A,FALSE,"40 100k Table"}</definedName>
    <definedName name="edf" hidden="1">{#N/A,"Anonymous",FALSE,"30 30k Table";#N/A,#N/A,FALSE,"30 50k Table";#N/A,#N/A,FALSE,"40 100k Table"}</definedName>
    <definedName name="eeee">#REF!</definedName>
    <definedName name="eeeeeeeeereerr3">#REF!</definedName>
    <definedName name="eeeeuuuuuu">#REF!</definedName>
    <definedName name="eeer3343434">#REF!</definedName>
    <definedName name="eeetrtrytytyt">#REF!</definedName>
    <definedName name="eight">#REF!</definedName>
    <definedName name="Electric">#REF!</definedName>
    <definedName name="Entity">#REF!</definedName>
    <definedName name="Entity2">#REF!</definedName>
    <definedName name="ENTRY">#REF!</definedName>
    <definedName name="EPA">#REF!</definedName>
    <definedName name="epic">#REF!</definedName>
    <definedName name="EquipList">#REF!</definedName>
    <definedName name="est">#REF!</definedName>
    <definedName name="ET">#REF!</definedName>
    <definedName name="Evansville">#REF!</definedName>
    <definedName name="eventhree">#REF!</definedName>
    <definedName name="EW">#REF!</definedName>
    <definedName name="excel">#REF!</definedName>
    <definedName name="EXHIBIT">#REF!</definedName>
    <definedName name="ExpLoad">#REF!</definedName>
    <definedName name="_xlnm.Extract">#REF!</definedName>
    <definedName name="extractradio">#REF!</definedName>
    <definedName name="ffffff">#REF!</definedName>
    <definedName name="file">#REF!</definedName>
    <definedName name="financings">#REF!</definedName>
    <definedName name="FINCO2000">#REF!</definedName>
    <definedName name="FINCO2001">#REF!</definedName>
    <definedName name="fincofiscal">#REF!</definedName>
    <definedName name="FINNING">#REF!</definedName>
    <definedName name="fiscalprint">#REF!</definedName>
    <definedName name="five">#REF!</definedName>
    <definedName name="Fleet_Auto_Information">#REF!</definedName>
    <definedName name="Flex">#REF!</definedName>
    <definedName name="FlexA">#REF!</definedName>
    <definedName name="FlexAutoA">#REF!</definedName>
    <definedName name="FlexAutoB">#REF!</definedName>
    <definedName name="FlexAutoC">#REF!</definedName>
    <definedName name="FlexAutoD">#REF!</definedName>
    <definedName name="FlexAutoE">#REF!</definedName>
    <definedName name="FlexAutoHighLevel">#REF!</definedName>
    <definedName name="FlexB">#REF!</definedName>
    <definedName name="FlexC">#REF!</definedName>
    <definedName name="FlexD">#REF!</definedName>
    <definedName name="FlexE">#REF!</definedName>
    <definedName name="FlexHighLevel">#REF!</definedName>
    <definedName name="Forecast">#REF!</definedName>
    <definedName name="Forest">#REF!</definedName>
    <definedName name="four">#REF!</definedName>
    <definedName name="frequency">#REF!</definedName>
    <definedName name="FROMCAPITALZ">#REF!</definedName>
    <definedName name="FRONT">#REF!</definedName>
    <definedName name="fuckioff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fuckioff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fuckioff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fuckioff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funnelgraphradio">#REF!</definedName>
    <definedName name="fx">#REF!</definedName>
    <definedName name="FXRATE">#REF!</definedName>
    <definedName name="FY">#REF!</definedName>
    <definedName name="FYE">#REF!</definedName>
    <definedName name="FYperiod">#REF!</definedName>
    <definedName name="g">#REF!</definedName>
    <definedName name="G_L_Expense_Account">#REF!</definedName>
    <definedName name="GAM">#REF!</definedName>
    <definedName name="GAM83F">#REF!</definedName>
    <definedName name="gam83f2">#REF!</definedName>
    <definedName name="gam83f3">#REF!</definedName>
    <definedName name="GAM83M">#REF!</definedName>
    <definedName name="gam83m2">#REF!</definedName>
    <definedName name="gam83m3">#REF!</definedName>
    <definedName name="GAM94F">#REF!</definedName>
    <definedName name="Gas">#REF!</definedName>
    <definedName name="gbgbgbg">#REF!</definedName>
    <definedName name="gggg">#REF!</definedName>
    <definedName name="ggggg">#REF!</definedName>
    <definedName name="gggggg">#REF!</definedName>
    <definedName name="ggggggg">#REF!</definedName>
    <definedName name="ggggggggggggg">#REF!</definedName>
    <definedName name="ggggggghhhhhhh">#REF!</definedName>
    <definedName name="gggggqqqq">#REF!</definedName>
    <definedName name="ggtggggggg">#REF!</definedName>
    <definedName name="Gilbert">#REF!</definedName>
    <definedName name="gl_account_id_valid_values" localSheetId="5" hidden="1">#REF!</definedName>
    <definedName name="gl_account_id_valid_values" localSheetId="6">#REF!</definedName>
    <definedName name="gl_account_id_valid_values">#REF!</definedName>
    <definedName name="GLTable">#REF!</definedName>
    <definedName name="Gov">#REF!</definedName>
    <definedName name="grabbedregions">#REF!</definedName>
    <definedName name="gracue">#REF!</definedName>
    <definedName name="GVKey">"007257-01"</definedName>
    <definedName name="h">#REF!</definedName>
    <definedName name="HADDON_HEIGHTS">#REF!</definedName>
    <definedName name="HAMP00">#REF!</definedName>
    <definedName name="HAMP01">#REF!</definedName>
    <definedName name="hamptfiscal">#REF!</definedName>
    <definedName name="HEAD">#REF!</definedName>
    <definedName name="Header">#REF!</definedName>
    <definedName name="HERSHEY">#REF!</definedName>
    <definedName name="HI">#REF!</definedName>
    <definedName name="HIAM00">#REF!</definedName>
    <definedName name="HIAM01">#REF!</definedName>
    <definedName name="hiamfiscal">#REF!</definedName>
    <definedName name="high_growth1">#REF!</definedName>
    <definedName name="HIGHLANDS">#REF!</definedName>
    <definedName name="HighLevel">#REF!</definedName>
    <definedName name="HOBAS_Year">#REF!</definedName>
    <definedName name="Holding">#REF!</definedName>
    <definedName name="home">#REF!</definedName>
    <definedName name="hottop">#REF!</definedName>
    <definedName name="Howell">#REF!</definedName>
    <definedName name="howell1">#REF!</definedName>
    <definedName name="hurdlerate">#REF!</definedName>
    <definedName name="HW_Categories" localSheetId="6">#REF!</definedName>
    <definedName name="HW_Categories">#REF!</definedName>
    <definedName name="HYDSIZE">#REF!</definedName>
    <definedName name="IA">#REF!</definedName>
    <definedName name="IAAM00">#REF!</definedName>
    <definedName name="IAAM01">#REF!</definedName>
    <definedName name="iaamfiscal">#REF!</definedName>
    <definedName name="iiiiiuyy">#REF!</definedName>
    <definedName name="IL">#REF!</definedName>
    <definedName name="ILAM00">#REF!</definedName>
    <definedName name="ILAM01">#REF!</definedName>
    <definedName name="ilamfiscal">#REF!</definedName>
    <definedName name="ililirere">#REF!</definedName>
    <definedName name="ILL">#REF!</definedName>
    <definedName name="ILLCORP">#REF!</definedName>
    <definedName name="ILLINOIS">#REF!</definedName>
    <definedName name="Impact">#REF!</definedName>
    <definedName name="IN">#REF!</definedName>
    <definedName name="INAM00">#REF!</definedName>
    <definedName name="INAM01">#REF!</definedName>
    <definedName name="inamfiscal">#REF!</definedName>
    <definedName name="Increment">#REF!</definedName>
    <definedName name="Increment2">#REF!</definedName>
    <definedName name="Increment3">#REF!</definedName>
    <definedName name="Incumbent">#REF!</definedName>
    <definedName name="IND">#REF!</definedName>
    <definedName name="INDCORP">#REF!</definedName>
    <definedName name="INDIANA">#REF!</definedName>
    <definedName name="INFO">#REF!</definedName>
    <definedName name="Insurance">#REF!</definedName>
    <definedName name="INT">#REF!</definedName>
    <definedName name="INTEREST">#REF!</definedName>
    <definedName name="interimjuancell">#REF!</definedName>
    <definedName name="IOA">#REF!</definedName>
    <definedName name="IOACORP">#REF!</definedName>
    <definedName name="IOWA">#REF!</definedName>
    <definedName name="ipSexCode">#REF!</definedName>
    <definedName name="IS_FIN">#REF!</definedName>
    <definedName name="IS_PC">#REF!</definedName>
    <definedName name="IsPrimary">#REF!</definedName>
    <definedName name="it">#REF!</definedName>
    <definedName name="ITC">#REF!</definedName>
    <definedName name="IURCEX">#REF!</definedName>
    <definedName name="IURCEX2">#REF!</definedName>
    <definedName name="IURCEX3">#REF!</definedName>
    <definedName name="IURCLEFT">#REF!</definedName>
    <definedName name="IVACO">#REF!</definedName>
    <definedName name="j">#REF!</definedName>
    <definedName name="JCO">#REF!</definedName>
    <definedName name="JCWC00">#REF!</definedName>
    <definedName name="JCWC01">#REF!</definedName>
    <definedName name="jcwcfiscal">#REF!</definedName>
    <definedName name="JE">#REF!</definedName>
    <definedName name="JeffersonParish">#REF!</definedName>
    <definedName name="JENov" localSheetId="5" hidden="1">{"Co1statements",#N/A,FALSE,"Cmpy1";"Co2statement",#N/A,FALSE,"Cmpy2";"co1pm",#N/A,FALSE,"Co1PM";"co2PM",#N/A,FALSE,"Co2PM";"value",#N/A,FALSE,"value";"opco",#N/A,FALSE,"NewSparkle";"adjusts",#N/A,FALSE,"Adjustments"}</definedName>
    <definedName name="JENov" localSheetId="6" hidden="1">{"Co1statements",#N/A,FALSE,"Cmpy1";"Co2statement",#N/A,FALSE,"Cmpy2";"co1pm",#N/A,FALSE,"Co1PM";"co2PM",#N/A,FALSE,"Co2PM";"value",#N/A,FALSE,"value";"opco",#N/A,FALSE,"NewSparkle";"adjusts",#N/A,FALSE,"Adjustments"}</definedName>
    <definedName name="JENov" hidden="1">{"Co1statements",#N/A,FALSE,"Cmpy1";"Co2statement",#N/A,FALSE,"Cmpy2";"co1pm",#N/A,FALSE,"Co1PM";"co2PM",#N/A,FALSE,"Co2PM";"value",#N/A,FALSE,"value";"opco",#N/A,FALSE,"NewSparkle";"adjusts",#N/A,FALSE,"Adjustments"}</definedName>
    <definedName name="jersey">#REF!</definedName>
    <definedName name="jj">#REF!</definedName>
    <definedName name="joe">#REF!</definedName>
    <definedName name="JointVent">#REF!</definedName>
    <definedName name="JOP">#REF!</definedName>
    <definedName name="JOURNAL">#REF!</definedName>
    <definedName name="jp">#REF!</definedName>
    <definedName name="juanreport">#REF!</definedName>
    <definedName name="key">#REF!</definedName>
    <definedName name="kk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k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k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OK">#REF!</definedName>
    <definedName name="KY">#REF!</definedName>
    <definedName name="KYAM00">#REF!</definedName>
    <definedName name="KYAM01">#REF!</definedName>
    <definedName name="kyamfiscal">#REF!</definedName>
    <definedName name="kykkkkkkk">#REF!</definedName>
    <definedName name="kykykyyk">#REF!</definedName>
    <definedName name="l">#REF!</definedName>
    <definedName name="LAFARGE">#REF!</definedName>
    <definedName name="LATERALSIZE">#REF!</definedName>
    <definedName name="leadsourceradio">#REF!</definedName>
    <definedName name="leadsourcereport">#REF!</definedName>
    <definedName name="LEFT">#REF!</definedName>
    <definedName name="Less100M">#REF!</definedName>
    <definedName name="LESSB">#REF!</definedName>
    <definedName name="LevelA">#REF!</definedName>
    <definedName name="LevelB">#REF!</definedName>
    <definedName name="LevelC">#REF!</definedName>
    <definedName name="LevelD">#REF!</definedName>
    <definedName name="LevelE">#REF!</definedName>
    <definedName name="LI">#REF!</definedName>
    <definedName name="librt">#REF!</definedName>
    <definedName name="lilili">#REF!</definedName>
    <definedName name="line10">#REF!</definedName>
    <definedName name="line11">#REF!</definedName>
    <definedName name="line12">#REF!</definedName>
    <definedName name="line2">#REF!</definedName>
    <definedName name="line23">#REF!</definedName>
    <definedName name="line24">#REF!</definedName>
    <definedName name="line25">#REF!</definedName>
    <definedName name="line26">#REF!</definedName>
    <definedName name="line3">#REF!</definedName>
    <definedName name="line4">#REF!</definedName>
    <definedName name="line5">#REF!</definedName>
    <definedName name="line6">#REF!</definedName>
    <definedName name="line7">#REF!</definedName>
    <definedName name="line8">#REF!</definedName>
    <definedName name="line9">#REF!</definedName>
    <definedName name="LinkList">#REF!</definedName>
    <definedName name="ListOffset" hidden="1">1</definedName>
    <definedName name="ListRangeI10H11849757758714881957">#REF!</definedName>
    <definedName name="ListRangeI20H16336916615081416157">#REF!</definedName>
    <definedName name="ListRangeI24H10280135280335553990">#REF!</definedName>
    <definedName name="ListRangeI27H3346848417778827303">#REF!</definedName>
    <definedName name="LIWC00">#REF!</definedName>
    <definedName name="LIWC01">#REF!</definedName>
    <definedName name="liwcfiscal">#REF!</definedName>
    <definedName name="lkdeferral">#REF!</definedName>
    <definedName name="lllllplplp">#REF!</definedName>
    <definedName name="LOGAN">#REF!</definedName>
    <definedName name="LOOKUP">#REF!</definedName>
    <definedName name="lookup1">#REF!</definedName>
    <definedName name="LowAutoA">#REF!</definedName>
    <definedName name="LowAutoB">#REF!</definedName>
    <definedName name="LowAutoC">#REF!</definedName>
    <definedName name="LowAutoD">#REF!</definedName>
    <definedName name="LowAutoE">#REF!</definedName>
    <definedName name="LowAutoTot">#REF!</definedName>
    <definedName name="LS">#REF!</definedName>
    <definedName name="LSDiscountRate">#REF!</definedName>
    <definedName name="LTIP">#REF!</definedName>
    <definedName name="LTIP_Table">#REF!</definedName>
    <definedName name="LTIValuation">#REF!</definedName>
    <definedName name="LTPlan">#REF!</definedName>
    <definedName name="MA_ENGIN">#REF!</definedName>
    <definedName name="MA_OH">#REF!</definedName>
    <definedName name="MA_OM">#REF!</definedName>
    <definedName name="MA_OTHER">#REF!</definedName>
    <definedName name="MA_RESID">#REF!</definedName>
    <definedName name="MA_UNDER">#REF!</definedName>
    <definedName name="maahhh">#REF!</definedName>
    <definedName name="MAAM00">#REF!</definedName>
    <definedName name="MAAM01">#REF!</definedName>
    <definedName name="maamfiscal">#REF!</definedName>
    <definedName name="macroNewIssue">[0]!macroNewIssue</definedName>
    <definedName name="macroOpen">[0]!macroOpen</definedName>
    <definedName name="MAINTYPE">#REF!</definedName>
    <definedName name="MAKE">#REF!</definedName>
    <definedName name="Manufacturing">#REF!</definedName>
    <definedName name="Maria" localSheetId="5" hidden="1">{"Co1statements",#N/A,FALSE,"Cmpy1";"Co2statement",#N/A,FALSE,"Cmpy2";"co1pm",#N/A,FALSE,"Co1PM";"co2PM",#N/A,FALSE,"Co2PM";"value",#N/A,FALSE,"value";"opco",#N/A,FALSE,"NewSparkle";"adjusts",#N/A,FALSE,"Adjustments"}</definedName>
    <definedName name="Maria" localSheetId="6" hidden="1">{"Co1statements",#N/A,FALSE,"Cmpy1";"Co2statement",#N/A,FALSE,"Cmpy2";"co1pm",#N/A,FALSE,"Co1PM";"co2PM",#N/A,FALSE,"Co2PM";"value",#N/A,FALSE,"value";"opco",#N/A,FALSE,"NewSparkle";"adjusts",#N/A,FALSE,"Adjustments"}</definedName>
    <definedName name="Maria" hidden="1">{"Co1statements",#N/A,FALSE,"Cmpy1";"Co2statement",#N/A,FALSE,"Cmpy2";"co1pm",#N/A,FALSE,"Co1PM";"co2PM",#N/A,FALSE,"Co2PM";"value",#N/A,FALSE,"value";"opco",#N/A,FALSE,"NewSparkle";"adjusts",#N/A,FALSE,"Adjustments"}</definedName>
    <definedName name="market">#REF!</definedName>
    <definedName name="Master">#REF!</definedName>
    <definedName name="max">#REF!</definedName>
    <definedName name="MAXLINES">#REF!</definedName>
    <definedName name="MB_PCH_Assessment_FooterType" hidden="1">"NONE"</definedName>
    <definedName name="MB_PCH_Gen_Ind_FooterType" hidden="1">"NONE"</definedName>
    <definedName name="MB_PCH_Sector_Specific_FooterType" hidden="1">"NONE"</definedName>
    <definedName name="MD">#REF!</definedName>
    <definedName name="MDAM00">#REF!</definedName>
    <definedName name="MDAM01">#REF!</definedName>
    <definedName name="mdamfiscal">#REF!</definedName>
    <definedName name="MENDHAM">#REF!</definedName>
    <definedName name="MENU">#REF!</definedName>
    <definedName name="METHANEX">#REF!</definedName>
    <definedName name="MIAM00">#REF!</definedName>
    <definedName name="MIAM01">#REF!</definedName>
    <definedName name="miamfiscal">#REF!</definedName>
    <definedName name="midpoint">#REF!</definedName>
    <definedName name="militaryyesno">#REF!</definedName>
    <definedName name="min">#REF!</definedName>
    <definedName name="mmmmmmmm">#REF!</definedName>
    <definedName name="mmmwww">#REF!</definedName>
    <definedName name="MO">#REF!</definedName>
    <definedName name="MOA">#REF!</definedName>
    <definedName name="MOACORP">#REF!</definedName>
    <definedName name="MOAM00">#REF!</definedName>
    <definedName name="MOAM01">#REF!</definedName>
    <definedName name="moamfiscal">#REF!</definedName>
    <definedName name="MODEL">#REF!</definedName>
    <definedName name="Month">#REF!</definedName>
    <definedName name="monthhead">#REF!</definedName>
    <definedName name="monthtext">#REF!</definedName>
    <definedName name="MOO">#REF!</definedName>
    <definedName name="MTDPlan">#REF!</definedName>
    <definedName name="Multimedia">#REF!</definedName>
    <definedName name="MUN">#REF!</definedName>
    <definedName name="MUNSWR">#REF!</definedName>
    <definedName name="name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2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2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2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ame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bczv">#REF!</definedName>
    <definedName name="ND_ENGIN">#REF!</definedName>
    <definedName name="ND_OH">#REF!</definedName>
    <definedName name="ND_OM">#REF!</definedName>
    <definedName name="ND_OTHER">#REF!</definedName>
    <definedName name="ND_RESID">#REF!</definedName>
    <definedName name="ND_UNDER">#REF!</definedName>
    <definedName name="NE_ENGIN">#REF!</definedName>
    <definedName name="NE_OH">#REF!</definedName>
    <definedName name="NE_OM">#REF!</definedName>
    <definedName name="NE_OTHER">#REF!</definedName>
    <definedName name="NE_RESID">#REF!</definedName>
    <definedName name="NE_UNDER">#REF!</definedName>
    <definedName name="NEW">#REF!</definedName>
    <definedName name="newincount">#REF!</definedName>
    <definedName name="newleads">#REF!</definedName>
    <definedName name="NEWPRINT">#REF!</definedName>
    <definedName name="newsummary">#REF!</definedName>
    <definedName name="nine">#REF!</definedName>
    <definedName name="NJ">#REF!</definedName>
    <definedName name="NJAM00">#REF!</definedName>
    <definedName name="NJAM01">#REF!</definedName>
    <definedName name="njamfiscal">#REF!</definedName>
    <definedName name="NM">#REF!</definedName>
    <definedName name="NMAM00">#REF!</definedName>
    <definedName name="NMAM01">#REF!</definedName>
    <definedName name="nmamfiscal">#REF!</definedName>
    <definedName name="NMB_Gen_Industry_FooterType" hidden="1">"NONE"</definedName>
    <definedName name="NMB_PCH_Assessment_FooterType" hidden="1">"NONE"</definedName>
    <definedName name="NMB_Sector_Specific_Assessment_FooterType" hidden="1">"NONE"</definedName>
    <definedName name="NMB_Sector_Specific_FooterType" hidden="1">"NONE"</definedName>
    <definedName name="nmmmmmmhhhh">#REF!</definedName>
    <definedName name="NO_NEI">#REF!</definedName>
    <definedName name="NOB">#REF!</definedName>
    <definedName name="nom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m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m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m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neA">#REF!</definedName>
    <definedName name="NoneB">#REF!</definedName>
    <definedName name="NoneC">#REF!</definedName>
    <definedName name="NoneD">#REF!</definedName>
    <definedName name="NoneE">#REF!</definedName>
    <definedName name="NoneHighLevel">#REF!</definedName>
    <definedName name="NORTHEAST">#REF!</definedName>
    <definedName name="northeasthots">#REF!</definedName>
    <definedName name="NOSH">#REF!</definedName>
    <definedName name="NOTES">#REF!</definedName>
    <definedName name="NOVA">#REF!</definedName>
    <definedName name="now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w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w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ow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um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um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um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um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NW_ENGIN">#REF!</definedName>
    <definedName name="NW_OH">#REF!</definedName>
    <definedName name="NW_OM">#REF!</definedName>
    <definedName name="NW_OTHER">#REF!</definedName>
    <definedName name="NW_RESID">#REF!</definedName>
    <definedName name="NW_UNDER">#REF!</definedName>
    <definedName name="NWO">#REF!</definedName>
    <definedName name="NYAM00">#REF!</definedName>
    <definedName name="NYAM01">#REF!</definedName>
    <definedName name="nyamfiscal">#REF!</definedName>
    <definedName name="OandM">#REF!</definedName>
    <definedName name="OCCAMT">#REF!</definedName>
    <definedName name="OCEAN">#REF!</definedName>
    <definedName name="OH">#REF!</definedName>
    <definedName name="OH_ADJ">#REF!</definedName>
    <definedName name="OH_COMM">#REF!</definedName>
    <definedName name="OH_EL">#REF!</definedName>
    <definedName name="OH_EXEC">#REF!</definedName>
    <definedName name="OH_FIN">#REF!</definedName>
    <definedName name="OH_HR">#REF!</definedName>
    <definedName name="OH_LEGAL">#REF!</definedName>
    <definedName name="OH_MKT">#REF!</definedName>
    <definedName name="OH_OPS">#REF!</definedName>
    <definedName name="OH_OTH">#REF!</definedName>
    <definedName name="OH_PR">#REF!</definedName>
    <definedName name="OHA">#REF!</definedName>
    <definedName name="OHAM00">#REF!</definedName>
    <definedName name="OHAM01">#REF!</definedName>
    <definedName name="ohamfiscal">#REF!</definedName>
    <definedName name="OIL">#REF!</definedName>
    <definedName name="ok">#REF!</definedName>
    <definedName name="Old">#REF!</definedName>
    <definedName name="old_print">#REF!</definedName>
    <definedName name="OM_AR">#REF!,#REF!,#REF!,#REF!,#REF!,#REF!,#REF!,#REF!</definedName>
    <definedName name="OMAllocation">#REF!</definedName>
    <definedName name="OMI">#REF!</definedName>
    <definedName name="one">#REF!</definedName>
    <definedName name="Ontario">#REF!</definedName>
    <definedName name="OPENS">#REF!</definedName>
    <definedName name="Options">#REF!</definedName>
    <definedName name="ORCOM">#REF!</definedName>
    <definedName name="Ortley_Beach">#REF!</definedName>
    <definedName name="Out">#REF!</definedName>
    <definedName name="outliertop">#REF!</definedName>
    <definedName name="OutTop">#REF!</definedName>
    <definedName name="OverEarn_Amount">#REF!</definedName>
    <definedName name="OverEarn_Switch">#REF!</definedName>
    <definedName name="OverEarnCap_Switch">#REF!</definedName>
    <definedName name="p">#REF!</definedName>
    <definedName name="PA">#REF!</definedName>
    <definedName name="PAAM00">#REF!</definedName>
    <definedName name="PAAM01">#REF!</definedName>
    <definedName name="paamfiscal">#REF!</definedName>
    <definedName name="PAGE1">#REF!</definedName>
    <definedName name="PAGE2">#REF!</definedName>
    <definedName name="pain">#REF!</definedName>
    <definedName name="PCALOC">#REF!</definedName>
    <definedName name="PEK">#REF!</definedName>
    <definedName name="pencost">#REF!</definedName>
    <definedName name="pencost10">#REF!</definedName>
    <definedName name="PEO">#REF!</definedName>
    <definedName name="People">#REF!</definedName>
    <definedName name="Period">#REF!</definedName>
    <definedName name="PERIOD_END">#REF!</definedName>
    <definedName name="periodl">#REF!</definedName>
    <definedName name="pete">#REF!</definedName>
    <definedName name="PFYE">#REF!</definedName>
    <definedName name="Pharma">#REF!</definedName>
    <definedName name="PickLists">#REF!</definedName>
    <definedName name="pidA02015003594">#REF!</definedName>
    <definedName name="pidA02015003595">#REF!</definedName>
    <definedName name="pidA02015003599">#REF!</definedName>
    <definedName name="pidA02015003613">#REF!</definedName>
    <definedName name="pidA02015003624">#REF!</definedName>
    <definedName name="pidA05100000015">#REF!</definedName>
    <definedName name="pidA05100000016">#REF!</definedName>
    <definedName name="pidA05100000017">#REF!</definedName>
    <definedName name="pidA05100000018">#REF!</definedName>
    <definedName name="pidA05100000019">#REF!</definedName>
    <definedName name="pidA05100000020">#REF!</definedName>
    <definedName name="pidA07017424501_BOOLEAN">#REF!</definedName>
    <definedName name="pidA99053086836">#REF!</definedName>
    <definedName name="pidA99113112368">#REF!</definedName>
    <definedName name="pidA99113112502">#REF!</definedName>
    <definedName name="pidA99115112581">#REF!</definedName>
    <definedName name="pidA99270368862">#REF!</definedName>
    <definedName name="pidA99270368863">#REF!</definedName>
    <definedName name="pidA99270368864">#REF!</definedName>
    <definedName name="pivotreport">#REF!</definedName>
    <definedName name="pj">#REF!</definedName>
    <definedName name="PLACERDOME">#REF!</definedName>
    <definedName name="PLBSHEET">#REF!</definedName>
    <definedName name="PMTS_CORR">#REF!</definedName>
    <definedName name="poil">#REF!</definedName>
    <definedName name="poll">#REF!</definedName>
    <definedName name="pop">#REF!</definedName>
    <definedName name="POSTAFUDC">#REF!</definedName>
    <definedName name="ppp">#REF!</definedName>
    <definedName name="PRB">#REF!</definedName>
    <definedName name="PREF">#REF!</definedName>
    <definedName name="PREFWK">#REF!</definedName>
    <definedName name="PREPARED_BY">#REF!</definedName>
    <definedName name="PREPARED_DATE">#REF!</definedName>
    <definedName name="PrevForecast">#REF!</definedName>
    <definedName name="PRIMA_VAC">#REF!</definedName>
    <definedName name="PRINT">#REF!</definedName>
    <definedName name="_xlnm.Print_Area">#REF!</definedName>
    <definedName name="Print_Area_MI">#REF!</definedName>
    <definedName name="_xlnm.Print_Titles">#N/A</definedName>
    <definedName name="PRINT_TITLES_MI">#REF!</definedName>
    <definedName name="PRINT2000">#REF!</definedName>
    <definedName name="PRINT2001">#REF!</definedName>
    <definedName name="PrintA">#REF!</definedName>
    <definedName name="PrintA1">#REF!</definedName>
    <definedName name="PrintB">#REF!</definedName>
    <definedName name="PrintC">#REF!</definedName>
    <definedName name="Profit">#REF!</definedName>
    <definedName name="property_group_id_valid_values" localSheetId="5" hidden="1">#REF!</definedName>
    <definedName name="property_group_id_valid_values" localSheetId="6">#REF!</definedName>
    <definedName name="property_group_id_valid_values">#REF!</definedName>
    <definedName name="proposedbandranges">#REF!</definedName>
    <definedName name="Proxy20032004B">#REF!</definedName>
    <definedName name="Proxy20052005BinA">#REF!</definedName>
    <definedName name="PSTAC_AS_2007">#REF!</definedName>
    <definedName name="PSTAC_LS_2007">#REF!</definedName>
    <definedName name="PSTAC_OCS_2007">#REF!</definedName>
    <definedName name="pull">#REF!</definedName>
    <definedName name="Purc">#REF!</definedName>
    <definedName name="PW">#REF!</definedName>
    <definedName name="PWAC_EW_2007">#REF!</definedName>
    <definedName name="PWAC_MH_2007">#REF!</definedName>
    <definedName name="PWAC_NJ_2007">#REF!</definedName>
    <definedName name="PWW">#REF!</definedName>
    <definedName name="PY2AsOf">#REF!</definedName>
    <definedName name="PY3AsOf">#REF!</definedName>
    <definedName name="PYAsOf">#REF!</definedName>
    <definedName name="QC">#REF!</definedName>
    <definedName name="qq">[0]!qq</definedName>
    <definedName name="qqqqqqtttt">#REF!</definedName>
    <definedName name="Quebec">#REF!</definedName>
    <definedName name="QUERY">#REF!</definedName>
    <definedName name="Query1">#REF!</definedName>
    <definedName name="radiosort">#REF!</definedName>
    <definedName name="RANGE">#REF!</definedName>
    <definedName name="rate2006">#REF!</definedName>
    <definedName name="rate2007">#REF!</definedName>
    <definedName name="rates04">#REF!</definedName>
    <definedName name="raw_data">#REF!</definedName>
    <definedName name="rawdata">#REF!</definedName>
    <definedName name="RawHeader">#REF!</definedName>
    <definedName name="RCP_Year">#REF!</definedName>
    <definedName name="RecCount">#REF!</definedName>
    <definedName name="record_count">#REF!</definedName>
    <definedName name="record_count12">#REF!</definedName>
    <definedName name="record_count13">#REF!</definedName>
    <definedName name="record_count2">#REF!</definedName>
    <definedName name="record_count3">#REF!</definedName>
    <definedName name="record_count4">#REF!</definedName>
    <definedName name="record_count5">#REF!</definedName>
    <definedName name="record_count6">#REF!</definedName>
    <definedName name="referencedate">#REF!</definedName>
    <definedName name="referencedate2">#REF!</definedName>
    <definedName name="referencedate3">#REF!</definedName>
    <definedName name="regession">#REF!</definedName>
    <definedName name="REGION_1">#REF!</definedName>
    <definedName name="REGION_2">#REF!</definedName>
    <definedName name="regionagainforbsc">#REF!</definedName>
    <definedName name="regionagainforbsc_ref">#REF!</definedName>
    <definedName name="regionindicator">#REF!</definedName>
    <definedName name="regionindicator2">#REF!</definedName>
    <definedName name="regression">#REF!</definedName>
    <definedName name="REPORT">#REF!</definedName>
    <definedName name="Retail">#REF!</definedName>
    <definedName name="retirement_unit_id_valid_values" localSheetId="5" hidden="1">#REF!</definedName>
    <definedName name="retirement_unit_id_valid_values" localSheetId="6">#REF!</definedName>
    <definedName name="retirement_unit_id_valid_values">#REF!</definedName>
    <definedName name="RIC">#REF!</definedName>
    <definedName name="RICHMOND">#REF!</definedName>
    <definedName name="RIOALGOM">#REF!</definedName>
    <definedName name="RowCount">#REF!</definedName>
    <definedName name="rr">#REF!</definedName>
    <definedName name="rrr">#REF!</definedName>
    <definedName name="rrrtyyiopl">#REF!</definedName>
    <definedName name="RUSSELL">#REF!</definedName>
    <definedName name="RVC_Year">#REF!</definedName>
    <definedName name="ryryryry">#REF!</definedName>
    <definedName name="Salary2001">#REF!</definedName>
    <definedName name="SALI00">#REF!</definedName>
    <definedName name="SALI01">#REF!</definedName>
    <definedName name="salisfiscal">#REF!</definedName>
    <definedName name="schedule">#REF!</definedName>
    <definedName name="scorecard_pd1ref">#REF!</definedName>
    <definedName name="scorecardpd1">#REF!</definedName>
    <definedName name="SCREEN">#REF!</definedName>
    <definedName name="sdsdsdsccc">#REF!</definedName>
    <definedName name="sdsdsdseeee">#REF!</definedName>
    <definedName name="SE_ENGIN">#REF!</definedName>
    <definedName name="SE_OH">#REF!</definedName>
    <definedName name="SE_OM">#REF!</definedName>
    <definedName name="SE_OTHER">#REF!</definedName>
    <definedName name="SE_RESID">#REF!</definedName>
    <definedName name="SE_UNDER">#REF!</definedName>
    <definedName name="secretjuancell">#REF!</definedName>
    <definedName name="SEpage2">#REF!</definedName>
    <definedName name="Service">#REF!</definedName>
    <definedName name="Set">" "</definedName>
    <definedName name="seven">#REF!</definedName>
    <definedName name="sewincount">#REF!</definedName>
    <definedName name="SEY">#REF!</definedName>
    <definedName name="sheet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eet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eet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eet1_FooterType" hidden="1">"NONE"</definedName>
    <definedName name="Sheet2_FooterType" hidden="1">"NONE"</definedName>
    <definedName name="shit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it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it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HL">#REF!</definedName>
    <definedName name="showme">#REF!</definedName>
    <definedName name="SIO">#REF!</definedName>
    <definedName name="SiouxCity">#REF!</definedName>
    <definedName name="six">#REF!</definedName>
    <definedName name="SizingColumn">#REF!</definedName>
    <definedName name="SLBdata">#REF!</definedName>
    <definedName name="SLCW00">#REF!</definedName>
    <definedName name="SLCW01">#REF!</definedName>
    <definedName name="slcwfiscal">#REF!</definedName>
    <definedName name="SLUDGE__I">#REF!</definedName>
    <definedName name="SLUDGE_D.">#REF!</definedName>
    <definedName name="SLUDGE_F.">#REF!</definedName>
    <definedName name="SLUDGE_G.">#REF!</definedName>
    <definedName name="SOM">#REF!</definedName>
    <definedName name="sortthedealbackup">#REF!</definedName>
    <definedName name="sortthefunnel">#REF!</definedName>
    <definedName name="SOUTHEAST">#REF!</definedName>
    <definedName name="SPECIALS">#REF!</definedName>
    <definedName name="spinner1">#REF!</definedName>
    <definedName name="SPSet">"current"</definedName>
    <definedName name="spws">"B11E9A7E-17EE-4924-8979-3B9423A4E50E"</definedName>
    <definedName name="SPWS_WBID">"A49A78E1-1618-11D4-B3CA-92FF744B661F"</definedName>
    <definedName name="SRP">#REF!</definedName>
    <definedName name="ss">#REF!</definedName>
    <definedName name="ssss">#REF!</definedName>
    <definedName name="STABILIZATION">#REF!</definedName>
    <definedName name="START">#REF!</definedName>
    <definedName name="STATE">#REF!</definedName>
    <definedName name="STATUS">#REF!</definedName>
    <definedName name="STJ">#REF!</definedName>
    <definedName name="STMT">#REF!</definedName>
    <definedName name="STMTBU">#REF!</definedName>
    <definedName name="STONE">#REF!</definedName>
    <definedName name="Strongville">#REF!</definedName>
    <definedName name="Structure04">#REF!</definedName>
    <definedName name="Stuff">#REF!</definedName>
    <definedName name="Sub">#REF!</definedName>
    <definedName name="sub9.5">#REF!</definedName>
    <definedName name="subcat">#REF!</definedName>
    <definedName name="subledger_indicator_valid_values" localSheetId="5" hidden="1">#REF!</definedName>
    <definedName name="subledger_indicator_valid_values" localSheetId="6">#REF!</definedName>
    <definedName name="subledger_indicator_valid_values">#REF!</definedName>
    <definedName name="SUM">#REF!</definedName>
    <definedName name="SUMM">#REF!</definedName>
    <definedName name="SUMMARY">#REF!</definedName>
    <definedName name="SUMMWK">#REF!</definedName>
    <definedName name="SUNBURY">#REF!</definedName>
    <definedName name="SUNCOR">#REF!</definedName>
    <definedName name="super">#REF!</definedName>
    <definedName name="Support">#REF!</definedName>
    <definedName name="suspectdatareport">#REF!</definedName>
    <definedName name="SW_ENGIN">#REF!</definedName>
    <definedName name="SW_OH">#REF!</definedName>
    <definedName name="SW_OM">#REF!</definedName>
    <definedName name="SW_OTHER">#REF!</definedName>
    <definedName name="SW_RESID">#REF!</definedName>
    <definedName name="SW_UNDER">#REF!</definedName>
    <definedName name="sxsxsx">#REF!</definedName>
    <definedName name="sysExpenseLoad">#REF!</definedName>
    <definedName name="sysPlanCode">#REF!</definedName>
    <definedName name="SystemName" localSheetId="6">#REF!</definedName>
    <definedName name="SystemName">#REF!</definedName>
    <definedName name="sysValDate">#REF!</definedName>
    <definedName name="sz___LTIP_Participants">#REF!</definedName>
    <definedName name="sz___LTIP_Participants_AER">#REF!</definedName>
    <definedName name="T">#REF!</definedName>
    <definedName name="Tablas">#REF!</definedName>
    <definedName name="TABLE">#REF!</definedName>
    <definedName name="target04">#REF!</definedName>
    <definedName name="TargetBonus">#REF!</definedName>
    <definedName name="targetbonusamt">#REF!</definedName>
    <definedName name="TargetLTI">#REF!</definedName>
    <definedName name="Task_Order06">#REF!</definedName>
    <definedName name="Tax_Vals">#REF!</definedName>
    <definedName name="TDCdata">#REF!</definedName>
    <definedName name="Techno">#REF!</definedName>
    <definedName name="Telecom">#REF!</definedName>
    <definedName name="Temp">#REF!</definedName>
    <definedName name="ten">#REF!</definedName>
    <definedName name="test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ing" localSheetId="5" hidden="1">{#N/A,"Anonymous",FALSE,"30 30k Table";#N/A,#N/A,FALSE,"30 50k Table";#N/A,#N/A,FALSE,"40 100k Table"}</definedName>
    <definedName name="testing" localSheetId="4" hidden="1">{#N/A,"Anonymous",FALSE,"30 30k Table";#N/A,#N/A,FALSE,"30 50k Table";#N/A,#N/A,FALSE,"40 100k Table"}</definedName>
    <definedName name="testing" localSheetId="6" hidden="1">{#N/A,"Anonymous",FALSE,"30 30k Table";#N/A,#N/A,FALSE,"30 50k Table";#N/A,#N/A,FALSE,"40 100k Table"}</definedName>
    <definedName name="testing" hidden="1">{#N/A,"Anonymous",FALSE,"30 30k Table";#N/A,#N/A,FALSE,"30 50k Table";#N/A,#N/A,FALSE,"40 100k Table"}</definedName>
    <definedName name="TESTKEYS">#REF!</definedName>
    <definedName name="TESTVKEY">#REF!</definedName>
    <definedName name="tetete">#REF!</definedName>
    <definedName name="thedumbthing">#REF!</definedName>
    <definedName name="Thorig">#REF!</definedName>
    <definedName name="three">#REF!</definedName>
    <definedName name="Ticker">""</definedName>
    <definedName name="TITLE">#REF!</definedName>
    <definedName name="title1">#REF!</definedName>
    <definedName name="TN">#REF!</definedName>
    <definedName name="TNAM00">#REF!</definedName>
    <definedName name="TNAM01">#REF!</definedName>
    <definedName name="tnamfiscal">#REF!</definedName>
    <definedName name="ToggleMax">#REF!</definedName>
    <definedName name="top">#REF!</definedName>
    <definedName name="TOP2A">#REF!</definedName>
    <definedName name="topofamericasscorecard">#REF!</definedName>
    <definedName name="topoffunnelreport">#REF!</definedName>
    <definedName name="topofOUDreport">#REF!</definedName>
    <definedName name="topofscorecardbackup">#REF!</definedName>
    <definedName name="topofscorecardreport">#REF!</definedName>
    <definedName name="topofwinallreport">#REF!</definedName>
    <definedName name="tot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tot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tot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tot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TOTAL">#REF!</definedName>
    <definedName name="totaldeveloperhours">#REF!</definedName>
    <definedName name="totalwinsindatabase">#REF!</definedName>
    <definedName name="TotColControl">#REF!</definedName>
    <definedName name="TOTO">#REF!</definedName>
    <definedName name="TP_Footer_Path" hidden="1">"C:\DOCUME~1\kingca\LOCALS~1\Temp\C.NOTEDATA\"</definedName>
    <definedName name="tp_footer_path2" hidden="1">"S:\00270\06ret\othsys\TEAM\12-31-2005 Disclosure (FAS)\"</definedName>
    <definedName name="tp_footer_path3" hidden="1">"S:\00270\06ret\othsys\TEAM\Etown\"</definedName>
    <definedName name="TP_Footer_User" hidden="1">"Kingca"</definedName>
    <definedName name="tp_footer_user2" hidden="1">"PEREZM"</definedName>
    <definedName name="tp_footer_user3" hidden="1">"DECRISS"</definedName>
    <definedName name="TP_Footer_Version" hidden="1">"v3.00"</definedName>
    <definedName name="Transport">#REF!</definedName>
    <definedName name="TRAP">#REF!</definedName>
    <definedName name="Troy">#REF!</definedName>
    <definedName name="Turnover">#REF!</definedName>
    <definedName name="two">#REF!</definedName>
    <definedName name="TX">#REF!</definedName>
    <definedName name="Type">#REF!</definedName>
    <definedName name="UpdateFactor">#REF!</definedName>
    <definedName name="UpdateTo">#REF!</definedName>
    <definedName name="usd">#REF!</definedName>
    <definedName name="utility_account_id_valid_values" localSheetId="5" hidden="1">#REF!</definedName>
    <definedName name="utility_account_id_valid_values" localSheetId="6">#REF!</definedName>
    <definedName name="utility_account_id_valid_values">#REF!</definedName>
    <definedName name="uuuiop">#REF!</definedName>
    <definedName name="uuuu">#REF!</definedName>
    <definedName name="VA">#REF!</definedName>
    <definedName name="VAAM00">#REF!</definedName>
    <definedName name="VAAM01">#REF!</definedName>
    <definedName name="vaamfiscal">#REF!</definedName>
    <definedName name="Vacant">#REF!</definedName>
    <definedName name="ValDate">#REF!</definedName>
    <definedName name="valpay">#REF!</definedName>
    <definedName name="Var_Year">#REF!</definedName>
    <definedName name="VARIANCE">#REF!</definedName>
    <definedName name="VARIANCEHEAD">#REF!</definedName>
    <definedName name="VCP_Year">#REF!</definedName>
    <definedName name="Vest">#REF!</definedName>
    <definedName name="vital5">#REF!</definedName>
    <definedName name="VPauto">#REF!</definedName>
    <definedName name="VPauto2">#REF!</definedName>
    <definedName name="VPAutoCEOsub">#REF!</definedName>
    <definedName name="VPAutoCEOsub2">#REF!</definedName>
    <definedName name="VPautoTopReg">#REF!</definedName>
    <definedName name="VPautoTopReg2">#REF!</definedName>
    <definedName name="VPengTopEng">#REF!</definedName>
    <definedName name="VPengTopEng2">#REF!</definedName>
    <definedName name="VPengTopManu">#REF!</definedName>
    <definedName name="VPengTopManu2">#REF!</definedName>
    <definedName name="WAB">#REF!</definedName>
    <definedName name="WAR">#REF!</definedName>
    <definedName name="warn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arn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arn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arn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arnst" localSheetId="5" hidden="1">{"Co1statements",#N/A,FALSE,"Cmpy1";"Co2statement",#N/A,FALSE,"Cmpy2";"co1pm",#N/A,FALSE,"Co1PM";"co2PM",#N/A,FALSE,"Co2PM";"value",#N/A,FALSE,"value";"opco",#N/A,FALSE,"NewSparkle";"adjusts",#N/A,FALSE,"Adjustments"}</definedName>
    <definedName name="warnst" localSheetId="4" hidden="1">{"Co1statements",#N/A,FALSE,"Cmpy1";"Co2statement",#N/A,FALSE,"Cmpy2";"co1pm",#N/A,FALSE,"Co1PM";"co2PM",#N/A,FALSE,"Co2PM";"value",#N/A,FALSE,"value";"opco",#N/A,FALSE,"NewSparkle";"adjusts",#N/A,FALSE,"Adjustments"}</definedName>
    <definedName name="warnst" localSheetId="6" hidden="1">{"Co1statements",#N/A,FALSE,"Cmpy1";"Co2statement",#N/A,FALSE,"Cmpy2";"co1pm",#N/A,FALSE,"Co1PM";"co2PM",#N/A,FALSE,"Co2PM";"value",#N/A,FALSE,"value";"opco",#N/A,FALSE,"NewSparkle";"adjusts",#N/A,FALSE,"Adjustments"}</definedName>
    <definedName name="warnst" hidden="1">{"Co1statements",#N/A,FALSE,"Cmpy1";"Co2statement",#N/A,FALSE,"Cmpy2";"co1pm",#N/A,FALSE,"Co1PM";"co2PM",#N/A,FALSE,"Co2PM";"value",#N/A,FALSE,"value";"opco",#N/A,FALSE,"NewSparkle";"adjusts",#N/A,FALSE,"Adjustments"}</definedName>
    <definedName name="WATER">#REF!</definedName>
    <definedName name="waterme">#REF!</definedName>
    <definedName name="WBV">#REF!</definedName>
    <definedName name="Weight1">#REF!</definedName>
    <definedName name="Weight2">#REF!</definedName>
    <definedName name="Weight3">#REF!</definedName>
    <definedName name="Weight4">#REF!</definedName>
    <definedName name="Weight5">#REF!</definedName>
    <definedName name="West">#REF!</definedName>
    <definedName name="WEST_JERSEY">#REF!</definedName>
    <definedName name="WESTERN">#REF!</definedName>
    <definedName name="what" localSheetId="5" hidden="1">{"TOT_QTR_TO_PREV",#N/A,FALSE,"Site Sum"}</definedName>
    <definedName name="what" localSheetId="4" hidden="1">{"TOT_QTR_TO_PREV",#N/A,FALSE,"Site Sum"}</definedName>
    <definedName name="what" localSheetId="6" hidden="1">{"TOT_QTR_TO_PREV",#N/A,FALSE,"Site Sum"}</definedName>
    <definedName name="what" hidden="1">{"TOT_QTR_TO_PREV",#N/A,FALSE,"Site Sum"}</definedName>
    <definedName name="what1" localSheetId="5" hidden="1">{"TOT_QTR_TO_PREV",#N/A,FALSE,"Site Sum"}</definedName>
    <definedName name="what1" localSheetId="4" hidden="1">{"TOT_QTR_TO_PREV",#N/A,FALSE,"Site Sum"}</definedName>
    <definedName name="what1" localSheetId="6" hidden="1">{"TOT_QTR_TO_PREV",#N/A,FALSE,"Site Sum"}</definedName>
    <definedName name="what1" hidden="1">{"TOT_QTR_TO_PREV",#N/A,FALSE,"Site Sum"}</definedName>
    <definedName name="what2" localSheetId="5" hidden="1">{"TOT_QTR_TO_PREV",#N/A,FALSE,"Site Sum"}</definedName>
    <definedName name="what2" localSheetId="4" hidden="1">{"TOT_QTR_TO_PREV",#N/A,FALSE,"Site Sum"}</definedName>
    <definedName name="what2" localSheetId="6" hidden="1">{"TOT_QTR_TO_PREV",#N/A,FALSE,"Site Sum"}</definedName>
    <definedName name="what2" hidden="1">{"TOT_QTR_TO_PREV",#N/A,FALSE,"Site Sum"}</definedName>
    <definedName name="WhatIf03">#REF!</definedName>
    <definedName name="WhatIf04">#REF!</definedName>
    <definedName name="WhatIf05">#REF!</definedName>
    <definedName name="WhatIf06">#REF!</definedName>
    <definedName name="WhatIfOp">#REF!</definedName>
    <definedName name="WIN">#REF!</definedName>
    <definedName name="winalltopleft">#REF!</definedName>
    <definedName name="WLA">#REF!</definedName>
    <definedName name="Work_Order07">#REF!</definedName>
    <definedName name="worksheet1">#REF!</definedName>
    <definedName name="worksheet2">#REF!</definedName>
    <definedName name="WRANGLEBORO">#REF!</definedName>
    <definedName name="wrn.All._.Pages.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Graph._.SBU._.by._.Year._.1997_2000." localSheetId="5" hidden="1">{"Graph SBU by Year 1997_2000",#N/A,FALSE,"Strategic Business Lines"}</definedName>
    <definedName name="wrn.Graph._.SBU._.by._.Year._.1997_2000." localSheetId="4" hidden="1">{"Graph SBU by Year 1997_2000",#N/A,FALSE,"Strategic Business Lines"}</definedName>
    <definedName name="wrn.Graph._.SBU._.by._.Year._.1997_2000." localSheetId="6" hidden="1">{"Graph SBU by Year 1997_2000",#N/A,FALSE,"Strategic Business Lines"}</definedName>
    <definedName name="wrn.Graph._.SBU._.by._.Year._.1997_2000." hidden="1">{"Graph SBU by Year 1997_2000",#N/A,FALSE,"Strategic Business Lines"}</definedName>
    <definedName name="wrn.Graph._.SBU._.Contribution._.1997_2000." localSheetId="5" hidden="1">{"Graph_SBU_Contirbution 1991_2000",#N/A,FALSE,"Strategic Business Lines"}</definedName>
    <definedName name="wrn.Graph._.SBU._.Contribution._.1997_2000." localSheetId="4" hidden="1">{"Graph_SBU_Contirbution 1991_2000",#N/A,FALSE,"Strategic Business Lines"}</definedName>
    <definedName name="wrn.Graph._.SBU._.Contribution._.1997_2000." localSheetId="6" hidden="1">{"Graph_SBU_Contirbution 1991_2000",#N/A,FALSE,"Strategic Business Lines"}</definedName>
    <definedName name="wrn.Graph._.SBU._.Contribution._.1997_2000." hidden="1">{"Graph_SBU_Contirbution 1991_2000",#N/A,FALSE,"Strategic Business Lines"}</definedName>
    <definedName name="wrn.Initial." localSheetId="5" hidden="1">{#N/A,"Anonymous",FALSE,"30 30k Table";#N/A,#N/A,FALSE,"30 50k Table";#N/A,#N/A,FALSE,"40 100k Table"}</definedName>
    <definedName name="wrn.Initial." localSheetId="4" hidden="1">{#N/A,"Anonymous",FALSE,"30 30k Table";#N/A,#N/A,FALSE,"30 50k Table";#N/A,#N/A,FALSE,"40 100k Table"}</definedName>
    <definedName name="wrn.Initial." localSheetId="6" hidden="1">{#N/A,"Anonymous",FALSE,"30 30k Table";#N/A,#N/A,FALSE,"30 50k Table";#N/A,#N/A,FALSE,"40 100k Table"}</definedName>
    <definedName name="wrn.Initial." hidden="1">{#N/A,"Anonymous",FALSE,"30 30k Table";#N/A,#N/A,FALSE,"30 50k Table";#N/A,#N/A,FALSE,"40 100k Table"}</definedName>
    <definedName name="wrn.Percentage." localSheetId="5" hidden="1">{"Summary",#N/A,FALSE,"Options "}</definedName>
    <definedName name="wrn.Percentage." localSheetId="4" hidden="1">{"Summary",#N/A,FALSE,"Options "}</definedName>
    <definedName name="wrn.Percentage." localSheetId="6" hidden="1">{"Summary",#N/A,FALSE,"Options "}</definedName>
    <definedName name="wrn.Percentage." hidden="1">{"Summary",#N/A,FALSE,"Options "}</definedName>
    <definedName name="wrn.Statements." localSheetId="5" hidden="1">{"Co1statements",#N/A,FALSE,"Cmpy1";"Co2statement",#N/A,FALSE,"Cmpy2";"co1pm",#N/A,FALSE,"Co1PM";"co2PM",#N/A,FALSE,"Co2PM";"value",#N/A,FALSE,"value";"opco",#N/A,FALSE,"NewSparkle";"adjusts",#N/A,FALSE,"Adjustments"}</definedName>
    <definedName name="wrn.Statements." localSheetId="4" hidden="1">{"Co1statements",#N/A,FALSE,"Cmpy1";"Co2statement",#N/A,FALSE,"Cmpy2";"co1pm",#N/A,FALSE,"Co1PM";"co2PM",#N/A,FALSE,"Co2PM";"value",#N/A,FALSE,"value";"opco",#N/A,FALSE,"NewSparkle";"adjusts",#N/A,FALSE,"Adjustments"}</definedName>
    <definedName name="wrn.Statements." localSheetId="6" hidden="1">{"Co1statements",#N/A,FALSE,"Cmpy1";"Co2statement",#N/A,FALSE,"Cmpy2";"co1pm",#N/A,FALSE,"Co1PM";"co2PM",#N/A,FALSE,"Co2PM";"value",#N/A,FALSE,"value";"opco",#N/A,FALSE,"NewSparkle";"adjusts",#N/A,FALSE,"Adjustments"}</definedName>
    <definedName name="wrn.Statements." hidden="1">{"Co1statements",#N/A,FALSE,"Cmpy1";"Co2statement",#N/A,FALSE,"Cmpy2";"co1pm",#N/A,FALSE,"Co1PM";"co2PM",#N/A,FALSE,"Co2PM";"value",#N/A,FALSE,"value";"opco",#N/A,FALSE,"NewSparkle";"adjusts",#N/A,FALSE,"Adjustments"}</definedName>
    <definedName name="wrn.Table._.SBU._.1996_2002." localSheetId="5" hidden="1">{"SBU Numbers 1996_2002",#N/A,FALSE,"Strategic Business Lines"}</definedName>
    <definedName name="wrn.Table._.SBU._.1996_2002." localSheetId="4" hidden="1">{"SBU Numbers 1996_2002",#N/A,FALSE,"Strategic Business Lines"}</definedName>
    <definedName name="wrn.Table._.SBU._.1996_2002." localSheetId="6" hidden="1">{"SBU Numbers 1996_2002",#N/A,FALSE,"Strategic Business Lines"}</definedName>
    <definedName name="wrn.Table._.SBU._.1996_2002." hidden="1">{"SBU Numbers 1996_2002",#N/A,FALSE,"Strategic Business Lines"}</definedName>
    <definedName name="wrn.Wkp._.Capital._.Structure." localSheetId="5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6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omEquity." localSheetId="5" hidden="1">{"Wkp ComEquity",#N/A,FALSE,"Cap Struct WPs"}</definedName>
    <definedName name="wrn.Wkp._.ComEquity." localSheetId="6" hidden="1">{"Wkp ComEquity",#N/A,FALSE,"Cap Struct WPs"}</definedName>
    <definedName name="wrn.Wkp._.ComEquity." hidden="1">{"Wkp ComEquity",#N/A,FALSE,"Cap Struct WPs"}</definedName>
    <definedName name="wrn.Wkp._.JDITC." localSheetId="5" hidden="1">{"Wkp JDITC",#N/A,FALSE,"Cap Struct WPs"}</definedName>
    <definedName name="wrn.Wkp._.JDITC." localSheetId="6" hidden="1">{"Wkp JDITC",#N/A,FALSE,"Cap Struct WPs"}</definedName>
    <definedName name="wrn.Wkp._.JDITC." hidden="1">{"Wkp JDITC",#N/A,FALSE,"Cap Struct WPs"}</definedName>
    <definedName name="wrn.Wkp._.LTerm._.Debt." localSheetId="5" hidden="1">{"Wkp LTerm Debt",#N/A,FALSE,"Cap Struct WPs"}</definedName>
    <definedName name="wrn.Wkp._.LTerm._.Debt." localSheetId="6" hidden="1">{"Wkp LTerm Debt",#N/A,FALSE,"Cap Struct WPs"}</definedName>
    <definedName name="wrn.Wkp._.LTerm._.Debt." hidden="1">{"Wkp LTerm Debt",#N/A,FALSE,"Cap Struct WPs"}</definedName>
    <definedName name="wrn.Wkp._.LTerm._.Debt._.13Mo._.Avg." localSheetId="5" hidden="1">{"Wkp LTerm Debt 13MoAvg",#N/A,FALSE,"Cap Struct WPs"}</definedName>
    <definedName name="wrn.Wkp._.LTerm._.Debt._.13Mo._.Avg." localSheetId="6" hidden="1">{"Wkp LTerm Debt 13MoAvg",#N/A,FALSE,"Cap Struct WPs"}</definedName>
    <definedName name="wrn.Wkp._.LTerm._.Debt._.13Mo._.Avg." hidden="1">{"Wkp LTerm Debt 13MoAvg",#N/A,FALSE,"Cap Struct WPs"}</definedName>
    <definedName name="wrn.Wkp._.LTerm._.Debt._.Amort." localSheetId="5" hidden="1">{"Wkp Lterm Debt Amort",#N/A,FALSE,"Cap Struct WPs"}</definedName>
    <definedName name="wrn.Wkp._.LTerm._.Debt._.Amort." localSheetId="6" hidden="1">{"Wkp Lterm Debt Amort",#N/A,FALSE,"Cap Struct WPs"}</definedName>
    <definedName name="wrn.Wkp._.LTerm._.Debt._.Amort." hidden="1">{"Wkp Lterm Debt Amort",#N/A,FALSE,"Cap Struct WPs"}</definedName>
    <definedName name="wrn.Wkp._.LTerm._.Debt._.Int." localSheetId="5" hidden="1">{"Wkp LTerm Debt Int",#N/A,FALSE,"Cap Struct WPs"}</definedName>
    <definedName name="wrn.Wkp._.LTerm._.Debt._.Int." localSheetId="6" hidden="1">{"Wkp LTerm Debt Int",#N/A,FALSE,"Cap Struct WPs"}</definedName>
    <definedName name="wrn.Wkp._.LTerm._.Debt._.Int." hidden="1">{"Wkp LTerm Debt Int",#N/A,FALSE,"Cap Struct WPs"}</definedName>
    <definedName name="wrn.Wkp._.PreStock." localSheetId="5" hidden="1">{"Wkp PreStock",#N/A,FALSE,"Cap Struct WPs"}</definedName>
    <definedName name="wrn.Wkp._.PreStock." localSheetId="6" hidden="1">{"Wkp PreStock",#N/A,FALSE,"Cap Struct WPs"}</definedName>
    <definedName name="wrn.Wkp._.PreStock." hidden="1">{"Wkp PreStock",#N/A,FALSE,"Cap Struct WPs"}</definedName>
    <definedName name="wrn.Wkp._.PreStock._.13MoAvg." localSheetId="5" hidden="1">{"Wkp PreStock 13MoAvg",#N/A,FALSE,"Cap Struct WPs"}</definedName>
    <definedName name="wrn.Wkp._.PreStock._.13MoAvg." localSheetId="6" hidden="1">{"Wkp PreStock 13MoAvg",#N/A,FALSE,"Cap Struct WPs"}</definedName>
    <definedName name="wrn.Wkp._.PreStock._.13MoAvg." hidden="1">{"Wkp PreStock 13MoAvg",#N/A,FALSE,"Cap Struct WPs"}</definedName>
    <definedName name="wrn.Wkp._.PreStock._.Amort." localSheetId="5" hidden="1">{"Wkp PreStock Amort",#N/A,FALSE,"Cap Struct WPs"}</definedName>
    <definedName name="wrn.Wkp._.PreStock._.Amort." localSheetId="6" hidden="1">{"Wkp PreStock Amort",#N/A,FALSE,"Cap Struct WPs"}</definedName>
    <definedName name="wrn.Wkp._.PreStock._.Amort." hidden="1">{"Wkp PreStock Amort",#N/A,FALSE,"Cap Struct WPs"}</definedName>
    <definedName name="wrn.Wkp._.PreStock._.Dividend." localSheetId="5" hidden="1">{"Wkp PreStock Dividend",#N/A,FALSE,"Cap Struct WPs"}</definedName>
    <definedName name="wrn.Wkp._.PreStock._.Dividend." localSheetId="6" hidden="1">{"Wkp PreStock Dividend",#N/A,FALSE,"Cap Struct WPs"}</definedName>
    <definedName name="wrn.Wkp._.PreStock._.Dividend." hidden="1">{"Wkp PreStock Dividend",#N/A,FALSE,"Cap Struct WPs"}</definedName>
    <definedName name="wrn.Wkp._.STerm._.Debt." localSheetId="5" hidden="1">{"Wkp STerm Debt",#N/A,FALSE,"Cap Struct WPs"}</definedName>
    <definedName name="wrn.Wkp._.STerm._.Debt." localSheetId="6" hidden="1">{"Wkp STerm Debt",#N/A,FALSE,"Cap Struct WPs"}</definedName>
    <definedName name="wrn.Wkp._.STerm._.Debt." hidden="1">{"Wkp STerm Debt",#N/A,FALSE,"Cap Struct WPs"}</definedName>
    <definedName name="wrn.Wkp._.Unamort._.Debt._.Exp." localSheetId="5" hidden="1">{"Wkp Unamort Debt Exp",#N/A,FALSE,"Cap Struct WPs"}</definedName>
    <definedName name="wrn.Wkp._.Unamort._.Debt._.Exp." localSheetId="6" hidden="1">{"Wkp Unamort Debt Exp",#N/A,FALSE,"Cap Struct WPs"}</definedName>
    <definedName name="wrn.Wkp._.Unamort._.Debt._.Exp." hidden="1">{"Wkp Unamort Debt Exp",#N/A,FALSE,"Cap Struct WPs"}</definedName>
    <definedName name="wrn.Wkp._.Unamort._.PreStock._.Exp." localSheetId="5" hidden="1">{"Wkp Unamort PreStock Exp",#N/A,FALSE,"Cap Struct WPs"}</definedName>
    <definedName name="wrn.Wkp._.Unamort._.PreStock._.Exp." localSheetId="6" hidden="1">{"Wkp Unamort PreStock Exp",#N/A,FALSE,"Cap Struct WPs"}</definedName>
    <definedName name="wrn.Wkp._.Unamort._.PreStock._.Exp." hidden="1">{"Wkp Unamort PreStock Exp",#N/A,FALSE,"Cap Struct WPs"}</definedName>
    <definedName name="WV">#REF!</definedName>
    <definedName name="WVAM00">#REF!</definedName>
    <definedName name="WVAM01">#REF!</definedName>
    <definedName name="wvamfiscal">#REF!</definedName>
    <definedName name="wwere">#REF!</definedName>
    <definedName name="wwincount">#REF!</definedName>
    <definedName name="YEAR">#REF!</definedName>
    <definedName name="Year1">#REF!</definedName>
    <definedName name="Year2">#REF!</definedName>
    <definedName name="Year3">#REF!</definedName>
    <definedName name="YTD">#REF!</definedName>
    <definedName name="zzz.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zz." localSheetId="4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zz." localSheetId="6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zz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" l="1"/>
  <c r="I42" i="2"/>
  <c r="I41" i="2"/>
  <c r="V1415" i="11"/>
  <c r="V1416" i="11"/>
  <c r="V1414" i="11"/>
  <c r="S1417" i="11"/>
  <c r="T1417" i="11"/>
  <c r="T1413" i="11"/>
  <c r="S1253" i="11"/>
  <c r="V1253" i="11"/>
  <c r="S1254" i="11"/>
  <c r="V1254" i="11"/>
  <c r="S1255" i="11"/>
  <c r="V1255" i="11"/>
  <c r="S1256" i="11"/>
  <c r="V1256" i="11"/>
  <c r="S1257" i="11"/>
  <c r="V1257" i="11"/>
  <c r="S1258" i="11"/>
  <c r="V1258" i="11"/>
  <c r="S1259" i="11"/>
  <c r="V1259" i="11"/>
  <c r="S1260" i="11"/>
  <c r="V1260" i="11"/>
  <c r="S1261" i="11"/>
  <c r="V1261" i="11"/>
  <c r="S1262" i="11"/>
  <c r="V1262" i="11"/>
  <c r="S1263" i="11"/>
  <c r="V1263" i="11"/>
  <c r="S1264" i="11"/>
  <c r="V1264" i="11"/>
  <c r="S1265" i="11"/>
  <c r="V1265" i="11"/>
  <c r="S1266" i="11"/>
  <c r="V1266" i="11"/>
  <c r="S1267" i="11"/>
  <c r="V1267" i="11"/>
  <c r="S1268" i="11"/>
  <c r="V1268" i="11"/>
  <c r="S1269" i="11"/>
  <c r="V1269" i="11"/>
  <c r="S1270" i="11"/>
  <c r="V1270" i="11"/>
  <c r="S1271" i="11"/>
  <c r="V1271" i="11"/>
  <c r="S1272" i="11"/>
  <c r="V1272" i="11"/>
  <c r="S1273" i="11"/>
  <c r="V1273" i="11"/>
  <c r="S1274" i="11"/>
  <c r="V1274" i="11"/>
  <c r="S1275" i="11"/>
  <c r="V1275" i="11"/>
  <c r="S1276" i="11"/>
  <c r="V1276" i="11"/>
  <c r="S1277" i="11"/>
  <c r="V1277" i="11"/>
  <c r="S1278" i="11"/>
  <c r="V1278" i="11"/>
  <c r="S1279" i="11"/>
  <c r="V1279" i="11"/>
  <c r="S1280" i="11"/>
  <c r="V1280" i="11"/>
  <c r="S1281" i="11"/>
  <c r="V1281" i="11"/>
  <c r="S1282" i="11"/>
  <c r="V1282" i="11"/>
  <c r="S1283" i="11"/>
  <c r="V1283" i="11"/>
  <c r="S1284" i="11"/>
  <c r="V1284" i="11"/>
  <c r="S1285" i="11"/>
  <c r="V1285" i="11"/>
  <c r="S1286" i="11"/>
  <c r="V1286" i="11"/>
  <c r="S1287" i="11"/>
  <c r="V1287" i="11"/>
  <c r="S1288" i="11"/>
  <c r="V1288" i="11"/>
  <c r="S1289" i="11"/>
  <c r="V1289" i="11"/>
  <c r="S1290" i="11"/>
  <c r="V1290" i="11"/>
  <c r="S1291" i="11"/>
  <c r="V1291" i="11"/>
  <c r="S1292" i="11"/>
  <c r="V1292" i="11"/>
  <c r="S1293" i="11"/>
  <c r="V1293" i="11"/>
  <c r="S1294" i="11"/>
  <c r="V1294" i="11"/>
  <c r="S1295" i="11"/>
  <c r="V1295" i="11"/>
  <c r="S1296" i="11"/>
  <c r="V1296" i="11"/>
  <c r="S1297" i="11"/>
  <c r="V1297" i="11"/>
  <c r="S1298" i="11"/>
  <c r="V1298" i="11"/>
  <c r="S1299" i="11"/>
  <c r="V1299" i="11"/>
  <c r="S1300" i="11"/>
  <c r="V1300" i="11"/>
  <c r="S1301" i="11"/>
  <c r="V1301" i="11"/>
  <c r="S1302" i="11"/>
  <c r="V1302" i="11"/>
  <c r="S1303" i="11"/>
  <c r="V1303" i="11"/>
  <c r="S1304" i="11"/>
  <c r="V1304" i="11"/>
  <c r="S1305" i="11"/>
  <c r="V1305" i="11"/>
  <c r="S1306" i="11"/>
  <c r="V1306" i="11"/>
  <c r="S1307" i="11"/>
  <c r="V1307" i="11"/>
  <c r="S1308" i="11"/>
  <c r="V1308" i="11"/>
  <c r="S1309" i="11"/>
  <c r="V1309" i="11"/>
  <c r="S1310" i="11"/>
  <c r="V1310" i="11"/>
  <c r="S1311" i="11"/>
  <c r="V1311" i="11"/>
  <c r="S1312" i="11"/>
  <c r="V1312" i="11"/>
  <c r="S1313" i="11"/>
  <c r="V1313" i="11"/>
  <c r="S1314" i="11"/>
  <c r="V1314" i="11"/>
  <c r="S1315" i="11"/>
  <c r="V1315" i="11"/>
  <c r="S1316" i="11"/>
  <c r="V1316" i="11"/>
  <c r="S1317" i="11"/>
  <c r="V1317" i="11"/>
  <c r="S1318" i="11"/>
  <c r="V1318" i="11"/>
  <c r="S1319" i="11"/>
  <c r="V1319" i="11"/>
  <c r="S1320" i="11"/>
  <c r="V1320" i="11"/>
  <c r="S1321" i="11"/>
  <c r="V1321" i="11"/>
  <c r="S1322" i="11"/>
  <c r="V1322" i="11"/>
  <c r="S1323" i="11"/>
  <c r="V1323" i="11"/>
  <c r="S1324" i="11"/>
  <c r="V1324" i="11"/>
  <c r="S1325" i="11"/>
  <c r="V1325" i="11"/>
  <c r="S1326" i="11"/>
  <c r="V1326" i="11"/>
  <c r="S1327" i="11"/>
  <c r="V1327" i="11"/>
  <c r="S1328" i="11"/>
  <c r="V1328" i="11"/>
  <c r="S1329" i="11"/>
  <c r="V1329" i="11"/>
  <c r="S1330" i="11"/>
  <c r="V1330" i="11"/>
  <c r="S1331" i="11"/>
  <c r="V1331" i="11"/>
  <c r="S1332" i="11"/>
  <c r="V1332" i="11"/>
  <c r="S1333" i="11"/>
  <c r="V1333" i="11"/>
  <c r="S1334" i="11"/>
  <c r="V1334" i="11"/>
  <c r="S1335" i="11"/>
  <c r="V1335" i="11"/>
  <c r="S1336" i="11"/>
  <c r="V1336" i="11"/>
  <c r="S1337" i="11"/>
  <c r="V1337" i="11"/>
  <c r="S1338" i="11"/>
  <c r="V1338" i="11"/>
  <c r="S1339" i="11"/>
  <c r="V1339" i="11"/>
  <c r="S1340" i="11"/>
  <c r="V1340" i="11"/>
  <c r="S1341" i="11"/>
  <c r="V1341" i="11"/>
  <c r="S1342" i="11"/>
  <c r="V1342" i="11"/>
  <c r="S1343" i="11"/>
  <c r="V1343" i="11"/>
  <c r="S1344" i="11"/>
  <c r="V1344" i="11"/>
  <c r="S1345" i="11"/>
  <c r="V1345" i="11"/>
  <c r="S1346" i="11"/>
  <c r="V1346" i="11"/>
  <c r="S1347" i="11"/>
  <c r="V1347" i="11"/>
  <c r="S1348" i="11"/>
  <c r="V1348" i="11"/>
  <c r="S1349" i="11"/>
  <c r="V1349" i="11"/>
  <c r="S1350" i="11"/>
  <c r="V1350" i="11"/>
  <c r="S1351" i="11"/>
  <c r="V1351" i="11"/>
  <c r="S1352" i="11"/>
  <c r="V1352" i="11"/>
  <c r="S1353" i="11"/>
  <c r="V1353" i="11"/>
  <c r="S1354" i="11"/>
  <c r="V1354" i="11"/>
  <c r="S1355" i="11"/>
  <c r="V1355" i="11"/>
  <c r="S1356" i="11"/>
  <c r="V1356" i="11"/>
  <c r="S1357" i="11"/>
  <c r="V1357" i="11"/>
  <c r="S1358" i="11"/>
  <c r="V1358" i="11"/>
  <c r="S1359" i="11"/>
  <c r="V1359" i="11"/>
  <c r="S1360" i="11"/>
  <c r="V1360" i="11"/>
  <c r="S1361" i="11"/>
  <c r="V1361" i="11"/>
  <c r="S1362" i="11"/>
  <c r="V1362" i="11"/>
  <c r="S1363" i="11"/>
  <c r="V1363" i="11"/>
  <c r="S1364" i="11"/>
  <c r="V1364" i="11"/>
  <c r="S1365" i="11"/>
  <c r="V1365" i="11"/>
  <c r="S1366" i="11"/>
  <c r="V1366" i="11"/>
  <c r="S1367" i="11"/>
  <c r="V1367" i="11"/>
  <c r="S1368" i="11"/>
  <c r="V1368" i="11"/>
  <c r="S1369" i="11"/>
  <c r="V1369" i="11"/>
  <c r="S1370" i="11"/>
  <c r="V1370" i="11"/>
  <c r="S1371" i="11"/>
  <c r="V1371" i="11"/>
  <c r="S1372" i="11"/>
  <c r="V1372" i="11"/>
  <c r="S1373" i="11"/>
  <c r="V1373" i="11"/>
  <c r="S1374" i="11"/>
  <c r="V1374" i="11"/>
  <c r="S1375" i="11"/>
  <c r="V1375" i="11"/>
  <c r="S1376" i="11"/>
  <c r="V1376" i="11"/>
  <c r="S1377" i="11"/>
  <c r="V1377" i="11"/>
  <c r="S1378" i="11"/>
  <c r="V1378" i="11"/>
  <c r="S1379" i="11"/>
  <c r="V1379" i="11"/>
  <c r="S1380" i="11"/>
  <c r="V1380" i="11"/>
  <c r="S1381" i="11"/>
  <c r="V1381" i="11"/>
  <c r="S1382" i="11"/>
  <c r="V1382" i="11"/>
  <c r="S1383" i="11"/>
  <c r="V1383" i="11"/>
  <c r="S1384" i="11"/>
  <c r="V1384" i="11"/>
  <c r="S1385" i="11"/>
  <c r="V1385" i="11"/>
  <c r="S1386" i="11"/>
  <c r="V1386" i="11"/>
  <c r="S1387" i="11"/>
  <c r="V1387" i="11"/>
  <c r="S1388" i="11"/>
  <c r="V1388" i="11"/>
  <c r="S1389" i="11"/>
  <c r="V1389" i="11"/>
  <c r="S1390" i="11"/>
  <c r="V1390" i="11"/>
  <c r="S1391" i="11"/>
  <c r="V1391" i="11"/>
  <c r="S1392" i="11"/>
  <c r="V1392" i="11"/>
  <c r="S1393" i="11"/>
  <c r="V1393" i="11"/>
  <c r="S1394" i="11"/>
  <c r="V1394" i="11"/>
  <c r="S1395" i="11"/>
  <c r="V1395" i="11"/>
  <c r="S1396" i="11"/>
  <c r="V1396" i="11"/>
  <c r="S1397" i="11"/>
  <c r="V1397" i="11"/>
  <c r="S1398" i="11"/>
  <c r="V1398" i="11"/>
  <c r="S1399" i="11"/>
  <c r="V1399" i="11"/>
  <c r="S1400" i="11"/>
  <c r="V1400" i="11"/>
  <c r="S1401" i="11"/>
  <c r="V1401" i="11"/>
  <c r="S1402" i="11"/>
  <c r="V1402" i="11"/>
  <c r="S1403" i="11"/>
  <c r="V1403" i="11"/>
  <c r="S1404" i="11"/>
  <c r="V1404" i="11"/>
  <c r="S1405" i="11"/>
  <c r="V1405" i="11"/>
  <c r="S1406" i="11"/>
  <c r="V1406" i="11"/>
  <c r="S1407" i="11"/>
  <c r="V1407" i="11"/>
  <c r="S1408" i="11"/>
  <c r="V1408" i="11"/>
  <c r="S1409" i="11"/>
  <c r="V1409" i="11"/>
  <c r="S1410" i="11"/>
  <c r="V1410" i="11"/>
  <c r="S1411" i="11"/>
  <c r="V1411" i="11"/>
  <c r="S1412" i="11"/>
  <c r="V1412" i="11"/>
  <c r="T1252" i="11"/>
  <c r="S1045" i="11"/>
  <c r="V1045" i="11"/>
  <c r="S1046" i="11"/>
  <c r="V1046" i="11"/>
  <c r="S1047" i="11"/>
  <c r="V1047" i="11"/>
  <c r="S1048" i="11"/>
  <c r="V1048" i="11"/>
  <c r="S1049" i="11"/>
  <c r="V1049" i="11"/>
  <c r="S1050" i="11"/>
  <c r="V1050" i="11"/>
  <c r="S1051" i="11"/>
  <c r="V1051" i="11"/>
  <c r="S1052" i="11"/>
  <c r="V1052" i="11"/>
  <c r="S1053" i="11"/>
  <c r="V1053" i="11"/>
  <c r="S1054" i="11"/>
  <c r="V1054" i="11"/>
  <c r="S1055" i="11"/>
  <c r="V1055" i="11"/>
  <c r="S1056" i="11"/>
  <c r="V1056" i="11"/>
  <c r="S1057" i="11"/>
  <c r="V1057" i="11"/>
  <c r="S1058" i="11"/>
  <c r="V1058" i="11"/>
  <c r="S1059" i="11"/>
  <c r="V1059" i="11"/>
  <c r="S1060" i="11"/>
  <c r="V1060" i="11"/>
  <c r="S1061" i="11"/>
  <c r="V1061" i="11"/>
  <c r="S1062" i="11"/>
  <c r="V1062" i="11"/>
  <c r="S1063" i="11"/>
  <c r="V1063" i="11"/>
  <c r="S1064" i="11"/>
  <c r="V1064" i="11"/>
  <c r="S1065" i="11"/>
  <c r="V1065" i="11"/>
  <c r="S1066" i="11"/>
  <c r="V1066" i="11"/>
  <c r="S1067" i="11"/>
  <c r="V1067" i="11"/>
  <c r="S1068" i="11"/>
  <c r="V1068" i="11"/>
  <c r="S1069" i="11"/>
  <c r="V1069" i="11"/>
  <c r="S1070" i="11"/>
  <c r="V1070" i="11"/>
  <c r="S1071" i="11"/>
  <c r="V1071" i="11"/>
  <c r="S1072" i="11"/>
  <c r="V1072" i="11"/>
  <c r="S1073" i="11"/>
  <c r="V1073" i="11"/>
  <c r="S1074" i="11"/>
  <c r="V1074" i="11"/>
  <c r="S1075" i="11"/>
  <c r="V1075" i="11"/>
  <c r="S1076" i="11"/>
  <c r="V1076" i="11"/>
  <c r="S1077" i="11"/>
  <c r="V1077" i="11"/>
  <c r="S1078" i="11"/>
  <c r="V1078" i="11"/>
  <c r="S1079" i="11"/>
  <c r="V1079" i="11"/>
  <c r="S1080" i="11"/>
  <c r="V1080" i="11"/>
  <c r="S1081" i="11"/>
  <c r="V1081" i="11"/>
  <c r="S1082" i="11"/>
  <c r="V1082" i="11"/>
  <c r="S1083" i="11"/>
  <c r="V1083" i="11"/>
  <c r="S1084" i="11"/>
  <c r="V1084" i="11"/>
  <c r="S1085" i="11"/>
  <c r="V1085" i="11"/>
  <c r="S1086" i="11"/>
  <c r="V1086" i="11"/>
  <c r="S1087" i="11"/>
  <c r="V1087" i="11"/>
  <c r="S1088" i="11"/>
  <c r="V1088" i="11"/>
  <c r="S1089" i="11"/>
  <c r="V1089" i="11"/>
  <c r="S1090" i="11"/>
  <c r="V1090" i="11"/>
  <c r="S1091" i="11"/>
  <c r="V1091" i="11"/>
  <c r="S1092" i="11"/>
  <c r="V1092" i="11"/>
  <c r="S1093" i="11"/>
  <c r="V1093" i="11"/>
  <c r="S1094" i="11"/>
  <c r="V1094" i="11"/>
  <c r="S1095" i="11"/>
  <c r="V1095" i="11"/>
  <c r="S1096" i="11"/>
  <c r="V1096" i="11"/>
  <c r="S1097" i="11"/>
  <c r="V1097" i="11"/>
  <c r="S1098" i="11"/>
  <c r="V1098" i="11"/>
  <c r="S1099" i="11"/>
  <c r="V1099" i="11"/>
  <c r="S1100" i="11"/>
  <c r="V1100" i="11"/>
  <c r="S1101" i="11"/>
  <c r="V1101" i="11"/>
  <c r="S1102" i="11"/>
  <c r="V1102" i="11"/>
  <c r="S1103" i="11"/>
  <c r="V1103" i="11"/>
  <c r="S1104" i="11"/>
  <c r="V1104" i="11"/>
  <c r="S1105" i="11"/>
  <c r="V1105" i="11"/>
  <c r="S1106" i="11"/>
  <c r="V1106" i="11"/>
  <c r="S1107" i="11"/>
  <c r="V1107" i="11"/>
  <c r="S1108" i="11"/>
  <c r="V1108" i="11"/>
  <c r="S1109" i="11"/>
  <c r="V1109" i="11"/>
  <c r="S1110" i="11"/>
  <c r="V1110" i="11"/>
  <c r="S1111" i="11"/>
  <c r="V1111" i="11"/>
  <c r="S1112" i="11"/>
  <c r="V1112" i="11"/>
  <c r="S1113" i="11"/>
  <c r="V1113" i="11"/>
  <c r="S1114" i="11"/>
  <c r="V1114" i="11"/>
  <c r="S1115" i="11"/>
  <c r="V1115" i="11"/>
  <c r="S1116" i="11"/>
  <c r="V1116" i="11"/>
  <c r="S1117" i="11"/>
  <c r="V1117" i="11"/>
  <c r="S1118" i="11"/>
  <c r="V1118" i="11"/>
  <c r="S1119" i="11"/>
  <c r="V1119" i="11"/>
  <c r="S1120" i="11"/>
  <c r="V1120" i="11"/>
  <c r="S1121" i="11"/>
  <c r="V1121" i="11"/>
  <c r="S1122" i="11"/>
  <c r="V1122" i="11"/>
  <c r="S1123" i="11"/>
  <c r="V1123" i="11"/>
  <c r="S1124" i="11"/>
  <c r="V1124" i="11"/>
  <c r="S1125" i="11"/>
  <c r="V1125" i="11"/>
  <c r="S1126" i="11"/>
  <c r="V1126" i="11"/>
  <c r="S1127" i="11"/>
  <c r="V1127" i="11"/>
  <c r="S1128" i="11"/>
  <c r="V1128" i="11"/>
  <c r="S1129" i="11"/>
  <c r="V1129" i="11"/>
  <c r="S1130" i="11"/>
  <c r="V1130" i="11"/>
  <c r="S1131" i="11"/>
  <c r="V1131" i="11"/>
  <c r="S1132" i="11"/>
  <c r="V1132" i="11"/>
  <c r="S1133" i="11"/>
  <c r="V1133" i="11"/>
  <c r="S1134" i="11"/>
  <c r="V1134" i="11"/>
  <c r="S1135" i="11"/>
  <c r="V1135" i="11"/>
  <c r="S1136" i="11"/>
  <c r="V1136" i="11"/>
  <c r="S1137" i="11"/>
  <c r="V1137" i="11"/>
  <c r="S1138" i="11"/>
  <c r="V1138" i="11"/>
  <c r="S1139" i="11"/>
  <c r="V1139" i="11"/>
  <c r="S1140" i="11"/>
  <c r="V1140" i="11"/>
  <c r="S1141" i="11"/>
  <c r="V1141" i="11"/>
  <c r="S1142" i="11"/>
  <c r="V1142" i="11"/>
  <c r="S1143" i="11"/>
  <c r="V1143" i="11"/>
  <c r="S1144" i="11"/>
  <c r="V1144" i="11"/>
  <c r="S1145" i="11"/>
  <c r="V1145" i="11"/>
  <c r="S1146" i="11"/>
  <c r="V1146" i="11"/>
  <c r="S1147" i="11"/>
  <c r="V1147" i="11"/>
  <c r="S1148" i="11"/>
  <c r="V1148" i="11"/>
  <c r="S1149" i="11"/>
  <c r="V1149" i="11"/>
  <c r="S1150" i="11"/>
  <c r="V1150" i="11"/>
  <c r="S1151" i="11"/>
  <c r="V1151" i="11"/>
  <c r="S1152" i="11"/>
  <c r="V1152" i="11"/>
  <c r="S1153" i="11"/>
  <c r="V1153" i="11"/>
  <c r="S1154" i="11"/>
  <c r="V1154" i="11"/>
  <c r="S1155" i="11"/>
  <c r="V1155" i="11"/>
  <c r="S1156" i="11"/>
  <c r="V1156" i="11"/>
  <c r="S1157" i="11"/>
  <c r="V1157" i="11"/>
  <c r="S1158" i="11"/>
  <c r="V1158" i="11"/>
  <c r="S1159" i="11"/>
  <c r="V1159" i="11"/>
  <c r="S1160" i="11"/>
  <c r="V1160" i="11"/>
  <c r="S1161" i="11"/>
  <c r="V1161" i="11"/>
  <c r="S1162" i="11"/>
  <c r="V1162" i="11"/>
  <c r="S1163" i="11"/>
  <c r="V1163" i="11"/>
  <c r="S1164" i="11"/>
  <c r="V1164" i="11"/>
  <c r="S1165" i="11"/>
  <c r="V1165" i="11"/>
  <c r="S1166" i="11"/>
  <c r="V1166" i="11"/>
  <c r="S1167" i="11"/>
  <c r="V1167" i="11"/>
  <c r="S1168" i="11"/>
  <c r="V1168" i="11"/>
  <c r="S1169" i="11"/>
  <c r="V1169" i="11"/>
  <c r="S1170" i="11"/>
  <c r="V1170" i="11"/>
  <c r="S1171" i="11"/>
  <c r="V1171" i="11"/>
  <c r="S1172" i="11"/>
  <c r="V1172" i="11"/>
  <c r="S1173" i="11"/>
  <c r="V1173" i="11"/>
  <c r="S1174" i="11"/>
  <c r="V1174" i="11"/>
  <c r="S1175" i="11"/>
  <c r="V1175" i="11"/>
  <c r="S1176" i="11"/>
  <c r="V1176" i="11"/>
  <c r="S1177" i="11"/>
  <c r="V1177" i="11"/>
  <c r="S1178" i="11"/>
  <c r="V1178" i="11"/>
  <c r="S1179" i="11"/>
  <c r="V1179" i="11"/>
  <c r="S1180" i="11"/>
  <c r="V1180" i="11"/>
  <c r="S1181" i="11"/>
  <c r="V1181" i="11"/>
  <c r="S1182" i="11"/>
  <c r="V1182" i="11"/>
  <c r="S1183" i="11"/>
  <c r="V1183" i="11"/>
  <c r="S1184" i="11"/>
  <c r="V1184" i="11"/>
  <c r="S1185" i="11"/>
  <c r="V1185" i="11"/>
  <c r="S1186" i="11"/>
  <c r="V1186" i="11"/>
  <c r="S1187" i="11"/>
  <c r="V1187" i="11"/>
  <c r="S1188" i="11"/>
  <c r="V1188" i="11"/>
  <c r="S1189" i="11"/>
  <c r="V1189" i="11"/>
  <c r="S1190" i="11"/>
  <c r="V1190" i="11"/>
  <c r="S1191" i="11"/>
  <c r="V1191" i="11"/>
  <c r="S1192" i="11"/>
  <c r="V1192" i="11"/>
  <c r="S1193" i="11"/>
  <c r="V1193" i="11"/>
  <c r="S1194" i="11"/>
  <c r="V1194" i="11"/>
  <c r="S1195" i="11"/>
  <c r="V1195" i="11"/>
  <c r="S1196" i="11"/>
  <c r="V1196" i="11"/>
  <c r="S1197" i="11"/>
  <c r="V1197" i="11"/>
  <c r="S1198" i="11"/>
  <c r="V1198" i="11"/>
  <c r="S1199" i="11"/>
  <c r="V1199" i="11"/>
  <c r="S1200" i="11"/>
  <c r="V1200" i="11"/>
  <c r="S1201" i="11"/>
  <c r="V1201" i="11"/>
  <c r="S1202" i="11"/>
  <c r="V1202" i="11"/>
  <c r="S1203" i="11"/>
  <c r="V1203" i="11"/>
  <c r="S1204" i="11"/>
  <c r="V1204" i="11"/>
  <c r="S1205" i="11"/>
  <c r="V1205" i="11"/>
  <c r="S1206" i="11"/>
  <c r="V1206" i="11"/>
  <c r="S1207" i="11"/>
  <c r="V1207" i="11"/>
  <c r="S1208" i="11"/>
  <c r="V1208" i="11"/>
  <c r="S1209" i="11"/>
  <c r="V1209" i="11"/>
  <c r="S1210" i="11"/>
  <c r="V1210" i="11"/>
  <c r="S1211" i="11"/>
  <c r="V1211" i="11"/>
  <c r="S1212" i="11"/>
  <c r="V1212" i="11"/>
  <c r="S1213" i="11"/>
  <c r="V1213" i="11"/>
  <c r="S1214" i="11"/>
  <c r="V1214" i="11"/>
  <c r="S1215" i="11"/>
  <c r="V1215" i="11"/>
  <c r="S1216" i="11"/>
  <c r="V1216" i="11"/>
  <c r="S1217" i="11"/>
  <c r="V1217" i="11"/>
  <c r="S1218" i="11"/>
  <c r="V1218" i="11"/>
  <c r="S1219" i="11"/>
  <c r="V1219" i="11"/>
  <c r="S1220" i="11"/>
  <c r="V1220" i="11"/>
  <c r="S1221" i="11"/>
  <c r="V1221" i="11"/>
  <c r="S1222" i="11"/>
  <c r="V1222" i="11"/>
  <c r="S1223" i="11"/>
  <c r="V1223" i="11"/>
  <c r="S1224" i="11"/>
  <c r="V1224" i="11"/>
  <c r="S1225" i="11"/>
  <c r="V1225" i="11"/>
  <c r="S1226" i="11"/>
  <c r="V1226" i="11"/>
  <c r="S1227" i="11"/>
  <c r="V1227" i="11"/>
  <c r="S1228" i="11"/>
  <c r="V1228" i="11"/>
  <c r="S1229" i="11"/>
  <c r="V1229" i="11"/>
  <c r="S1230" i="11"/>
  <c r="V1230" i="11"/>
  <c r="S1231" i="11"/>
  <c r="V1231" i="11"/>
  <c r="S1232" i="11"/>
  <c r="V1232" i="11"/>
  <c r="S1233" i="11"/>
  <c r="V1233" i="11"/>
  <c r="S1234" i="11"/>
  <c r="V1234" i="11"/>
  <c r="S1235" i="11"/>
  <c r="V1235" i="11"/>
  <c r="S1236" i="11"/>
  <c r="V1236" i="11"/>
  <c r="S1237" i="11"/>
  <c r="V1237" i="11"/>
  <c r="S1238" i="11"/>
  <c r="V1238" i="11"/>
  <c r="S1239" i="11"/>
  <c r="V1239" i="11"/>
  <c r="S1240" i="11"/>
  <c r="V1240" i="11"/>
  <c r="S1241" i="11"/>
  <c r="V1241" i="11"/>
  <c r="S1242" i="11"/>
  <c r="V1242" i="11"/>
  <c r="S1243" i="11"/>
  <c r="V1243" i="11"/>
  <c r="S1244" i="11"/>
  <c r="V1244" i="11"/>
  <c r="S1245" i="11"/>
  <c r="V1245" i="11"/>
  <c r="S1246" i="11"/>
  <c r="V1246" i="11"/>
  <c r="S1247" i="11"/>
  <c r="V1247" i="11"/>
  <c r="S1248" i="11"/>
  <c r="V1248" i="11"/>
  <c r="S1249" i="11"/>
  <c r="V1249" i="11"/>
  <c r="S1250" i="11"/>
  <c r="V1250" i="11"/>
  <c r="S1251" i="11"/>
  <c r="V1251" i="11"/>
  <c r="T1044" i="11"/>
  <c r="T1028" i="11"/>
  <c r="T944" i="11"/>
  <c r="T922" i="11"/>
  <c r="T882" i="11"/>
  <c r="S852" i="11"/>
  <c r="S853" i="11"/>
  <c r="S854" i="11"/>
  <c r="S855" i="11"/>
  <c r="S856" i="11"/>
  <c r="S857" i="11"/>
  <c r="S858" i="11"/>
  <c r="S859" i="11"/>
  <c r="S860" i="11"/>
  <c r="S861" i="11"/>
  <c r="S862" i="11"/>
  <c r="S863" i="11"/>
  <c r="S864" i="11"/>
  <c r="S840" i="11"/>
  <c r="S841" i="11"/>
  <c r="S842" i="11"/>
  <c r="S843" i="11"/>
  <c r="S844" i="11"/>
  <c r="S845" i="11"/>
  <c r="S846" i="11"/>
  <c r="S847" i="11"/>
  <c r="S848" i="11"/>
  <c r="S849" i="11"/>
  <c r="S850" i="11"/>
  <c r="S825" i="11"/>
  <c r="S826" i="11"/>
  <c r="U826" i="11"/>
  <c r="S827" i="11"/>
  <c r="S828" i="11"/>
  <c r="U828" i="11"/>
  <c r="V828" i="11" s="1"/>
  <c r="S829" i="11"/>
  <c r="S830" i="11"/>
  <c r="U830" i="11"/>
  <c r="S831" i="11"/>
  <c r="U831" i="11"/>
  <c r="S832" i="11"/>
  <c r="U832" i="11" s="1"/>
  <c r="V832" i="11"/>
  <c r="S833" i="11"/>
  <c r="S834" i="11"/>
  <c r="U834" i="11"/>
  <c r="S835" i="11"/>
  <c r="U835" i="11" s="1"/>
  <c r="V835" i="11"/>
  <c r="S836" i="11"/>
  <c r="U836" i="11"/>
  <c r="V836" i="11"/>
  <c r="S837" i="11"/>
  <c r="U837" i="11" s="1"/>
  <c r="V837" i="11" s="1"/>
  <c r="S838" i="11"/>
  <c r="U838" i="11"/>
  <c r="S810" i="11"/>
  <c r="U810" i="11"/>
  <c r="S811" i="11"/>
  <c r="U811" i="11"/>
  <c r="S812" i="11"/>
  <c r="U812" i="11"/>
  <c r="V812" i="11" s="1"/>
  <c r="S813" i="11"/>
  <c r="S814" i="11"/>
  <c r="S815" i="11"/>
  <c r="S816" i="11"/>
  <c r="U816" i="11"/>
  <c r="V816" i="11"/>
  <c r="S817" i="11"/>
  <c r="S818" i="11"/>
  <c r="U818" i="11"/>
  <c r="S819" i="11"/>
  <c r="U819" i="11" s="1"/>
  <c r="V819" i="11"/>
  <c r="S820" i="11"/>
  <c r="U820" i="11"/>
  <c r="V820" i="11"/>
  <c r="S821" i="11"/>
  <c r="S822" i="11"/>
  <c r="U822" i="11"/>
  <c r="S823" i="11"/>
  <c r="S797" i="11"/>
  <c r="S798" i="11"/>
  <c r="U798" i="11"/>
  <c r="V798" i="11" s="1"/>
  <c r="S799" i="11"/>
  <c r="S800" i="11"/>
  <c r="S801" i="11"/>
  <c r="U801" i="11" s="1"/>
  <c r="S802" i="11"/>
  <c r="S803" i="11"/>
  <c r="U803" i="11" s="1"/>
  <c r="V803" i="11"/>
  <c r="S804" i="11"/>
  <c r="U804" i="11"/>
  <c r="S805" i="11"/>
  <c r="U805" i="11"/>
  <c r="V805" i="11"/>
  <c r="S806" i="11"/>
  <c r="U806" i="11"/>
  <c r="V806" i="11"/>
  <c r="S807" i="11"/>
  <c r="U807" i="11" s="1"/>
  <c r="V807" i="11"/>
  <c r="S808" i="11"/>
  <c r="U808" i="11"/>
  <c r="S785" i="11"/>
  <c r="S786" i="11"/>
  <c r="U786" i="11"/>
  <c r="V786" i="11" s="1"/>
  <c r="S787" i="11"/>
  <c r="U787" i="11"/>
  <c r="V787" i="11"/>
  <c r="S788" i="11"/>
  <c r="U788" i="11"/>
  <c r="S789" i="11"/>
  <c r="U789" i="11"/>
  <c r="S790" i="11"/>
  <c r="U790" i="11"/>
  <c r="V790" i="11" s="1"/>
  <c r="S791" i="11"/>
  <c r="S792" i="11"/>
  <c r="S793" i="11"/>
  <c r="U793" i="11" s="1"/>
  <c r="V793" i="11"/>
  <c r="S794" i="11"/>
  <c r="U794" i="11"/>
  <c r="S795" i="11"/>
  <c r="U795" i="11"/>
  <c r="V795" i="11" s="1"/>
  <c r="S783" i="11"/>
  <c r="I32" i="2" s="1"/>
  <c r="S782" i="11"/>
  <c r="S770" i="11"/>
  <c r="V770" i="11"/>
  <c r="S771" i="11"/>
  <c r="S772" i="11"/>
  <c r="V772" i="11"/>
  <c r="S773" i="11"/>
  <c r="V773" i="11" s="1"/>
  <c r="S774" i="11"/>
  <c r="V774" i="11"/>
  <c r="S775" i="11"/>
  <c r="V775" i="11"/>
  <c r="S776" i="11"/>
  <c r="V776" i="11"/>
  <c r="S777" i="11"/>
  <c r="V777" i="11" s="1"/>
  <c r="S778" i="11"/>
  <c r="V778" i="11"/>
  <c r="S779" i="11"/>
  <c r="V779" i="11" s="1"/>
  <c r="S780" i="11"/>
  <c r="V780" i="11" s="1"/>
  <c r="S760" i="11"/>
  <c r="S761" i="11"/>
  <c r="S762" i="11"/>
  <c r="S763" i="11"/>
  <c r="U763" i="11" s="1"/>
  <c r="S764" i="11"/>
  <c r="S765" i="11"/>
  <c r="S766" i="11"/>
  <c r="S767" i="11"/>
  <c r="S768" i="11"/>
  <c r="S759" i="11"/>
  <c r="I26" i="2" s="1"/>
  <c r="V763" i="11"/>
  <c r="U761" i="11"/>
  <c r="V761" i="11" s="1"/>
  <c r="U765" i="11"/>
  <c r="V765" i="11" s="1"/>
  <c r="U767" i="11"/>
  <c r="V767" i="11" s="1"/>
  <c r="U759" i="11"/>
  <c r="V759" i="11" s="1"/>
  <c r="S634" i="11"/>
  <c r="S635" i="11"/>
  <c r="S636" i="11"/>
  <c r="S637" i="11"/>
  <c r="S638" i="11"/>
  <c r="S639" i="11"/>
  <c r="S640" i="11"/>
  <c r="S641" i="11"/>
  <c r="S642" i="11"/>
  <c r="S643" i="11"/>
  <c r="S644" i="11"/>
  <c r="S645" i="11"/>
  <c r="S646" i="11"/>
  <c r="S647" i="11"/>
  <c r="S648" i="11"/>
  <c r="S649" i="11"/>
  <c r="S650" i="11"/>
  <c r="S651" i="11"/>
  <c r="S652" i="11"/>
  <c r="S653" i="11"/>
  <c r="S654" i="11"/>
  <c r="S655" i="11"/>
  <c r="S656" i="11"/>
  <c r="S657" i="11"/>
  <c r="S658" i="11"/>
  <c r="S659" i="11"/>
  <c r="S660" i="11"/>
  <c r="S661" i="11"/>
  <c r="S662" i="11"/>
  <c r="S663" i="11"/>
  <c r="S664" i="11"/>
  <c r="S665" i="11"/>
  <c r="S666" i="11"/>
  <c r="S667" i="11"/>
  <c r="S668" i="11"/>
  <c r="S669" i="11"/>
  <c r="S670" i="11"/>
  <c r="S671" i="11"/>
  <c r="S672" i="11"/>
  <c r="S673" i="11"/>
  <c r="S674" i="11"/>
  <c r="S675" i="11"/>
  <c r="S676" i="11"/>
  <c r="S677" i="11"/>
  <c r="S678" i="11"/>
  <c r="S679" i="11"/>
  <c r="S680" i="11"/>
  <c r="S681" i="11"/>
  <c r="S682" i="11"/>
  <c r="S683" i="11"/>
  <c r="S684" i="11"/>
  <c r="S685" i="11"/>
  <c r="S686" i="11"/>
  <c r="S687" i="11"/>
  <c r="S688" i="11"/>
  <c r="S689" i="11"/>
  <c r="S690" i="11"/>
  <c r="S691" i="11"/>
  <c r="S692" i="11"/>
  <c r="S693" i="11"/>
  <c r="S694" i="11"/>
  <c r="S695" i="11"/>
  <c r="S696" i="11"/>
  <c r="S697" i="11"/>
  <c r="S698" i="11"/>
  <c r="S699" i="11"/>
  <c r="S700" i="11"/>
  <c r="S701" i="11"/>
  <c r="S702" i="11"/>
  <c r="S703" i="11"/>
  <c r="S704" i="11"/>
  <c r="S705" i="11"/>
  <c r="S706" i="11"/>
  <c r="S707" i="11"/>
  <c r="S708" i="11"/>
  <c r="S709" i="11"/>
  <c r="S710" i="11"/>
  <c r="S711" i="11"/>
  <c r="S712" i="11"/>
  <c r="S713" i="11"/>
  <c r="S714" i="11"/>
  <c r="S715" i="11"/>
  <c r="S716" i="11"/>
  <c r="S717" i="11"/>
  <c r="S718" i="11"/>
  <c r="S719" i="11"/>
  <c r="S720" i="11"/>
  <c r="S721" i="11"/>
  <c r="S722" i="11"/>
  <c r="S723" i="11"/>
  <c r="S724" i="11"/>
  <c r="S725" i="11"/>
  <c r="S726" i="11"/>
  <c r="S727" i="11"/>
  <c r="S728" i="11"/>
  <c r="S729" i="11"/>
  <c r="S730" i="11"/>
  <c r="S731" i="11"/>
  <c r="S732" i="11"/>
  <c r="S733" i="11"/>
  <c r="S734" i="11"/>
  <c r="S735" i="11"/>
  <c r="S736" i="11"/>
  <c r="S737" i="11"/>
  <c r="S738" i="11"/>
  <c r="S739" i="11"/>
  <c r="S740" i="11"/>
  <c r="S741" i="11"/>
  <c r="S742" i="11"/>
  <c r="S743" i="11"/>
  <c r="S744" i="11"/>
  <c r="S745" i="11"/>
  <c r="S746" i="11"/>
  <c r="S747" i="11"/>
  <c r="S748" i="11"/>
  <c r="S749" i="11"/>
  <c r="S750" i="11"/>
  <c r="S751" i="11"/>
  <c r="S752" i="11"/>
  <c r="S753" i="11"/>
  <c r="S754" i="11"/>
  <c r="S755" i="11"/>
  <c r="S756" i="11"/>
  <c r="S757" i="11"/>
  <c r="S465" i="11"/>
  <c r="S466" i="11"/>
  <c r="S467" i="11"/>
  <c r="S468" i="11"/>
  <c r="S469" i="11"/>
  <c r="S470" i="11"/>
  <c r="S471" i="11"/>
  <c r="S472" i="11"/>
  <c r="S473" i="11"/>
  <c r="S474" i="11"/>
  <c r="S475" i="11"/>
  <c r="S476" i="11"/>
  <c r="S477" i="11"/>
  <c r="S478" i="11"/>
  <c r="S479" i="11"/>
  <c r="S480" i="11"/>
  <c r="S481" i="11"/>
  <c r="S482" i="11"/>
  <c r="S483" i="11"/>
  <c r="S484" i="11"/>
  <c r="S485" i="11"/>
  <c r="S486" i="11"/>
  <c r="S487" i="11"/>
  <c r="S488" i="11"/>
  <c r="S489" i="11"/>
  <c r="S490" i="11"/>
  <c r="S491" i="11"/>
  <c r="S492" i="11"/>
  <c r="S493" i="11"/>
  <c r="S494" i="11"/>
  <c r="S495" i="11"/>
  <c r="S496" i="11"/>
  <c r="S497" i="11"/>
  <c r="S498" i="11"/>
  <c r="S499" i="11"/>
  <c r="S500" i="11"/>
  <c r="S501" i="11"/>
  <c r="S502" i="11"/>
  <c r="S503" i="11"/>
  <c r="S504" i="11"/>
  <c r="S505" i="11"/>
  <c r="S506" i="11"/>
  <c r="S507" i="11"/>
  <c r="S508" i="11"/>
  <c r="S509" i="11"/>
  <c r="S510" i="11"/>
  <c r="S511" i="11"/>
  <c r="S512" i="11"/>
  <c r="S513" i="11"/>
  <c r="S514" i="11"/>
  <c r="S515" i="11"/>
  <c r="S516" i="11"/>
  <c r="S517" i="11"/>
  <c r="S518" i="11"/>
  <c r="S519" i="11"/>
  <c r="S520" i="11"/>
  <c r="S521" i="11"/>
  <c r="S522" i="11"/>
  <c r="S523" i="11"/>
  <c r="S524" i="11"/>
  <c r="S525" i="11"/>
  <c r="S526" i="11"/>
  <c r="S527" i="11"/>
  <c r="S528" i="11"/>
  <c r="S529" i="11"/>
  <c r="S530" i="11"/>
  <c r="S531" i="11"/>
  <c r="S532" i="11"/>
  <c r="S533" i="11"/>
  <c r="S534" i="11"/>
  <c r="S535" i="11"/>
  <c r="S536" i="11"/>
  <c r="S537" i="11"/>
  <c r="S538" i="11"/>
  <c r="S539" i="11"/>
  <c r="S540" i="11"/>
  <c r="S541" i="11"/>
  <c r="S542" i="11"/>
  <c r="S543" i="11"/>
  <c r="S544" i="11"/>
  <c r="S545" i="11"/>
  <c r="S546" i="11"/>
  <c r="S547" i="11"/>
  <c r="S548" i="11"/>
  <c r="S549" i="11"/>
  <c r="S550" i="11"/>
  <c r="S551" i="11"/>
  <c r="S552" i="11"/>
  <c r="S553" i="11"/>
  <c r="S554" i="11"/>
  <c r="S555" i="11"/>
  <c r="S556" i="11"/>
  <c r="S557" i="11"/>
  <c r="S558" i="11"/>
  <c r="S559" i="11"/>
  <c r="S560" i="11"/>
  <c r="S561" i="11"/>
  <c r="S562" i="11"/>
  <c r="S563" i="11"/>
  <c r="S564" i="11"/>
  <c r="S565" i="11"/>
  <c r="S566" i="11"/>
  <c r="S567" i="11"/>
  <c r="S568" i="11"/>
  <c r="S569" i="11"/>
  <c r="S570" i="11"/>
  <c r="S571" i="11"/>
  <c r="S572" i="11"/>
  <c r="S573" i="11"/>
  <c r="S574" i="11"/>
  <c r="S575" i="11"/>
  <c r="S576" i="11"/>
  <c r="S577" i="11"/>
  <c r="S578" i="11"/>
  <c r="S579" i="11"/>
  <c r="S580" i="11"/>
  <c r="S581" i="11"/>
  <c r="S582" i="11"/>
  <c r="S583" i="11"/>
  <c r="S584" i="11"/>
  <c r="S585" i="11"/>
  <c r="S586" i="11"/>
  <c r="S587" i="11"/>
  <c r="S588" i="11"/>
  <c r="S589" i="11"/>
  <c r="S590" i="11"/>
  <c r="S591" i="11"/>
  <c r="S592" i="11"/>
  <c r="S593" i="11"/>
  <c r="S594" i="11"/>
  <c r="S595" i="11"/>
  <c r="S596" i="11"/>
  <c r="S597" i="11"/>
  <c r="S598" i="11"/>
  <c r="S599" i="11"/>
  <c r="S600" i="11"/>
  <c r="S601" i="11"/>
  <c r="S602" i="11"/>
  <c r="S603" i="11"/>
  <c r="S604" i="11"/>
  <c r="S605" i="11"/>
  <c r="S606" i="11"/>
  <c r="S607" i="11"/>
  <c r="S608" i="11"/>
  <c r="S609" i="11"/>
  <c r="S610" i="11"/>
  <c r="S611" i="11"/>
  <c r="S612" i="11"/>
  <c r="S613" i="11"/>
  <c r="S614" i="11"/>
  <c r="S615" i="11"/>
  <c r="S616" i="11"/>
  <c r="S617" i="11"/>
  <c r="S618" i="11"/>
  <c r="S619" i="11"/>
  <c r="S620" i="11"/>
  <c r="S621" i="11"/>
  <c r="S622" i="11"/>
  <c r="S623" i="11"/>
  <c r="S624" i="11"/>
  <c r="S625" i="11"/>
  <c r="S626" i="11"/>
  <c r="S627" i="11"/>
  <c r="S628" i="11"/>
  <c r="S629" i="11"/>
  <c r="S630" i="11"/>
  <c r="S631" i="11"/>
  <c r="S632" i="11"/>
  <c r="S296" i="11"/>
  <c r="S297" i="11"/>
  <c r="S298" i="11"/>
  <c r="S299" i="11"/>
  <c r="S300" i="11"/>
  <c r="S301" i="11"/>
  <c r="S302" i="11"/>
  <c r="S303" i="11"/>
  <c r="S304" i="11"/>
  <c r="S305" i="11"/>
  <c r="S306" i="11"/>
  <c r="S307" i="11"/>
  <c r="S308" i="11"/>
  <c r="S309" i="11"/>
  <c r="S310" i="11"/>
  <c r="S311" i="11"/>
  <c r="S312" i="11"/>
  <c r="S313" i="11"/>
  <c r="S314" i="11"/>
  <c r="S315" i="11"/>
  <c r="S316" i="11"/>
  <c r="S317" i="11"/>
  <c r="S318" i="11"/>
  <c r="S319" i="11"/>
  <c r="S320" i="11"/>
  <c r="S321" i="11"/>
  <c r="S322" i="11"/>
  <c r="S323" i="11"/>
  <c r="S324" i="11"/>
  <c r="S325" i="11"/>
  <c r="S326" i="11"/>
  <c r="S327" i="11"/>
  <c r="S328" i="11"/>
  <c r="S329" i="11"/>
  <c r="S330" i="11"/>
  <c r="S331" i="11"/>
  <c r="S332" i="11"/>
  <c r="S333" i="11"/>
  <c r="S334" i="11"/>
  <c r="S335" i="11"/>
  <c r="S336" i="11"/>
  <c r="S337" i="11"/>
  <c r="S338" i="11"/>
  <c r="S339" i="11"/>
  <c r="S340" i="11"/>
  <c r="S341" i="11"/>
  <c r="S342" i="11"/>
  <c r="S343" i="11"/>
  <c r="S344" i="11"/>
  <c r="S345" i="11"/>
  <c r="S346" i="11"/>
  <c r="S347" i="11"/>
  <c r="S348" i="11"/>
  <c r="S349" i="11"/>
  <c r="S350" i="11"/>
  <c r="S351" i="11"/>
  <c r="S352" i="11"/>
  <c r="S353" i="11"/>
  <c r="S354" i="11"/>
  <c r="S355" i="11"/>
  <c r="S356" i="11"/>
  <c r="S357" i="11"/>
  <c r="S358" i="11"/>
  <c r="S359" i="11"/>
  <c r="S360" i="11"/>
  <c r="S361" i="11"/>
  <c r="S362" i="11"/>
  <c r="S363" i="11"/>
  <c r="S364" i="11"/>
  <c r="S365" i="11"/>
  <c r="S366" i="11"/>
  <c r="S367" i="11"/>
  <c r="S368" i="11"/>
  <c r="S369" i="11"/>
  <c r="S370" i="11"/>
  <c r="S371" i="11"/>
  <c r="S372" i="11"/>
  <c r="S373" i="11"/>
  <c r="S374" i="11"/>
  <c r="S375" i="11"/>
  <c r="S376" i="11"/>
  <c r="S377" i="11"/>
  <c r="S378" i="11"/>
  <c r="S379" i="11"/>
  <c r="S380" i="11"/>
  <c r="S381" i="11"/>
  <c r="S382" i="11"/>
  <c r="S383" i="11"/>
  <c r="S384" i="11"/>
  <c r="S385" i="11"/>
  <c r="S386" i="11"/>
  <c r="S387" i="11"/>
  <c r="S388" i="11"/>
  <c r="S389" i="11"/>
  <c r="S390" i="11"/>
  <c r="S391" i="11"/>
  <c r="S392" i="11"/>
  <c r="S393" i="11"/>
  <c r="S394" i="11"/>
  <c r="S395" i="11"/>
  <c r="S396" i="11"/>
  <c r="S397" i="11"/>
  <c r="S398" i="11"/>
  <c r="S399" i="11"/>
  <c r="S400" i="11"/>
  <c r="S401" i="11"/>
  <c r="S402" i="11"/>
  <c r="S403" i="11"/>
  <c r="S404" i="11"/>
  <c r="S405" i="11"/>
  <c r="S406" i="11"/>
  <c r="S407" i="11"/>
  <c r="S408" i="11"/>
  <c r="S409" i="11"/>
  <c r="S410" i="11"/>
  <c r="S411" i="11"/>
  <c r="S412" i="11"/>
  <c r="S413" i="11"/>
  <c r="S414" i="11"/>
  <c r="S415" i="11"/>
  <c r="S416" i="11"/>
  <c r="S417" i="11"/>
  <c r="S418" i="11"/>
  <c r="S419" i="11"/>
  <c r="S420" i="11"/>
  <c r="S421" i="11"/>
  <c r="S422" i="11"/>
  <c r="S423" i="11"/>
  <c r="S424" i="11"/>
  <c r="S425" i="11"/>
  <c r="S426" i="11"/>
  <c r="S427" i="11"/>
  <c r="S428" i="11"/>
  <c r="S429" i="11"/>
  <c r="S430" i="11"/>
  <c r="S431" i="11"/>
  <c r="S432" i="11"/>
  <c r="S433" i="11"/>
  <c r="S434" i="11"/>
  <c r="S435" i="11"/>
  <c r="S436" i="11"/>
  <c r="S437" i="11"/>
  <c r="S438" i="11"/>
  <c r="S439" i="11"/>
  <c r="S440" i="11"/>
  <c r="S441" i="11"/>
  <c r="S442" i="11"/>
  <c r="S443" i="11"/>
  <c r="S444" i="11"/>
  <c r="S445" i="11"/>
  <c r="S446" i="11"/>
  <c r="S447" i="11"/>
  <c r="S448" i="11"/>
  <c r="S449" i="11"/>
  <c r="S450" i="11"/>
  <c r="S451" i="11"/>
  <c r="S452" i="11"/>
  <c r="S453" i="11"/>
  <c r="S454" i="11"/>
  <c r="S455" i="11"/>
  <c r="S456" i="11"/>
  <c r="S457" i="11"/>
  <c r="S458" i="11"/>
  <c r="S459" i="11"/>
  <c r="S460" i="11"/>
  <c r="S461" i="11"/>
  <c r="S462" i="11"/>
  <c r="S463" i="11"/>
  <c r="S5" i="11"/>
  <c r="S6" i="11"/>
  <c r="S7" i="11"/>
  <c r="S8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163" i="11"/>
  <c r="S164" i="11"/>
  <c r="S165" i="11"/>
  <c r="S166" i="11"/>
  <c r="S167" i="11"/>
  <c r="S168" i="11"/>
  <c r="S169" i="11"/>
  <c r="S170" i="11"/>
  <c r="S171" i="11"/>
  <c r="S172" i="11"/>
  <c r="S173" i="11"/>
  <c r="S174" i="11"/>
  <c r="S175" i="11"/>
  <c r="S176" i="11"/>
  <c r="S177" i="11"/>
  <c r="S178" i="11"/>
  <c r="S179" i="11"/>
  <c r="S180" i="11"/>
  <c r="S181" i="11"/>
  <c r="S182" i="11"/>
  <c r="S183" i="11"/>
  <c r="S184" i="11"/>
  <c r="S185" i="11"/>
  <c r="S186" i="11"/>
  <c r="S187" i="11"/>
  <c r="S188" i="11"/>
  <c r="S189" i="11"/>
  <c r="S190" i="11"/>
  <c r="S191" i="11"/>
  <c r="S192" i="11"/>
  <c r="S193" i="11"/>
  <c r="S194" i="11"/>
  <c r="S195" i="11"/>
  <c r="S196" i="11"/>
  <c r="S197" i="11"/>
  <c r="S198" i="11"/>
  <c r="S199" i="11"/>
  <c r="S200" i="11"/>
  <c r="S201" i="11"/>
  <c r="S202" i="11"/>
  <c r="S203" i="11"/>
  <c r="S204" i="11"/>
  <c r="S205" i="11"/>
  <c r="S206" i="11"/>
  <c r="S207" i="11"/>
  <c r="S208" i="11"/>
  <c r="S209" i="11"/>
  <c r="S210" i="11"/>
  <c r="S211" i="11"/>
  <c r="S212" i="11"/>
  <c r="S213" i="11"/>
  <c r="S214" i="11"/>
  <c r="S215" i="11"/>
  <c r="S216" i="11"/>
  <c r="S217" i="11"/>
  <c r="S218" i="11"/>
  <c r="S219" i="11"/>
  <c r="S220" i="11"/>
  <c r="S221" i="11"/>
  <c r="S222" i="11"/>
  <c r="S223" i="11"/>
  <c r="S224" i="11"/>
  <c r="S225" i="11"/>
  <c r="S226" i="11"/>
  <c r="S227" i="11"/>
  <c r="S228" i="11"/>
  <c r="S229" i="11"/>
  <c r="S230" i="11"/>
  <c r="S231" i="11"/>
  <c r="S232" i="11"/>
  <c r="S233" i="11"/>
  <c r="S234" i="11"/>
  <c r="S235" i="11"/>
  <c r="S236" i="11"/>
  <c r="S237" i="11"/>
  <c r="S238" i="11"/>
  <c r="S239" i="11"/>
  <c r="S240" i="11"/>
  <c r="S241" i="11"/>
  <c r="S242" i="11"/>
  <c r="S243" i="11"/>
  <c r="S244" i="11"/>
  <c r="S245" i="11"/>
  <c r="S246" i="11"/>
  <c r="S247" i="11"/>
  <c r="S248" i="11"/>
  <c r="S249" i="11"/>
  <c r="S250" i="11"/>
  <c r="S251" i="11"/>
  <c r="S252" i="11"/>
  <c r="S253" i="11"/>
  <c r="S254" i="11"/>
  <c r="S255" i="11"/>
  <c r="S256" i="11"/>
  <c r="S257" i="11"/>
  <c r="S258" i="11"/>
  <c r="S259" i="11"/>
  <c r="S260" i="11"/>
  <c r="S261" i="11"/>
  <c r="S262" i="11"/>
  <c r="S263" i="11"/>
  <c r="S264" i="11"/>
  <c r="S265" i="11"/>
  <c r="S266" i="11"/>
  <c r="S267" i="11"/>
  <c r="S268" i="11"/>
  <c r="S269" i="11"/>
  <c r="S270" i="11"/>
  <c r="S271" i="11"/>
  <c r="S272" i="11"/>
  <c r="S273" i="11"/>
  <c r="S274" i="11"/>
  <c r="S275" i="11"/>
  <c r="S276" i="11"/>
  <c r="S277" i="11"/>
  <c r="S278" i="11"/>
  <c r="S279" i="11"/>
  <c r="S280" i="11"/>
  <c r="S281" i="11"/>
  <c r="S282" i="11"/>
  <c r="S283" i="11"/>
  <c r="S284" i="11"/>
  <c r="S285" i="11"/>
  <c r="S286" i="11"/>
  <c r="S287" i="11"/>
  <c r="S288" i="11"/>
  <c r="S289" i="11"/>
  <c r="S290" i="11"/>
  <c r="S291" i="11"/>
  <c r="S292" i="11"/>
  <c r="S293" i="11"/>
  <c r="S294" i="11"/>
  <c r="S4" i="11"/>
  <c r="I44" i="2"/>
  <c r="J44" i="2" s="1"/>
  <c r="L796" i="11"/>
  <c r="K796" i="11"/>
  <c r="R824" i="11"/>
  <c r="Q824" i="11"/>
  <c r="L824" i="11"/>
  <c r="M824" i="11"/>
  <c r="K824" i="11"/>
  <c r="Q769" i="11"/>
  <c r="M769" i="11"/>
  <c r="K769" i="11"/>
  <c r="R796" i="11"/>
  <c r="Q796" i="11"/>
  <c r="R839" i="11"/>
  <c r="Q839" i="11"/>
  <c r="L839" i="11"/>
  <c r="K839" i="11"/>
  <c r="R809" i="11"/>
  <c r="Q809" i="11"/>
  <c r="L809" i="11"/>
  <c r="K809" i="11"/>
  <c r="T783" i="11"/>
  <c r="T782" i="11"/>
  <c r="L784" i="11"/>
  <c r="M784" i="11"/>
  <c r="N784" i="11"/>
  <c r="O784" i="11"/>
  <c r="K784" i="11"/>
  <c r="Q784" i="11"/>
  <c r="R784" i="11"/>
  <c r="U784" i="11"/>
  <c r="O781" i="11"/>
  <c r="Q781" i="11"/>
  <c r="K781" i="11"/>
  <c r="M781" i="11"/>
  <c r="L781" i="11"/>
  <c r="I31" i="2" l="1"/>
  <c r="S784" i="11"/>
  <c r="U785" i="11"/>
  <c r="V785" i="11" s="1"/>
  <c r="S796" i="11"/>
  <c r="V818" i="11"/>
  <c r="V826" i="11"/>
  <c r="S1252" i="11"/>
  <c r="I22" i="2"/>
  <c r="S295" i="11"/>
  <c r="S464" i="11"/>
  <c r="I24" i="2"/>
  <c r="S633" i="11"/>
  <c r="I52" i="2"/>
  <c r="J52" i="2" s="1"/>
  <c r="V771" i="11"/>
  <c r="S781" i="11"/>
  <c r="U813" i="11"/>
  <c r="V813" i="11" s="1"/>
  <c r="U802" i="11"/>
  <c r="V802" i="11" s="1"/>
  <c r="U825" i="11"/>
  <c r="V825" i="11" s="1"/>
  <c r="S839" i="11"/>
  <c r="I23" i="2"/>
  <c r="U792" i="11"/>
  <c r="V792" i="11"/>
  <c r="U833" i="11"/>
  <c r="V833" i="11"/>
  <c r="U791" i="11"/>
  <c r="V791" i="11" s="1"/>
  <c r="U799" i="11"/>
  <c r="V799" i="11"/>
  <c r="I25" i="2"/>
  <c r="S758" i="11"/>
  <c r="U800" i="11"/>
  <c r="V800" i="11" s="1"/>
  <c r="U821" i="11"/>
  <c r="V821" i="11" s="1"/>
  <c r="U829" i="11"/>
  <c r="V829" i="11"/>
  <c r="V794" i="11"/>
  <c r="U827" i="11"/>
  <c r="V827" i="11"/>
  <c r="U797" i="11"/>
  <c r="V797" i="11"/>
  <c r="S809" i="11"/>
  <c r="U815" i="11"/>
  <c r="V815" i="11"/>
  <c r="S851" i="11"/>
  <c r="U823" i="11"/>
  <c r="V823" i="11"/>
  <c r="S824" i="11"/>
  <c r="V810" i="11"/>
  <c r="V788" i="11"/>
  <c r="U814" i="11"/>
  <c r="V814" i="11" s="1"/>
  <c r="V811" i="11"/>
  <c r="V834" i="11"/>
  <c r="V830" i="11"/>
  <c r="I27" i="2"/>
  <c r="U817" i="11"/>
  <c r="V817" i="11" s="1"/>
  <c r="V808" i="11"/>
  <c r="V822" i="11"/>
  <c r="V801" i="11"/>
  <c r="V789" i="11"/>
  <c r="V804" i="11"/>
  <c r="V831" i="11"/>
  <c r="S865" i="11"/>
  <c r="I53" i="2"/>
  <c r="S769" i="11"/>
  <c r="V838" i="11"/>
  <c r="S1413" i="11"/>
  <c r="T784" i="11"/>
  <c r="J43" i="2"/>
  <c r="J42" i="2"/>
  <c r="J41" i="2"/>
  <c r="J32" i="2"/>
  <c r="J31" i="2"/>
  <c r="J22" i="2"/>
  <c r="G64" i="2"/>
  <c r="I64" i="2" l="1"/>
  <c r="J64" i="2" s="1"/>
  <c r="I33" i="2"/>
  <c r="U1417" i="11" l="1"/>
  <c r="R1417" i="11"/>
  <c r="K1417" i="11"/>
  <c r="U1413" i="11"/>
  <c r="R1413" i="11"/>
  <c r="Q1413" i="11"/>
  <c r="Q1417" i="11" s="1"/>
  <c r="K1413" i="11"/>
  <c r="U1252" i="11"/>
  <c r="R1252" i="11"/>
  <c r="Q1252" i="11"/>
  <c r="K1252" i="11"/>
  <c r="U1044" i="11"/>
  <c r="R1044" i="11"/>
  <c r="Q1044" i="11"/>
  <c r="L1044" i="11"/>
  <c r="K1044" i="11"/>
  <c r="U1028" i="11"/>
  <c r="R1028" i="11"/>
  <c r="Q1028" i="11"/>
  <c r="L1028" i="11"/>
  <c r="K1028" i="11"/>
  <c r="U944" i="11"/>
  <c r="R944" i="11"/>
  <c r="Q944" i="11"/>
  <c r="M944" i="11"/>
  <c r="K944" i="11"/>
  <c r="U922" i="11"/>
  <c r="R922" i="11"/>
  <c r="Q922" i="11"/>
  <c r="M922" i="11"/>
  <c r="K922" i="11"/>
  <c r="U882" i="11"/>
  <c r="R882" i="11"/>
  <c r="Q882" i="11"/>
  <c r="M882" i="11"/>
  <c r="K882" i="11"/>
  <c r="R865" i="11"/>
  <c r="Q865" i="11"/>
  <c r="L865" i="11"/>
  <c r="K865" i="11"/>
  <c r="R851" i="11"/>
  <c r="Q851" i="11"/>
  <c r="L851" i="11"/>
  <c r="K851" i="11"/>
  <c r="V784" i="11"/>
  <c r="R758" i="11"/>
  <c r="Q758" i="11"/>
  <c r="K758" i="11"/>
  <c r="R633" i="11"/>
  <c r="Q633" i="11"/>
  <c r="K633" i="11"/>
  <c r="R464" i="11"/>
  <c r="Q464" i="11"/>
  <c r="K464" i="11"/>
  <c r="R295" i="11"/>
  <c r="Q295" i="11"/>
  <c r="K295" i="11"/>
  <c r="L56" i="9"/>
  <c r="F56" i="9"/>
  <c r="C56" i="9"/>
  <c r="D56" i="9" s="1"/>
  <c r="L55" i="9"/>
  <c r="F55" i="9"/>
  <c r="C55" i="9"/>
  <c r="D55" i="9" s="1"/>
  <c r="L54" i="9"/>
  <c r="F54" i="9"/>
  <c r="C54" i="9"/>
  <c r="D54" i="9" s="1"/>
  <c r="L53" i="9"/>
  <c r="F53" i="9"/>
  <c r="C53" i="9"/>
  <c r="D53" i="9" s="1"/>
  <c r="L52" i="9"/>
  <c r="F52" i="9"/>
  <c r="C52" i="9"/>
  <c r="D52" i="9" s="1"/>
  <c r="L51" i="9"/>
  <c r="F51" i="9"/>
  <c r="C51" i="9"/>
  <c r="D51" i="9" s="1"/>
  <c r="L50" i="9"/>
  <c r="F50" i="9"/>
  <c r="C50" i="9"/>
  <c r="D50" i="9" s="1"/>
  <c r="L49" i="9"/>
  <c r="F49" i="9"/>
  <c r="C49" i="9"/>
  <c r="D49" i="9" s="1"/>
  <c r="L48" i="9"/>
  <c r="F48" i="9"/>
  <c r="C48" i="9"/>
  <c r="D48" i="9" s="1"/>
  <c r="L47" i="9"/>
  <c r="F47" i="9"/>
  <c r="C47" i="9"/>
  <c r="D47" i="9" s="1"/>
  <c r="L46" i="9"/>
  <c r="F46" i="9"/>
  <c r="C46" i="9"/>
  <c r="D46" i="9" s="1"/>
  <c r="L45" i="9"/>
  <c r="F45" i="9"/>
  <c r="C45" i="9"/>
  <c r="D45" i="9" s="1"/>
  <c r="L44" i="9"/>
  <c r="F44" i="9"/>
  <c r="C44" i="9"/>
  <c r="D44" i="9" s="1"/>
  <c r="L43" i="9"/>
  <c r="F43" i="9"/>
  <c r="C43" i="9"/>
  <c r="D43" i="9" s="1"/>
  <c r="L42" i="9"/>
  <c r="F42" i="9"/>
  <c r="C42" i="9"/>
  <c r="D42" i="9" s="1"/>
  <c r="L41" i="9"/>
  <c r="F41" i="9"/>
  <c r="C41" i="9"/>
  <c r="D41" i="9" s="1"/>
  <c r="L40" i="9"/>
  <c r="F40" i="9"/>
  <c r="C40" i="9"/>
  <c r="D40" i="9" s="1"/>
  <c r="L39" i="9"/>
  <c r="F39" i="9"/>
  <c r="C39" i="9"/>
  <c r="D39" i="9" s="1"/>
  <c r="L38" i="9"/>
  <c r="F38" i="9"/>
  <c r="C38" i="9"/>
  <c r="D38" i="9" s="1"/>
  <c r="L37" i="9"/>
  <c r="F37" i="9"/>
  <c r="C37" i="9"/>
  <c r="D37" i="9" s="1"/>
  <c r="L36" i="9"/>
  <c r="F36" i="9"/>
  <c r="C36" i="9"/>
  <c r="D36" i="9" s="1"/>
  <c r="L35" i="9"/>
  <c r="F35" i="9"/>
  <c r="C35" i="9"/>
  <c r="D35" i="9" s="1"/>
  <c r="L34" i="9"/>
  <c r="F34" i="9"/>
  <c r="C34" i="9"/>
  <c r="D34" i="9" s="1"/>
  <c r="L33" i="9"/>
  <c r="F33" i="9"/>
  <c r="C33" i="9"/>
  <c r="D33" i="9" s="1"/>
  <c r="L32" i="9"/>
  <c r="F32" i="9"/>
  <c r="C32" i="9"/>
  <c r="D32" i="9" s="1"/>
  <c r="L31" i="9"/>
  <c r="F31" i="9"/>
  <c r="C31" i="9"/>
  <c r="D31" i="9" s="1"/>
  <c r="M28" i="9"/>
  <c r="M27" i="9"/>
  <c r="K15" i="9"/>
  <c r="J15" i="9" s="1"/>
  <c r="S1032" i="11" l="1"/>
  <c r="V1032" i="11" s="1"/>
  <c r="S1040" i="11"/>
  <c r="V1040" i="11" s="1"/>
  <c r="S950" i="11"/>
  <c r="V950" i="11" s="1"/>
  <c r="S958" i="11"/>
  <c r="V958" i="11" s="1"/>
  <c r="S966" i="11"/>
  <c r="V966" i="11" s="1"/>
  <c r="S974" i="11"/>
  <c r="V974" i="11" s="1"/>
  <c r="S982" i="11"/>
  <c r="V982" i="11" s="1"/>
  <c r="S990" i="11"/>
  <c r="V990" i="11" s="1"/>
  <c r="S998" i="11"/>
  <c r="V998" i="11" s="1"/>
  <c r="S1006" i="11"/>
  <c r="V1006" i="11" s="1"/>
  <c r="S1014" i="11"/>
  <c r="V1014" i="11" s="1"/>
  <c r="S1022" i="11"/>
  <c r="V1022" i="11" s="1"/>
  <c r="S1033" i="11"/>
  <c r="V1033" i="11" s="1"/>
  <c r="S1041" i="11"/>
  <c r="V1041" i="11" s="1"/>
  <c r="S951" i="11"/>
  <c r="V951" i="11" s="1"/>
  <c r="S959" i="11"/>
  <c r="V959" i="11" s="1"/>
  <c r="S967" i="11"/>
  <c r="V967" i="11" s="1"/>
  <c r="S975" i="11"/>
  <c r="V975" i="11" s="1"/>
  <c r="S983" i="11"/>
  <c r="V983" i="11" s="1"/>
  <c r="S991" i="11"/>
  <c r="V991" i="11" s="1"/>
  <c r="S999" i="11"/>
  <c r="V999" i="11" s="1"/>
  <c r="S1007" i="11"/>
  <c r="V1007" i="11" s="1"/>
  <c r="S1015" i="11"/>
  <c r="V1015" i="11" s="1"/>
  <c r="S1023" i="11"/>
  <c r="V1023" i="11" s="1"/>
  <c r="S1034" i="11"/>
  <c r="V1034" i="11" s="1"/>
  <c r="S1042" i="11"/>
  <c r="V1042" i="11" s="1"/>
  <c r="S952" i="11"/>
  <c r="V952" i="11" s="1"/>
  <c r="S960" i="11"/>
  <c r="V960" i="11" s="1"/>
  <c r="S968" i="11"/>
  <c r="V968" i="11" s="1"/>
  <c r="S976" i="11"/>
  <c r="V976" i="11" s="1"/>
  <c r="S984" i="11"/>
  <c r="V984" i="11" s="1"/>
  <c r="S992" i="11"/>
  <c r="V992" i="11" s="1"/>
  <c r="S1000" i="11"/>
  <c r="V1000" i="11" s="1"/>
  <c r="S1008" i="11"/>
  <c r="V1008" i="11" s="1"/>
  <c r="S1016" i="11"/>
  <c r="V1016" i="11" s="1"/>
  <c r="S1024" i="11"/>
  <c r="V1024" i="11" s="1"/>
  <c r="S1035" i="11"/>
  <c r="V1035" i="11" s="1"/>
  <c r="S1043" i="11"/>
  <c r="V1043" i="11" s="1"/>
  <c r="S953" i="11"/>
  <c r="V953" i="11" s="1"/>
  <c r="S961" i="11"/>
  <c r="V961" i="11" s="1"/>
  <c r="S969" i="11"/>
  <c r="V969" i="11" s="1"/>
  <c r="S977" i="11"/>
  <c r="V977" i="11" s="1"/>
  <c r="S985" i="11"/>
  <c r="V985" i="11" s="1"/>
  <c r="S993" i="11"/>
  <c r="V993" i="11" s="1"/>
  <c r="S1001" i="11"/>
  <c r="V1001" i="11" s="1"/>
  <c r="S1009" i="11"/>
  <c r="V1009" i="11" s="1"/>
  <c r="S1017" i="11"/>
  <c r="V1017" i="11" s="1"/>
  <c r="S1025" i="11"/>
  <c r="V1025" i="11" s="1"/>
  <c r="S1036" i="11"/>
  <c r="V1036" i="11" s="1"/>
  <c r="S946" i="11"/>
  <c r="V946" i="11" s="1"/>
  <c r="S954" i="11"/>
  <c r="V954" i="11" s="1"/>
  <c r="S962" i="11"/>
  <c r="V962" i="11" s="1"/>
  <c r="S970" i="11"/>
  <c r="V970" i="11" s="1"/>
  <c r="S978" i="11"/>
  <c r="V978" i="11" s="1"/>
  <c r="S986" i="11"/>
  <c r="V986" i="11" s="1"/>
  <c r="S994" i="11"/>
  <c r="V994" i="11" s="1"/>
  <c r="S1002" i="11"/>
  <c r="V1002" i="11" s="1"/>
  <c r="S1010" i="11"/>
  <c r="V1010" i="11" s="1"/>
  <c r="S1018" i="11"/>
  <c r="V1018" i="11" s="1"/>
  <c r="S1026" i="11"/>
  <c r="V1026" i="11" s="1"/>
  <c r="S1031" i="11"/>
  <c r="V1031" i="11" s="1"/>
  <c r="S1039" i="11"/>
  <c r="V1039" i="11" s="1"/>
  <c r="S949" i="11"/>
  <c r="V949" i="11" s="1"/>
  <c r="S957" i="11"/>
  <c r="V957" i="11" s="1"/>
  <c r="S965" i="11"/>
  <c r="V965" i="11" s="1"/>
  <c r="S973" i="11"/>
  <c r="V973" i="11" s="1"/>
  <c r="S981" i="11"/>
  <c r="V981" i="11" s="1"/>
  <c r="S989" i="11"/>
  <c r="V989" i="11" s="1"/>
  <c r="S997" i="11"/>
  <c r="V997" i="11" s="1"/>
  <c r="S1029" i="11"/>
  <c r="S963" i="11"/>
  <c r="V963" i="11" s="1"/>
  <c r="S995" i="11"/>
  <c r="V995" i="11" s="1"/>
  <c r="S1019" i="11"/>
  <c r="V1019" i="11" s="1"/>
  <c r="S1030" i="11"/>
  <c r="V1030" i="11" s="1"/>
  <c r="S964" i="11"/>
  <c r="V964" i="11" s="1"/>
  <c r="S996" i="11"/>
  <c r="V996" i="11" s="1"/>
  <c r="S1020" i="11"/>
  <c r="V1020" i="11" s="1"/>
  <c r="S1037" i="11"/>
  <c r="V1037" i="11" s="1"/>
  <c r="S971" i="11"/>
  <c r="V971" i="11" s="1"/>
  <c r="S1003" i="11"/>
  <c r="V1003" i="11" s="1"/>
  <c r="S1021" i="11"/>
  <c r="V1021" i="11" s="1"/>
  <c r="S1038" i="11"/>
  <c r="V1038" i="11" s="1"/>
  <c r="S972" i="11"/>
  <c r="V972" i="11" s="1"/>
  <c r="S1004" i="11"/>
  <c r="V1004" i="11" s="1"/>
  <c r="S1027" i="11"/>
  <c r="V1027" i="11" s="1"/>
  <c r="S947" i="11"/>
  <c r="V947" i="11" s="1"/>
  <c r="S979" i="11"/>
  <c r="V979" i="11" s="1"/>
  <c r="S1005" i="11"/>
  <c r="V1005" i="11" s="1"/>
  <c r="S945" i="11"/>
  <c r="S948" i="11"/>
  <c r="V948" i="11" s="1"/>
  <c r="S980" i="11"/>
  <c r="V980" i="11" s="1"/>
  <c r="S1011" i="11"/>
  <c r="V1011" i="11" s="1"/>
  <c r="S956" i="11"/>
  <c r="V956" i="11" s="1"/>
  <c r="S988" i="11"/>
  <c r="V988" i="11" s="1"/>
  <c r="S1013" i="11"/>
  <c r="V1013" i="11" s="1"/>
  <c r="S955" i="11"/>
  <c r="V955" i="11" s="1"/>
  <c r="S987" i="11"/>
  <c r="V987" i="11" s="1"/>
  <c r="S1012" i="11"/>
  <c r="V1012" i="11" s="1"/>
  <c r="S924" i="11"/>
  <c r="V924" i="11" s="1"/>
  <c r="S932" i="11"/>
  <c r="V932" i="11" s="1"/>
  <c r="S940" i="11"/>
  <c r="V940" i="11" s="1"/>
  <c r="S887" i="11"/>
  <c r="V887" i="11" s="1"/>
  <c r="S895" i="11"/>
  <c r="V895" i="11" s="1"/>
  <c r="S903" i="11"/>
  <c r="V903" i="11" s="1"/>
  <c r="S911" i="11"/>
  <c r="V911" i="11" s="1"/>
  <c r="S919" i="11"/>
  <c r="V919" i="11" s="1"/>
  <c r="S872" i="11"/>
  <c r="V872" i="11" s="1"/>
  <c r="S880" i="11"/>
  <c r="V880" i="11" s="1"/>
  <c r="S925" i="11"/>
  <c r="V925" i="11" s="1"/>
  <c r="S933" i="11"/>
  <c r="V933" i="11" s="1"/>
  <c r="S941" i="11"/>
  <c r="V941" i="11" s="1"/>
  <c r="S888" i="11"/>
  <c r="V888" i="11" s="1"/>
  <c r="S896" i="11"/>
  <c r="V896" i="11" s="1"/>
  <c r="S904" i="11"/>
  <c r="V904" i="11" s="1"/>
  <c r="S912" i="11"/>
  <c r="V912" i="11" s="1"/>
  <c r="S920" i="11"/>
  <c r="V920" i="11" s="1"/>
  <c r="S873" i="11"/>
  <c r="V873" i="11" s="1"/>
  <c r="S881" i="11"/>
  <c r="V881" i="11" s="1"/>
  <c r="S926" i="11"/>
  <c r="V926" i="11" s="1"/>
  <c r="S934" i="11"/>
  <c r="V934" i="11" s="1"/>
  <c r="S942" i="11"/>
  <c r="V942" i="11" s="1"/>
  <c r="S889" i="11"/>
  <c r="V889" i="11" s="1"/>
  <c r="S897" i="11"/>
  <c r="V897" i="11" s="1"/>
  <c r="S905" i="11"/>
  <c r="V905" i="11" s="1"/>
  <c r="S913" i="11"/>
  <c r="V913" i="11" s="1"/>
  <c r="S921" i="11"/>
  <c r="V921" i="11" s="1"/>
  <c r="S874" i="11"/>
  <c r="V874" i="11" s="1"/>
  <c r="S866" i="11"/>
  <c r="S927" i="11"/>
  <c r="V927" i="11" s="1"/>
  <c r="S935" i="11"/>
  <c r="V935" i="11" s="1"/>
  <c r="S943" i="11"/>
  <c r="V943" i="11" s="1"/>
  <c r="S890" i="11"/>
  <c r="V890" i="11" s="1"/>
  <c r="S898" i="11"/>
  <c r="V898" i="11" s="1"/>
  <c r="S906" i="11"/>
  <c r="V906" i="11" s="1"/>
  <c r="S914" i="11"/>
  <c r="V914" i="11" s="1"/>
  <c r="S867" i="11"/>
  <c r="V867" i="11" s="1"/>
  <c r="S875" i="11"/>
  <c r="V875" i="11" s="1"/>
  <c r="S928" i="11"/>
  <c r="V928" i="11" s="1"/>
  <c r="S936" i="11"/>
  <c r="V936" i="11" s="1"/>
  <c r="S883" i="11"/>
  <c r="S891" i="11"/>
  <c r="V891" i="11" s="1"/>
  <c r="S899" i="11"/>
  <c r="V899" i="11" s="1"/>
  <c r="S907" i="11"/>
  <c r="V907" i="11" s="1"/>
  <c r="S915" i="11"/>
  <c r="V915" i="11" s="1"/>
  <c r="S868" i="11"/>
  <c r="V868" i="11" s="1"/>
  <c r="S876" i="11"/>
  <c r="V876" i="11" s="1"/>
  <c r="S931" i="11"/>
  <c r="V931" i="11" s="1"/>
  <c r="S893" i="11"/>
  <c r="V893" i="11" s="1"/>
  <c r="S916" i="11"/>
  <c r="V916" i="11" s="1"/>
  <c r="S879" i="11"/>
  <c r="V879" i="11" s="1"/>
  <c r="S937" i="11"/>
  <c r="V937" i="11" s="1"/>
  <c r="S894" i="11"/>
  <c r="V894" i="11" s="1"/>
  <c r="S917" i="11"/>
  <c r="V917" i="11" s="1"/>
  <c r="S938" i="11"/>
  <c r="V938" i="11" s="1"/>
  <c r="S900" i="11"/>
  <c r="V900" i="11" s="1"/>
  <c r="S918" i="11"/>
  <c r="V918" i="11" s="1"/>
  <c r="S939" i="11"/>
  <c r="V939" i="11" s="1"/>
  <c r="S901" i="11"/>
  <c r="V901" i="11" s="1"/>
  <c r="S869" i="11"/>
  <c r="V869" i="11" s="1"/>
  <c r="S884" i="11"/>
  <c r="V884" i="11" s="1"/>
  <c r="S902" i="11"/>
  <c r="V902" i="11" s="1"/>
  <c r="S870" i="11"/>
  <c r="V870" i="11" s="1"/>
  <c r="S923" i="11"/>
  <c r="S885" i="11"/>
  <c r="V885" i="11" s="1"/>
  <c r="S908" i="11"/>
  <c r="V908" i="11" s="1"/>
  <c r="S871" i="11"/>
  <c r="V871" i="11" s="1"/>
  <c r="S930" i="11"/>
  <c r="V930" i="11" s="1"/>
  <c r="S892" i="11"/>
  <c r="V892" i="11" s="1"/>
  <c r="S910" i="11"/>
  <c r="V910" i="11" s="1"/>
  <c r="S878" i="11"/>
  <c r="V878" i="11" s="1"/>
  <c r="S929" i="11"/>
  <c r="V929" i="11" s="1"/>
  <c r="S886" i="11"/>
  <c r="V886" i="11" s="1"/>
  <c r="S909" i="11"/>
  <c r="V909" i="11" s="1"/>
  <c r="S877" i="11"/>
  <c r="V877" i="11" s="1"/>
  <c r="V1417" i="11"/>
  <c r="M30" i="9"/>
  <c r="L29" i="9" s="1"/>
  <c r="L57" i="9" s="1"/>
  <c r="V1413" i="11"/>
  <c r="V1252" i="11"/>
  <c r="S922" i="11" l="1"/>
  <c r="V883" i="11"/>
  <c r="V922" i="11" s="1"/>
  <c r="S882" i="11"/>
  <c r="I47" i="2"/>
  <c r="V866" i="11"/>
  <c r="V882" i="11" s="1"/>
  <c r="S944" i="11"/>
  <c r="V923" i="11"/>
  <c r="V944" i="11" s="1"/>
  <c r="S1044" i="11"/>
  <c r="V1029" i="11"/>
  <c r="V1044" i="11" s="1"/>
  <c r="I48" i="2"/>
  <c r="S1028" i="11"/>
  <c r="V945" i="11"/>
  <c r="V1028" i="11" s="1"/>
  <c r="M57" i="9"/>
  <c r="I49" i="2" l="1"/>
  <c r="I65" i="2" s="1"/>
  <c r="S1418" i="11"/>
  <c r="J23" i="2"/>
  <c r="J24" i="2"/>
  <c r="J25" i="2"/>
  <c r="J26" i="2"/>
  <c r="J27" i="2" l="1"/>
  <c r="J48" i="2"/>
  <c r="I28" i="2"/>
  <c r="J47" i="2"/>
  <c r="T768" i="11" l="1"/>
  <c r="T858" i="11"/>
  <c r="T842" i="11"/>
  <c r="T845" i="11"/>
  <c r="T848" i="11"/>
  <c r="T854" i="11"/>
  <c r="T841" i="11"/>
  <c r="T641" i="11"/>
  <c r="T661" i="11"/>
  <c r="T760" i="11"/>
  <c r="T644" i="11"/>
  <c r="T647" i="11"/>
  <c r="T864" i="11"/>
  <c r="T762" i="11"/>
  <c r="T670" i="11"/>
  <c r="T673" i="11"/>
  <c r="T687" i="11"/>
  <c r="T637" i="11"/>
  <c r="T466" i="11"/>
  <c r="T856" i="11"/>
  <c r="T766" i="11"/>
  <c r="T642" i="11"/>
  <c r="T646" i="11"/>
  <c r="T706" i="11"/>
  <c r="T738" i="11"/>
  <c r="T474" i="11"/>
  <c r="T482" i="11"/>
  <c r="T490" i="11"/>
  <c r="T498" i="11"/>
  <c r="T506" i="11"/>
  <c r="T518" i="11"/>
  <c r="T534" i="11"/>
  <c r="T655" i="11"/>
  <c r="T677" i="11"/>
  <c r="T685" i="11"/>
  <c r="T710" i="11"/>
  <c r="T742" i="11"/>
  <c r="T516" i="11"/>
  <c r="T532" i="11"/>
  <c r="T639" i="11"/>
  <c r="T674" i="11"/>
  <c r="T714" i="11"/>
  <c r="T746" i="11"/>
  <c r="T472" i="11"/>
  <c r="T480" i="11"/>
  <c r="T488" i="11"/>
  <c r="T496" i="11"/>
  <c r="T504" i="11"/>
  <c r="T514" i="11"/>
  <c r="T530" i="11"/>
  <c r="T648" i="11"/>
  <c r="T665" i="11"/>
  <c r="T686" i="11"/>
  <c r="T722" i="11"/>
  <c r="T754" i="11"/>
  <c r="T470" i="11"/>
  <c r="T478" i="11"/>
  <c r="T486" i="11"/>
  <c r="T494" i="11"/>
  <c r="T502" i="11"/>
  <c r="T510" i="11"/>
  <c r="T526" i="11"/>
  <c r="T840" i="11"/>
  <c r="T657" i="11"/>
  <c r="T669" i="11"/>
  <c r="T683" i="11"/>
  <c r="T690" i="11"/>
  <c r="T694" i="11"/>
  <c r="T726" i="11"/>
  <c r="T524" i="11"/>
  <c r="T666" i="11"/>
  <c r="T676" i="11"/>
  <c r="T476" i="11"/>
  <c r="T552" i="11"/>
  <c r="T568" i="11"/>
  <c r="T584" i="11"/>
  <c r="T602" i="11"/>
  <c r="T610" i="11"/>
  <c r="T618" i="11"/>
  <c r="T626" i="11"/>
  <c r="T682" i="11"/>
  <c r="T698" i="11"/>
  <c r="T536" i="11"/>
  <c r="T546" i="11"/>
  <c r="T562" i="11"/>
  <c r="T578" i="11"/>
  <c r="T594" i="11"/>
  <c r="T304" i="11"/>
  <c r="T307" i="11"/>
  <c r="T381" i="11"/>
  <c r="T662" i="11"/>
  <c r="T492" i="11"/>
  <c r="T520" i="11"/>
  <c r="T528" i="11"/>
  <c r="T540" i="11"/>
  <c r="T556" i="11"/>
  <c r="T572" i="11"/>
  <c r="T588" i="11"/>
  <c r="T600" i="11"/>
  <c r="T608" i="11"/>
  <c r="T616" i="11"/>
  <c r="T624" i="11"/>
  <c r="T632" i="11"/>
  <c r="T764" i="11"/>
  <c r="T652" i="11"/>
  <c r="T689" i="11"/>
  <c r="T750" i="11"/>
  <c r="T508" i="11"/>
  <c r="T544" i="11"/>
  <c r="T560" i="11"/>
  <c r="T576" i="11"/>
  <c r="T592" i="11"/>
  <c r="T598" i="11"/>
  <c r="T606" i="11"/>
  <c r="T614" i="11"/>
  <c r="T622" i="11"/>
  <c r="T630" i="11"/>
  <c r="T734" i="11"/>
  <c r="T484" i="11"/>
  <c r="T538" i="11"/>
  <c r="T554" i="11"/>
  <c r="T570" i="11"/>
  <c r="T586" i="11"/>
  <c r="T296" i="11"/>
  <c r="T299" i="11"/>
  <c r="T846" i="11"/>
  <c r="T680" i="11"/>
  <c r="T718" i="11"/>
  <c r="T522" i="11"/>
  <c r="T548" i="11"/>
  <c r="T564" i="11"/>
  <c r="T580" i="11"/>
  <c r="T596" i="11"/>
  <c r="T604" i="11"/>
  <c r="T612" i="11"/>
  <c r="T620" i="11"/>
  <c r="T628" i="11"/>
  <c r="T730" i="11"/>
  <c r="T550" i="11"/>
  <c r="T303" i="11"/>
  <c r="T384" i="11"/>
  <c r="T10" i="11"/>
  <c r="T13" i="11"/>
  <c r="T18" i="11"/>
  <c r="T21" i="11"/>
  <c r="T26" i="11"/>
  <c r="T29" i="11"/>
  <c r="T34" i="11"/>
  <c r="T37" i="11"/>
  <c r="T42" i="11"/>
  <c r="T45" i="11"/>
  <c r="T59" i="11"/>
  <c r="T75" i="11"/>
  <c r="T91" i="11"/>
  <c r="T645" i="11"/>
  <c r="T500" i="11"/>
  <c r="T574" i="11"/>
  <c r="T376" i="11"/>
  <c r="T380" i="11"/>
  <c r="T5" i="11"/>
  <c r="T50" i="11"/>
  <c r="T57" i="11"/>
  <c r="T66" i="11"/>
  <c r="T73" i="11"/>
  <c r="T82" i="11"/>
  <c r="T89" i="11"/>
  <c r="T98" i="11"/>
  <c r="T702" i="11"/>
  <c r="T8" i="11"/>
  <c r="T11" i="11"/>
  <c r="T16" i="11"/>
  <c r="T19" i="11"/>
  <c r="T24" i="11"/>
  <c r="T27" i="11"/>
  <c r="T32" i="11"/>
  <c r="T35" i="11"/>
  <c r="T40" i="11"/>
  <c r="T43" i="11"/>
  <c r="T48" i="11"/>
  <c r="T55" i="11"/>
  <c r="T71" i="11"/>
  <c r="T87" i="11"/>
  <c r="T654" i="11"/>
  <c r="T558" i="11"/>
  <c r="T377" i="11"/>
  <c r="T385" i="11"/>
  <c r="T468" i="11"/>
  <c r="T582" i="11"/>
  <c r="T300" i="11"/>
  <c r="T6" i="11"/>
  <c r="T9" i="11"/>
  <c r="T14" i="11"/>
  <c r="T17" i="11"/>
  <c r="T22" i="11"/>
  <c r="T542" i="11"/>
  <c r="T49" i="11"/>
  <c r="T65" i="11"/>
  <c r="T81" i="11"/>
  <c r="T97" i="11"/>
  <c r="T512" i="11"/>
  <c r="T590" i="11"/>
  <c r="T308" i="11"/>
  <c r="T36" i="11"/>
  <c r="T41" i="11"/>
  <c r="T62" i="11"/>
  <c r="T69" i="11"/>
  <c r="T72" i="11"/>
  <c r="T83" i="11"/>
  <c r="T94" i="11"/>
  <c r="T101" i="11"/>
  <c r="T117" i="11"/>
  <c r="T125" i="11"/>
  <c r="T141" i="11"/>
  <c r="T143" i="11"/>
  <c r="T145" i="11"/>
  <c r="T147" i="11"/>
  <c r="T149" i="11"/>
  <c r="T151" i="11"/>
  <c r="T153" i="11"/>
  <c r="T155" i="11"/>
  <c r="T157" i="11"/>
  <c r="T159" i="11"/>
  <c r="T161" i="11"/>
  <c r="T163" i="11"/>
  <c r="T165" i="11"/>
  <c r="T167" i="11"/>
  <c r="T169" i="11"/>
  <c r="T171" i="11"/>
  <c r="T173" i="11"/>
  <c r="T175" i="11"/>
  <c r="T177" i="11"/>
  <c r="T179" i="11"/>
  <c r="T181" i="11"/>
  <c r="T183" i="11"/>
  <c r="T185" i="11"/>
  <c r="T187" i="11"/>
  <c r="T23" i="11"/>
  <c r="T46" i="11"/>
  <c r="T51" i="11"/>
  <c r="T111" i="11"/>
  <c r="T114" i="11"/>
  <c r="T120" i="11"/>
  <c r="T123" i="11"/>
  <c r="T132" i="11"/>
  <c r="T139" i="11"/>
  <c r="T93" i="11"/>
  <c r="T12" i="11"/>
  <c r="T28" i="11"/>
  <c r="T33" i="11"/>
  <c r="T77" i="11"/>
  <c r="T105" i="11"/>
  <c r="T108" i="11"/>
  <c r="T130" i="11"/>
  <c r="T137" i="11"/>
  <c r="T566" i="11"/>
  <c r="T7" i="11"/>
  <c r="T38" i="11"/>
  <c r="T47" i="11"/>
  <c r="T63" i="11"/>
  <c r="T70" i="11"/>
  <c r="T95" i="11"/>
  <c r="T102" i="11"/>
  <c r="T115" i="11"/>
  <c r="T118" i="11"/>
  <c r="T121" i="11"/>
  <c r="T128" i="11"/>
  <c r="T135" i="11"/>
  <c r="T15" i="11"/>
  <c r="T116" i="11"/>
  <c r="T138" i="11"/>
  <c r="T25" i="11"/>
  <c r="T56" i="11"/>
  <c r="T67" i="11"/>
  <c r="T78" i="11"/>
  <c r="T85" i="11"/>
  <c r="T88" i="11"/>
  <c r="T99" i="11"/>
  <c r="T109" i="11"/>
  <c r="T133" i="11"/>
  <c r="T210" i="11"/>
  <c r="T212" i="11"/>
  <c r="T214" i="11"/>
  <c r="T216" i="11"/>
  <c r="T218" i="11"/>
  <c r="T220" i="11"/>
  <c r="T222" i="11"/>
  <c r="T224" i="11"/>
  <c r="T226" i="11"/>
  <c r="T228" i="11"/>
  <c r="T230" i="11"/>
  <c r="T232" i="11"/>
  <c r="T234" i="11"/>
  <c r="T236" i="11"/>
  <c r="T238" i="11"/>
  <c r="T240" i="11"/>
  <c r="T242" i="11"/>
  <c r="T244" i="11"/>
  <c r="T246" i="11"/>
  <c r="T248" i="11"/>
  <c r="T250" i="11"/>
  <c r="T252" i="11"/>
  <c r="T254" i="11"/>
  <c r="T256" i="11"/>
  <c r="T258" i="11"/>
  <c r="T260" i="11"/>
  <c r="T262" i="11"/>
  <c r="T264" i="11"/>
  <c r="T266" i="11"/>
  <c r="T268" i="11"/>
  <c r="T270" i="11"/>
  <c r="T272" i="11"/>
  <c r="T274" i="11"/>
  <c r="T276" i="11"/>
  <c r="T278" i="11"/>
  <c r="T280" i="11"/>
  <c r="T282" i="11"/>
  <c r="T284" i="11"/>
  <c r="T286" i="11"/>
  <c r="T288" i="11"/>
  <c r="T290" i="11"/>
  <c r="T292" i="11"/>
  <c r="T294" i="11"/>
  <c r="T61" i="11"/>
  <c r="T113" i="11"/>
  <c r="T20" i="11"/>
  <c r="T30" i="11"/>
  <c r="T39" i="11"/>
  <c r="T53" i="11"/>
  <c r="T103" i="11"/>
  <c r="T106" i="11"/>
  <c r="T119" i="11"/>
  <c r="T124" i="11"/>
  <c r="T131" i="11"/>
  <c r="T140" i="11"/>
  <c r="T44" i="11"/>
  <c r="T129" i="11"/>
  <c r="T31" i="11"/>
  <c r="T79" i="11"/>
  <c r="T107" i="11"/>
  <c r="T127" i="11"/>
  <c r="T172" i="11"/>
  <c r="T194" i="11"/>
  <c r="T122" i="11"/>
  <c r="T188" i="11"/>
  <c r="T191" i="11"/>
  <c r="T249" i="11"/>
  <c r="T255" i="11"/>
  <c r="T174" i="11"/>
  <c r="T204" i="11"/>
  <c r="T209" i="11"/>
  <c r="T215" i="11"/>
  <c r="T245" i="11"/>
  <c r="T431" i="11"/>
  <c r="T736" i="11"/>
  <c r="T340" i="11"/>
  <c r="T411" i="11"/>
  <c r="T4" i="11"/>
  <c r="T315" i="11"/>
  <c r="T438" i="11"/>
  <c r="T406" i="11"/>
  <c r="T332" i="11"/>
  <c r="T355" i="11"/>
  <c r="T324" i="11"/>
  <c r="T587" i="11"/>
  <c r="T371" i="11"/>
  <c r="T348" i="11"/>
  <c r="T323" i="11"/>
  <c r="T52" i="11"/>
  <c r="T436" i="11"/>
  <c r="T404" i="11"/>
  <c r="T316" i="11"/>
  <c r="T336" i="11"/>
  <c r="T623" i="11"/>
  <c r="T545" i="11"/>
  <c r="T148" i="11"/>
  <c r="T186" i="11"/>
  <c r="T273" i="11"/>
  <c r="T283" i="11"/>
  <c r="T196" i="11"/>
  <c r="T225" i="11"/>
  <c r="T239" i="11"/>
  <c r="T166" i="11"/>
  <c r="T164" i="11"/>
  <c r="T200" i="11"/>
  <c r="T199" i="11"/>
  <c r="T237" i="11"/>
  <c r="T54" i="11"/>
  <c r="T407" i="11"/>
  <c r="T327" i="11"/>
  <c r="T451" i="11"/>
  <c r="T387" i="11"/>
  <c r="T104" i="11"/>
  <c r="T334" i="11"/>
  <c r="T351" i="11"/>
  <c r="T434" i="11"/>
  <c r="T402" i="11"/>
  <c r="T378" i="11"/>
  <c r="T356" i="11"/>
  <c r="T325" i="11"/>
  <c r="T697" i="11"/>
  <c r="T331" i="11"/>
  <c r="T547" i="11"/>
  <c r="T461" i="11"/>
  <c r="T445" i="11"/>
  <c r="T429" i="11"/>
  <c r="T413" i="11"/>
  <c r="T397" i="11"/>
  <c r="T317" i="11"/>
  <c r="T495" i="11"/>
  <c r="T342" i="11"/>
  <c r="T310" i="11"/>
  <c r="T563" i="11"/>
  <c r="T432" i="11"/>
  <c r="T400" i="11"/>
  <c r="T341" i="11"/>
  <c r="T309" i="11"/>
  <c r="T328" i="11"/>
  <c r="T615" i="11"/>
  <c r="T741" i="11"/>
  <c r="T675" i="11"/>
  <c r="T92" i="11"/>
  <c r="T178" i="11"/>
  <c r="T243" i="11"/>
  <c r="T219" i="11"/>
  <c r="T156" i="11"/>
  <c r="T201" i="11"/>
  <c r="T223" i="11"/>
  <c r="T158" i="11"/>
  <c r="T267" i="11"/>
  <c r="T168" i="11"/>
  <c r="T293" i="11"/>
  <c r="T229" i="11"/>
  <c r="T447" i="11"/>
  <c r="T383" i="11"/>
  <c r="T555" i="11"/>
  <c r="T357" i="11"/>
  <c r="T427" i="11"/>
  <c r="T80" i="11"/>
  <c r="T352" i="11"/>
  <c r="T678" i="11"/>
  <c r="T345" i="11"/>
  <c r="T313" i="11"/>
  <c r="T462" i="11"/>
  <c r="T430" i="11"/>
  <c r="T398" i="11"/>
  <c r="T350" i="11"/>
  <c r="T318" i="11"/>
  <c r="T535" i="11"/>
  <c r="T460" i="11"/>
  <c r="T428" i="11"/>
  <c r="T396" i="11"/>
  <c r="T359" i="11"/>
  <c r="T298" i="11"/>
  <c r="T320" i="11"/>
  <c r="T607" i="11"/>
  <c r="T475" i="11"/>
  <c r="T60" i="11"/>
  <c r="T170" i="11"/>
  <c r="T281" i="11"/>
  <c r="T257" i="11"/>
  <c r="T275" i="11"/>
  <c r="T208" i="11"/>
  <c r="T207" i="11"/>
  <c r="T150" i="11"/>
  <c r="T251" i="11"/>
  <c r="T136" i="11"/>
  <c r="T285" i="11"/>
  <c r="T221" i="11"/>
  <c r="T423" i="11"/>
  <c r="T333" i="11"/>
  <c r="T68" i="11"/>
  <c r="T403" i="11"/>
  <c r="T379" i="11"/>
  <c r="T369" i="11"/>
  <c r="T134" i="11"/>
  <c r="T90" i="11"/>
  <c r="T370" i="11"/>
  <c r="T301" i="11"/>
  <c r="T458" i="11"/>
  <c r="T426" i="11"/>
  <c r="T394" i="11"/>
  <c r="T349" i="11"/>
  <c r="T457" i="11"/>
  <c r="T441" i="11"/>
  <c r="T425" i="11"/>
  <c r="T409" i="11"/>
  <c r="T393" i="11"/>
  <c r="T365" i="11"/>
  <c r="T716" i="11"/>
  <c r="T456" i="11"/>
  <c r="T424" i="11"/>
  <c r="T392" i="11"/>
  <c r="T353" i="11"/>
  <c r="T539" i="11"/>
  <c r="T180" i="11"/>
  <c r="T162" i="11"/>
  <c r="T241" i="11"/>
  <c r="T217" i="11"/>
  <c r="T259" i="11"/>
  <c r="T184" i="11"/>
  <c r="T206" i="11"/>
  <c r="T142" i="11"/>
  <c r="T227" i="11"/>
  <c r="T279" i="11"/>
  <c r="T277" i="11"/>
  <c r="T213" i="11"/>
  <c r="T463" i="11"/>
  <c r="T399" i="11"/>
  <c r="T443" i="11"/>
  <c r="T314" i="11"/>
  <c r="T76" i="11"/>
  <c r="T297" i="11"/>
  <c r="T374" i="11"/>
  <c r="T454" i="11"/>
  <c r="T422" i="11"/>
  <c r="T390" i="11"/>
  <c r="T373" i="11"/>
  <c r="T319" i="11"/>
  <c r="T367" i="11"/>
  <c r="T343" i="11"/>
  <c r="T311" i="11"/>
  <c r="T452" i="11"/>
  <c r="T420" i="11"/>
  <c r="T388" i="11"/>
  <c r="T335" i="11"/>
  <c r="T593" i="11"/>
  <c r="T479" i="11"/>
  <c r="T589" i="11"/>
  <c r="T291" i="11"/>
  <c r="T112" i="11"/>
  <c r="T287" i="11"/>
  <c r="T195" i="11"/>
  <c r="T253" i="11"/>
  <c r="T415" i="11"/>
  <c r="T459" i="11"/>
  <c r="T450" i="11"/>
  <c r="T529" i="11"/>
  <c r="T344" i="11"/>
  <c r="T330" i="11"/>
  <c r="T448" i="11"/>
  <c r="T577" i="11"/>
  <c r="T557" i="11"/>
  <c r="T745" i="11"/>
  <c r="T585" i="11"/>
  <c r="T543" i="11"/>
  <c r="T519" i="11"/>
  <c r="T672" i="11"/>
  <c r="T521" i="11"/>
  <c r="T668" i="11"/>
  <c r="T728" i="11"/>
  <c r="T667" i="11"/>
  <c r="T747" i="11"/>
  <c r="T636" i="11"/>
  <c r="T719" i="11"/>
  <c r="T656" i="11"/>
  <c r="T712" i="11"/>
  <c r="T469" i="11"/>
  <c r="T525" i="11"/>
  <c r="T739" i="11"/>
  <c r="T688" i="11"/>
  <c r="T852" i="11"/>
  <c r="T711" i="11"/>
  <c r="T843" i="11"/>
  <c r="T551" i="11"/>
  <c r="T757" i="11"/>
  <c r="T617" i="11"/>
  <c r="T658" i="11"/>
  <c r="T507" i="11"/>
  <c r="T732" i="11"/>
  <c r="T629" i="11"/>
  <c r="T491" i="11"/>
  <c r="T489" i="11"/>
  <c r="T708" i="11"/>
  <c r="T517" i="11"/>
  <c r="T493" i="11"/>
  <c r="T756" i="11"/>
  <c r="T211" i="11"/>
  <c r="T192" i="11"/>
  <c r="T271" i="11"/>
  <c r="T265" i="11"/>
  <c r="T205" i="11"/>
  <c r="T100" i="11"/>
  <c r="T395" i="11"/>
  <c r="T446" i="11"/>
  <c r="T337" i="11"/>
  <c r="T453" i="11"/>
  <c r="T417" i="11"/>
  <c r="T444" i="11"/>
  <c r="T561" i="11"/>
  <c r="T583" i="11"/>
  <c r="T541" i="11"/>
  <c r="T569" i="11"/>
  <c r="T511" i="11"/>
  <c r="T748" i="11"/>
  <c r="T581" i="11"/>
  <c r="T497" i="11"/>
  <c r="T649" i="11"/>
  <c r="T501" i="11"/>
  <c r="T692" i="11"/>
  <c r="T202" i="11"/>
  <c r="T160" i="11"/>
  <c r="T198" i="11"/>
  <c r="T233" i="11"/>
  <c r="T197" i="11"/>
  <c r="T364" i="11"/>
  <c r="T339" i="11"/>
  <c r="T442" i="11"/>
  <c r="T368" i="11"/>
  <c r="T405" i="11"/>
  <c r="T440" i="11"/>
  <c r="T347" i="11"/>
  <c r="T312" i="11"/>
  <c r="T567" i="11"/>
  <c r="T625" i="11"/>
  <c r="T513" i="11"/>
  <c r="T553" i="11"/>
  <c r="T565" i="11"/>
  <c r="T709" i="11"/>
  <c r="T744" i="11"/>
  <c r="T533" i="11"/>
  <c r="T725" i="11"/>
  <c r="T664" i="11"/>
  <c r="T724" i="11"/>
  <c r="T749" i="11"/>
  <c r="T651" i="11"/>
  <c r="T731" i="11"/>
  <c r="T634" i="11"/>
  <c r="T703" i="11"/>
  <c r="T844" i="11"/>
  <c r="T857" i="11"/>
  <c r="T855" i="11"/>
  <c r="T549" i="11"/>
  <c r="T723" i="11"/>
  <c r="T850" i="11"/>
  <c r="T695" i="11"/>
  <c r="T847" i="11"/>
  <c r="T751" i="11"/>
  <c r="T713" i="11"/>
  <c r="T700" i="11"/>
  <c r="T559" i="11"/>
  <c r="T701" i="11"/>
  <c r="T477" i="11"/>
  <c r="T755" i="11"/>
  <c r="T727" i="11"/>
  <c r="T154" i="11"/>
  <c r="T144" i="11"/>
  <c r="T190" i="11"/>
  <c r="T263" i="11"/>
  <c r="T189" i="11"/>
  <c r="T455" i="11"/>
  <c r="T74" i="11"/>
  <c r="T84" i="11"/>
  <c r="T358" i="11"/>
  <c r="T579" i="11"/>
  <c r="T326" i="11"/>
  <c r="T418" i="11"/>
  <c r="T362" i="11"/>
  <c r="T449" i="11"/>
  <c r="T416" i="11"/>
  <c r="T537" i="11"/>
  <c r="T691" i="11"/>
  <c r="T146" i="11"/>
  <c r="T235" i="11"/>
  <c r="T182" i="11"/>
  <c r="T247" i="11"/>
  <c r="T439" i="11"/>
  <c r="T391" i="11"/>
  <c r="T96" i="11"/>
  <c r="T435" i="11"/>
  <c r="T363" i="11"/>
  <c r="T414" i="11"/>
  <c r="T338" i="11"/>
  <c r="T306" i="11"/>
  <c r="T437" i="11"/>
  <c r="T401" i="11"/>
  <c r="T360" i="11"/>
  <c r="T412" i="11"/>
  <c r="T322" i="11"/>
  <c r="T465" i="11"/>
  <c r="T609" i="11"/>
  <c r="T503" i="11"/>
  <c r="T640" i="11"/>
  <c r="T627" i="11"/>
  <c r="T591" i="11"/>
  <c r="T720" i="11"/>
  <c r="T860" i="11"/>
  <c r="T621" i="11"/>
  <c r="T527" i="11"/>
  <c r="T671" i="11"/>
  <c r="T740" i="11"/>
  <c r="T733" i="11"/>
  <c r="T849" i="11"/>
  <c r="T721" i="11"/>
  <c r="T681" i="11"/>
  <c r="T638" i="11"/>
  <c r="T715" i="11"/>
  <c r="T650" i="11"/>
  <c r="T571" i="11"/>
  <c r="T597" i="11"/>
  <c r="T473" i="11"/>
  <c r="T509" i="11"/>
  <c r="T203" i="11"/>
  <c r="T126" i="11"/>
  <c r="T231" i="11"/>
  <c r="T375" i="11"/>
  <c r="T64" i="11"/>
  <c r="T419" i="11"/>
  <c r="T58" i="11"/>
  <c r="T321" i="11"/>
  <c r="T410" i="11"/>
  <c r="T361" i="11"/>
  <c r="T389" i="11"/>
  <c r="T305" i="11"/>
  <c r="T354" i="11"/>
  <c r="T408" i="11"/>
  <c r="T631" i="11"/>
  <c r="T635" i="11"/>
  <c r="T499" i="11"/>
  <c r="T601" i="11"/>
  <c r="T619" i="11"/>
  <c r="T467" i="11"/>
  <c r="T613" i="11"/>
  <c r="T531" i="11"/>
  <c r="T481" i="11"/>
  <c r="T705" i="11"/>
  <c r="T693" i="11"/>
  <c r="T660" i="11"/>
  <c r="T485" i="11"/>
  <c r="T753" i="11"/>
  <c r="T717" i="11"/>
  <c r="T707" i="11"/>
  <c r="T743" i="11"/>
  <c r="T684" i="11"/>
  <c r="T863" i="11"/>
  <c r="T523" i="11"/>
  <c r="T862" i="11"/>
  <c r="T699" i="11"/>
  <c r="T861" i="11"/>
  <c r="T735" i="11"/>
  <c r="T659" i="11"/>
  <c r="T859" i="11"/>
  <c r="T193" i="11"/>
  <c r="T289" i="11"/>
  <c r="T110" i="11"/>
  <c r="T269" i="11"/>
  <c r="T302" i="11"/>
  <c r="T346" i="11"/>
  <c r="T595" i="11"/>
  <c r="T386" i="11"/>
  <c r="T433" i="11"/>
  <c r="T372" i="11"/>
  <c r="T599" i="11"/>
  <c r="T729" i="11"/>
  <c r="T611" i="11"/>
  <c r="T487" i="11"/>
  <c r="T853" i="11"/>
  <c r="T575" i="11"/>
  <c r="T605" i="11"/>
  <c r="T471" i="11"/>
  <c r="T515" i="11"/>
  <c r="T737" i="11"/>
  <c r="T679" i="11"/>
  <c r="T176" i="11"/>
  <c r="T152" i="11"/>
  <c r="T86" i="11"/>
  <c r="T261" i="11"/>
  <c r="T483" i="11"/>
  <c r="T382" i="11"/>
  <c r="T421" i="11"/>
  <c r="T366" i="11"/>
  <c r="T329" i="11"/>
  <c r="T752" i="11"/>
  <c r="T573" i="11"/>
  <c r="T603" i="11"/>
  <c r="T704" i="11"/>
  <c r="T505" i="11"/>
  <c r="T653" i="11"/>
  <c r="T643" i="11"/>
  <c r="T696" i="11"/>
  <c r="T663" i="11"/>
  <c r="U824" i="11"/>
  <c r="I35" i="2"/>
  <c r="U839" i="11"/>
  <c r="U796" i="11"/>
  <c r="J53" i="2"/>
  <c r="I54" i="2"/>
  <c r="U679" i="11" l="1"/>
  <c r="V679" i="11"/>
  <c r="U64" i="11"/>
  <c r="V64" i="11" s="1"/>
  <c r="U437" i="11"/>
  <c r="V437" i="11" s="1"/>
  <c r="U709" i="11"/>
  <c r="V709" i="11"/>
  <c r="U719" i="11"/>
  <c r="V719" i="11"/>
  <c r="U653" i="11"/>
  <c r="V653" i="11"/>
  <c r="U737" i="11"/>
  <c r="V737" i="11" s="1"/>
  <c r="U729" i="11"/>
  <c r="V729" i="11" s="1"/>
  <c r="U269" i="11"/>
  <c r="V269" i="11" s="1"/>
  <c r="U753" i="11"/>
  <c r="V753" i="11"/>
  <c r="U467" i="11"/>
  <c r="V467" i="11" s="1"/>
  <c r="U375" i="11"/>
  <c r="V375" i="11"/>
  <c r="U650" i="11"/>
  <c r="V650" i="11"/>
  <c r="U503" i="11"/>
  <c r="V503" i="11"/>
  <c r="U306" i="11"/>
  <c r="V306" i="11" s="1"/>
  <c r="U362" i="11"/>
  <c r="V362" i="11" s="1"/>
  <c r="U189" i="11"/>
  <c r="V189" i="11" s="1"/>
  <c r="U723" i="11"/>
  <c r="V723" i="11" s="1"/>
  <c r="U651" i="11"/>
  <c r="V651" i="11" s="1"/>
  <c r="U405" i="11"/>
  <c r="V405" i="11"/>
  <c r="U160" i="11"/>
  <c r="V160" i="11" s="1"/>
  <c r="U337" i="11"/>
  <c r="V337" i="11"/>
  <c r="U211" i="11"/>
  <c r="V211" i="11" s="1"/>
  <c r="U636" i="11"/>
  <c r="V636" i="11" s="1"/>
  <c r="U505" i="11"/>
  <c r="V505" i="11" s="1"/>
  <c r="U382" i="11"/>
  <c r="V382" i="11"/>
  <c r="U515" i="11"/>
  <c r="V515" i="11" s="1"/>
  <c r="U599" i="11"/>
  <c r="V599" i="11" s="1"/>
  <c r="U110" i="11"/>
  <c r="V110" i="11"/>
  <c r="U862" i="11"/>
  <c r="V862" i="11"/>
  <c r="U485" i="11"/>
  <c r="V485" i="11" s="1"/>
  <c r="U619" i="11"/>
  <c r="V619" i="11" s="1"/>
  <c r="U389" i="11"/>
  <c r="V389" i="11"/>
  <c r="U231" i="11"/>
  <c r="V231" i="11" s="1"/>
  <c r="U715" i="11"/>
  <c r="V715" i="11" s="1"/>
  <c r="U527" i="11"/>
  <c r="V527" i="11"/>
  <c r="U609" i="11"/>
  <c r="V609" i="11"/>
  <c r="U338" i="11"/>
  <c r="V338" i="11"/>
  <c r="U182" i="11"/>
  <c r="V182" i="11" s="1"/>
  <c r="U418" i="11"/>
  <c r="V418" i="11" s="1"/>
  <c r="U263" i="11"/>
  <c r="V263" i="11" s="1"/>
  <c r="U559" i="11"/>
  <c r="V559" i="11" s="1"/>
  <c r="U549" i="11"/>
  <c r="V549" i="11" s="1"/>
  <c r="U749" i="11"/>
  <c r="V749" i="11"/>
  <c r="U553" i="11"/>
  <c r="V553" i="11" s="1"/>
  <c r="U368" i="11"/>
  <c r="V368" i="11" s="1"/>
  <c r="U202" i="11"/>
  <c r="V202" i="11" s="1"/>
  <c r="U569" i="11"/>
  <c r="V569" i="11" s="1"/>
  <c r="U446" i="11"/>
  <c r="V446" i="11" s="1"/>
  <c r="U756" i="11"/>
  <c r="V756" i="11"/>
  <c r="U507" i="11"/>
  <c r="V507" i="11" s="1"/>
  <c r="U688" i="11"/>
  <c r="V688" i="11"/>
  <c r="U747" i="11"/>
  <c r="V747" i="11"/>
  <c r="U585" i="11"/>
  <c r="V585" i="11" s="1"/>
  <c r="U450" i="11"/>
  <c r="V450" i="11" s="1"/>
  <c r="U589" i="11"/>
  <c r="V589" i="11" s="1"/>
  <c r="U343" i="11"/>
  <c r="V343" i="11"/>
  <c r="U297" i="11"/>
  <c r="V297" i="11"/>
  <c r="U279" i="11"/>
  <c r="V279" i="11" s="1"/>
  <c r="U162" i="11"/>
  <c r="V162" i="11" s="1"/>
  <c r="U365" i="11"/>
  <c r="V365" i="11"/>
  <c r="U426" i="11"/>
  <c r="V426" i="11" s="1"/>
  <c r="U403" i="11"/>
  <c r="V403" i="11" s="1"/>
  <c r="U150" i="11"/>
  <c r="V150" i="11" s="1"/>
  <c r="U475" i="11"/>
  <c r="V475" i="11" s="1"/>
  <c r="U535" i="11"/>
  <c r="V535" i="11"/>
  <c r="U678" i="11"/>
  <c r="V678" i="11" s="1"/>
  <c r="U229" i="11"/>
  <c r="V229" i="11" s="1"/>
  <c r="U219" i="11"/>
  <c r="V219" i="11" s="1"/>
  <c r="U309" i="11"/>
  <c r="V309" i="11"/>
  <c r="U317" i="11"/>
  <c r="V317" i="11" s="1"/>
  <c r="U697" i="11"/>
  <c r="V697" i="11" s="1"/>
  <c r="U104" i="11"/>
  <c r="V104" i="11"/>
  <c r="U200" i="11"/>
  <c r="V200" i="11" s="1"/>
  <c r="U186" i="11"/>
  <c r="V186" i="11" s="1"/>
  <c r="U52" i="11"/>
  <c r="V52" i="11" s="1"/>
  <c r="U406" i="11"/>
  <c r="V406" i="11" s="1"/>
  <c r="U245" i="11"/>
  <c r="V245" i="11" s="1"/>
  <c r="U188" i="11"/>
  <c r="V188" i="11" s="1"/>
  <c r="U129" i="11"/>
  <c r="V129" i="11" s="1"/>
  <c r="U53" i="11"/>
  <c r="V53" i="11" s="1"/>
  <c r="U290" i="11"/>
  <c r="V290" i="11" s="1"/>
  <c r="U274" i="11"/>
  <c r="V274" i="11" s="1"/>
  <c r="U258" i="11"/>
  <c r="V258" i="11" s="1"/>
  <c r="U242" i="11"/>
  <c r="V242" i="11"/>
  <c r="U226" i="11"/>
  <c r="V226" i="11" s="1"/>
  <c r="U210" i="11"/>
  <c r="V210" i="11" s="1"/>
  <c r="U56" i="11"/>
  <c r="V56" i="11" s="1"/>
  <c r="U118" i="11"/>
  <c r="V118" i="11" s="1"/>
  <c r="U7" i="11"/>
  <c r="V7" i="11" s="1"/>
  <c r="U28" i="11"/>
  <c r="V28" i="11" s="1"/>
  <c r="U111" i="11"/>
  <c r="V111" i="11" s="1"/>
  <c r="U179" i="11"/>
  <c r="V179" i="11"/>
  <c r="U163" i="11"/>
  <c r="V163" i="11"/>
  <c r="U147" i="11"/>
  <c r="V147" i="11" s="1"/>
  <c r="U83" i="11"/>
  <c r="V83" i="11"/>
  <c r="U512" i="11"/>
  <c r="V512" i="11"/>
  <c r="U14" i="11"/>
  <c r="V14" i="11"/>
  <c r="U558" i="11"/>
  <c r="V558" i="11" s="1"/>
  <c r="U35" i="11"/>
  <c r="V35" i="11"/>
  <c r="U702" i="11"/>
  <c r="V702" i="11" s="1"/>
  <c r="U5" i="11"/>
  <c r="V5" i="11"/>
  <c r="U59" i="11"/>
  <c r="V59" i="11" s="1"/>
  <c r="U18" i="11"/>
  <c r="V18" i="11"/>
  <c r="U620" i="11"/>
  <c r="V620" i="11"/>
  <c r="U718" i="11"/>
  <c r="V718" i="11"/>
  <c r="U538" i="11"/>
  <c r="V538" i="11" s="1"/>
  <c r="U592" i="11"/>
  <c r="V592" i="11"/>
  <c r="U764" i="11"/>
  <c r="V764" i="11"/>
  <c r="U556" i="11"/>
  <c r="V556" i="11" s="1"/>
  <c r="U304" i="11"/>
  <c r="V304" i="11" s="1"/>
  <c r="U626" i="11"/>
  <c r="V626" i="11"/>
  <c r="U676" i="11"/>
  <c r="V676" i="11"/>
  <c r="U657" i="11"/>
  <c r="V657" i="11"/>
  <c r="U470" i="11"/>
  <c r="V470" i="11" s="1"/>
  <c r="U504" i="11"/>
  <c r="V504" i="11" s="1"/>
  <c r="U639" i="11"/>
  <c r="V639" i="11"/>
  <c r="U534" i="11"/>
  <c r="V534" i="11"/>
  <c r="U706" i="11"/>
  <c r="V706" i="11" s="1"/>
  <c r="U673" i="11"/>
  <c r="V673" i="11" s="1"/>
  <c r="U641" i="11"/>
  <c r="V641" i="11" s="1"/>
  <c r="U611" i="11"/>
  <c r="V611" i="11" s="1"/>
  <c r="U571" i="11"/>
  <c r="V571" i="11" s="1"/>
  <c r="U731" i="11"/>
  <c r="V731" i="11"/>
  <c r="U471" i="11"/>
  <c r="V471" i="11" s="1"/>
  <c r="U660" i="11"/>
  <c r="V660" i="11"/>
  <c r="U126" i="11"/>
  <c r="V126" i="11" s="1"/>
  <c r="U465" i="11"/>
  <c r="V465" i="11" s="1"/>
  <c r="U190" i="11"/>
  <c r="V190" i="11"/>
  <c r="U513" i="11"/>
  <c r="V513" i="11"/>
  <c r="U541" i="11"/>
  <c r="V541" i="11" s="1"/>
  <c r="U493" i="11"/>
  <c r="V493" i="11"/>
  <c r="U459" i="11"/>
  <c r="V459" i="11"/>
  <c r="U76" i="11"/>
  <c r="V76" i="11"/>
  <c r="U180" i="11"/>
  <c r="V180" i="11" s="1"/>
  <c r="U68" i="11"/>
  <c r="V68" i="11"/>
  <c r="U318" i="11"/>
  <c r="V318" i="11"/>
  <c r="U243" i="11"/>
  <c r="V243" i="11" s="1"/>
  <c r="U397" i="11"/>
  <c r="V397" i="11" s="1"/>
  <c r="U164" i="11"/>
  <c r="V164" i="11"/>
  <c r="U323" i="11"/>
  <c r="V323" i="11"/>
  <c r="U122" i="11"/>
  <c r="V122" i="11" s="1"/>
  <c r="U288" i="11"/>
  <c r="V288" i="11" s="1"/>
  <c r="U256" i="11"/>
  <c r="V256" i="11"/>
  <c r="U133" i="11"/>
  <c r="V133" i="11" s="1"/>
  <c r="U566" i="11"/>
  <c r="V566" i="11" s="1"/>
  <c r="U51" i="11"/>
  <c r="V51" i="11" s="1"/>
  <c r="U161" i="11"/>
  <c r="V161" i="11"/>
  <c r="U97" i="11"/>
  <c r="V97" i="11"/>
  <c r="U654" i="11"/>
  <c r="V654" i="11"/>
  <c r="U380" i="11"/>
  <c r="V380" i="11" s="1"/>
  <c r="U680" i="11"/>
  <c r="V680" i="11"/>
  <c r="U632" i="11"/>
  <c r="V632" i="11"/>
  <c r="U618" i="11"/>
  <c r="V618" i="11"/>
  <c r="U840" i="11"/>
  <c r="V840" i="11" s="1"/>
  <c r="U532" i="11"/>
  <c r="V532" i="11"/>
  <c r="U841" i="11"/>
  <c r="V841" i="11" s="1"/>
  <c r="U603" i="11"/>
  <c r="V603" i="11" s="1"/>
  <c r="U605" i="11"/>
  <c r="V605" i="11" s="1"/>
  <c r="U193" i="11"/>
  <c r="V193" i="11" s="1"/>
  <c r="U863" i="11"/>
  <c r="V863" i="11"/>
  <c r="U693" i="11"/>
  <c r="V693" i="11"/>
  <c r="U499" i="11"/>
  <c r="V499" i="11" s="1"/>
  <c r="U410" i="11"/>
  <c r="V410" i="11" s="1"/>
  <c r="U203" i="11"/>
  <c r="V203" i="11"/>
  <c r="U681" i="11"/>
  <c r="V681" i="11"/>
  <c r="U860" i="11"/>
  <c r="V860" i="11" s="1"/>
  <c r="U322" i="11"/>
  <c r="V322" i="11"/>
  <c r="U363" i="11"/>
  <c r="V363" i="11"/>
  <c r="U146" i="11"/>
  <c r="V146" i="11" s="1"/>
  <c r="U579" i="11"/>
  <c r="V579" i="11" s="1"/>
  <c r="U144" i="11"/>
  <c r="V144" i="11" s="1"/>
  <c r="U713" i="11"/>
  <c r="V713" i="11" s="1"/>
  <c r="U857" i="11"/>
  <c r="V857" i="11" s="1"/>
  <c r="U664" i="11"/>
  <c r="V664" i="11" s="1"/>
  <c r="U625" i="11"/>
  <c r="V625" i="11"/>
  <c r="U339" i="11"/>
  <c r="V339" i="11"/>
  <c r="U501" i="11"/>
  <c r="V501" i="11"/>
  <c r="U583" i="11"/>
  <c r="V583" i="11" s="1"/>
  <c r="U100" i="11"/>
  <c r="V100" i="11"/>
  <c r="U517" i="11"/>
  <c r="V517" i="11"/>
  <c r="U617" i="11"/>
  <c r="V617" i="11"/>
  <c r="U525" i="11"/>
  <c r="V525" i="11" s="1"/>
  <c r="U728" i="11"/>
  <c r="V728" i="11" s="1"/>
  <c r="U557" i="11"/>
  <c r="V557" i="11" s="1"/>
  <c r="U415" i="11"/>
  <c r="V415" i="11"/>
  <c r="U593" i="11"/>
  <c r="V593" i="11" s="1"/>
  <c r="U319" i="11"/>
  <c r="V319" i="11"/>
  <c r="U314" i="11"/>
  <c r="V314" i="11"/>
  <c r="U142" i="11"/>
  <c r="V142" i="11"/>
  <c r="U539" i="11"/>
  <c r="V539" i="11" s="1"/>
  <c r="U409" i="11"/>
  <c r="V409" i="11"/>
  <c r="U301" i="11"/>
  <c r="V301" i="11"/>
  <c r="U333" i="11"/>
  <c r="V333" i="11" s="1"/>
  <c r="U208" i="11"/>
  <c r="V208" i="11" s="1"/>
  <c r="U320" i="11"/>
  <c r="V320" i="11"/>
  <c r="U350" i="11"/>
  <c r="V350" i="11"/>
  <c r="U80" i="11"/>
  <c r="V80" i="11" s="1"/>
  <c r="U168" i="11"/>
  <c r="V168" i="11" s="1"/>
  <c r="U178" i="11"/>
  <c r="V178" i="11" s="1"/>
  <c r="U400" i="11"/>
  <c r="V400" i="11" s="1"/>
  <c r="U413" i="11"/>
  <c r="V413" i="11"/>
  <c r="U356" i="11"/>
  <c r="V356" i="11" s="1"/>
  <c r="U451" i="11"/>
  <c r="V451" i="11" s="1"/>
  <c r="U166" i="11"/>
  <c r="V166" i="11" s="1"/>
  <c r="U545" i="11"/>
  <c r="V545" i="11" s="1"/>
  <c r="U348" i="11"/>
  <c r="V348" i="11" s="1"/>
  <c r="U315" i="11"/>
  <c r="V315" i="11"/>
  <c r="U209" i="11"/>
  <c r="V209" i="11" s="1"/>
  <c r="U194" i="11"/>
  <c r="V194" i="11" s="1"/>
  <c r="U140" i="11"/>
  <c r="V140" i="11" s="1"/>
  <c r="U30" i="11"/>
  <c r="V30" i="11" s="1"/>
  <c r="U286" i="11"/>
  <c r="V286" i="11" s="1"/>
  <c r="U270" i="11"/>
  <c r="V270" i="11"/>
  <c r="U254" i="11"/>
  <c r="V254" i="11" s="1"/>
  <c r="U238" i="11"/>
  <c r="V238" i="11" s="1"/>
  <c r="U222" i="11"/>
  <c r="V222" i="11" s="1"/>
  <c r="U109" i="11"/>
  <c r="V109" i="11" s="1"/>
  <c r="U138" i="11"/>
  <c r="V138" i="11" s="1"/>
  <c r="U102" i="11"/>
  <c r="V102" i="11"/>
  <c r="U137" i="11"/>
  <c r="V137" i="11"/>
  <c r="U93" i="11"/>
  <c r="V93" i="11"/>
  <c r="U46" i="11"/>
  <c r="V46" i="11" s="1"/>
  <c r="U175" i="11"/>
  <c r="V175" i="11"/>
  <c r="U159" i="11"/>
  <c r="V159" i="11"/>
  <c r="U143" i="11"/>
  <c r="V143" i="11"/>
  <c r="U69" i="11"/>
  <c r="V69" i="11" s="1"/>
  <c r="U81" i="11"/>
  <c r="V81" i="11"/>
  <c r="U6" i="11"/>
  <c r="V6" i="11"/>
  <c r="U87" i="11"/>
  <c r="V87" i="11"/>
  <c r="U27" i="11"/>
  <c r="V27" i="11" s="1"/>
  <c r="U89" i="11"/>
  <c r="V89" i="11"/>
  <c r="U376" i="11"/>
  <c r="V376" i="11" s="1"/>
  <c r="U42" i="11"/>
  <c r="V42" i="11" s="1"/>
  <c r="U10" i="11"/>
  <c r="V10" i="11" s="1"/>
  <c r="U604" i="11"/>
  <c r="V604" i="11"/>
  <c r="U846" i="11"/>
  <c r="V846" i="11"/>
  <c r="U734" i="11"/>
  <c r="V734" i="11" s="1"/>
  <c r="U560" i="11"/>
  <c r="V560" i="11" s="1"/>
  <c r="U624" i="11"/>
  <c r="V624" i="11"/>
  <c r="U528" i="11"/>
  <c r="V528" i="11"/>
  <c r="U578" i="11"/>
  <c r="V578" i="11" s="1"/>
  <c r="U610" i="11"/>
  <c r="V610" i="11" s="1"/>
  <c r="U524" i="11"/>
  <c r="V524" i="11" s="1"/>
  <c r="U526" i="11"/>
  <c r="V526" i="11"/>
  <c r="U722" i="11"/>
  <c r="V722" i="11"/>
  <c r="U488" i="11"/>
  <c r="V488" i="11" s="1"/>
  <c r="U516" i="11"/>
  <c r="V516" i="11"/>
  <c r="U506" i="11"/>
  <c r="V506" i="11"/>
  <c r="U642" i="11"/>
  <c r="V642" i="11" s="1"/>
  <c r="U762" i="11"/>
  <c r="V762" i="11" s="1"/>
  <c r="U854" i="11"/>
  <c r="V854" i="11"/>
  <c r="U717" i="11"/>
  <c r="V717" i="11"/>
  <c r="U455" i="11"/>
  <c r="V455" i="11"/>
  <c r="U704" i="11"/>
  <c r="V704" i="11" s="1"/>
  <c r="U289" i="11"/>
  <c r="V289" i="11" s="1"/>
  <c r="U361" i="11"/>
  <c r="V361" i="11" s="1"/>
  <c r="U414" i="11"/>
  <c r="V414" i="11" s="1"/>
  <c r="U724" i="11"/>
  <c r="V724" i="11" s="1"/>
  <c r="U667" i="11"/>
  <c r="V667" i="11"/>
  <c r="U766" i="11"/>
  <c r="V766" i="11"/>
  <c r="U864" i="11"/>
  <c r="V864" i="11"/>
  <c r="U848" i="11"/>
  <c r="V848" i="11" s="1"/>
  <c r="U643" i="11"/>
  <c r="V643" i="11" s="1"/>
  <c r="U613" i="11"/>
  <c r="V613" i="11"/>
  <c r="U449" i="11"/>
  <c r="V449" i="11"/>
  <c r="U483" i="11"/>
  <c r="V483" i="11" s="1"/>
  <c r="U523" i="11"/>
  <c r="V523" i="11" s="1"/>
  <c r="U638" i="11"/>
  <c r="V638" i="11" s="1"/>
  <c r="U235" i="11"/>
  <c r="V235" i="11" s="1"/>
  <c r="U855" i="11"/>
  <c r="V855" i="11" s="1"/>
  <c r="U692" i="11"/>
  <c r="V692" i="11" s="1"/>
  <c r="U739" i="11"/>
  <c r="V739" i="11" s="1"/>
  <c r="U479" i="11"/>
  <c r="V479" i="11"/>
  <c r="U393" i="11"/>
  <c r="V393" i="11" s="1"/>
  <c r="U207" i="11"/>
  <c r="V207" i="11" s="1"/>
  <c r="U293" i="11"/>
  <c r="V293" i="11" s="1"/>
  <c r="U325" i="11"/>
  <c r="V325" i="11"/>
  <c r="U438" i="11"/>
  <c r="V438" i="11" s="1"/>
  <c r="U44" i="11"/>
  <c r="V44" i="11" s="1"/>
  <c r="U240" i="11"/>
  <c r="V240" i="11" s="1"/>
  <c r="U115" i="11"/>
  <c r="V115" i="11" s="1"/>
  <c r="U177" i="11"/>
  <c r="V177" i="11" s="1"/>
  <c r="U72" i="11"/>
  <c r="V72" i="11" s="1"/>
  <c r="U32" i="11"/>
  <c r="V32" i="11" s="1"/>
  <c r="U13" i="11"/>
  <c r="V13" i="11"/>
  <c r="U484" i="11"/>
  <c r="V484" i="11" s="1"/>
  <c r="U540" i="11"/>
  <c r="V540" i="11" s="1"/>
  <c r="U666" i="11"/>
  <c r="V666" i="11"/>
  <c r="U496" i="11"/>
  <c r="V496" i="11" s="1"/>
  <c r="U670" i="11"/>
  <c r="V670" i="11" s="1"/>
  <c r="U86" i="11"/>
  <c r="V86" i="11"/>
  <c r="U386" i="11"/>
  <c r="V386" i="11" s="1"/>
  <c r="U705" i="11"/>
  <c r="V705" i="11"/>
  <c r="U321" i="11"/>
  <c r="V321" i="11" s="1"/>
  <c r="U721" i="11"/>
  <c r="V721" i="11"/>
  <c r="U412" i="11"/>
  <c r="V412" i="11" s="1"/>
  <c r="U358" i="11"/>
  <c r="V358" i="11" s="1"/>
  <c r="U844" i="11"/>
  <c r="V844" i="11" s="1"/>
  <c r="U567" i="11"/>
  <c r="V567" i="11" s="1"/>
  <c r="U561" i="11"/>
  <c r="V561" i="11" s="1"/>
  <c r="U708" i="11"/>
  <c r="V708" i="11" s="1"/>
  <c r="U668" i="11"/>
  <c r="V668" i="11" s="1"/>
  <c r="U253" i="11"/>
  <c r="V253" i="11" s="1"/>
  <c r="U443" i="11"/>
  <c r="V443" i="11" s="1"/>
  <c r="U425" i="11"/>
  <c r="V425" i="11"/>
  <c r="U423" i="11"/>
  <c r="V423" i="11" s="1"/>
  <c r="U298" i="11"/>
  <c r="V298" i="11"/>
  <c r="U267" i="11"/>
  <c r="V267" i="11" s="1"/>
  <c r="U432" i="11"/>
  <c r="V432" i="11" s="1"/>
  <c r="U327" i="11"/>
  <c r="V327" i="11" s="1"/>
  <c r="U623" i="11"/>
  <c r="V623" i="11" s="1"/>
  <c r="U204" i="11"/>
  <c r="V204" i="11" s="1"/>
  <c r="U131" i="11"/>
  <c r="V131" i="11"/>
  <c r="U284" i="11"/>
  <c r="V284" i="11" s="1"/>
  <c r="U252" i="11"/>
  <c r="V252" i="11" s="1"/>
  <c r="U99" i="11"/>
  <c r="V99" i="11"/>
  <c r="U95" i="11"/>
  <c r="V95" i="11" s="1"/>
  <c r="U139" i="11"/>
  <c r="V139" i="11" s="1"/>
  <c r="U173" i="11"/>
  <c r="V173" i="11"/>
  <c r="U141" i="11"/>
  <c r="V141" i="11"/>
  <c r="U65" i="11"/>
  <c r="V65" i="11"/>
  <c r="U71" i="11"/>
  <c r="V71" i="11" s="1"/>
  <c r="U82" i="11"/>
  <c r="V82" i="11" s="1"/>
  <c r="U37" i="11"/>
  <c r="V37" i="11"/>
  <c r="U596" i="11"/>
  <c r="V596" i="11"/>
  <c r="U630" i="11"/>
  <c r="V630" i="11" s="1"/>
  <c r="U520" i="11"/>
  <c r="V520" i="11"/>
  <c r="U602" i="11"/>
  <c r="V602" i="11"/>
  <c r="U510" i="11"/>
  <c r="V510" i="11"/>
  <c r="U742" i="11"/>
  <c r="V742" i="11" s="1"/>
  <c r="U752" i="11"/>
  <c r="V752" i="11" s="1"/>
  <c r="U595" i="11"/>
  <c r="V595" i="11" s="1"/>
  <c r="U481" i="11"/>
  <c r="V481" i="11" s="1"/>
  <c r="U473" i="11"/>
  <c r="V473" i="11" s="1"/>
  <c r="U96" i="11"/>
  <c r="V96" i="11" s="1"/>
  <c r="U727" i="11"/>
  <c r="V727" i="11"/>
  <c r="U533" i="11"/>
  <c r="V533" i="11"/>
  <c r="U497" i="11"/>
  <c r="V497" i="11" s="1"/>
  <c r="U489" i="11"/>
  <c r="V489" i="11" s="1"/>
  <c r="U521" i="11"/>
  <c r="V521" i="11" s="1"/>
  <c r="U388" i="11"/>
  <c r="V388" i="11" s="1"/>
  <c r="U184" i="11"/>
  <c r="V184" i="11" s="1"/>
  <c r="U90" i="11"/>
  <c r="V90" i="11" s="1"/>
  <c r="U257" i="11"/>
  <c r="V257" i="11" s="1"/>
  <c r="U357" i="11"/>
  <c r="V357" i="11"/>
  <c r="U445" i="11"/>
  <c r="V445" i="11" s="1"/>
  <c r="U336" i="11"/>
  <c r="V336" i="11"/>
  <c r="U174" i="11"/>
  <c r="V174" i="11" s="1"/>
  <c r="U113" i="11"/>
  <c r="V113" i="11" s="1"/>
  <c r="U250" i="11"/>
  <c r="V250" i="11" s="1"/>
  <c r="U218" i="11"/>
  <c r="V218" i="11" s="1"/>
  <c r="U88" i="11"/>
  <c r="V88" i="11" s="1"/>
  <c r="U15" i="11"/>
  <c r="V15" i="11" s="1"/>
  <c r="U70" i="11"/>
  <c r="V70" i="11" s="1"/>
  <c r="U132" i="11"/>
  <c r="V132" i="11" s="1"/>
  <c r="U187" i="11"/>
  <c r="V187" i="11"/>
  <c r="U171" i="11"/>
  <c r="V171" i="11"/>
  <c r="U155" i="11"/>
  <c r="V155" i="11" s="1"/>
  <c r="U125" i="11"/>
  <c r="V125" i="11"/>
  <c r="U41" i="11"/>
  <c r="V41" i="11"/>
  <c r="U49" i="11"/>
  <c r="V49" i="11" s="1"/>
  <c r="U582" i="11"/>
  <c r="V582" i="11" s="1"/>
  <c r="U55" i="11"/>
  <c r="V55" i="11"/>
  <c r="U19" i="11"/>
  <c r="V19" i="11"/>
  <c r="U73" i="11"/>
  <c r="V73" i="11"/>
  <c r="U500" i="11"/>
  <c r="V500" i="11" s="1"/>
  <c r="U34" i="11"/>
  <c r="V34" i="11" s="1"/>
  <c r="U303" i="11"/>
  <c r="V303" i="11"/>
  <c r="U580" i="11"/>
  <c r="V580" i="11" s="1"/>
  <c r="U296" i="11"/>
  <c r="V296" i="11" s="1"/>
  <c r="U622" i="11"/>
  <c r="V622" i="11"/>
  <c r="U508" i="11"/>
  <c r="V508" i="11" s="1"/>
  <c r="U608" i="11"/>
  <c r="V608" i="11"/>
  <c r="U492" i="11"/>
  <c r="V492" i="11" s="1"/>
  <c r="U546" i="11"/>
  <c r="V546" i="11" s="1"/>
  <c r="U584" i="11"/>
  <c r="V584" i="11"/>
  <c r="U694" i="11"/>
  <c r="V694" i="11"/>
  <c r="U502" i="11"/>
  <c r="V502" i="11" s="1"/>
  <c r="U665" i="11"/>
  <c r="V665" i="11" s="1"/>
  <c r="U472" i="11"/>
  <c r="V472" i="11" s="1"/>
  <c r="U710" i="11"/>
  <c r="V710" i="11"/>
  <c r="U490" i="11"/>
  <c r="V490" i="11" s="1"/>
  <c r="U856" i="11"/>
  <c r="V856" i="11"/>
  <c r="U647" i="11"/>
  <c r="V647" i="11" s="1"/>
  <c r="U845" i="11"/>
  <c r="V845" i="11" s="1"/>
  <c r="U366" i="11"/>
  <c r="V366" i="11" s="1"/>
  <c r="U354" i="11"/>
  <c r="V354" i="11"/>
  <c r="U439" i="11"/>
  <c r="V439" i="11" s="1"/>
  <c r="U372" i="11"/>
  <c r="V372" i="11" s="1"/>
  <c r="U601" i="11"/>
  <c r="V601" i="11" s="1"/>
  <c r="U621" i="11"/>
  <c r="V621" i="11"/>
  <c r="U326" i="11"/>
  <c r="V326" i="11" s="1"/>
  <c r="U700" i="11"/>
  <c r="V700" i="11"/>
  <c r="U442" i="11"/>
  <c r="V442" i="11" s="1"/>
  <c r="U395" i="11"/>
  <c r="V395" i="11" s="1"/>
  <c r="U658" i="11"/>
  <c r="V658" i="11" s="1"/>
  <c r="U745" i="11"/>
  <c r="V745" i="11" s="1"/>
  <c r="U367" i="11"/>
  <c r="V367" i="11" s="1"/>
  <c r="U227" i="11"/>
  <c r="V227" i="11" s="1"/>
  <c r="U458" i="11"/>
  <c r="V458" i="11" s="1"/>
  <c r="U607" i="11"/>
  <c r="V607" i="11" s="1"/>
  <c r="U352" i="11"/>
  <c r="V352" i="11" s="1"/>
  <c r="U341" i="11"/>
  <c r="V341" i="11" s="1"/>
  <c r="U387" i="11"/>
  <c r="V387" i="11" s="1"/>
  <c r="U148" i="11"/>
  <c r="V148" i="11"/>
  <c r="U215" i="11"/>
  <c r="V215" i="11" s="1"/>
  <c r="U39" i="11"/>
  <c r="V39" i="11" s="1"/>
  <c r="U272" i="11"/>
  <c r="V272" i="11" s="1"/>
  <c r="U224" i="11"/>
  <c r="V224" i="11" s="1"/>
  <c r="U25" i="11"/>
  <c r="V25" i="11" s="1"/>
  <c r="U12" i="11"/>
  <c r="V12" i="11"/>
  <c r="U145" i="11"/>
  <c r="V145" i="11"/>
  <c r="U9" i="11"/>
  <c r="V9" i="11"/>
  <c r="U98" i="11"/>
  <c r="V98" i="11" s="1"/>
  <c r="U45" i="11"/>
  <c r="V45" i="11"/>
  <c r="U612" i="11"/>
  <c r="V612" i="11"/>
  <c r="U576" i="11"/>
  <c r="V576" i="11" s="1"/>
  <c r="U594" i="11"/>
  <c r="V594" i="11" s="1"/>
  <c r="U754" i="11"/>
  <c r="V754" i="11"/>
  <c r="U518" i="11"/>
  <c r="V518" i="11"/>
  <c r="U646" i="11"/>
  <c r="V646" i="11" s="1"/>
  <c r="U261" i="11"/>
  <c r="V261" i="11" s="1"/>
  <c r="U433" i="11"/>
  <c r="V433" i="11"/>
  <c r="U573" i="11"/>
  <c r="V573" i="11" s="1"/>
  <c r="U575" i="11"/>
  <c r="V575" i="11" s="1"/>
  <c r="U859" i="11"/>
  <c r="V859" i="11" s="1"/>
  <c r="U684" i="11"/>
  <c r="V684" i="11"/>
  <c r="U635" i="11"/>
  <c r="V635" i="11"/>
  <c r="U509" i="11"/>
  <c r="V509" i="11" s="1"/>
  <c r="U720" i="11"/>
  <c r="V720" i="11" s="1"/>
  <c r="U435" i="11"/>
  <c r="V435" i="11"/>
  <c r="U691" i="11"/>
  <c r="V691" i="11" s="1"/>
  <c r="U154" i="11"/>
  <c r="V154" i="11" s="1"/>
  <c r="U751" i="11"/>
  <c r="V751" i="11" s="1"/>
  <c r="U725" i="11"/>
  <c r="V725" i="11"/>
  <c r="U364" i="11"/>
  <c r="V364" i="11" s="1"/>
  <c r="U649" i="11"/>
  <c r="V649" i="11" s="1"/>
  <c r="U205" i="11"/>
  <c r="V205" i="11" s="1"/>
  <c r="U757" i="11"/>
  <c r="V757" i="11"/>
  <c r="U469" i="11"/>
  <c r="V469" i="11" s="1"/>
  <c r="U577" i="11"/>
  <c r="V577" i="11" s="1"/>
  <c r="U335" i="11"/>
  <c r="V335" i="11" s="1"/>
  <c r="U373" i="11"/>
  <c r="V373" i="11"/>
  <c r="U206" i="11"/>
  <c r="V206" i="11" s="1"/>
  <c r="U353" i="11"/>
  <c r="V353" i="11"/>
  <c r="U370" i="11"/>
  <c r="V370" i="11" s="1"/>
  <c r="U275" i="11"/>
  <c r="V275" i="11" s="1"/>
  <c r="U398" i="11"/>
  <c r="V398" i="11" s="1"/>
  <c r="U427" i="11"/>
  <c r="V427" i="11" s="1"/>
  <c r="U92" i="11"/>
  <c r="V92" i="11" s="1"/>
  <c r="U429" i="11"/>
  <c r="V429" i="11"/>
  <c r="U378" i="11"/>
  <c r="V378" i="11" s="1"/>
  <c r="U239" i="11"/>
  <c r="V239" i="11" s="1"/>
  <c r="U371" i="11"/>
  <c r="V371" i="11" s="1"/>
  <c r="U4" i="11"/>
  <c r="V4" i="11"/>
  <c r="U172" i="11"/>
  <c r="V172" i="11"/>
  <c r="U20" i="11"/>
  <c r="V20" i="11"/>
  <c r="U268" i="11"/>
  <c r="V268" i="11" s="1"/>
  <c r="U236" i="11"/>
  <c r="V236" i="11" s="1"/>
  <c r="U220" i="11"/>
  <c r="V220" i="11" s="1"/>
  <c r="U116" i="11"/>
  <c r="V116" i="11"/>
  <c r="U130" i="11"/>
  <c r="V130" i="11" s="1"/>
  <c r="U23" i="11"/>
  <c r="V23" i="11" s="1"/>
  <c r="U157" i="11"/>
  <c r="V157" i="11"/>
  <c r="U62" i="11"/>
  <c r="V62" i="11" s="1"/>
  <c r="U300" i="11"/>
  <c r="V300" i="11" s="1"/>
  <c r="U24" i="11"/>
  <c r="V24" i="11" s="1"/>
  <c r="U574" i="11"/>
  <c r="V574" i="11" s="1"/>
  <c r="U384" i="11"/>
  <c r="V384" i="11"/>
  <c r="U299" i="11"/>
  <c r="V299" i="11" s="1"/>
  <c r="U544" i="11"/>
  <c r="V544" i="11" s="1"/>
  <c r="U616" i="11"/>
  <c r="V616" i="11"/>
  <c r="U562" i="11"/>
  <c r="V562" i="11" s="1"/>
  <c r="U726" i="11"/>
  <c r="V726" i="11" s="1"/>
  <c r="U686" i="11"/>
  <c r="V686" i="11" s="1"/>
  <c r="U480" i="11"/>
  <c r="V480" i="11" s="1"/>
  <c r="U498" i="11"/>
  <c r="V498" i="11"/>
  <c r="U663" i="11"/>
  <c r="V663" i="11" s="1"/>
  <c r="U152" i="11"/>
  <c r="V152" i="11" s="1"/>
  <c r="U853" i="11"/>
  <c r="V853" i="11" s="1"/>
  <c r="U659" i="11"/>
  <c r="V659" i="11"/>
  <c r="U743" i="11"/>
  <c r="V743" i="11" s="1"/>
  <c r="U631" i="11"/>
  <c r="V631" i="11" s="1"/>
  <c r="U58" i="11"/>
  <c r="V58" i="11" s="1"/>
  <c r="U849" i="11"/>
  <c r="V849" i="11"/>
  <c r="U591" i="11"/>
  <c r="V591" i="11" s="1"/>
  <c r="U360" i="11"/>
  <c r="V360" i="11"/>
  <c r="U537" i="11"/>
  <c r="V537" i="11" s="1"/>
  <c r="U84" i="11"/>
  <c r="V84" i="11"/>
  <c r="U847" i="11"/>
  <c r="V847" i="11" s="1"/>
  <c r="U703" i="11"/>
  <c r="V703" i="11"/>
  <c r="U312" i="11"/>
  <c r="V312" i="11"/>
  <c r="U197" i="11"/>
  <c r="V197" i="11" s="1"/>
  <c r="U444" i="11"/>
  <c r="V444" i="11" s="1"/>
  <c r="U265" i="11"/>
  <c r="V265" i="11" s="1"/>
  <c r="U551" i="11"/>
  <c r="V551" i="11" s="1"/>
  <c r="U712" i="11"/>
  <c r="V712" i="11"/>
  <c r="U448" i="11"/>
  <c r="V448" i="11" s="1"/>
  <c r="U195" i="11"/>
  <c r="V195" i="11" s="1"/>
  <c r="U390" i="11"/>
  <c r="V390" i="11" s="1"/>
  <c r="U399" i="11"/>
  <c r="V399" i="11" s="1"/>
  <c r="U392" i="11"/>
  <c r="V392" i="11" s="1"/>
  <c r="U441" i="11"/>
  <c r="V441" i="11"/>
  <c r="U221" i="11"/>
  <c r="V221" i="11" s="1"/>
  <c r="U359" i="11"/>
  <c r="V359" i="11"/>
  <c r="U430" i="11"/>
  <c r="V430" i="11" s="1"/>
  <c r="U158" i="11"/>
  <c r="V158" i="11" s="1"/>
  <c r="U675" i="11"/>
  <c r="V675" i="11" s="1"/>
  <c r="U563" i="11"/>
  <c r="V563" i="11" s="1"/>
  <c r="U402" i="11"/>
  <c r="V402" i="11" s="1"/>
  <c r="U407" i="11"/>
  <c r="V407" i="11" s="1"/>
  <c r="U225" i="11"/>
  <c r="V225" i="11" s="1"/>
  <c r="U587" i="11"/>
  <c r="V587" i="11" s="1"/>
  <c r="U411" i="11"/>
  <c r="V411" i="11" s="1"/>
  <c r="U127" i="11"/>
  <c r="V127" i="11"/>
  <c r="U124" i="11"/>
  <c r="V124" i="11" s="1"/>
  <c r="U282" i="11"/>
  <c r="V282" i="11"/>
  <c r="U266" i="11"/>
  <c r="V266" i="11" s="1"/>
  <c r="U234" i="11"/>
  <c r="V234" i="11"/>
  <c r="U108" i="11"/>
  <c r="V108" i="11"/>
  <c r="U696" i="11"/>
  <c r="V696" i="11"/>
  <c r="U329" i="11"/>
  <c r="V329" i="11" s="1"/>
  <c r="U176" i="11"/>
  <c r="V176" i="11" s="1"/>
  <c r="U487" i="11"/>
  <c r="V487" i="11" s="1"/>
  <c r="U346" i="11"/>
  <c r="V346" i="11"/>
  <c r="U735" i="11"/>
  <c r="V735" i="11" s="1"/>
  <c r="U707" i="11"/>
  <c r="V707" i="11" s="1"/>
  <c r="U531" i="11"/>
  <c r="V531" i="11"/>
  <c r="U408" i="11"/>
  <c r="V408" i="11" s="1"/>
  <c r="U419" i="11"/>
  <c r="V419" i="11" s="1"/>
  <c r="U597" i="11"/>
  <c r="V597" i="11"/>
  <c r="U733" i="11"/>
  <c r="V733" i="11"/>
  <c r="U627" i="11"/>
  <c r="V627" i="11" s="1"/>
  <c r="U401" i="11"/>
  <c r="V401" i="11" s="1"/>
  <c r="U391" i="11"/>
  <c r="V391" i="11"/>
  <c r="U416" i="11"/>
  <c r="V416" i="11" s="1"/>
  <c r="U74" i="11"/>
  <c r="V74" i="11" s="1"/>
  <c r="U755" i="11"/>
  <c r="V755" i="11" s="1"/>
  <c r="U695" i="11"/>
  <c r="V695" i="11"/>
  <c r="U634" i="11"/>
  <c r="V634" i="11" s="1"/>
  <c r="U744" i="11"/>
  <c r="V744" i="11"/>
  <c r="U347" i="11"/>
  <c r="V347" i="11" s="1"/>
  <c r="U233" i="11"/>
  <c r="V233" i="11" s="1"/>
  <c r="U581" i="11"/>
  <c r="V581" i="11" s="1"/>
  <c r="U417" i="11"/>
  <c r="V417" i="11"/>
  <c r="U271" i="11"/>
  <c r="V271" i="11" s="1"/>
  <c r="U491" i="11"/>
  <c r="V491" i="11"/>
  <c r="U843" i="11"/>
  <c r="V843" i="11" s="1"/>
  <c r="U656" i="11"/>
  <c r="V656" i="11"/>
  <c r="U672" i="11"/>
  <c r="V672" i="11" s="1"/>
  <c r="U330" i="11"/>
  <c r="V330" i="11"/>
  <c r="U287" i="11"/>
  <c r="V287" i="11" s="1"/>
  <c r="U420" i="11"/>
  <c r="V420" i="11" s="1"/>
  <c r="U422" i="11"/>
  <c r="V422" i="11" s="1"/>
  <c r="U463" i="11"/>
  <c r="V463" i="11" s="1"/>
  <c r="U259" i="11"/>
  <c r="V259" i="11" s="1"/>
  <c r="U424" i="11"/>
  <c r="V424" i="11" s="1"/>
  <c r="U457" i="11"/>
  <c r="V457" i="11" s="1"/>
  <c r="U134" i="11"/>
  <c r="V134" i="11"/>
  <c r="U285" i="11"/>
  <c r="V285" i="11"/>
  <c r="U281" i="11"/>
  <c r="V281" i="11" s="1"/>
  <c r="U396" i="11"/>
  <c r="V396" i="11" s="1"/>
  <c r="U462" i="11"/>
  <c r="V462" i="11" s="1"/>
  <c r="U555" i="11"/>
  <c r="V555" i="11" s="1"/>
  <c r="U223" i="11"/>
  <c r="V223" i="11" s="1"/>
  <c r="U741" i="11"/>
  <c r="V741" i="11" s="1"/>
  <c r="U310" i="11"/>
  <c r="V310" i="11"/>
  <c r="U461" i="11"/>
  <c r="V461" i="11"/>
  <c r="U434" i="11"/>
  <c r="V434" i="11" s="1"/>
  <c r="U54" i="11"/>
  <c r="V54" i="11" s="1"/>
  <c r="U196" i="11"/>
  <c r="V196" i="11" s="1"/>
  <c r="U316" i="11"/>
  <c r="V316" i="11" s="1"/>
  <c r="U324" i="11"/>
  <c r="V324" i="11" s="1"/>
  <c r="U340" i="11"/>
  <c r="V340" i="11" s="1"/>
  <c r="U255" i="11"/>
  <c r="V255" i="11" s="1"/>
  <c r="U107" i="11"/>
  <c r="V107" i="11" s="1"/>
  <c r="U119" i="11"/>
  <c r="V119" i="11"/>
  <c r="U61" i="11"/>
  <c r="V61" i="11" s="1"/>
  <c r="U280" i="11"/>
  <c r="V280" i="11" s="1"/>
  <c r="U264" i="11"/>
  <c r="V264" i="11" s="1"/>
  <c r="U248" i="11"/>
  <c r="V248" i="11" s="1"/>
  <c r="U232" i="11"/>
  <c r="V232" i="11" s="1"/>
  <c r="U216" i="11"/>
  <c r="V216" i="11"/>
  <c r="U85" i="11"/>
  <c r="V85" i="11" s="1"/>
  <c r="U135" i="11"/>
  <c r="V135" i="11"/>
  <c r="U63" i="11"/>
  <c r="V63" i="11" s="1"/>
  <c r="U105" i="11"/>
  <c r="V105" i="11" s="1"/>
  <c r="U123" i="11"/>
  <c r="V123" i="11"/>
  <c r="U185" i="11"/>
  <c r="V185" i="11"/>
  <c r="U169" i="11"/>
  <c r="V169" i="11" s="1"/>
  <c r="U153" i="11"/>
  <c r="V153" i="11"/>
  <c r="U117" i="11"/>
  <c r="V117" i="11" s="1"/>
  <c r="U36" i="11"/>
  <c r="V36" i="11" s="1"/>
  <c r="U542" i="11"/>
  <c r="V542" i="11" s="1"/>
  <c r="U468" i="11"/>
  <c r="V468" i="11" s="1"/>
  <c r="U48" i="11"/>
  <c r="V48" i="11" s="1"/>
  <c r="U16" i="11"/>
  <c r="V16" i="11"/>
  <c r="U66" i="11"/>
  <c r="V66" i="11" s="1"/>
  <c r="U645" i="11"/>
  <c r="V645" i="11"/>
  <c r="U29" i="11"/>
  <c r="V29" i="11"/>
  <c r="U550" i="11"/>
  <c r="V550" i="11" s="1"/>
  <c r="U564" i="11"/>
  <c r="V564" i="11" s="1"/>
  <c r="U586" i="11"/>
  <c r="V586" i="11"/>
  <c r="U614" i="11"/>
  <c r="V614" i="11"/>
  <c r="U750" i="11"/>
  <c r="V750" i="11"/>
  <c r="U600" i="11"/>
  <c r="V600" i="11" s="1"/>
  <c r="U662" i="11"/>
  <c r="V662" i="11"/>
  <c r="U536" i="11"/>
  <c r="V536" i="11"/>
  <c r="U568" i="11"/>
  <c r="V568" i="11" s="1"/>
  <c r="U690" i="11"/>
  <c r="V690" i="11" s="1"/>
  <c r="U494" i="11"/>
  <c r="V494" i="11"/>
  <c r="U648" i="11"/>
  <c r="V648" i="11" s="1"/>
  <c r="U746" i="11"/>
  <c r="V746" i="11"/>
  <c r="U685" i="11"/>
  <c r="V685" i="11" s="1"/>
  <c r="U482" i="11"/>
  <c r="V482" i="11"/>
  <c r="U466" i="11"/>
  <c r="V466" i="11"/>
  <c r="U644" i="11"/>
  <c r="V644" i="11" s="1"/>
  <c r="U842" i="11"/>
  <c r="V842" i="11" s="1"/>
  <c r="U302" i="11"/>
  <c r="V302" i="11" s="1"/>
  <c r="U640" i="11"/>
  <c r="V640" i="11"/>
  <c r="U850" i="11"/>
  <c r="V850" i="11"/>
  <c r="U198" i="11"/>
  <c r="V198" i="11" s="1"/>
  <c r="U453" i="11"/>
  <c r="V453" i="11"/>
  <c r="U629" i="11"/>
  <c r="V629" i="11"/>
  <c r="U711" i="11"/>
  <c r="V711" i="11"/>
  <c r="U519" i="11"/>
  <c r="V519" i="11" s="1"/>
  <c r="U112" i="11"/>
  <c r="V112" i="11" s="1"/>
  <c r="U452" i="11"/>
  <c r="V452" i="11" s="1"/>
  <c r="U454" i="11"/>
  <c r="V454" i="11" s="1"/>
  <c r="U213" i="11"/>
  <c r="V213" i="11" s="1"/>
  <c r="U217" i="11"/>
  <c r="V217" i="11" s="1"/>
  <c r="U456" i="11"/>
  <c r="V456" i="11" s="1"/>
  <c r="U349" i="11"/>
  <c r="V349" i="11"/>
  <c r="U369" i="11"/>
  <c r="V369" i="11" s="1"/>
  <c r="U136" i="11"/>
  <c r="V136" i="11" s="1"/>
  <c r="U170" i="11"/>
  <c r="V170" i="11" s="1"/>
  <c r="U428" i="11"/>
  <c r="V428" i="11" s="1"/>
  <c r="U313" i="11"/>
  <c r="V313" i="11" s="1"/>
  <c r="U383" i="11"/>
  <c r="V383" i="11"/>
  <c r="U201" i="11"/>
  <c r="V201" i="11" s="1"/>
  <c r="U615" i="11"/>
  <c r="V615" i="11" s="1"/>
  <c r="U342" i="11"/>
  <c r="V342" i="11" s="1"/>
  <c r="U547" i="11"/>
  <c r="V547" i="11" s="1"/>
  <c r="U351" i="11"/>
  <c r="V351" i="11" s="1"/>
  <c r="U237" i="11"/>
  <c r="V237" i="11"/>
  <c r="U283" i="11"/>
  <c r="V283" i="11" s="1"/>
  <c r="U404" i="11"/>
  <c r="V404" i="11" s="1"/>
  <c r="U355" i="11"/>
  <c r="V355" i="11"/>
  <c r="U736" i="11"/>
  <c r="V736" i="11"/>
  <c r="U249" i="11"/>
  <c r="V249" i="11" s="1"/>
  <c r="U79" i="11"/>
  <c r="V79" i="11" s="1"/>
  <c r="U106" i="11"/>
  <c r="V106" i="11"/>
  <c r="U294" i="11"/>
  <c r="V294" i="11" s="1"/>
  <c r="U278" i="11"/>
  <c r="V278" i="11" s="1"/>
  <c r="U262" i="11"/>
  <c r="V262" i="11"/>
  <c r="U246" i="11"/>
  <c r="V246" i="11" s="1"/>
  <c r="U230" i="11"/>
  <c r="V230" i="11" s="1"/>
  <c r="U214" i="11"/>
  <c r="V214" i="11" s="1"/>
  <c r="U78" i="11"/>
  <c r="V78" i="11" s="1"/>
  <c r="U128" i="11"/>
  <c r="V128" i="11" s="1"/>
  <c r="U47" i="11"/>
  <c r="V47" i="11" s="1"/>
  <c r="U77" i="11"/>
  <c r="V77" i="11" s="1"/>
  <c r="U120" i="11"/>
  <c r="V120" i="11"/>
  <c r="U183" i="11"/>
  <c r="V183" i="11"/>
  <c r="U167" i="11"/>
  <c r="V167" i="11"/>
  <c r="U151" i="11"/>
  <c r="V151" i="11" s="1"/>
  <c r="U101" i="11"/>
  <c r="V101" i="11" s="1"/>
  <c r="U308" i="11"/>
  <c r="V308" i="11"/>
  <c r="U22" i="11"/>
  <c r="V22" i="11" s="1"/>
  <c r="U385" i="11"/>
  <c r="V385" i="11" s="1"/>
  <c r="U43" i="11"/>
  <c r="V43" i="11"/>
  <c r="U11" i="11"/>
  <c r="V11" i="11"/>
  <c r="U57" i="11"/>
  <c r="V57" i="11"/>
  <c r="U91" i="11"/>
  <c r="V91" i="11" s="1"/>
  <c r="U26" i="11"/>
  <c r="V26" i="11" s="1"/>
  <c r="U730" i="11"/>
  <c r="V730" i="11"/>
  <c r="U548" i="11"/>
  <c r="V548" i="11" s="1"/>
  <c r="U570" i="11"/>
  <c r="V570" i="11" s="1"/>
  <c r="U606" i="11"/>
  <c r="V606" i="11"/>
  <c r="U689" i="11"/>
  <c r="V689" i="11"/>
  <c r="U588" i="11"/>
  <c r="V588" i="11"/>
  <c r="U381" i="11"/>
  <c r="V381" i="11" s="1"/>
  <c r="U698" i="11"/>
  <c r="V698" i="11"/>
  <c r="U552" i="11"/>
  <c r="V552" i="11" s="1"/>
  <c r="U683" i="11"/>
  <c r="V683" i="11"/>
  <c r="U486" i="11"/>
  <c r="V486" i="11" s="1"/>
  <c r="U530" i="11"/>
  <c r="V530" i="11" s="1"/>
  <c r="U714" i="11"/>
  <c r="V714" i="11"/>
  <c r="U677" i="11"/>
  <c r="V677" i="11" s="1"/>
  <c r="U474" i="11"/>
  <c r="V474" i="11" s="1"/>
  <c r="U637" i="11"/>
  <c r="V637" i="11" s="1"/>
  <c r="U760" i="11"/>
  <c r="V760" i="11"/>
  <c r="U858" i="11"/>
  <c r="V858" i="11"/>
  <c r="U861" i="11"/>
  <c r="V861" i="11" s="1"/>
  <c r="U740" i="11"/>
  <c r="V740" i="11" s="1"/>
  <c r="U477" i="11"/>
  <c r="V477" i="11"/>
  <c r="U440" i="11"/>
  <c r="V440" i="11" s="1"/>
  <c r="U748" i="11"/>
  <c r="V748" i="11" s="1"/>
  <c r="U192" i="11"/>
  <c r="V192" i="11" s="1"/>
  <c r="U344" i="11"/>
  <c r="V344" i="11"/>
  <c r="U421" i="11"/>
  <c r="V421" i="11"/>
  <c r="U699" i="11"/>
  <c r="V699" i="11" s="1"/>
  <c r="U305" i="11"/>
  <c r="V305" i="11"/>
  <c r="U671" i="11"/>
  <c r="V671" i="11" s="1"/>
  <c r="U247" i="11"/>
  <c r="V247" i="11" s="1"/>
  <c r="U701" i="11"/>
  <c r="V701" i="11" s="1"/>
  <c r="U565" i="11"/>
  <c r="V565" i="11" s="1"/>
  <c r="U511" i="11"/>
  <c r="V511" i="11" s="1"/>
  <c r="U732" i="11"/>
  <c r="V732" i="11" s="1"/>
  <c r="U852" i="11"/>
  <c r="V852" i="11" s="1"/>
  <c r="U543" i="11"/>
  <c r="V543" i="11" s="1"/>
  <c r="U529" i="11"/>
  <c r="V529" i="11"/>
  <c r="U291" i="11"/>
  <c r="V291" i="11" s="1"/>
  <c r="U311" i="11"/>
  <c r="V311" i="11" s="1"/>
  <c r="U374" i="11"/>
  <c r="V374" i="11" s="1"/>
  <c r="U277" i="11"/>
  <c r="V277" i="11" s="1"/>
  <c r="U241" i="11"/>
  <c r="V241" i="11" s="1"/>
  <c r="U716" i="11"/>
  <c r="V716" i="11" s="1"/>
  <c r="U394" i="11"/>
  <c r="V394" i="11" s="1"/>
  <c r="U379" i="11"/>
  <c r="V379" i="11" s="1"/>
  <c r="U251" i="11"/>
  <c r="V251" i="11"/>
  <c r="U60" i="11"/>
  <c r="V60" i="11" s="1"/>
  <c r="U460" i="11"/>
  <c r="V460" i="11" s="1"/>
  <c r="U345" i="11"/>
  <c r="V345" i="11" s="1"/>
  <c r="U447" i="11"/>
  <c r="V447" i="11" s="1"/>
  <c r="U156" i="11"/>
  <c r="V156" i="11" s="1"/>
  <c r="U328" i="11"/>
  <c r="V328" i="11"/>
  <c r="U495" i="11"/>
  <c r="V495" i="11"/>
  <c r="U331" i="11"/>
  <c r="V331" i="11" s="1"/>
  <c r="U334" i="11"/>
  <c r="V334" i="11" s="1"/>
  <c r="U199" i="11"/>
  <c r="V199" i="11" s="1"/>
  <c r="U273" i="11"/>
  <c r="V273" i="11" s="1"/>
  <c r="U436" i="11"/>
  <c r="V436" i="11" s="1"/>
  <c r="U332" i="11"/>
  <c r="V332" i="11" s="1"/>
  <c r="U431" i="11"/>
  <c r="V431" i="11"/>
  <c r="U191" i="11"/>
  <c r="V191" i="11" s="1"/>
  <c r="U31" i="11"/>
  <c r="V31" i="11" s="1"/>
  <c r="U103" i="11"/>
  <c r="V103" i="11" s="1"/>
  <c r="U292" i="11"/>
  <c r="V292" i="11" s="1"/>
  <c r="U276" i="11"/>
  <c r="V276" i="11" s="1"/>
  <c r="U260" i="11"/>
  <c r="V260" i="11" s="1"/>
  <c r="U244" i="11"/>
  <c r="V244" i="11" s="1"/>
  <c r="U228" i="11"/>
  <c r="V228" i="11"/>
  <c r="U212" i="11"/>
  <c r="V212" i="11" s="1"/>
  <c r="U67" i="11"/>
  <c r="V67" i="11"/>
  <c r="U121" i="11"/>
  <c r="V121" i="11" s="1"/>
  <c r="U38" i="11"/>
  <c r="V38" i="11" s="1"/>
  <c r="U33" i="11"/>
  <c r="V33" i="11"/>
  <c r="U114" i="11"/>
  <c r="V114" i="11" s="1"/>
  <c r="U181" i="11"/>
  <c r="V181" i="11" s="1"/>
  <c r="U165" i="11"/>
  <c r="V165" i="11"/>
  <c r="U149" i="11"/>
  <c r="V149" i="11"/>
  <c r="U94" i="11"/>
  <c r="V94" i="11" s="1"/>
  <c r="U590" i="11"/>
  <c r="V590" i="11" s="1"/>
  <c r="U17" i="11"/>
  <c r="V17" i="11"/>
  <c r="U377" i="11"/>
  <c r="V377" i="11" s="1"/>
  <c r="U40" i="11"/>
  <c r="V40" i="11" s="1"/>
  <c r="U8" i="11"/>
  <c r="V8" i="11" s="1"/>
  <c r="U50" i="11"/>
  <c r="V50" i="11"/>
  <c r="U75" i="11"/>
  <c r="V75" i="11"/>
  <c r="U21" i="11"/>
  <c r="V21" i="11"/>
  <c r="U628" i="11"/>
  <c r="V628" i="11" s="1"/>
  <c r="U522" i="11"/>
  <c r="V522" i="11" s="1"/>
  <c r="U554" i="11"/>
  <c r="V554" i="11" s="1"/>
  <c r="U598" i="11"/>
  <c r="V598" i="11"/>
  <c r="U652" i="11"/>
  <c r="V652" i="11" s="1"/>
  <c r="U572" i="11"/>
  <c r="V572" i="11" s="1"/>
  <c r="U307" i="11"/>
  <c r="V307" i="11" s="1"/>
  <c r="U682" i="11"/>
  <c r="V682" i="11"/>
  <c r="U476" i="11"/>
  <c r="V476" i="11" s="1"/>
  <c r="U669" i="11"/>
  <c r="V669" i="11"/>
  <c r="U478" i="11"/>
  <c r="V478" i="11"/>
  <c r="U514" i="11"/>
  <c r="V514" i="11" s="1"/>
  <c r="U674" i="11"/>
  <c r="V674" i="11" s="1"/>
  <c r="U655" i="11"/>
  <c r="V655" i="11" s="1"/>
  <c r="U738" i="11"/>
  <c r="V738" i="11"/>
  <c r="U687" i="11"/>
  <c r="V687" i="11"/>
  <c r="U661" i="11"/>
  <c r="V661" i="11" s="1"/>
  <c r="U768" i="11"/>
  <c r="V768" i="11" s="1"/>
  <c r="U809" i="11"/>
  <c r="T809" i="11"/>
  <c r="T839" i="11"/>
  <c r="V839" i="11"/>
  <c r="T796" i="11"/>
  <c r="V796" i="11"/>
  <c r="N824" i="11"/>
  <c r="V824" i="11"/>
  <c r="T824" i="11"/>
  <c r="O824" i="11"/>
  <c r="T851" i="11"/>
  <c r="T758" i="11"/>
  <c r="T295" i="11"/>
  <c r="T865" i="11"/>
  <c r="T633" i="11"/>
  <c r="U781" i="11"/>
  <c r="T464" i="11"/>
  <c r="R781" i="11"/>
  <c r="I56" i="2"/>
  <c r="V464" i="11" l="1"/>
  <c r="V809" i="11"/>
  <c r="V851" i="11"/>
  <c r="V758" i="11"/>
  <c r="V633" i="11"/>
  <c r="V295" i="11"/>
  <c r="U851" i="11"/>
  <c r="U295" i="11"/>
  <c r="U865" i="11"/>
  <c r="U464" i="11"/>
  <c r="U633" i="11"/>
  <c r="U758" i="11"/>
  <c r="V865" i="11"/>
  <c r="T781" i="11"/>
  <c r="V781" i="11"/>
  <c r="D54" i="2" l="1"/>
  <c r="G54" i="2"/>
  <c r="J54" i="2" s="1"/>
  <c r="G49" i="2"/>
  <c r="F49" i="2"/>
  <c r="F56" i="2" s="1"/>
  <c r="D49" i="2"/>
  <c r="G33" i="2"/>
  <c r="J33" i="2" s="1"/>
  <c r="F33" i="2"/>
  <c r="D33" i="2"/>
  <c r="G28" i="2"/>
  <c r="J28" i="2" s="1"/>
  <c r="F28" i="2"/>
  <c r="D28" i="2"/>
  <c r="D56" i="2" l="1"/>
  <c r="G65" i="2"/>
  <c r="J65" i="2" s="1"/>
  <c r="G56" i="2"/>
  <c r="J56" i="2" s="1"/>
  <c r="J49" i="2"/>
  <c r="D35" i="2"/>
  <c r="D37" i="2" s="1"/>
  <c r="G35" i="2"/>
  <c r="F35" i="2"/>
  <c r="F37" i="2" s="1"/>
  <c r="F58" i="2" s="1"/>
  <c r="D58" i="2" l="1"/>
  <c r="G37" i="2"/>
  <c r="J35" i="2"/>
  <c r="G63" i="2" l="1"/>
  <c r="G58" i="2"/>
  <c r="G66" i="2" l="1"/>
  <c r="R769" i="11" l="1"/>
  <c r="R1418" i="11" s="1"/>
  <c r="U769" i="11"/>
  <c r="U1418" i="11" s="1"/>
  <c r="I36" i="2" l="1"/>
  <c r="T769" i="11"/>
  <c r="T1418" i="11" s="1"/>
  <c r="I37" i="2" l="1"/>
  <c r="J37" i="2" s="1"/>
  <c r="J59" i="2" s="1"/>
  <c r="J36" i="2"/>
  <c r="V769" i="11"/>
  <c r="V1418" i="11" s="1"/>
  <c r="I63" i="2" l="1"/>
  <c r="I66" i="2" s="1"/>
  <c r="J66" i="2" s="1"/>
  <c r="I58" i="2"/>
  <c r="I59" i="2" s="1"/>
  <c r="J58" i="2"/>
  <c r="J63" i="2" l="1"/>
  <c r="W838" i="11"/>
  <c r="W808" i="11"/>
  <c r="W795" i="11"/>
  <c r="W823" i="11"/>
  <c r="W763" i="11"/>
  <c r="W767" i="11"/>
  <c r="W765" i="11"/>
  <c r="W761" i="11"/>
  <c r="W768" i="11"/>
  <c r="W766" i="11"/>
  <c r="W762" i="11"/>
  <c r="W760" i="11"/>
  <c r="W1212" i="11"/>
  <c r="W557" i="11"/>
  <c r="W1003" i="11"/>
  <c r="W720" i="11"/>
  <c r="W578" i="11"/>
  <c r="W399" i="11"/>
  <c r="W1062" i="11"/>
  <c r="W1327" i="11"/>
  <c r="W1247" i="11"/>
  <c r="W434" i="11"/>
  <c r="W617" i="11"/>
  <c r="W315" i="11"/>
  <c r="W1225" i="11"/>
  <c r="W235" i="11"/>
  <c r="W997" i="11"/>
  <c r="W459" i="11"/>
  <c r="W239" i="11"/>
  <c r="W84" i="11"/>
  <c r="W1344" i="11"/>
  <c r="W1293" i="11"/>
  <c r="W323" i="11"/>
  <c r="W296" i="11"/>
  <c r="W1376" i="11"/>
  <c r="W966" i="11"/>
  <c r="W425" i="11"/>
  <c r="W134" i="11"/>
  <c r="W389" i="11"/>
  <c r="W1253" i="11"/>
  <c r="W93" i="11"/>
  <c r="W395" i="11"/>
  <c r="W1076" i="11"/>
  <c r="W1403" i="11"/>
  <c r="W829" i="11"/>
  <c r="W515" i="11"/>
  <c r="W255" i="11"/>
  <c r="W1392" i="11"/>
  <c r="W911" i="11"/>
  <c r="W345" i="11"/>
  <c r="W583" i="11"/>
  <c r="W1193" i="11"/>
  <c r="W137" i="11"/>
  <c r="W90" i="11"/>
  <c r="W50" i="11"/>
  <c r="W382" i="11"/>
  <c r="W362" i="11"/>
  <c r="W247" i="11"/>
  <c r="W383" i="11"/>
  <c r="W1345" i="11"/>
  <c r="W1160" i="11"/>
  <c r="W339" i="11"/>
  <c r="W1163" i="11"/>
  <c r="W393" i="11"/>
  <c r="W810" i="11"/>
  <c r="W1290" i="11"/>
  <c r="W591" i="11"/>
  <c r="W463" i="11"/>
  <c r="W703" i="11"/>
  <c r="W666" i="11"/>
  <c r="W1238" i="11"/>
  <c r="W59" i="11"/>
  <c r="W1051" i="11"/>
  <c r="W21" i="11"/>
  <c r="W1019" i="11"/>
  <c r="W380" i="11"/>
  <c r="W940" i="11"/>
  <c r="W224" i="11"/>
  <c r="W311" i="11"/>
  <c r="W147" i="11"/>
  <c r="W601" i="11"/>
  <c r="W390" i="11"/>
  <c r="W14" i="11"/>
  <c r="W678" i="11"/>
  <c r="W1349" i="11"/>
  <c r="W917" i="11"/>
  <c r="W774" i="11"/>
  <c r="W1362" i="11"/>
  <c r="W1326" i="11"/>
  <c r="W417" i="11"/>
  <c r="W1139" i="11"/>
  <c r="W856" i="11"/>
  <c r="W1182" i="11"/>
  <c r="W608" i="11"/>
  <c r="W581" i="11"/>
  <c r="W614" i="11"/>
  <c r="W1102" i="11"/>
  <c r="W620" i="11"/>
  <c r="W1381" i="11"/>
  <c r="W607" i="11"/>
  <c r="W999" i="11"/>
  <c r="W421" i="11"/>
  <c r="W1304" i="11"/>
  <c r="W1177" i="11"/>
  <c r="W497" i="11"/>
  <c r="W439" i="11"/>
  <c r="W629" i="11"/>
  <c r="W948" i="11"/>
  <c r="W494" i="11"/>
  <c r="W565" i="11"/>
  <c r="W228" i="11"/>
  <c r="W550" i="11"/>
  <c r="W986" i="11"/>
  <c r="W906" i="11"/>
  <c r="W1134" i="11"/>
  <c r="W457" i="11"/>
  <c r="W483" i="11"/>
  <c r="W38" i="11"/>
  <c r="W1072" i="11"/>
  <c r="W95" i="11"/>
  <c r="W905" i="11"/>
  <c r="W121" i="11"/>
  <c r="W1186" i="11"/>
  <c r="W1033" i="11"/>
  <c r="W508" i="11"/>
  <c r="W244" i="11"/>
  <c r="W211" i="11"/>
  <c r="W539" i="11"/>
  <c r="W495" i="11"/>
  <c r="W937" i="11"/>
  <c r="W778" i="11"/>
  <c r="W853" i="11"/>
  <c r="W1032" i="11"/>
  <c r="W340" i="11"/>
  <c r="W756" i="11"/>
  <c r="W752" i="11"/>
  <c r="W180" i="11"/>
  <c r="W1037" i="11"/>
  <c r="W775" i="11"/>
  <c r="W279" i="11"/>
  <c r="W779" i="11"/>
  <c r="W388" i="11"/>
  <c r="W1340" i="11"/>
  <c r="W664" i="11"/>
  <c r="W351" i="11"/>
  <c r="W466" i="11"/>
  <c r="W1276" i="11"/>
  <c r="W1194" i="11"/>
  <c r="W757" i="11"/>
  <c r="W283" i="11"/>
  <c r="W98" i="11"/>
  <c r="W517" i="11"/>
  <c r="W1248" i="11"/>
  <c r="W699" i="11"/>
  <c r="W444" i="11"/>
  <c r="W1027" i="11"/>
  <c r="W936" i="11"/>
  <c r="W360" i="11"/>
  <c r="W1234" i="11"/>
  <c r="W559" i="11"/>
  <c r="W24" i="11"/>
  <c r="W335" i="11"/>
  <c r="W1323" i="11"/>
  <c r="W794" i="11"/>
  <c r="W1041" i="11"/>
  <c r="W945" i="11"/>
  <c r="W1130" i="11"/>
  <c r="W186" i="11"/>
  <c r="W103" i="11"/>
  <c r="W126" i="11"/>
  <c r="W491" i="11"/>
  <c r="W1314" i="11"/>
  <c r="W1184" i="11"/>
  <c r="W719" i="11"/>
  <c r="W139" i="11"/>
  <c r="W192" i="11"/>
  <c r="W1107" i="11"/>
  <c r="W632" i="11"/>
  <c r="W1366" i="11"/>
  <c r="W183" i="11"/>
  <c r="W42" i="11"/>
  <c r="W870" i="11"/>
  <c r="W990" i="11"/>
  <c r="W489" i="11"/>
  <c r="W540" i="11"/>
  <c r="W498" i="11"/>
  <c r="W1406" i="11"/>
  <c r="W408" i="11"/>
  <c r="W730" i="11"/>
  <c r="W873" i="11"/>
  <c r="W122" i="11"/>
  <c r="W1309" i="11"/>
  <c r="W252" i="11"/>
  <c r="W712" i="11"/>
  <c r="W1156" i="11"/>
  <c r="W1401" i="11"/>
  <c r="W294" i="11"/>
  <c r="W928" i="11"/>
  <c r="W925" i="11"/>
  <c r="W682" i="11"/>
  <c r="W914" i="11"/>
  <c r="W941" i="11"/>
  <c r="W189" i="11"/>
  <c r="W88" i="11"/>
  <c r="W199" i="11"/>
  <c r="W1365" i="11"/>
  <c r="W636" i="11"/>
  <c r="W544" i="11"/>
  <c r="W170" i="11"/>
  <c r="W1196" i="11"/>
  <c r="W1231" i="11"/>
  <c r="W718" i="11"/>
  <c r="W478" i="11"/>
  <c r="W1325" i="11"/>
  <c r="W1414" i="11"/>
  <c r="W1098" i="11"/>
  <c r="W553" i="11"/>
  <c r="W72" i="11"/>
  <c r="W1108" i="11"/>
  <c r="W280" i="11"/>
  <c r="W619" i="11"/>
  <c r="W447" i="11"/>
  <c r="W1017" i="11"/>
  <c r="W665" i="11"/>
  <c r="W860" i="11"/>
  <c r="W317" i="11"/>
  <c r="W407" i="11"/>
  <c r="W45" i="11"/>
  <c r="W1312" i="11"/>
  <c r="W260" i="11"/>
  <c r="W151" i="11"/>
  <c r="W276" i="11"/>
  <c r="W1069" i="11"/>
  <c r="W1264" i="11"/>
  <c r="W481" i="11"/>
  <c r="W1204" i="11"/>
  <c r="W700" i="11"/>
  <c r="W57" i="11"/>
  <c r="W1242" i="11"/>
  <c r="W747" i="11"/>
  <c r="W232" i="11"/>
  <c r="W542" i="11"/>
  <c r="W230" i="11"/>
  <c r="W616" i="11"/>
  <c r="W1128" i="11"/>
  <c r="W164" i="11"/>
  <c r="W429" i="11"/>
  <c r="W433" i="11"/>
  <c r="W1144" i="11"/>
  <c r="W184" i="11"/>
  <c r="W289" i="11"/>
  <c r="Y289" i="11" s="1"/>
  <c r="W73" i="11"/>
  <c r="W1209" i="11"/>
  <c r="W334" i="11"/>
  <c r="W487" i="11"/>
  <c r="W1095" i="11"/>
  <c r="W934" i="11"/>
  <c r="W910" i="11"/>
  <c r="W885" i="11"/>
  <c r="W363" i="11"/>
  <c r="W993" i="11"/>
  <c r="W1013" i="11"/>
  <c r="W197" i="11"/>
  <c r="W173" i="11"/>
  <c r="W1342" i="11"/>
  <c r="W813" i="11"/>
  <c r="W1230" i="11"/>
  <c r="W411" i="11"/>
  <c r="W1219" i="11"/>
  <c r="W1237" i="11"/>
  <c r="W938" i="11"/>
  <c r="W1279" i="11"/>
  <c r="W753" i="11"/>
  <c r="W438" i="11"/>
  <c r="W200" i="11"/>
  <c r="W1111" i="11"/>
  <c r="W551" i="11"/>
  <c r="W461" i="11"/>
  <c r="W725" i="11"/>
  <c r="W600" i="11"/>
  <c r="W44" i="11"/>
  <c r="W1031" i="11"/>
  <c r="W278" i="11"/>
  <c r="W820" i="11"/>
  <c r="W610" i="11"/>
  <c r="W1286" i="11"/>
  <c r="W210" i="11"/>
  <c r="W207" i="11"/>
  <c r="W149" i="11"/>
  <c r="W221" i="11"/>
  <c r="W167" i="11"/>
  <c r="W62" i="11"/>
  <c r="W375" i="11"/>
  <c r="W1382" i="11"/>
  <c r="W1367" i="11"/>
  <c r="W357" i="11"/>
  <c r="W1236" i="11"/>
  <c r="W1214" i="11"/>
  <c r="W415" i="11"/>
  <c r="W797" i="11"/>
  <c r="W702" i="11"/>
  <c r="W1396" i="11"/>
  <c r="W673" i="11"/>
  <c r="W1146" i="11"/>
  <c r="W348" i="11"/>
  <c r="W596" i="11"/>
  <c r="W871" i="11"/>
  <c r="W801" i="11"/>
  <c r="W887" i="11"/>
  <c r="W864" i="11"/>
  <c r="W1085" i="11"/>
  <c r="W536" i="11"/>
  <c r="W505" i="11"/>
  <c r="W445" i="11"/>
  <c r="W686" i="11"/>
  <c r="W533" i="11"/>
  <c r="W1294" i="11"/>
  <c r="W519" i="11"/>
  <c r="W1350" i="11"/>
  <c r="W881" i="11"/>
  <c r="W1397" i="11"/>
  <c r="W618" i="11"/>
  <c r="W722" i="11"/>
  <c r="W685" i="11"/>
  <c r="W1322" i="11"/>
  <c r="W588" i="11"/>
  <c r="W178" i="11"/>
  <c r="W1195" i="11"/>
  <c r="W672" i="11"/>
  <c r="W1121" i="11"/>
  <c r="W1172" i="11"/>
  <c r="W414" i="11"/>
  <c r="W1136" i="11"/>
  <c r="W739" i="11"/>
  <c r="W71" i="11"/>
  <c r="W554" i="11"/>
  <c r="W1165" i="11"/>
  <c r="W643" i="11"/>
  <c r="W736" i="11"/>
  <c r="W18" i="11"/>
  <c r="W201" i="11"/>
  <c r="W1336" i="11"/>
  <c r="W349" i="11"/>
  <c r="W1147" i="11"/>
  <c r="W1010" i="11"/>
  <c r="W827" i="11"/>
  <c r="W1100" i="11"/>
  <c r="W155" i="11"/>
  <c r="W53" i="11"/>
  <c r="W503" i="11"/>
  <c r="W1416" i="11"/>
  <c r="W264" i="11"/>
  <c r="W1369" i="11"/>
  <c r="W717" i="11"/>
  <c r="W843" i="11"/>
  <c r="W56" i="11"/>
  <c r="W451" i="11"/>
  <c r="W157" i="11"/>
  <c r="W883" i="11"/>
  <c r="W1189" i="11"/>
  <c r="W577" i="11"/>
  <c r="W1029" i="11"/>
  <c r="W336" i="11"/>
  <c r="W257" i="11"/>
  <c r="W904" i="11"/>
  <c r="W359" i="11"/>
  <c r="W812" i="11"/>
  <c r="W734" i="11"/>
  <c r="W663" i="11"/>
  <c r="W476" i="11"/>
  <c r="W1272" i="11"/>
  <c r="W41" i="11"/>
  <c r="W1174" i="11"/>
  <c r="W376" i="11"/>
  <c r="W609" i="11"/>
  <c r="W115" i="11"/>
  <c r="W1042" i="11"/>
  <c r="W1099" i="11"/>
  <c r="W862" i="11"/>
  <c r="W825" i="11"/>
  <c r="W1334" i="11"/>
  <c r="W721" i="11"/>
  <c r="W1354" i="11"/>
  <c r="W985" i="11"/>
  <c r="W573" i="11"/>
  <c r="W866" i="11"/>
  <c r="W877" i="11"/>
  <c r="W612" i="11"/>
  <c r="W840" i="11"/>
  <c r="W77" i="11"/>
  <c r="W978" i="11"/>
  <c r="W568" i="11"/>
  <c r="W1256" i="11"/>
  <c r="W400" i="11"/>
  <c r="W1229" i="11"/>
  <c r="W107" i="11"/>
  <c r="W353" i="11"/>
  <c r="W227" i="11"/>
  <c r="W901" i="11"/>
  <c r="W74" i="11"/>
  <c r="W314" i="11"/>
  <c r="W1217" i="11"/>
  <c r="W81" i="11"/>
  <c r="W1402" i="11"/>
  <c r="W949" i="11"/>
  <c r="W737" i="11"/>
  <c r="W49" i="11"/>
  <c r="W742" i="11"/>
  <c r="W926" i="11"/>
  <c r="W181" i="11"/>
  <c r="W648" i="11"/>
  <c r="W1331" i="11"/>
  <c r="W324" i="11"/>
  <c r="W195" i="11"/>
  <c r="W807" i="11"/>
  <c r="W1393" i="11"/>
  <c r="W130" i="11"/>
  <c r="W31" i="11"/>
  <c r="W1188" i="11"/>
  <c r="W166" i="11"/>
  <c r="W51" i="11"/>
  <c r="W1056" i="11"/>
  <c r="W924" i="11"/>
  <c r="W828" i="11"/>
  <c r="W225" i="11"/>
  <c r="W406" i="11"/>
  <c r="W733" i="11"/>
  <c r="W826" i="11"/>
  <c r="W112" i="11"/>
  <c r="W94" i="11"/>
  <c r="W355" i="11"/>
  <c r="W172" i="11"/>
  <c r="W25" i="11"/>
  <c r="W1064" i="11"/>
  <c r="W1045" i="11"/>
  <c r="W248" i="11"/>
  <c r="W365" i="11"/>
  <c r="W1023" i="11"/>
  <c r="W969" i="11"/>
  <c r="W87" i="11"/>
  <c r="W676" i="11"/>
  <c r="W1112" i="11"/>
  <c r="W773" i="11"/>
  <c r="W974" i="11"/>
  <c r="W606" i="11"/>
  <c r="W1047" i="11"/>
  <c r="W556" i="11"/>
  <c r="W714" i="11"/>
  <c r="W1155" i="11"/>
  <c r="W776" i="11"/>
  <c r="W462" i="11"/>
  <c r="W574" i="11"/>
  <c r="W133" i="11"/>
  <c r="W821" i="11"/>
  <c r="W1200" i="11"/>
  <c r="W1012" i="11"/>
  <c r="W1078" i="11"/>
  <c r="W1143" i="11"/>
  <c r="W410" i="11"/>
  <c r="W1400" i="11"/>
  <c r="W129" i="11"/>
  <c r="W384" i="11"/>
  <c r="W1109" i="11"/>
  <c r="W456" i="11"/>
  <c r="W250" i="11"/>
  <c r="W1131" i="11"/>
  <c r="W805" i="11"/>
  <c r="W1054" i="11"/>
  <c r="W419" i="11"/>
  <c r="W1007" i="11"/>
  <c r="W405" i="11"/>
  <c r="W1265" i="11"/>
  <c r="W46" i="11"/>
  <c r="W706" i="11"/>
  <c r="W738" i="11"/>
  <c r="W1289" i="11"/>
  <c r="W17" i="11"/>
  <c r="W822" i="11"/>
  <c r="W900" i="11"/>
  <c r="W939" i="11"/>
  <c r="W1332" i="11"/>
  <c r="W26" i="11"/>
  <c r="W68" i="11"/>
  <c r="W603" i="11"/>
  <c r="W1335" i="11"/>
  <c r="W350" i="11"/>
  <c r="W241" i="11"/>
  <c r="W290" i="11"/>
  <c r="W1170" i="11"/>
  <c r="W662" i="11"/>
  <c r="W1141" i="11"/>
  <c r="W509" i="11"/>
  <c r="W876" i="11"/>
  <c r="W902" i="11"/>
  <c r="W1357" i="11"/>
  <c r="W475" i="11"/>
  <c r="W141" i="11"/>
  <c r="W1360" i="11"/>
  <c r="W597" i="11"/>
  <c r="W537" i="11"/>
  <c r="W4" i="11"/>
  <c r="W486" i="11"/>
  <c r="W793" i="11"/>
  <c r="W216" i="11"/>
  <c r="W1240" i="11"/>
  <c r="W465" i="11"/>
  <c r="W169" i="11"/>
  <c r="W552" i="11"/>
  <c r="W930" i="11"/>
  <c r="W422" i="11"/>
  <c r="W671" i="11"/>
  <c r="W646" i="11"/>
  <c r="W710" i="11"/>
  <c r="W502" i="11"/>
  <c r="W1024" i="11"/>
  <c r="W895" i="11"/>
  <c r="W1221" i="11"/>
  <c r="W1250" i="11"/>
  <c r="W639" i="11"/>
  <c r="W1158" i="11"/>
  <c r="W1330" i="11"/>
  <c r="W1223" i="11"/>
  <c r="W1306" i="11"/>
  <c r="W1168" i="11"/>
  <c r="W78" i="11"/>
  <c r="W759" i="11"/>
  <c r="W647" i="11"/>
  <c r="W1129" i="11"/>
  <c r="W1161" i="11"/>
  <c r="W592" i="11"/>
  <c r="W912" i="11"/>
  <c r="W858" i="11"/>
  <c r="W1073" i="11"/>
  <c r="W193" i="11"/>
  <c r="W1008" i="11"/>
  <c r="W1133" i="11"/>
  <c r="W572" i="11"/>
  <c r="W202" i="11"/>
  <c r="W165" i="11"/>
  <c r="W582" i="11"/>
  <c r="W501" i="11"/>
  <c r="W637" i="11"/>
  <c r="W965" i="11"/>
  <c r="W816" i="11"/>
  <c r="W1338" i="11"/>
  <c r="W1009" i="11"/>
  <c r="W852" i="11"/>
  <c r="W6" i="11"/>
  <c r="W788" i="11"/>
  <c r="W1244" i="11"/>
  <c r="W101" i="11"/>
  <c r="W1364" i="11"/>
  <c r="W63" i="11"/>
  <c r="W274" i="11"/>
  <c r="W894" i="11"/>
  <c r="W1067" i="11"/>
  <c r="W416" i="11"/>
  <c r="W1002" i="11"/>
  <c r="W284" i="11"/>
  <c r="W1014" i="11"/>
  <c r="W1328" i="11"/>
  <c r="W1388" i="11"/>
  <c r="W479" i="11"/>
  <c r="W980" i="11"/>
  <c r="W1210" i="11"/>
  <c r="W956" i="11"/>
  <c r="W1059" i="11"/>
  <c r="W482" i="11"/>
  <c r="W605" i="11"/>
  <c r="W705" i="11"/>
  <c r="W798" i="11"/>
  <c r="W233" i="11"/>
  <c r="W272" i="11"/>
  <c r="W668" i="11"/>
  <c r="W1302" i="11"/>
  <c r="W1378" i="11"/>
  <c r="W780" i="11"/>
  <c r="W626" i="11"/>
  <c r="W973" i="11"/>
  <c r="W1050" i="11"/>
  <c r="W69" i="11"/>
  <c r="W143" i="11"/>
  <c r="W332" i="11"/>
  <c r="W689" i="11"/>
  <c r="W1207" i="11"/>
  <c r="W154" i="11"/>
  <c r="W347" i="11"/>
  <c r="W555" i="11"/>
  <c r="W15" i="11"/>
  <c r="W1162" i="11"/>
  <c r="W645" i="11"/>
  <c r="W96" i="11"/>
  <c r="W258" i="11"/>
  <c r="W1104" i="11"/>
  <c r="W392" i="11"/>
  <c r="W1164" i="11"/>
  <c r="W709" i="11"/>
  <c r="W716" i="11"/>
  <c r="W1022" i="11"/>
  <c r="W836" i="11"/>
  <c r="W751" i="11"/>
  <c r="W972" i="11"/>
  <c r="W726" i="11"/>
  <c r="W346" i="11"/>
  <c r="W171" i="11"/>
  <c r="W1175" i="11"/>
  <c r="W979" i="11"/>
  <c r="W576" i="11"/>
  <c r="W254" i="11"/>
  <c r="W113" i="11"/>
  <c r="W898" i="11"/>
  <c r="W1333" i="11"/>
  <c r="W1125" i="11"/>
  <c r="W168" i="11"/>
  <c r="W327" i="11"/>
  <c r="W1005" i="11"/>
  <c r="W1140" i="11"/>
  <c r="W33" i="11"/>
  <c r="W754" i="11"/>
  <c r="W364" i="11"/>
  <c r="W156" i="11"/>
  <c r="W220" i="11"/>
  <c r="W532" i="11"/>
  <c r="W701" i="11"/>
  <c r="W691" i="11"/>
  <c r="W874" i="11"/>
  <c r="W99" i="11"/>
  <c r="W1061" i="11"/>
  <c r="W292" i="11"/>
  <c r="W644" i="11"/>
  <c r="W1291" i="11"/>
  <c r="W567" i="11"/>
  <c r="W286" i="11"/>
  <c r="W1026" i="11"/>
  <c r="W271" i="11"/>
  <c r="W1205" i="11"/>
  <c r="W580" i="11"/>
  <c r="W1124" i="11"/>
  <c r="W222" i="11"/>
  <c r="W817" i="11"/>
  <c r="W1173" i="11"/>
  <c r="W309" i="11"/>
  <c r="W964" i="11"/>
  <c r="W1122" i="11"/>
  <c r="W908" i="11"/>
  <c r="W198" i="11"/>
  <c r="W1090" i="11"/>
  <c r="W510" i="11"/>
  <c r="W1192" i="11"/>
  <c r="W80" i="11"/>
  <c r="W1316" i="11"/>
  <c r="W661" i="11"/>
  <c r="W1086" i="11"/>
  <c r="W36" i="11"/>
  <c r="W869" i="11"/>
  <c r="W996" i="11"/>
  <c r="W467" i="11"/>
  <c r="W1351" i="11"/>
  <c r="W320" i="11"/>
  <c r="W1324" i="11"/>
  <c r="W86" i="11"/>
  <c r="W490" i="11"/>
  <c r="W961" i="11"/>
  <c r="W819" i="11"/>
  <c r="W777" i="11"/>
  <c r="W1096" i="11"/>
  <c r="W1398" i="11"/>
  <c r="W396" i="11"/>
  <c r="W745" i="11"/>
  <c r="W692" i="11"/>
  <c r="W471" i="11"/>
  <c r="W386" i="11"/>
  <c r="W361" i="11"/>
  <c r="W954" i="11"/>
  <c r="W896" i="11"/>
  <c r="W1127" i="11"/>
  <c r="W623" i="11"/>
  <c r="W293" i="11"/>
  <c r="W492" i="11"/>
  <c r="W918" i="11"/>
  <c r="W1117" i="11"/>
  <c r="W1254" i="11"/>
  <c r="W1285" i="11"/>
  <c r="W935" i="11"/>
  <c r="W923" i="11"/>
  <c r="W520" i="11"/>
  <c r="W659" i="11"/>
  <c r="W889" i="11"/>
  <c r="W1380" i="11"/>
  <c r="W162" i="11"/>
  <c r="W635" i="11"/>
  <c r="W915" i="11"/>
  <c r="W535" i="11"/>
  <c r="W477" i="11"/>
  <c r="W196" i="11"/>
  <c r="W1105" i="11"/>
  <c r="W104" i="11"/>
  <c r="W1384" i="11"/>
  <c r="W1052" i="11"/>
  <c r="W303" i="11"/>
  <c r="W1126" i="11"/>
  <c r="W435" i="11"/>
  <c r="W641" i="11"/>
  <c r="W187" i="11"/>
  <c r="W266" i="11"/>
  <c r="W1389" i="11"/>
  <c r="W474" i="11"/>
  <c r="W443" i="11"/>
  <c r="W698" i="11"/>
  <c r="W1199" i="11"/>
  <c r="W806" i="11"/>
  <c r="W653" i="11"/>
  <c r="W1088" i="11"/>
  <c r="W1296" i="11"/>
  <c r="W506" i="11"/>
  <c r="W1374" i="11"/>
  <c r="W325" i="11"/>
  <c r="W1278" i="11"/>
  <c r="W1372" i="11"/>
  <c r="W586" i="11"/>
  <c r="W1053" i="11"/>
  <c r="W420" i="11"/>
  <c r="W987" i="11"/>
  <c r="W1280" i="11"/>
  <c r="W727" i="11"/>
  <c r="W1348" i="11"/>
  <c r="W1266" i="11"/>
  <c r="W480" i="11"/>
  <c r="W589" i="11"/>
  <c r="W976" i="11"/>
  <c r="W1123" i="11"/>
  <c r="W76" i="11"/>
  <c r="W962" i="11"/>
  <c r="W403" i="11"/>
  <c r="W65" i="11"/>
  <c r="W67" i="11"/>
  <c r="W585" i="11"/>
  <c r="W1206" i="11"/>
  <c r="W1116" i="11"/>
  <c r="W318" i="11"/>
  <c r="W1198" i="11"/>
  <c r="W13" i="11"/>
  <c r="W402" i="11"/>
  <c r="W1387" i="11"/>
  <c r="W1178" i="11"/>
  <c r="W8" i="11"/>
  <c r="W931" i="11"/>
  <c r="W634" i="11"/>
  <c r="W790" i="11"/>
  <c r="W529" i="11"/>
  <c r="W527" i="11"/>
  <c r="W1373" i="11"/>
  <c r="W1148" i="11"/>
  <c r="W110" i="11"/>
  <c r="W1298" i="11"/>
  <c r="W16" i="11"/>
  <c r="W1411" i="11"/>
  <c r="W161" i="11"/>
  <c r="W394" i="11"/>
  <c r="W116" i="11"/>
  <c r="W792" i="11"/>
  <c r="W131" i="11"/>
  <c r="W749" i="11"/>
  <c r="W677" i="11"/>
  <c r="W288" i="11"/>
  <c r="W85" i="11"/>
  <c r="W273" i="11"/>
  <c r="W587" i="11"/>
  <c r="W1228" i="11"/>
  <c r="W1004" i="11"/>
  <c r="W959" i="11"/>
  <c r="W304" i="11"/>
  <c r="W1082" i="11"/>
  <c r="W735" i="11"/>
  <c r="W1321" i="11"/>
  <c r="W656" i="11"/>
  <c r="W602" i="11"/>
  <c r="W684" i="11"/>
  <c r="W432" i="11"/>
  <c r="W1315" i="11"/>
  <c r="W428" i="11"/>
  <c r="W879" i="11"/>
  <c r="W744" i="11"/>
  <c r="W331" i="11"/>
  <c r="W1258" i="11"/>
  <c r="W857" i="11"/>
  <c r="W571" i="11"/>
  <c r="W111" i="11"/>
  <c r="W330" i="11"/>
  <c r="W163" i="11"/>
  <c r="W570" i="11"/>
  <c r="W1180" i="11"/>
  <c r="W624" i="11"/>
  <c r="W525" i="11"/>
  <c r="W621" i="11"/>
  <c r="W741" i="11"/>
  <c r="W530" i="11"/>
  <c r="W1375" i="11"/>
  <c r="W1202" i="11"/>
  <c r="W1379" i="11"/>
  <c r="W1021" i="11"/>
  <c r="W975" i="11"/>
  <c r="W267" i="11"/>
  <c r="W1006" i="11"/>
  <c r="W426" i="11"/>
  <c r="W982" i="11"/>
  <c r="W1368" i="11"/>
  <c r="W834" i="11"/>
  <c r="W988" i="11"/>
  <c r="W1371" i="11"/>
  <c r="W496" i="11"/>
  <c r="W1171" i="11"/>
  <c r="W789" i="11"/>
  <c r="W932" i="11"/>
  <c r="W316" i="11"/>
  <c r="W541" i="11"/>
  <c r="W575" i="11"/>
  <c r="W298" i="11"/>
  <c r="W909" i="11"/>
  <c r="W890" i="11"/>
  <c r="W240" i="11"/>
  <c r="W878" i="11"/>
  <c r="W681" i="11"/>
  <c r="W638" i="11"/>
  <c r="W561" i="11"/>
  <c r="W1153" i="11"/>
  <c r="W566" i="11"/>
  <c r="W1060" i="11"/>
  <c r="W208" i="11"/>
  <c r="W409" i="11"/>
  <c r="W1222" i="11"/>
  <c r="W743" i="11"/>
  <c r="W842" i="11"/>
  <c r="W708" i="11"/>
  <c r="W82" i="11"/>
  <c r="W66" i="11"/>
  <c r="W1137" i="11"/>
  <c r="W1093" i="11"/>
  <c r="W1169" i="11"/>
  <c r="W176" i="11"/>
  <c r="W431" i="11"/>
  <c r="W89" i="11"/>
  <c r="W29" i="11"/>
  <c r="W1329" i="11"/>
  <c r="W642" i="11"/>
  <c r="W1203" i="11"/>
  <c r="W1138" i="11"/>
  <c r="W1410" i="11"/>
  <c r="W786" i="11"/>
  <c r="W1101" i="11"/>
  <c r="W1089" i="11"/>
  <c r="W366" i="11"/>
  <c r="W379" i="11"/>
  <c r="W452" i="11"/>
  <c r="W1071" i="11"/>
  <c r="W1251" i="11"/>
  <c r="W740" i="11"/>
  <c r="W1405" i="11"/>
  <c r="W441" i="11"/>
  <c r="W127" i="11"/>
  <c r="W1020" i="11"/>
  <c r="W1409" i="11"/>
  <c r="W1066" i="11"/>
  <c r="W844" i="11"/>
  <c r="W1016" i="11"/>
  <c r="W1245" i="11"/>
  <c r="W675" i="11"/>
  <c r="W1259" i="11"/>
  <c r="W950" i="11"/>
  <c r="W175" i="11"/>
  <c r="W1191" i="11"/>
  <c r="W651" i="11"/>
  <c r="W270" i="11"/>
  <c r="W1341" i="11"/>
  <c r="W1183" i="11"/>
  <c r="W1399" i="11"/>
  <c r="W1386" i="11"/>
  <c r="W132" i="11"/>
  <c r="W1030" i="11"/>
  <c r="W418" i="11"/>
  <c r="W1246" i="11"/>
  <c r="W226" i="11"/>
  <c r="W1154" i="11"/>
  <c r="W1103" i="11"/>
  <c r="W148" i="11"/>
  <c r="W963" i="11"/>
  <c r="W160" i="11"/>
  <c r="W338" i="11"/>
  <c r="W1352" i="11"/>
  <c r="W670" i="11"/>
  <c r="W308" i="11"/>
  <c r="W215" i="11"/>
  <c r="W297" i="11"/>
  <c r="W454" i="11"/>
  <c r="W39" i="11"/>
  <c r="W599" i="11"/>
  <c r="W484" i="11"/>
  <c r="W158" i="11"/>
  <c r="W569" i="11"/>
  <c r="W1295" i="11"/>
  <c r="W246" i="11"/>
  <c r="W1383" i="11"/>
  <c r="W1271" i="11"/>
  <c r="W333" i="11"/>
  <c r="W1039" i="11"/>
  <c r="W1275" i="11"/>
  <c r="W1262" i="11"/>
  <c r="W326" i="11"/>
  <c r="W387" i="11"/>
  <c r="W983" i="11"/>
  <c r="W899" i="11"/>
  <c r="W391" i="11"/>
  <c r="W953" i="11"/>
  <c r="W277" i="11"/>
  <c r="W23" i="11"/>
  <c r="W837" i="11"/>
  <c r="W337" i="11"/>
  <c r="W485" i="11"/>
  <c r="W11" i="11"/>
  <c r="W1001" i="11"/>
  <c r="W1110" i="11"/>
  <c r="W875" i="11"/>
  <c r="W1115" i="11"/>
  <c r="W598" i="11"/>
  <c r="W1035" i="11"/>
  <c r="W102" i="11"/>
  <c r="W1339" i="11"/>
  <c r="W1277" i="11"/>
  <c r="W1395" i="11"/>
  <c r="W1145" i="11"/>
  <c r="W369" i="11"/>
  <c r="W524" i="11"/>
  <c r="W1299" i="11"/>
  <c r="W526" i="11"/>
  <c r="W358" i="11"/>
  <c r="W1404" i="11"/>
  <c r="W40" i="11"/>
  <c r="W770" i="11"/>
  <c r="W119" i="11"/>
  <c r="W413" i="11"/>
  <c r="W1075" i="11"/>
  <c r="W378" i="11"/>
  <c r="W312" i="11"/>
  <c r="W472" i="11"/>
  <c r="W1257" i="11"/>
  <c r="W75" i="11"/>
  <c r="W1114" i="11"/>
  <c r="W47" i="11"/>
  <c r="W952" i="11"/>
  <c r="W287" i="11"/>
  <c r="W440" i="11"/>
  <c r="W748" i="11"/>
  <c r="W1269" i="11"/>
  <c r="W1065" i="11"/>
  <c r="W880" i="11"/>
  <c r="W275" i="11"/>
  <c r="W546" i="11"/>
  <c r="W523" i="11"/>
  <c r="W251" i="11"/>
  <c r="W1358" i="11"/>
  <c r="W947" i="11"/>
  <c r="W811" i="11"/>
  <c r="W595" i="11"/>
  <c r="W153" i="11"/>
  <c r="W1208" i="11"/>
  <c r="W913" i="11"/>
  <c r="W424" i="11"/>
  <c r="W654" i="11"/>
  <c r="W256" i="11"/>
  <c r="W992" i="11"/>
  <c r="W108" i="11"/>
  <c r="W590" i="11"/>
  <c r="W135" i="11"/>
  <c r="W861" i="11"/>
  <c r="W83" i="11"/>
  <c r="W1310" i="11"/>
  <c r="W58" i="11"/>
  <c r="W630" i="11"/>
  <c r="W845" i="11"/>
  <c r="W1284" i="11"/>
  <c r="W1311" i="11"/>
  <c r="W594" i="11"/>
  <c r="W427" i="11"/>
  <c r="W291" i="11"/>
  <c r="W145" i="11"/>
  <c r="W1353" i="11"/>
  <c r="W1235" i="11"/>
  <c r="W1043" i="11"/>
  <c r="W179" i="11"/>
  <c r="W916" i="11"/>
  <c r="W213" i="11"/>
  <c r="W301" i="11"/>
  <c r="W188" i="11"/>
  <c r="W989" i="11"/>
  <c r="W469" i="11"/>
  <c r="W125" i="11"/>
  <c r="W377" i="11"/>
  <c r="W217" i="11"/>
  <c r="W1394" i="11"/>
  <c r="W64" i="11"/>
  <c r="W1346" i="11"/>
  <c r="W1135" i="11"/>
  <c r="W144" i="11"/>
  <c r="W124" i="11"/>
  <c r="W371" i="11"/>
  <c r="W1167" i="11"/>
  <c r="W453" i="11"/>
  <c r="W782" i="11"/>
  <c r="W919" i="11"/>
  <c r="W1015" i="11"/>
  <c r="W1408" i="11"/>
  <c r="W929" i="11"/>
  <c r="W724" i="11"/>
  <c r="W368" i="11"/>
  <c r="W832" i="11"/>
  <c r="W1313" i="11"/>
  <c r="W1080" i="11"/>
  <c r="W261" i="11"/>
  <c r="W998" i="11"/>
  <c r="W242" i="11"/>
  <c r="W1058" i="11"/>
  <c r="W1343" i="11"/>
  <c r="W206" i="11"/>
  <c r="W1233" i="11"/>
  <c r="W306" i="11"/>
  <c r="W1347" i="11"/>
  <c r="W442" i="11"/>
  <c r="W27" i="11"/>
  <c r="W971" i="11"/>
  <c r="W955" i="11"/>
  <c r="W1243" i="11"/>
  <c r="W558" i="11"/>
  <c r="W755" i="11"/>
  <c r="W715" i="11"/>
  <c r="W750" i="11"/>
  <c r="W305" i="11"/>
  <c r="W114" i="11"/>
  <c r="W1301" i="11"/>
  <c r="W697" i="11"/>
  <c r="W584" i="11"/>
  <c r="W658" i="11"/>
  <c r="W516" i="11"/>
  <c r="W1377" i="11"/>
  <c r="W352" i="11"/>
  <c r="W783" i="11"/>
  <c r="W1226" i="11"/>
  <c r="W886" i="11"/>
  <c r="W1176" i="11"/>
  <c r="W994" i="11"/>
  <c r="W37" i="11"/>
  <c r="W545" i="11"/>
  <c r="W190" i="11"/>
  <c r="W1218" i="11"/>
  <c r="W10" i="11"/>
  <c r="W1157" i="11"/>
  <c r="W52" i="11"/>
  <c r="W238" i="11"/>
  <c r="W1211" i="11"/>
  <c r="W1213" i="11"/>
  <c r="W942" i="11"/>
  <c r="W321" i="11"/>
  <c r="W704" i="11"/>
  <c r="W995" i="11"/>
  <c r="W203" i="11"/>
  <c r="W1055" i="11"/>
  <c r="W835" i="11"/>
  <c r="W1318" i="11"/>
  <c r="W872" i="11"/>
  <c r="W1070" i="11"/>
  <c r="W281" i="11"/>
  <c r="W9" i="11"/>
  <c r="W627" i="11"/>
  <c r="W499" i="11"/>
  <c r="W1197" i="11"/>
  <c r="W1132" i="11"/>
  <c r="W1046" i="11"/>
  <c r="W91" i="11"/>
  <c r="W791" i="11"/>
  <c r="W152" i="11"/>
  <c r="W927" i="11"/>
  <c r="W1320" i="11"/>
  <c r="W688" i="11"/>
  <c r="W354" i="11"/>
  <c r="W1083" i="11"/>
  <c r="W262" i="11"/>
  <c r="W669" i="11"/>
  <c r="W341" i="11"/>
  <c r="W374" i="11"/>
  <c r="W1287" i="11"/>
  <c r="W543" i="11"/>
  <c r="W60" i="11"/>
  <c r="W150" i="11"/>
  <c r="W1363" i="11"/>
  <c r="W356" i="11"/>
  <c r="W1292" i="11"/>
  <c r="W833" i="11"/>
  <c r="W237" i="11"/>
  <c r="W593" i="11"/>
  <c r="W1179" i="11"/>
  <c r="W43" i="11"/>
  <c r="W660" i="11"/>
  <c r="W907" i="11"/>
  <c r="W579" i="11"/>
  <c r="W470" i="11"/>
  <c r="W984" i="11"/>
  <c r="W518" i="11"/>
  <c r="W1267" i="11"/>
  <c r="W655" i="11"/>
  <c r="W848" i="11"/>
  <c r="W322" i="11"/>
  <c r="W1308" i="11"/>
  <c r="W649" i="11"/>
  <c r="W611" i="11"/>
  <c r="W229" i="11"/>
  <c r="W1057" i="11"/>
  <c r="W138" i="11"/>
  <c r="W253" i="11"/>
  <c r="W521" i="11"/>
  <c r="W547" i="11"/>
  <c r="W884" i="11"/>
  <c r="W1166" i="11"/>
  <c r="W799" i="11"/>
  <c r="W1084" i="11"/>
  <c r="W259" i="11"/>
  <c r="W245" i="11"/>
  <c r="W1297" i="11"/>
  <c r="W514" i="11"/>
  <c r="W897" i="11"/>
  <c r="W223" i="11"/>
  <c r="W693" i="11"/>
  <c r="W674" i="11"/>
  <c r="W1281" i="11"/>
  <c r="W1034" i="11"/>
  <c r="W818" i="11"/>
  <c r="W243" i="11"/>
  <c r="W234" i="11"/>
  <c r="W680" i="11"/>
  <c r="W1307" i="11"/>
  <c r="W893" i="11"/>
  <c r="W1283" i="11"/>
  <c r="W1232" i="11"/>
  <c r="W343" i="11"/>
  <c r="W1303" i="11"/>
  <c r="W1119" i="11"/>
  <c r="W631" i="11"/>
  <c r="W106" i="11"/>
  <c r="W512" i="11"/>
  <c r="W1263" i="11"/>
  <c r="W12" i="11"/>
  <c r="W1319" i="11"/>
  <c r="W1152" i="11"/>
  <c r="W1049" i="11"/>
  <c r="W1224" i="11"/>
  <c r="W177" i="11"/>
  <c r="W109" i="11"/>
  <c r="W690" i="11"/>
  <c r="W1255" i="11"/>
  <c r="W729" i="11"/>
  <c r="W1270" i="11"/>
  <c r="W458" i="11"/>
  <c r="W79" i="11"/>
  <c r="W511" i="11"/>
  <c r="W372" i="11"/>
  <c r="W55" i="11"/>
  <c r="W401" i="11"/>
  <c r="W957" i="11"/>
  <c r="W625" i="11"/>
  <c r="W951" i="11"/>
  <c r="W30" i="11"/>
  <c r="W1241" i="11"/>
  <c r="W1048" i="11"/>
  <c r="W628" i="11"/>
  <c r="W613" i="11"/>
  <c r="W1018" i="11"/>
  <c r="W728" i="11"/>
  <c r="W118" i="11"/>
  <c r="W1091" i="11"/>
  <c r="W35" i="11"/>
  <c r="W943" i="11"/>
  <c r="W7" i="11"/>
  <c r="W1359" i="11"/>
  <c r="W446" i="11"/>
  <c r="W1113" i="11"/>
  <c r="W285" i="11"/>
  <c r="W604" i="11"/>
  <c r="W667" i="11"/>
  <c r="W136" i="11"/>
  <c r="W468" i="11"/>
  <c r="W1142" i="11"/>
  <c r="W968" i="11"/>
  <c r="W404" i="11"/>
  <c r="W528" i="11"/>
  <c r="W1356" i="11"/>
  <c r="W723" i="11"/>
  <c r="W1288" i="11"/>
  <c r="W97" i="11"/>
  <c r="W960" i="11"/>
  <c r="W214" i="11"/>
  <c r="W531" i="11"/>
  <c r="W622" i="11"/>
  <c r="W1077" i="11"/>
  <c r="W891" i="11"/>
  <c r="W538" i="11"/>
  <c r="W342" i="11"/>
  <c r="W814" i="11"/>
  <c r="W34" i="11"/>
  <c r="W344" i="11"/>
  <c r="W903" i="11"/>
  <c r="W370" i="11"/>
  <c r="W265" i="11"/>
  <c r="W437" i="11"/>
  <c r="W1120" i="11"/>
  <c r="W194" i="11"/>
  <c r="W785" i="11"/>
  <c r="W32" i="11"/>
  <c r="W455" i="11"/>
  <c r="W787" i="11"/>
  <c r="W185" i="11"/>
  <c r="W696" i="11"/>
  <c r="W1038" i="11"/>
  <c r="W140" i="11"/>
  <c r="W449" i="11"/>
  <c r="W105" i="11"/>
  <c r="W436" i="11"/>
  <c r="W1239" i="11"/>
  <c r="W231" i="11"/>
  <c r="W713" i="11"/>
  <c r="W263" i="11"/>
  <c r="W381" i="11"/>
  <c r="W123" i="11"/>
  <c r="W236" i="11"/>
  <c r="W48" i="11"/>
  <c r="W1220" i="11"/>
  <c r="W1216" i="11"/>
  <c r="W522" i="11"/>
  <c r="W20" i="11"/>
  <c r="W1185" i="11"/>
  <c r="W933" i="11"/>
  <c r="W1190" i="11"/>
  <c r="W412" i="11"/>
  <c r="W863" i="11"/>
  <c r="W1370" i="11"/>
  <c r="W373" i="11"/>
  <c r="W802" i="11"/>
  <c r="W448" i="11"/>
  <c r="W1159" i="11"/>
  <c r="W746" i="11"/>
  <c r="W249" i="11"/>
  <c r="W830" i="11"/>
  <c r="W1118" i="11"/>
  <c r="W1305" i="11"/>
  <c r="W849" i="11"/>
  <c r="W191" i="11"/>
  <c r="W560" i="11"/>
  <c r="W815" i="11"/>
  <c r="W500" i="11"/>
  <c r="W804" i="11"/>
  <c r="W120" i="11"/>
  <c r="W1273" i="11"/>
  <c r="W958" i="11"/>
  <c r="W1385" i="11"/>
  <c r="W991" i="11"/>
  <c r="W850" i="11"/>
  <c r="W142" i="11"/>
  <c r="W846" i="11"/>
  <c r="W460" i="11"/>
  <c r="W1063" i="11"/>
  <c r="W683" i="11"/>
  <c r="W640" i="11"/>
  <c r="W1081" i="11"/>
  <c r="W117" i="11"/>
  <c r="W1227" i="11"/>
  <c r="W61" i="11"/>
  <c r="W128" i="11"/>
  <c r="W1000" i="11"/>
  <c r="W430" i="11"/>
  <c r="W888" i="11"/>
  <c r="W1097" i="11"/>
  <c r="W1391" i="11"/>
  <c r="W1215" i="11"/>
  <c r="W1040" i="11"/>
  <c r="W981" i="11"/>
  <c r="W1390" i="11"/>
  <c r="W977" i="11"/>
  <c r="W205" i="11"/>
  <c r="W892" i="11"/>
  <c r="W1187" i="11"/>
  <c r="W1412" i="11"/>
  <c r="W652" i="11"/>
  <c r="W1149" i="11"/>
  <c r="W282" i="11"/>
  <c r="W218" i="11"/>
  <c r="W1282" i="11"/>
  <c r="W679" i="11"/>
  <c r="W1087" i="11"/>
  <c r="W803" i="11"/>
  <c r="W159" i="11"/>
  <c r="W268" i="11"/>
  <c r="W269" i="11"/>
  <c r="W1181" i="11"/>
  <c r="W299" i="11"/>
  <c r="W563" i="11"/>
  <c r="W657" i="11"/>
  <c r="W548" i="11"/>
  <c r="W54" i="11"/>
  <c r="W1201" i="11"/>
  <c r="W920" i="11"/>
  <c r="W1025" i="11"/>
  <c r="W328" i="11"/>
  <c r="W212" i="11"/>
  <c r="W1094" i="11"/>
  <c r="W100" i="11"/>
  <c r="W1407" i="11"/>
  <c r="W174" i="11"/>
  <c r="W19" i="11"/>
  <c r="W1261" i="11"/>
  <c r="W867" i="11"/>
  <c r="W772" i="11"/>
  <c r="W313" i="11"/>
  <c r="W504" i="11"/>
  <c r="W1268" i="11"/>
  <c r="W921" i="11"/>
  <c r="W694" i="11"/>
  <c r="W1361" i="11"/>
  <c r="W695" i="11"/>
  <c r="W319" i="11"/>
  <c r="W307" i="11"/>
  <c r="W300" i="11"/>
  <c r="W731" i="11"/>
  <c r="W854" i="11"/>
  <c r="W1317" i="11"/>
  <c r="W385" i="11"/>
  <c r="W397" i="11"/>
  <c r="W650" i="11"/>
  <c r="W367" i="11"/>
  <c r="W70" i="11"/>
  <c r="W22" i="11"/>
  <c r="W1300" i="11"/>
  <c r="W1150" i="11"/>
  <c r="W1415" i="11"/>
  <c r="W707" i="11"/>
  <c r="W450" i="11"/>
  <c r="W423" i="11"/>
  <c r="W507" i="11"/>
  <c r="W1355" i="11"/>
  <c r="W1074" i="11"/>
  <c r="W564" i="11"/>
  <c r="W967" i="11"/>
  <c r="W562" i="11"/>
  <c r="W800" i="11"/>
  <c r="W711" i="11"/>
  <c r="W1068" i="11"/>
  <c r="W771" i="11"/>
  <c r="W946" i="11"/>
  <c r="W488" i="11"/>
  <c r="W1249" i="11"/>
  <c r="W1092" i="11"/>
  <c r="W1260" i="11"/>
  <c r="W855" i="11"/>
  <c r="W615" i="11"/>
  <c r="W841" i="11"/>
  <c r="W1079" i="11"/>
  <c r="W329" i="11"/>
  <c r="W209" i="11"/>
  <c r="W1151" i="11"/>
  <c r="W146" i="11"/>
  <c r="W182" i="11"/>
  <c r="W970" i="11"/>
  <c r="W868" i="11"/>
  <c r="W1106" i="11"/>
  <c r="W687" i="11"/>
  <c r="W831" i="11"/>
  <c r="W847" i="11"/>
  <c r="W732" i="11"/>
  <c r="W534" i="11"/>
  <c r="W513" i="11"/>
  <c r="W1274" i="11"/>
  <c r="W92" i="11"/>
  <c r="W28" i="11"/>
  <c r="W1011" i="11"/>
  <c r="W493" i="11"/>
  <c r="W5" i="11"/>
  <c r="W764" i="11"/>
  <c r="W549" i="11"/>
  <c r="W310" i="11"/>
  <c r="W473" i="11"/>
  <c r="W398" i="11"/>
  <c r="W859" i="11"/>
  <c r="W219" i="11"/>
  <c r="W1337" i="11"/>
  <c r="W302" i="11"/>
  <c r="W1036" i="11"/>
  <c r="W204" i="11"/>
  <c r="X289" i="11" l="1"/>
  <c r="W1417" i="11"/>
  <c r="X473" i="11"/>
  <c r="Y473" i="11"/>
  <c r="Y921" i="11"/>
  <c r="X921" i="11"/>
  <c r="X120" i="11"/>
  <c r="Y120" i="11"/>
  <c r="Y723" i="11"/>
  <c r="X723" i="11"/>
  <c r="X1307" i="11"/>
  <c r="Y1307" i="11"/>
  <c r="Y1197" i="11"/>
  <c r="X1197" i="11"/>
  <c r="X1135" i="11"/>
  <c r="Y1135" i="11"/>
  <c r="Y770" i="11"/>
  <c r="W781" i="11"/>
  <c r="X770" i="11"/>
  <c r="X1341" i="11"/>
  <c r="Y1341" i="11"/>
  <c r="Y975" i="11"/>
  <c r="X975" i="11"/>
  <c r="Y1206" i="11"/>
  <c r="X1206" i="11"/>
  <c r="Y1384" i="11"/>
  <c r="X1384" i="11"/>
  <c r="Y1026" i="11"/>
  <c r="X1026" i="11"/>
  <c r="X154" i="11"/>
  <c r="Y154" i="11"/>
  <c r="Y592" i="11"/>
  <c r="X592" i="11"/>
  <c r="Y1143" i="11"/>
  <c r="X1143" i="11"/>
  <c r="W882" i="11"/>
  <c r="Y866" i="11"/>
  <c r="X866" i="11"/>
  <c r="X221" i="11"/>
  <c r="Y221" i="11"/>
  <c r="Y439" i="11"/>
  <c r="X439" i="11"/>
  <c r="Y1068" i="11"/>
  <c r="X1068" i="11"/>
  <c r="X300" i="11"/>
  <c r="Y300" i="11"/>
  <c r="Y803" i="11"/>
  <c r="X803" i="11"/>
  <c r="X1412" i="11"/>
  <c r="Y1412" i="11"/>
  <c r="X1215" i="11"/>
  <c r="Y1215" i="11"/>
  <c r="Y1227" i="11"/>
  <c r="X1227" i="11"/>
  <c r="X142" i="11"/>
  <c r="Y142" i="11"/>
  <c r="Y500" i="11"/>
  <c r="X500" i="11"/>
  <c r="X249" i="11"/>
  <c r="Y249" i="11"/>
  <c r="X412" i="11"/>
  <c r="Y412" i="11"/>
  <c r="X48" i="11"/>
  <c r="Y48" i="11"/>
  <c r="Y436" i="11"/>
  <c r="X436" i="11"/>
  <c r="X455" i="11"/>
  <c r="Y455" i="11"/>
  <c r="X903" i="11"/>
  <c r="Y903" i="11"/>
  <c r="Y622" i="11"/>
  <c r="X622" i="11"/>
  <c r="X528" i="11"/>
  <c r="Y528" i="11"/>
  <c r="X285" i="11"/>
  <c r="Y285" i="11"/>
  <c r="X118" i="11"/>
  <c r="Y118" i="11"/>
  <c r="Y951" i="11"/>
  <c r="X951" i="11"/>
  <c r="X458" i="11"/>
  <c r="Y458" i="11"/>
  <c r="Y1049" i="11"/>
  <c r="X1049" i="11"/>
  <c r="X1119" i="11"/>
  <c r="Y1119" i="11"/>
  <c r="X234" i="11"/>
  <c r="Y234" i="11"/>
  <c r="X897" i="11"/>
  <c r="Y897" i="11"/>
  <c r="X884" i="11"/>
  <c r="Y884" i="11"/>
  <c r="X649" i="11"/>
  <c r="Y649" i="11"/>
  <c r="X470" i="11"/>
  <c r="Y470" i="11"/>
  <c r="X833" i="11"/>
  <c r="Y833" i="11"/>
  <c r="X374" i="11"/>
  <c r="Y374" i="11"/>
  <c r="X927" i="11"/>
  <c r="Y927" i="11"/>
  <c r="Y627" i="11"/>
  <c r="X627" i="11"/>
  <c r="Y203" i="11"/>
  <c r="X203" i="11"/>
  <c r="X52" i="11"/>
  <c r="Y52" i="11"/>
  <c r="X1176" i="11"/>
  <c r="Y1176" i="11"/>
  <c r="Y584" i="11"/>
  <c r="X584" i="11"/>
  <c r="Y558" i="11"/>
  <c r="X558" i="11"/>
  <c r="X1233" i="11"/>
  <c r="Y1233" i="11"/>
  <c r="Y1313" i="11"/>
  <c r="X1313" i="11"/>
  <c r="X782" i="11"/>
  <c r="W784" i="11"/>
  <c r="Y782" i="11"/>
  <c r="Y64" i="11"/>
  <c r="X64" i="11"/>
  <c r="Y301" i="11"/>
  <c r="X301" i="11"/>
  <c r="Y291" i="11"/>
  <c r="X291" i="11"/>
  <c r="Y1310" i="11"/>
  <c r="X1310" i="11"/>
  <c r="X654" i="11"/>
  <c r="Y654" i="11"/>
  <c r="Y1358" i="11"/>
  <c r="X1358" i="11"/>
  <c r="X748" i="11"/>
  <c r="Y748" i="11"/>
  <c r="X472" i="11"/>
  <c r="Y472" i="11"/>
  <c r="Y1404" i="11"/>
  <c r="X1404" i="11"/>
  <c r="X1277" i="11"/>
  <c r="Y1277" i="11"/>
  <c r="Y1001" i="11"/>
  <c r="X1001" i="11"/>
  <c r="Y391" i="11"/>
  <c r="X391" i="11"/>
  <c r="X333" i="11"/>
  <c r="Y333" i="11"/>
  <c r="Y599" i="11"/>
  <c r="X599" i="11"/>
  <c r="X338" i="11"/>
  <c r="Y338" i="11"/>
  <c r="X418" i="11"/>
  <c r="Y418" i="11"/>
  <c r="Y651" i="11"/>
  <c r="X651" i="11"/>
  <c r="Y844" i="11"/>
  <c r="X844" i="11"/>
  <c r="X1251" i="11"/>
  <c r="Y1251" i="11"/>
  <c r="X1410" i="11"/>
  <c r="Y1410" i="11"/>
  <c r="Y176" i="11"/>
  <c r="X176" i="11"/>
  <c r="X743" i="11"/>
  <c r="Y743" i="11"/>
  <c r="Y638" i="11"/>
  <c r="X638" i="11"/>
  <c r="X541" i="11"/>
  <c r="Y541" i="11"/>
  <c r="Y834" i="11"/>
  <c r="X834" i="11"/>
  <c r="X1379" i="11"/>
  <c r="Y1379" i="11"/>
  <c r="X1180" i="11"/>
  <c r="Y1180" i="11"/>
  <c r="X331" i="11"/>
  <c r="Y331" i="11"/>
  <c r="X656" i="11"/>
  <c r="Y656" i="11"/>
  <c r="X587" i="11"/>
  <c r="Y587" i="11"/>
  <c r="Y116" i="11"/>
  <c r="X116" i="11"/>
  <c r="Y1373" i="11"/>
  <c r="X1373" i="11"/>
  <c r="X1387" i="11"/>
  <c r="Y1387" i="11"/>
  <c r="X67" i="11"/>
  <c r="Y67" i="11"/>
  <c r="X480" i="11"/>
  <c r="Y480" i="11"/>
  <c r="Y586" i="11"/>
  <c r="X586" i="11"/>
  <c r="Y653" i="11"/>
  <c r="X653" i="11"/>
  <c r="X187" i="11"/>
  <c r="Y187" i="11"/>
  <c r="X1105" i="11"/>
  <c r="Y1105" i="11"/>
  <c r="X889" i="11"/>
  <c r="Y889" i="11"/>
  <c r="X918" i="11"/>
  <c r="Y918" i="11"/>
  <c r="Y386" i="11"/>
  <c r="X386" i="11"/>
  <c r="X819" i="11"/>
  <c r="Y819" i="11"/>
  <c r="Y996" i="11"/>
  <c r="X996" i="11"/>
  <c r="X510" i="11"/>
  <c r="Y510" i="11"/>
  <c r="Y817" i="11"/>
  <c r="X817" i="11"/>
  <c r="Y567" i="11"/>
  <c r="X567" i="11"/>
  <c r="X701" i="11"/>
  <c r="Y701" i="11"/>
  <c r="Y1005" i="11"/>
  <c r="X1005" i="11"/>
  <c r="Y576" i="11"/>
  <c r="X576" i="11"/>
  <c r="Y836" i="11"/>
  <c r="X836" i="11"/>
  <c r="X96" i="11"/>
  <c r="Y96" i="11"/>
  <c r="X689" i="11"/>
  <c r="Y689" i="11"/>
  <c r="X1378" i="11"/>
  <c r="Y1378" i="11"/>
  <c r="X482" i="11"/>
  <c r="Y482" i="11"/>
  <c r="Y1014" i="11"/>
  <c r="X1014" i="11"/>
  <c r="X1364" i="11"/>
  <c r="Y1364" i="11"/>
  <c r="Y816" i="11"/>
  <c r="X816" i="11"/>
  <c r="Y1133" i="11"/>
  <c r="X1133" i="11"/>
  <c r="X1129" i="11"/>
  <c r="Y1129" i="11"/>
  <c r="X1158" i="11"/>
  <c r="Y1158" i="11"/>
  <c r="Y646" i="11"/>
  <c r="X646" i="11"/>
  <c r="X216" i="11"/>
  <c r="Y216" i="11"/>
  <c r="X475" i="11"/>
  <c r="Y475" i="11"/>
  <c r="X290" i="11"/>
  <c r="Y290" i="11"/>
  <c r="X939" i="11"/>
  <c r="Y939" i="11"/>
  <c r="Y1265" i="11"/>
  <c r="X1265" i="11"/>
  <c r="Y456" i="11"/>
  <c r="X456" i="11"/>
  <c r="X1012" i="11"/>
  <c r="Y1012" i="11"/>
  <c r="X714" i="11"/>
  <c r="Y714" i="11"/>
  <c r="Y87" i="11"/>
  <c r="X87" i="11"/>
  <c r="X172" i="11"/>
  <c r="Y172" i="11"/>
  <c r="X828" i="11"/>
  <c r="Y828" i="11"/>
  <c r="Y1393" i="11"/>
  <c r="X1393" i="11"/>
  <c r="X742" i="11"/>
  <c r="Y742" i="11"/>
  <c r="X74" i="11"/>
  <c r="Y74" i="11"/>
  <c r="Y568" i="11"/>
  <c r="X568" i="11"/>
  <c r="Y985" i="11"/>
  <c r="X985" i="11"/>
  <c r="X115" i="11"/>
  <c r="Y115" i="11"/>
  <c r="Y734" i="11"/>
  <c r="X734" i="11"/>
  <c r="Y1189" i="11"/>
  <c r="X1189" i="11"/>
  <c r="Y264" i="11"/>
  <c r="X264" i="11"/>
  <c r="X1147" i="11"/>
  <c r="Y1147" i="11"/>
  <c r="X554" i="11"/>
  <c r="Y554" i="11"/>
  <c r="X1195" i="11"/>
  <c r="Y1195" i="11"/>
  <c r="Y881" i="11"/>
  <c r="X881" i="11"/>
  <c r="X536" i="11"/>
  <c r="Y536" i="11"/>
  <c r="X1146" i="11"/>
  <c r="Y1146" i="11"/>
  <c r="X357" i="11"/>
  <c r="Y357" i="11"/>
  <c r="X207" i="11"/>
  <c r="Y207" i="11"/>
  <c r="Y600" i="11"/>
  <c r="X600" i="11"/>
  <c r="X1279" i="11"/>
  <c r="Y1279" i="11"/>
  <c r="X173" i="11"/>
  <c r="Y173" i="11"/>
  <c r="Y1095" i="11"/>
  <c r="X1095" i="11"/>
  <c r="X433" i="11"/>
  <c r="Y433" i="11"/>
  <c r="X747" i="11"/>
  <c r="Y747" i="11"/>
  <c r="Y276" i="11"/>
  <c r="X276" i="11"/>
  <c r="X665" i="11"/>
  <c r="Y665" i="11"/>
  <c r="Y1098" i="11"/>
  <c r="X1098" i="11"/>
  <c r="Y544" i="11"/>
  <c r="X544" i="11"/>
  <c r="Y682" i="11"/>
  <c r="X682" i="11"/>
  <c r="X1309" i="11"/>
  <c r="Y1309" i="11"/>
  <c r="X489" i="11"/>
  <c r="Y489" i="11"/>
  <c r="X192" i="11"/>
  <c r="Y192" i="11"/>
  <c r="X186" i="11"/>
  <c r="Y186" i="11"/>
  <c r="Y559" i="11"/>
  <c r="X559" i="11"/>
  <c r="Y517" i="11"/>
  <c r="X517" i="11"/>
  <c r="Y664" i="11"/>
  <c r="X664" i="11"/>
  <c r="X752" i="11"/>
  <c r="Y752" i="11"/>
  <c r="X539" i="11"/>
  <c r="Y539" i="11"/>
  <c r="X95" i="11"/>
  <c r="Y95" i="11"/>
  <c r="Y550" i="11"/>
  <c r="X550" i="11"/>
  <c r="Y1177" i="11"/>
  <c r="X1177" i="11"/>
  <c r="Y614" i="11"/>
  <c r="X614" i="11"/>
  <c r="Y1362" i="11"/>
  <c r="X1362" i="11"/>
  <c r="X147" i="11"/>
  <c r="Y147" i="11"/>
  <c r="Y59" i="11"/>
  <c r="X59" i="11"/>
  <c r="Y393" i="11"/>
  <c r="X393" i="11"/>
  <c r="X382" i="11"/>
  <c r="Y382" i="11"/>
  <c r="X1392" i="11"/>
  <c r="Y1392" i="11"/>
  <c r="Y1253" i="11"/>
  <c r="W1413" i="11"/>
  <c r="X1253" i="11"/>
  <c r="X1293" i="11"/>
  <c r="Y1293" i="11"/>
  <c r="Y315" i="11"/>
  <c r="X315" i="11"/>
  <c r="X720" i="11"/>
  <c r="Y720" i="11"/>
  <c r="X761" i="11"/>
  <c r="Y761" i="11"/>
  <c r="X946" i="11"/>
  <c r="Y946" i="11"/>
  <c r="Y1149" i="11"/>
  <c r="X1149" i="11"/>
  <c r="X231" i="11"/>
  <c r="Y231" i="11"/>
  <c r="X1241" i="11"/>
  <c r="Y1241" i="11"/>
  <c r="X229" i="11"/>
  <c r="Y229" i="11"/>
  <c r="Y1211" i="11"/>
  <c r="X1211" i="11"/>
  <c r="X1353" i="11"/>
  <c r="Y1353" i="11"/>
  <c r="Y158" i="11"/>
  <c r="X158" i="11"/>
  <c r="X525" i="11"/>
  <c r="Y525" i="11"/>
  <c r="X1096" i="11"/>
  <c r="Y1096" i="11"/>
  <c r="Y1360" i="11"/>
  <c r="X1360" i="11"/>
  <c r="X1290" i="11"/>
  <c r="Y1290" i="11"/>
  <c r="Y513" i="11"/>
  <c r="X513" i="11"/>
  <c r="X70" i="11"/>
  <c r="Y70" i="11"/>
  <c r="X302" i="11"/>
  <c r="Y302" i="11"/>
  <c r="X764" i="11"/>
  <c r="Y764" i="11"/>
  <c r="X534" i="11"/>
  <c r="Y534" i="11"/>
  <c r="X182" i="11"/>
  <c r="Y182" i="11"/>
  <c r="Y855" i="11"/>
  <c r="X855" i="11"/>
  <c r="Y711" i="11"/>
  <c r="X711" i="11"/>
  <c r="X423" i="11"/>
  <c r="Y423" i="11"/>
  <c r="X367" i="11"/>
  <c r="Y367" i="11"/>
  <c r="Y307" i="11"/>
  <c r="X307" i="11"/>
  <c r="X313" i="11"/>
  <c r="Y313" i="11"/>
  <c r="Y1094" i="11"/>
  <c r="X1094" i="11"/>
  <c r="Y657" i="11"/>
  <c r="X657" i="11"/>
  <c r="X1087" i="11"/>
  <c r="Y1087" i="11"/>
  <c r="Y1187" i="11"/>
  <c r="X1187" i="11"/>
  <c r="Y1391" i="11"/>
  <c r="X1391" i="11"/>
  <c r="Y117" i="11"/>
  <c r="X117" i="11"/>
  <c r="X850" i="11"/>
  <c r="Y850" i="11"/>
  <c r="X815" i="11"/>
  <c r="Y815" i="11"/>
  <c r="Y746" i="11"/>
  <c r="X746" i="11"/>
  <c r="Y1190" i="11"/>
  <c r="X1190" i="11"/>
  <c r="X236" i="11"/>
  <c r="Y236" i="11"/>
  <c r="X105" i="11"/>
  <c r="Y105" i="11"/>
  <c r="X32" i="11"/>
  <c r="Y32" i="11"/>
  <c r="X344" i="11"/>
  <c r="Y344" i="11"/>
  <c r="X531" i="11"/>
  <c r="Y531" i="11"/>
  <c r="Y404" i="11"/>
  <c r="X404" i="11"/>
  <c r="Y1113" i="11"/>
  <c r="X1113" i="11"/>
  <c r="X728" i="11"/>
  <c r="Y728" i="11"/>
  <c r="X625" i="11"/>
  <c r="Y625" i="11"/>
  <c r="X1270" i="11"/>
  <c r="Y1270" i="11"/>
  <c r="Y1152" i="11"/>
  <c r="X1152" i="11"/>
  <c r="Y1303" i="11"/>
  <c r="X1303" i="11"/>
  <c r="Y243" i="11"/>
  <c r="X243" i="11"/>
  <c r="X514" i="11"/>
  <c r="Y514" i="11"/>
  <c r="X547" i="11"/>
  <c r="Y547" i="11"/>
  <c r="Y1308" i="11"/>
  <c r="X1308" i="11"/>
  <c r="X579" i="11"/>
  <c r="Y579" i="11"/>
  <c r="X1292" i="11"/>
  <c r="Y1292" i="11"/>
  <c r="X341" i="11"/>
  <c r="Y341" i="11"/>
  <c r="Y152" i="11"/>
  <c r="X152" i="11"/>
  <c r="X9" i="11"/>
  <c r="Y9" i="11"/>
  <c r="Y995" i="11"/>
  <c r="X995" i="11"/>
  <c r="Y1157" i="11"/>
  <c r="X1157" i="11"/>
  <c r="Y886" i="11"/>
  <c r="X886" i="11"/>
  <c r="X697" i="11"/>
  <c r="Y697" i="11"/>
  <c r="X1243" i="11"/>
  <c r="Y1243" i="11"/>
  <c r="Y206" i="11"/>
  <c r="X206" i="11"/>
  <c r="Y832" i="11"/>
  <c r="X832" i="11"/>
  <c r="X453" i="11"/>
  <c r="Y453" i="11"/>
  <c r="X1394" i="11"/>
  <c r="Y1394" i="11"/>
  <c r="Y213" i="11"/>
  <c r="X213" i="11"/>
  <c r="Y427" i="11"/>
  <c r="X427" i="11"/>
  <c r="X83" i="11"/>
  <c r="Y83" i="11"/>
  <c r="Y424" i="11"/>
  <c r="X424" i="11"/>
  <c r="X251" i="11"/>
  <c r="Y251" i="11"/>
  <c r="X440" i="11"/>
  <c r="Y440" i="11"/>
  <c r="X312" i="11"/>
  <c r="Y312" i="11"/>
  <c r="X358" i="11"/>
  <c r="Y358" i="11"/>
  <c r="Y1339" i="11"/>
  <c r="X1339" i="11"/>
  <c r="X11" i="11"/>
  <c r="Y11" i="11"/>
  <c r="X899" i="11"/>
  <c r="Y899" i="11"/>
  <c r="Y1271" i="11"/>
  <c r="X1271" i="11"/>
  <c r="Y39" i="11"/>
  <c r="X39" i="11"/>
  <c r="Y160" i="11"/>
  <c r="X160" i="11"/>
  <c r="Y1030" i="11"/>
  <c r="X1030" i="11"/>
  <c r="Y1191" i="11"/>
  <c r="X1191" i="11"/>
  <c r="Y1066" i="11"/>
  <c r="X1066" i="11"/>
  <c r="Y1071" i="11"/>
  <c r="X1071" i="11"/>
  <c r="Y1138" i="11"/>
  <c r="X1138" i="11"/>
  <c r="X1169" i="11"/>
  <c r="Y1169" i="11"/>
  <c r="Y1222" i="11"/>
  <c r="X1222" i="11"/>
  <c r="Y681" i="11"/>
  <c r="X681" i="11"/>
  <c r="Y316" i="11"/>
  <c r="X316" i="11"/>
  <c r="X1368" i="11"/>
  <c r="Y1368" i="11"/>
  <c r="Y1202" i="11"/>
  <c r="X1202" i="11"/>
  <c r="X570" i="11"/>
  <c r="Y570" i="11"/>
  <c r="Y744" i="11"/>
  <c r="X744" i="11"/>
  <c r="X1321" i="11"/>
  <c r="Y1321" i="11"/>
  <c r="X273" i="11"/>
  <c r="Y273" i="11"/>
  <c r="Y394" i="11"/>
  <c r="X394" i="11"/>
  <c r="Y527" i="11"/>
  <c r="X527" i="11"/>
  <c r="Y402" i="11"/>
  <c r="X402" i="11"/>
  <c r="Y65" i="11"/>
  <c r="X65" i="11"/>
  <c r="Y1266" i="11"/>
  <c r="X1266" i="11"/>
  <c r="X1372" i="11"/>
  <c r="Y1372" i="11"/>
  <c r="Y806" i="11"/>
  <c r="X806" i="11"/>
  <c r="X641" i="11"/>
  <c r="Y641" i="11"/>
  <c r="Y196" i="11"/>
  <c r="X196" i="11"/>
  <c r="Y659" i="11"/>
  <c r="X659" i="11"/>
  <c r="X492" i="11"/>
  <c r="Y492" i="11"/>
  <c r="X471" i="11"/>
  <c r="Y471" i="11"/>
  <c r="Y961" i="11"/>
  <c r="X961" i="11"/>
  <c r="Y869" i="11"/>
  <c r="X869" i="11"/>
  <c r="X1090" i="11"/>
  <c r="Y1090" i="11"/>
  <c r="X222" i="11"/>
  <c r="Y222" i="11"/>
  <c r="X1291" i="11"/>
  <c r="Y1291" i="11"/>
  <c r="Y532" i="11"/>
  <c r="X532" i="11"/>
  <c r="Y327" i="11"/>
  <c r="X327" i="11"/>
  <c r="Y979" i="11"/>
  <c r="X979" i="11"/>
  <c r="X1022" i="11"/>
  <c r="Y1022" i="11"/>
  <c r="X645" i="11"/>
  <c r="Y645" i="11"/>
  <c r="X332" i="11"/>
  <c r="Y332" i="11"/>
  <c r="Y1302" i="11"/>
  <c r="X1302" i="11"/>
  <c r="X1059" i="11"/>
  <c r="Y1059" i="11"/>
  <c r="Y284" i="11"/>
  <c r="X284" i="11"/>
  <c r="Y101" i="11"/>
  <c r="X101" i="11"/>
  <c r="X965" i="11"/>
  <c r="Y965" i="11"/>
  <c r="X1008" i="11"/>
  <c r="Y1008" i="11"/>
  <c r="Y647" i="11"/>
  <c r="X647" i="11"/>
  <c r="X639" i="11"/>
  <c r="Y639" i="11"/>
  <c r="X671" i="11"/>
  <c r="Y671" i="11"/>
  <c r="Y793" i="11"/>
  <c r="X793" i="11"/>
  <c r="X1357" i="11"/>
  <c r="Y1357" i="11"/>
  <c r="Y241" i="11"/>
  <c r="X241" i="11"/>
  <c r="X900" i="11"/>
  <c r="Y900" i="11"/>
  <c r="X405" i="11"/>
  <c r="Y405" i="11"/>
  <c r="Y1109" i="11"/>
  <c r="X1109" i="11"/>
  <c r="X1200" i="11"/>
  <c r="Y1200" i="11"/>
  <c r="X556" i="11"/>
  <c r="Y556" i="11"/>
  <c r="X969" i="11"/>
  <c r="Y969" i="11"/>
  <c r="X355" i="11"/>
  <c r="Y355" i="11"/>
  <c r="X924" i="11"/>
  <c r="Y924" i="11"/>
  <c r="Y807" i="11"/>
  <c r="X807" i="11"/>
  <c r="X49" i="11"/>
  <c r="Y49" i="11"/>
  <c r="X901" i="11"/>
  <c r="Y901" i="11"/>
  <c r="Y978" i="11"/>
  <c r="X978" i="11"/>
  <c r="X1354" i="11"/>
  <c r="Y1354" i="11"/>
  <c r="X609" i="11"/>
  <c r="Y609" i="11"/>
  <c r="X812" i="11"/>
  <c r="Y812" i="11"/>
  <c r="W922" i="11"/>
  <c r="X883" i="11"/>
  <c r="Y883" i="11"/>
  <c r="X1416" i="11"/>
  <c r="Y1416" i="11"/>
  <c r="Y349" i="11"/>
  <c r="X349" i="11"/>
  <c r="Y71" i="11"/>
  <c r="X71" i="11"/>
  <c r="Y178" i="11"/>
  <c r="X178" i="11"/>
  <c r="X1350" i="11"/>
  <c r="Y1350" i="11"/>
  <c r="X1085" i="11"/>
  <c r="Y1085" i="11"/>
  <c r="Y673" i="11"/>
  <c r="X673" i="11"/>
  <c r="X1367" i="11"/>
  <c r="Y1367" i="11"/>
  <c r="X210" i="11"/>
  <c r="Y210" i="11"/>
  <c r="Y725" i="11"/>
  <c r="X725" i="11"/>
  <c r="X938" i="11"/>
  <c r="Y938" i="11"/>
  <c r="X197" i="11"/>
  <c r="Y197" i="11"/>
  <c r="Y487" i="11"/>
  <c r="X487" i="11"/>
  <c r="Y429" i="11"/>
  <c r="X429" i="11"/>
  <c r="X1242" i="11"/>
  <c r="Y1242" i="11"/>
  <c r="Y151" i="11"/>
  <c r="X151" i="11"/>
  <c r="X1017" i="11"/>
  <c r="Y1017" i="11"/>
  <c r="X1414" i="11"/>
  <c r="Y1414" i="11"/>
  <c r="X636" i="11"/>
  <c r="Y636" i="11"/>
  <c r="X925" i="11"/>
  <c r="Y925" i="11"/>
  <c r="X122" i="11"/>
  <c r="Y122" i="11"/>
  <c r="Y990" i="11"/>
  <c r="X990" i="11"/>
  <c r="X139" i="11"/>
  <c r="Y139" i="11"/>
  <c r="Y1130" i="11"/>
  <c r="X1130" i="11"/>
  <c r="Y1234" i="11"/>
  <c r="X1234" i="11"/>
  <c r="X98" i="11"/>
  <c r="Y98" i="11"/>
  <c r="Y1340" i="11"/>
  <c r="X1340" i="11"/>
  <c r="Y756" i="11"/>
  <c r="X756" i="11"/>
  <c r="Y211" i="11"/>
  <c r="X211" i="11"/>
  <c r="X1072" i="11"/>
  <c r="Y1072" i="11"/>
  <c r="X228" i="11"/>
  <c r="Y228" i="11"/>
  <c r="Y1304" i="11"/>
  <c r="X1304" i="11"/>
  <c r="Y581" i="11"/>
  <c r="X581" i="11"/>
  <c r="X774" i="11"/>
  <c r="Y774" i="11"/>
  <c r="Y311" i="11"/>
  <c r="X311" i="11"/>
  <c r="X1238" i="11"/>
  <c r="Y1238" i="11"/>
  <c r="X1163" i="11"/>
  <c r="Y1163" i="11"/>
  <c r="Y50" i="11"/>
  <c r="X50" i="11"/>
  <c r="X255" i="11"/>
  <c r="Y255" i="11"/>
  <c r="Y389" i="11"/>
  <c r="X389" i="11"/>
  <c r="X1344" i="11"/>
  <c r="Y1344" i="11"/>
  <c r="X617" i="11"/>
  <c r="Y617" i="11"/>
  <c r="X1003" i="11"/>
  <c r="Y1003" i="11"/>
  <c r="X765" i="11"/>
  <c r="Y765" i="11"/>
  <c r="Y1074" i="11"/>
  <c r="X1074" i="11"/>
  <c r="X981" i="11"/>
  <c r="Y981" i="11"/>
  <c r="X185" i="11"/>
  <c r="Y185" i="11"/>
  <c r="Y511" i="11"/>
  <c r="X511" i="11"/>
  <c r="X593" i="11"/>
  <c r="Y593" i="11"/>
  <c r="X715" i="11"/>
  <c r="Y715" i="11"/>
  <c r="Y811" i="11"/>
  <c r="X811" i="11"/>
  <c r="Y226" i="11"/>
  <c r="X226" i="11"/>
  <c r="Y684" i="11"/>
  <c r="X684" i="11"/>
  <c r="X80" i="11"/>
  <c r="Y80" i="11"/>
  <c r="X26" i="11"/>
  <c r="Y26" i="11"/>
  <c r="X21" i="11"/>
  <c r="Y21" i="11"/>
  <c r="X970" i="11"/>
  <c r="Y970" i="11"/>
  <c r="X507" i="11"/>
  <c r="Y507" i="11"/>
  <c r="X5" i="11"/>
  <c r="Y5" i="11"/>
  <c r="Y146" i="11"/>
  <c r="X146" i="11"/>
  <c r="X1260" i="11"/>
  <c r="Y1260" i="11"/>
  <c r="Y800" i="11"/>
  <c r="X800" i="11"/>
  <c r="X450" i="11"/>
  <c r="Y450" i="11"/>
  <c r="Y650" i="11"/>
  <c r="X650" i="11"/>
  <c r="X319" i="11"/>
  <c r="Y319" i="11"/>
  <c r="Y772" i="11"/>
  <c r="X772" i="11"/>
  <c r="Y212" i="11"/>
  <c r="X212" i="11"/>
  <c r="X563" i="11"/>
  <c r="Y563" i="11"/>
  <c r="Y679" i="11"/>
  <c r="X679" i="11"/>
  <c r="X892" i="11"/>
  <c r="Y892" i="11"/>
  <c r="X1097" i="11"/>
  <c r="Y1097" i="11"/>
  <c r="Y1081" i="11"/>
  <c r="X1081" i="11"/>
  <c r="X991" i="11"/>
  <c r="Y991" i="11"/>
  <c r="X560" i="11"/>
  <c r="Y560" i="11"/>
  <c r="Y1159" i="11"/>
  <c r="X1159" i="11"/>
  <c r="X933" i="11"/>
  <c r="Y933" i="11"/>
  <c r="X123" i="11"/>
  <c r="Y123" i="11"/>
  <c r="X449" i="11"/>
  <c r="Y449" i="11"/>
  <c r="Y785" i="11"/>
  <c r="X785" i="11"/>
  <c r="W796" i="11"/>
  <c r="Y34" i="11"/>
  <c r="X34" i="11"/>
  <c r="Y214" i="11"/>
  <c r="X214" i="11"/>
  <c r="Y968" i="11"/>
  <c r="X968" i="11"/>
  <c r="X446" i="11"/>
  <c r="Y446" i="11"/>
  <c r="Y1018" i="11"/>
  <c r="X1018" i="11"/>
  <c r="X957" i="11"/>
  <c r="Y957" i="11"/>
  <c r="X729" i="11"/>
  <c r="Y729" i="11"/>
  <c r="Y1319" i="11"/>
  <c r="X1319" i="11"/>
  <c r="Y343" i="11"/>
  <c r="X343" i="11"/>
  <c r="Y818" i="11"/>
  <c r="X818" i="11"/>
  <c r="X1297" i="11"/>
  <c r="Y1297" i="11"/>
  <c r="Y521" i="11"/>
  <c r="X521" i="11"/>
  <c r="X322" i="11"/>
  <c r="Y322" i="11"/>
  <c r="X907" i="11"/>
  <c r="Y907" i="11"/>
  <c r="Y356" i="11"/>
  <c r="X356" i="11"/>
  <c r="Y669" i="11"/>
  <c r="X669" i="11"/>
  <c r="X791" i="11"/>
  <c r="Y791" i="11"/>
  <c r="Y281" i="11"/>
  <c r="X281" i="11"/>
  <c r="X704" i="11"/>
  <c r="Y704" i="11"/>
  <c r="X10" i="11"/>
  <c r="Y10" i="11"/>
  <c r="Y1226" i="11"/>
  <c r="X1226" i="11"/>
  <c r="X1301" i="11"/>
  <c r="Y1301" i="11"/>
  <c r="X955" i="11"/>
  <c r="Y955" i="11"/>
  <c r="Y1343" i="11"/>
  <c r="X1343" i="11"/>
  <c r="Y368" i="11"/>
  <c r="X368" i="11"/>
  <c r="Y1167" i="11"/>
  <c r="X1167" i="11"/>
  <c r="X217" i="11"/>
  <c r="Y217" i="11"/>
  <c r="Y916" i="11"/>
  <c r="X916" i="11"/>
  <c r="Y594" i="11"/>
  <c r="X594" i="11"/>
  <c r="Y861" i="11"/>
  <c r="X861" i="11"/>
  <c r="X913" i="11"/>
  <c r="Y913" i="11"/>
  <c r="Y523" i="11"/>
  <c r="X523" i="11"/>
  <c r="X287" i="11"/>
  <c r="Y287" i="11"/>
  <c r="Y378" i="11"/>
  <c r="X378" i="11"/>
  <c r="Y526" i="11"/>
  <c r="X526" i="11"/>
  <c r="X102" i="11"/>
  <c r="Y102" i="11"/>
  <c r="X485" i="11"/>
  <c r="Y485" i="11"/>
  <c r="X983" i="11"/>
  <c r="Y983" i="11"/>
  <c r="Y1383" i="11"/>
  <c r="X1383" i="11"/>
  <c r="X454" i="11"/>
  <c r="Y454" i="11"/>
  <c r="X963" i="11"/>
  <c r="Y963" i="11"/>
  <c r="Y132" i="11"/>
  <c r="X132" i="11"/>
  <c r="Y175" i="11"/>
  <c r="X175" i="11"/>
  <c r="Y1409" i="11"/>
  <c r="X1409" i="11"/>
  <c r="X452" i="11"/>
  <c r="Y452" i="11"/>
  <c r="Y1203" i="11"/>
  <c r="X1203" i="11"/>
  <c r="Y1093" i="11"/>
  <c r="X1093" i="11"/>
  <c r="Y409" i="11"/>
  <c r="X409" i="11"/>
  <c r="Y878" i="11"/>
  <c r="X878" i="11"/>
  <c r="Y932" i="11"/>
  <c r="X932" i="11"/>
  <c r="X982" i="11"/>
  <c r="Y982" i="11"/>
  <c r="Y1375" i="11"/>
  <c r="X1375" i="11"/>
  <c r="Y163" i="11"/>
  <c r="X163" i="11"/>
  <c r="X879" i="11"/>
  <c r="Y879" i="11"/>
  <c r="X735" i="11"/>
  <c r="Y735" i="11"/>
  <c r="Y85" i="11"/>
  <c r="X85" i="11"/>
  <c r="X161" i="11"/>
  <c r="Y161" i="11"/>
  <c r="Y529" i="11"/>
  <c r="X529" i="11"/>
  <c r="X13" i="11"/>
  <c r="Y13" i="11"/>
  <c r="Y403" i="11"/>
  <c r="X403" i="11"/>
  <c r="Y1348" i="11"/>
  <c r="X1348" i="11"/>
  <c r="X1278" i="11"/>
  <c r="Y1278" i="11"/>
  <c r="X1199" i="11"/>
  <c r="Y1199" i="11"/>
  <c r="Y435" i="11"/>
  <c r="X435" i="11"/>
  <c r="Y477" i="11"/>
  <c r="X477" i="11"/>
  <c r="Y520" i="11"/>
  <c r="X520" i="11"/>
  <c r="X293" i="11"/>
  <c r="Y293" i="11"/>
  <c r="X692" i="11"/>
  <c r="Y692" i="11"/>
  <c r="Y490" i="11"/>
  <c r="X490" i="11"/>
  <c r="Y36" i="11"/>
  <c r="X36" i="11"/>
  <c r="X198" i="11"/>
  <c r="Y198" i="11"/>
  <c r="X1124" i="11"/>
  <c r="Y1124" i="11"/>
  <c r="X644" i="11"/>
  <c r="Y644" i="11"/>
  <c r="X220" i="11"/>
  <c r="Y220" i="11"/>
  <c r="X168" i="11"/>
  <c r="Y168" i="11"/>
  <c r="Y1175" i="11"/>
  <c r="X1175" i="11"/>
  <c r="Y716" i="11"/>
  <c r="X716" i="11"/>
  <c r="Y1162" i="11"/>
  <c r="X1162" i="11"/>
  <c r="Y143" i="11"/>
  <c r="X143" i="11"/>
  <c r="X668" i="11"/>
  <c r="Y668" i="11"/>
  <c r="X956" i="11"/>
  <c r="Y956" i="11"/>
  <c r="X1002" i="11"/>
  <c r="Y1002" i="11"/>
  <c r="X1244" i="11"/>
  <c r="Y1244" i="11"/>
  <c r="Y637" i="11"/>
  <c r="X637" i="11"/>
  <c r="Y193" i="11"/>
  <c r="X193" i="11"/>
  <c r="W769" i="11"/>
  <c r="Y759" i="11"/>
  <c r="X759" i="11"/>
  <c r="Y1250" i="11"/>
  <c r="X1250" i="11"/>
  <c r="Y422" i="11"/>
  <c r="X422" i="11"/>
  <c r="X486" i="11"/>
  <c r="Y486" i="11"/>
  <c r="Y902" i="11"/>
  <c r="X902" i="11"/>
  <c r="X350" i="11"/>
  <c r="Y350" i="11"/>
  <c r="Y822" i="11"/>
  <c r="X822" i="11"/>
  <c r="Y1007" i="11"/>
  <c r="X1007" i="11"/>
  <c r="Y384" i="11"/>
  <c r="X384" i="11"/>
  <c r="X821" i="11"/>
  <c r="Y821" i="11"/>
  <c r="X1047" i="11"/>
  <c r="Y1047" i="11"/>
  <c r="X1023" i="11"/>
  <c r="Y1023" i="11"/>
  <c r="X94" i="11"/>
  <c r="Y94" i="11"/>
  <c r="Y1056" i="11"/>
  <c r="X1056" i="11"/>
  <c r="Y195" i="11"/>
  <c r="X195" i="11"/>
  <c r="X737" i="11"/>
  <c r="Y737" i="11"/>
  <c r="X227" i="11"/>
  <c r="Y227" i="11"/>
  <c r="Y77" i="11"/>
  <c r="X77" i="11"/>
  <c r="Y721" i="11"/>
  <c r="X721" i="11"/>
  <c r="X376" i="11"/>
  <c r="Y376" i="11"/>
  <c r="Y359" i="11"/>
  <c r="X359" i="11"/>
  <c r="X157" i="11"/>
  <c r="Y157" i="11"/>
  <c r="X503" i="11"/>
  <c r="Y503" i="11"/>
  <c r="Y1336" i="11"/>
  <c r="X1336" i="11"/>
  <c r="Y739" i="11"/>
  <c r="X739" i="11"/>
  <c r="Y588" i="11"/>
  <c r="X588" i="11"/>
  <c r="Y519" i="11"/>
  <c r="X519" i="11"/>
  <c r="Y864" i="11"/>
  <c r="X864" i="11"/>
  <c r="Y1396" i="11"/>
  <c r="X1396" i="11"/>
  <c r="Y1382" i="11"/>
  <c r="X1382" i="11"/>
  <c r="X1286" i="11"/>
  <c r="Y1286" i="11"/>
  <c r="Y461" i="11"/>
  <c r="X461" i="11"/>
  <c r="Y1237" i="11"/>
  <c r="X1237" i="11"/>
  <c r="X1013" i="11"/>
  <c r="Y1013" i="11"/>
  <c r="X334" i="11"/>
  <c r="Y334" i="11"/>
  <c r="Y164" i="11"/>
  <c r="X164" i="11"/>
  <c r="Y57" i="11"/>
  <c r="X57" i="11"/>
  <c r="Y260" i="11"/>
  <c r="X260" i="11"/>
  <c r="X447" i="11"/>
  <c r="Y447" i="11"/>
  <c r="Y1325" i="11"/>
  <c r="X1325" i="11"/>
  <c r="X1365" i="11"/>
  <c r="Y1365" i="11"/>
  <c r="X928" i="11"/>
  <c r="Y928" i="11"/>
  <c r="X873" i="11"/>
  <c r="Y873" i="11"/>
  <c r="X870" i="11"/>
  <c r="Y870" i="11"/>
  <c r="X719" i="11"/>
  <c r="Y719" i="11"/>
  <c r="W1028" i="11"/>
  <c r="X945" i="11"/>
  <c r="Y945" i="11"/>
  <c r="X360" i="11"/>
  <c r="Y360" i="11"/>
  <c r="Y283" i="11"/>
  <c r="X283" i="11"/>
  <c r="X388" i="11"/>
  <c r="Y388" i="11"/>
  <c r="X340" i="11"/>
  <c r="Y340" i="11"/>
  <c r="X244" i="11"/>
  <c r="Y244" i="11"/>
  <c r="Y38" i="11"/>
  <c r="X38" i="11"/>
  <c r="X565" i="11"/>
  <c r="Y565" i="11"/>
  <c r="Y421" i="11"/>
  <c r="X421" i="11"/>
  <c r="Y608" i="11"/>
  <c r="X608" i="11"/>
  <c r="Y917" i="11"/>
  <c r="X917" i="11"/>
  <c r="Y224" i="11"/>
  <c r="X224" i="11"/>
  <c r="X666" i="11"/>
  <c r="Y666" i="11"/>
  <c r="X339" i="11"/>
  <c r="Y339" i="11"/>
  <c r="X90" i="11"/>
  <c r="Y90" i="11"/>
  <c r="Y515" i="11"/>
  <c r="X515" i="11"/>
  <c r="X134" i="11"/>
  <c r="Y134" i="11"/>
  <c r="X84" i="11"/>
  <c r="Y84" i="11"/>
  <c r="X434" i="11"/>
  <c r="Y434" i="11"/>
  <c r="X557" i="11"/>
  <c r="Y557" i="11"/>
  <c r="X767" i="11"/>
  <c r="Y767" i="11"/>
  <c r="X174" i="11"/>
  <c r="Y174" i="11"/>
  <c r="Y460" i="11"/>
  <c r="X460" i="11"/>
  <c r="X265" i="11"/>
  <c r="Y265" i="11"/>
  <c r="Y106" i="11"/>
  <c r="X106" i="11"/>
  <c r="X543" i="11"/>
  <c r="Y543" i="11"/>
  <c r="X516" i="11"/>
  <c r="Y516" i="11"/>
  <c r="Y989" i="11"/>
  <c r="X989" i="11"/>
  <c r="Y75" i="11"/>
  <c r="X75" i="11"/>
  <c r="Y277" i="11"/>
  <c r="X277" i="11"/>
  <c r="X1245" i="11"/>
  <c r="Y1245" i="11"/>
  <c r="X708" i="11"/>
  <c r="Y708" i="11"/>
  <c r="Y857" i="11"/>
  <c r="X857" i="11"/>
  <c r="X8" i="11"/>
  <c r="Y8" i="11"/>
  <c r="X420" i="11"/>
  <c r="Y420" i="11"/>
  <c r="Y954" i="11"/>
  <c r="X954" i="11"/>
  <c r="X874" i="11"/>
  <c r="Y874" i="11"/>
  <c r="X1388" i="11"/>
  <c r="Y1388" i="11"/>
  <c r="X662" i="11"/>
  <c r="Y662" i="11"/>
  <c r="Y1099" i="11"/>
  <c r="X1099" i="11"/>
  <c r="X620" i="11"/>
  <c r="Y620" i="11"/>
  <c r="Y615" i="11"/>
  <c r="X615" i="11"/>
  <c r="X504" i="11"/>
  <c r="Y504" i="11"/>
  <c r="Y1337" i="11"/>
  <c r="X1337" i="11"/>
  <c r="X219" i="11"/>
  <c r="Y219" i="11"/>
  <c r="X1151" i="11"/>
  <c r="Y1151" i="11"/>
  <c r="Y707" i="11"/>
  <c r="X707" i="11"/>
  <c r="X695" i="11"/>
  <c r="Y695" i="11"/>
  <c r="Y328" i="11"/>
  <c r="X328" i="11"/>
  <c r="Y1282" i="11"/>
  <c r="X1282" i="11"/>
  <c r="X205" i="11"/>
  <c r="Y205" i="11"/>
  <c r="X640" i="11"/>
  <c r="Y640" i="11"/>
  <c r="Y1385" i="11"/>
  <c r="X1385" i="11"/>
  <c r="Y448" i="11"/>
  <c r="X448" i="11"/>
  <c r="X1185" i="11"/>
  <c r="Y1185" i="11"/>
  <c r="Y140" i="11"/>
  <c r="X140" i="11"/>
  <c r="X194" i="11"/>
  <c r="Y194" i="11"/>
  <c r="X814" i="11"/>
  <c r="Y814" i="11"/>
  <c r="Y1142" i="11"/>
  <c r="X1142" i="11"/>
  <c r="X1359" i="11"/>
  <c r="Y1359" i="11"/>
  <c r="X613" i="11"/>
  <c r="Y613" i="11"/>
  <c r="Y401" i="11"/>
  <c r="X401" i="11"/>
  <c r="Y1255" i="11"/>
  <c r="X1255" i="11"/>
  <c r="X12" i="11"/>
  <c r="Y12" i="11"/>
  <c r="X1232" i="11"/>
  <c r="Y1232" i="11"/>
  <c r="X1034" i="11"/>
  <c r="Y1034" i="11"/>
  <c r="Y245" i="11"/>
  <c r="X245" i="11"/>
  <c r="Y253" i="11"/>
  <c r="X253" i="11"/>
  <c r="Y848" i="11"/>
  <c r="X848" i="11"/>
  <c r="Y660" i="11"/>
  <c r="X660" i="11"/>
  <c r="X1363" i="11"/>
  <c r="Y1363" i="11"/>
  <c r="Y262" i="11"/>
  <c r="X262" i="11"/>
  <c r="X91" i="11"/>
  <c r="Y91" i="11"/>
  <c r="Y1070" i="11"/>
  <c r="X1070" i="11"/>
  <c r="X321" i="11"/>
  <c r="Y321" i="11"/>
  <c r="Y1218" i="11"/>
  <c r="X1218" i="11"/>
  <c r="X783" i="11"/>
  <c r="Y783" i="11"/>
  <c r="Y114" i="11"/>
  <c r="X114" i="11"/>
  <c r="Y971" i="11"/>
  <c r="X971" i="11"/>
  <c r="X1058" i="11"/>
  <c r="Y1058" i="11"/>
  <c r="X724" i="11"/>
  <c r="Y724" i="11"/>
  <c r="X371" i="11"/>
  <c r="Y371" i="11"/>
  <c r="Y377" i="11"/>
  <c r="X377" i="11"/>
  <c r="X179" i="11"/>
  <c r="Y179" i="11"/>
  <c r="X1311" i="11"/>
  <c r="Y1311" i="11"/>
  <c r="Y135" i="11"/>
  <c r="X135" i="11"/>
  <c r="Y1208" i="11"/>
  <c r="X1208" i="11"/>
  <c r="Y546" i="11"/>
  <c r="X546" i="11"/>
  <c r="X952" i="11"/>
  <c r="Y952" i="11"/>
  <c r="X1075" i="11"/>
  <c r="Y1075" i="11"/>
  <c r="Y1299" i="11"/>
  <c r="X1299" i="11"/>
  <c r="X1035" i="11"/>
  <c r="Y1035" i="11"/>
  <c r="X337" i="11"/>
  <c r="Y337" i="11"/>
  <c r="X387" i="11"/>
  <c r="Y387" i="11"/>
  <c r="Y246" i="11"/>
  <c r="X246" i="11"/>
  <c r="X297" i="11"/>
  <c r="Y297" i="11"/>
  <c r="X148" i="11"/>
  <c r="Y148" i="11"/>
  <c r="Y1386" i="11"/>
  <c r="X1386" i="11"/>
  <c r="X950" i="11"/>
  <c r="Y950" i="11"/>
  <c r="X1020" i="11"/>
  <c r="Y1020" i="11"/>
  <c r="Y379" i="11"/>
  <c r="X379" i="11"/>
  <c r="Y642" i="11"/>
  <c r="X642" i="11"/>
  <c r="X1137" i="11"/>
  <c r="Y1137" i="11"/>
  <c r="X208" i="11"/>
  <c r="Y208" i="11"/>
  <c r="X240" i="11"/>
  <c r="Y240" i="11"/>
  <c r="Y789" i="11"/>
  <c r="X789" i="11"/>
  <c r="Y426" i="11"/>
  <c r="X426" i="11"/>
  <c r="X530" i="11"/>
  <c r="Y530" i="11"/>
  <c r="X330" i="11"/>
  <c r="Y330" i="11"/>
  <c r="X428" i="11"/>
  <c r="Y428" i="11"/>
  <c r="X1082" i="11"/>
  <c r="Y1082" i="11"/>
  <c r="X288" i="11"/>
  <c r="Y288" i="11"/>
  <c r="Y1411" i="11"/>
  <c r="X1411" i="11"/>
  <c r="X790" i="11"/>
  <c r="Y790" i="11"/>
  <c r="X1198" i="11"/>
  <c r="Y1198" i="11"/>
  <c r="Y962" i="11"/>
  <c r="X962" i="11"/>
  <c r="Y727" i="11"/>
  <c r="X727" i="11"/>
  <c r="X325" i="11"/>
  <c r="Y325" i="11"/>
  <c r="X698" i="11"/>
  <c r="Y698" i="11"/>
  <c r="Y1126" i="11"/>
  <c r="X1126" i="11"/>
  <c r="X535" i="11"/>
  <c r="Y535" i="11"/>
  <c r="X923" i="11"/>
  <c r="Y923" i="11"/>
  <c r="W944" i="11"/>
  <c r="X623" i="11"/>
  <c r="Y623" i="11"/>
  <c r="Y745" i="11"/>
  <c r="X745" i="11"/>
  <c r="X86" i="11"/>
  <c r="Y86" i="11"/>
  <c r="Y1086" i="11"/>
  <c r="X1086" i="11"/>
  <c r="Y908" i="11"/>
  <c r="X908" i="11"/>
  <c r="X580" i="11"/>
  <c r="Y580" i="11"/>
  <c r="X292" i="11"/>
  <c r="Y292" i="11"/>
  <c r="X156" i="11"/>
  <c r="Y156" i="11"/>
  <c r="Y1125" i="11"/>
  <c r="X1125" i="11"/>
  <c r="Y171" i="11"/>
  <c r="X171" i="11"/>
  <c r="Y709" i="11"/>
  <c r="X709" i="11"/>
  <c r="X15" i="11"/>
  <c r="Y15" i="11"/>
  <c r="Y69" i="11"/>
  <c r="X69" i="11"/>
  <c r="Y272" i="11"/>
  <c r="X272" i="11"/>
  <c r="X1210" i="11"/>
  <c r="Y1210" i="11"/>
  <c r="X416" i="11"/>
  <c r="Y416" i="11"/>
  <c r="X788" i="11"/>
  <c r="Y788" i="11"/>
  <c r="X501" i="11"/>
  <c r="Y501" i="11"/>
  <c r="Y1073" i="11"/>
  <c r="X1073" i="11"/>
  <c r="Y78" i="11"/>
  <c r="X78" i="11"/>
  <c r="X1221" i="11"/>
  <c r="Y1221" i="11"/>
  <c r="X930" i="11"/>
  <c r="Y930" i="11"/>
  <c r="Y4" i="11"/>
  <c r="X4" i="11"/>
  <c r="W295" i="11"/>
  <c r="X876" i="11"/>
  <c r="Y876" i="11"/>
  <c r="X1335" i="11"/>
  <c r="Y1335" i="11"/>
  <c r="Y17" i="11"/>
  <c r="X17" i="11"/>
  <c r="X419" i="11"/>
  <c r="Y419" i="11"/>
  <c r="Y129" i="11"/>
  <c r="X129" i="11"/>
  <c r="Y133" i="11"/>
  <c r="X133" i="11"/>
  <c r="X606" i="11"/>
  <c r="Y606" i="11"/>
  <c r="X365" i="11"/>
  <c r="Y365" i="11"/>
  <c r="Y112" i="11"/>
  <c r="X112" i="11"/>
  <c r="Y51" i="11"/>
  <c r="X51" i="11"/>
  <c r="Y324" i="11"/>
  <c r="X324" i="11"/>
  <c r="X949" i="11"/>
  <c r="Y949" i="11"/>
  <c r="Y353" i="11"/>
  <c r="X353" i="11"/>
  <c r="X840" i="11"/>
  <c r="Y840" i="11"/>
  <c r="W851" i="11"/>
  <c r="X1334" i="11"/>
  <c r="Y1334" i="11"/>
  <c r="X1174" i="11"/>
  <c r="Y1174" i="11"/>
  <c r="X904" i="11"/>
  <c r="Y904" i="11"/>
  <c r="Y451" i="11"/>
  <c r="X451" i="11"/>
  <c r="Y53" i="11"/>
  <c r="X53" i="11"/>
  <c r="Y201" i="11"/>
  <c r="X201" i="11"/>
  <c r="X1136" i="11"/>
  <c r="Y1136" i="11"/>
  <c r="X1322" i="11"/>
  <c r="Y1322" i="11"/>
  <c r="X1294" i="11"/>
  <c r="Y1294" i="11"/>
  <c r="X887" i="11"/>
  <c r="Y887" i="11"/>
  <c r="X702" i="11"/>
  <c r="Y702" i="11"/>
  <c r="Y375" i="11"/>
  <c r="X375" i="11"/>
  <c r="Y610" i="11"/>
  <c r="X610" i="11"/>
  <c r="X551" i="11"/>
  <c r="Y551" i="11"/>
  <c r="X1219" i="11"/>
  <c r="Y1219" i="11"/>
  <c r="Y993" i="11"/>
  <c r="X993" i="11"/>
  <c r="X1209" i="11"/>
  <c r="Y1209" i="11"/>
  <c r="X1128" i="11"/>
  <c r="Y1128" i="11"/>
  <c r="X700" i="11"/>
  <c r="Y700" i="11"/>
  <c r="Y1312" i="11"/>
  <c r="X1312" i="11"/>
  <c r="X619" i="11"/>
  <c r="Y619" i="11"/>
  <c r="X478" i="11"/>
  <c r="Y478" i="11"/>
  <c r="X199" i="11"/>
  <c r="Y199" i="11"/>
  <c r="Y294" i="11"/>
  <c r="X294" i="11"/>
  <c r="Y730" i="11"/>
  <c r="X730" i="11"/>
  <c r="X42" i="11"/>
  <c r="Y42" i="11"/>
  <c r="Y1184" i="11"/>
  <c r="X1184" i="11"/>
  <c r="Y1041" i="11"/>
  <c r="X1041" i="11"/>
  <c r="X936" i="11"/>
  <c r="Y936" i="11"/>
  <c r="Y757" i="11"/>
  <c r="X757" i="11"/>
  <c r="X779" i="11"/>
  <c r="Y779" i="11"/>
  <c r="Y1032" i="11"/>
  <c r="X1032" i="11"/>
  <c r="Y508" i="11"/>
  <c r="X508" i="11"/>
  <c r="X483" i="11"/>
  <c r="Y483" i="11"/>
  <c r="X494" i="11"/>
  <c r="Y494" i="11"/>
  <c r="Y999" i="11"/>
  <c r="X999" i="11"/>
  <c r="X1182" i="11"/>
  <c r="Y1182" i="11"/>
  <c r="Y1349" i="11"/>
  <c r="X1349" i="11"/>
  <c r="Y940" i="11"/>
  <c r="X940" i="11"/>
  <c r="Y703" i="11"/>
  <c r="X703" i="11"/>
  <c r="Y1160" i="11"/>
  <c r="X1160" i="11"/>
  <c r="Y137" i="11"/>
  <c r="X137" i="11"/>
  <c r="X829" i="11"/>
  <c r="Y829" i="11"/>
  <c r="X425" i="11"/>
  <c r="Y425" i="11"/>
  <c r="X239" i="11"/>
  <c r="Y239" i="11"/>
  <c r="Y1247" i="11"/>
  <c r="X1247" i="11"/>
  <c r="Y1212" i="11"/>
  <c r="X1212" i="11"/>
  <c r="X763" i="11"/>
  <c r="Y763" i="11"/>
  <c r="Y92" i="11"/>
  <c r="X92" i="11"/>
  <c r="X1300" i="11"/>
  <c r="Y1300" i="11"/>
  <c r="Y268" i="11"/>
  <c r="X268" i="11"/>
  <c r="X1370" i="11"/>
  <c r="Y1370" i="11"/>
  <c r="Y35" i="11"/>
  <c r="X35" i="11"/>
  <c r="Y693" i="11"/>
  <c r="X693" i="11"/>
  <c r="Y688" i="11"/>
  <c r="X688" i="11"/>
  <c r="X1347" i="11"/>
  <c r="Y1347" i="11"/>
  <c r="X630" i="11"/>
  <c r="Y630" i="11"/>
  <c r="Y875" i="11"/>
  <c r="X875" i="11"/>
  <c r="X1405" i="11"/>
  <c r="Y1405" i="11"/>
  <c r="Y298" i="11"/>
  <c r="X298" i="11"/>
  <c r="X131" i="11"/>
  <c r="Y131" i="11"/>
  <c r="X1389" i="11"/>
  <c r="Y1389" i="11"/>
  <c r="X972" i="11"/>
  <c r="Y972" i="11"/>
  <c r="X626" i="11"/>
  <c r="Y626" i="11"/>
  <c r="X1009" i="11"/>
  <c r="Y1009" i="11"/>
  <c r="Y1223" i="11"/>
  <c r="X1223" i="11"/>
  <c r="Y706" i="11"/>
  <c r="X706" i="11"/>
  <c r="X776" i="11"/>
  <c r="Y776" i="11"/>
  <c r="Y1064" i="11"/>
  <c r="X1064" i="11"/>
  <c r="X31" i="11"/>
  <c r="Y31" i="11"/>
  <c r="X400" i="11"/>
  <c r="Y400" i="11"/>
  <c r="Y476" i="11"/>
  <c r="X476" i="11"/>
  <c r="X717" i="11"/>
  <c r="Y717" i="11"/>
  <c r="Y643" i="11"/>
  <c r="X643" i="11"/>
  <c r="Y618" i="11"/>
  <c r="X618" i="11"/>
  <c r="X596" i="11"/>
  <c r="Y596" i="11"/>
  <c r="X1031" i="11"/>
  <c r="Y1031" i="11"/>
  <c r="X813" i="11"/>
  <c r="Y813" i="11"/>
  <c r="Y542" i="11"/>
  <c r="X542" i="11"/>
  <c r="Y317" i="11"/>
  <c r="X317" i="11"/>
  <c r="X1196" i="11"/>
  <c r="Y1196" i="11"/>
  <c r="X712" i="11"/>
  <c r="Y712" i="11"/>
  <c r="Y632" i="11"/>
  <c r="X632" i="11"/>
  <c r="X335" i="11"/>
  <c r="Y335" i="11"/>
  <c r="Y699" i="11"/>
  <c r="X699" i="11"/>
  <c r="X1037" i="11"/>
  <c r="Y1037" i="11"/>
  <c r="Y121" i="11"/>
  <c r="X121" i="11"/>
  <c r="X906" i="11"/>
  <c r="Y906" i="11"/>
  <c r="Y417" i="11"/>
  <c r="X417" i="11"/>
  <c r="Y1036" i="11"/>
  <c r="X1036" i="11"/>
  <c r="Y100" i="11"/>
  <c r="X100" i="11"/>
  <c r="Y732" i="11"/>
  <c r="X732" i="11"/>
  <c r="X493" i="11"/>
  <c r="Y493" i="11"/>
  <c r="X847" i="11"/>
  <c r="Y847" i="11"/>
  <c r="X1092" i="11"/>
  <c r="Y1092" i="11"/>
  <c r="X562" i="11"/>
  <c r="Y562" i="11"/>
  <c r="X397" i="11"/>
  <c r="Y397" i="11"/>
  <c r="Y867" i="11"/>
  <c r="X867" i="11"/>
  <c r="Y299" i="11"/>
  <c r="X299" i="11"/>
  <c r="X888" i="11"/>
  <c r="Y888" i="11"/>
  <c r="X191" i="11"/>
  <c r="Y191" i="11"/>
  <c r="Y381" i="11"/>
  <c r="X381" i="11"/>
  <c r="X960" i="11"/>
  <c r="Y960" i="11"/>
  <c r="X859" i="11"/>
  <c r="Y859" i="11"/>
  <c r="X1011" i="11"/>
  <c r="Y1011" i="11"/>
  <c r="X831" i="11"/>
  <c r="Y831" i="11"/>
  <c r="Y209" i="11"/>
  <c r="X209" i="11"/>
  <c r="Y1249" i="11"/>
  <c r="X1249" i="11"/>
  <c r="X967" i="11"/>
  <c r="Y967" i="11"/>
  <c r="Y1415" i="11"/>
  <c r="X1415" i="11"/>
  <c r="Y385" i="11"/>
  <c r="X385" i="11"/>
  <c r="X1361" i="11"/>
  <c r="Y1361" i="11"/>
  <c r="X1261" i="11"/>
  <c r="Y1261" i="11"/>
  <c r="X1025" i="11"/>
  <c r="Y1025" i="11"/>
  <c r="Y1181" i="11"/>
  <c r="X1181" i="11"/>
  <c r="Y218" i="11"/>
  <c r="X218" i="11"/>
  <c r="X977" i="11"/>
  <c r="Y977" i="11"/>
  <c r="X430" i="11"/>
  <c r="Y430" i="11"/>
  <c r="X683" i="11"/>
  <c r="Y683" i="11"/>
  <c r="X958" i="11"/>
  <c r="Y958" i="11"/>
  <c r="X849" i="11"/>
  <c r="Y849" i="11"/>
  <c r="Y802" i="11"/>
  <c r="X802" i="11"/>
  <c r="X20" i="11"/>
  <c r="Y20" i="11"/>
  <c r="Y263" i="11"/>
  <c r="X263" i="11"/>
  <c r="Y1038" i="11"/>
  <c r="X1038" i="11"/>
  <c r="X1120" i="11"/>
  <c r="Y1120" i="11"/>
  <c r="Y342" i="11"/>
  <c r="X342" i="11"/>
  <c r="Y97" i="11"/>
  <c r="X97" i="11"/>
  <c r="X468" i="11"/>
  <c r="Y468" i="11"/>
  <c r="X7" i="11"/>
  <c r="Y7" i="11"/>
  <c r="X628" i="11"/>
  <c r="Y628" i="11"/>
  <c r="Y55" i="11"/>
  <c r="X55" i="11"/>
  <c r="Y690" i="11"/>
  <c r="X690" i="11"/>
  <c r="Y1263" i="11"/>
  <c r="X1263" i="11"/>
  <c r="X1283" i="11"/>
  <c r="Y1283" i="11"/>
  <c r="X1281" i="11"/>
  <c r="Y1281" i="11"/>
  <c r="X259" i="11"/>
  <c r="Y259" i="11"/>
  <c r="X138" i="11"/>
  <c r="Y138" i="11"/>
  <c r="Y655" i="11"/>
  <c r="X655" i="11"/>
  <c r="Y43" i="11"/>
  <c r="X43" i="11"/>
  <c r="Y150" i="11"/>
  <c r="X150" i="11"/>
  <c r="X1083" i="11"/>
  <c r="Y1083" i="11"/>
  <c r="X1046" i="11"/>
  <c r="Y1046" i="11"/>
  <c r="X872" i="11"/>
  <c r="Y872" i="11"/>
  <c r="X942" i="11"/>
  <c r="Y942" i="11"/>
  <c r="Y190" i="11"/>
  <c r="X190" i="11"/>
  <c r="X352" i="11"/>
  <c r="Y352" i="11"/>
  <c r="Y305" i="11"/>
  <c r="X305" i="11"/>
  <c r="X27" i="11"/>
  <c r="Y27" i="11"/>
  <c r="Y242" i="11"/>
  <c r="X242" i="11"/>
  <c r="X929" i="11"/>
  <c r="Y929" i="11"/>
  <c r="X124" i="11"/>
  <c r="Y124" i="11"/>
  <c r="Y125" i="11"/>
  <c r="X125" i="11"/>
  <c r="X1043" i="11"/>
  <c r="Y1043" i="11"/>
  <c r="Y1284" i="11"/>
  <c r="X1284" i="11"/>
  <c r="Y590" i="11"/>
  <c r="X590" i="11"/>
  <c r="Y153" i="11"/>
  <c r="X153" i="11"/>
  <c r="X275" i="11"/>
  <c r="Y275" i="11"/>
  <c r="X47" i="11"/>
  <c r="Y47" i="11"/>
  <c r="Y413" i="11"/>
  <c r="X413" i="11"/>
  <c r="X524" i="11"/>
  <c r="Y524" i="11"/>
  <c r="Y598" i="11"/>
  <c r="X598" i="11"/>
  <c r="X837" i="11"/>
  <c r="Y837" i="11"/>
  <c r="Y326" i="11"/>
  <c r="X326" i="11"/>
  <c r="Y1295" i="11"/>
  <c r="X1295" i="11"/>
  <c r="X215" i="11"/>
  <c r="Y215" i="11"/>
  <c r="X1103" i="11"/>
  <c r="Y1103" i="11"/>
  <c r="X1399" i="11"/>
  <c r="Y1399" i="11"/>
  <c r="X1259" i="11"/>
  <c r="Y1259" i="11"/>
  <c r="Y127" i="11"/>
  <c r="X127" i="11"/>
  <c r="Y366" i="11"/>
  <c r="X366" i="11"/>
  <c r="X1329" i="11"/>
  <c r="Y1329" i="11"/>
  <c r="X66" i="11"/>
  <c r="Y66" i="11"/>
  <c r="X1060" i="11"/>
  <c r="Y1060" i="11"/>
  <c r="Y890" i="11"/>
  <c r="X890" i="11"/>
  <c r="Y1171" i="11"/>
  <c r="X1171" i="11"/>
  <c r="X1006" i="11"/>
  <c r="Y1006" i="11"/>
  <c r="Y741" i="11"/>
  <c r="X741" i="11"/>
  <c r="Y111" i="11"/>
  <c r="X111" i="11"/>
  <c r="X1315" i="11"/>
  <c r="Y1315" i="11"/>
  <c r="X304" i="11"/>
  <c r="Y304" i="11"/>
  <c r="X677" i="11"/>
  <c r="Y677" i="11"/>
  <c r="Y16" i="11"/>
  <c r="X16" i="11"/>
  <c r="X634" i="11"/>
  <c r="W758" i="11"/>
  <c r="Y634" i="11"/>
  <c r="X318" i="11"/>
  <c r="Y318" i="11"/>
  <c r="X76" i="11"/>
  <c r="Y76" i="11"/>
  <c r="X1280" i="11"/>
  <c r="Y1280" i="11"/>
  <c r="Y1374" i="11"/>
  <c r="X1374" i="11"/>
  <c r="X443" i="11"/>
  <c r="Y443" i="11"/>
  <c r="X303" i="11"/>
  <c r="Y303" i="11"/>
  <c r="Y915" i="11"/>
  <c r="X915" i="11"/>
  <c r="X935" i="11"/>
  <c r="Y935" i="11"/>
  <c r="X1127" i="11"/>
  <c r="Y1127" i="11"/>
  <c r="X396" i="11"/>
  <c r="Y396" i="11"/>
  <c r="X1324" i="11"/>
  <c r="Y1324" i="11"/>
  <c r="X661" i="11"/>
  <c r="Y661" i="11"/>
  <c r="X1122" i="11"/>
  <c r="Y1122" i="11"/>
  <c r="X1205" i="11"/>
  <c r="Y1205" i="11"/>
  <c r="Y1061" i="11"/>
  <c r="X1061" i="11"/>
  <c r="Y364" i="11"/>
  <c r="X364" i="11"/>
  <c r="X1333" i="11"/>
  <c r="Y1333" i="11"/>
  <c r="X346" i="11"/>
  <c r="Y346" i="11"/>
  <c r="X1164" i="11"/>
  <c r="Y1164" i="11"/>
  <c r="Y555" i="11"/>
  <c r="X555" i="11"/>
  <c r="X1050" i="11"/>
  <c r="Y1050" i="11"/>
  <c r="Y233" i="11"/>
  <c r="X233" i="11"/>
  <c r="X980" i="11"/>
  <c r="Y980" i="11"/>
  <c r="Y1067" i="11"/>
  <c r="X1067" i="11"/>
  <c r="X6" i="11"/>
  <c r="Y6" i="11"/>
  <c r="Y582" i="11"/>
  <c r="X582" i="11"/>
  <c r="X858" i="11"/>
  <c r="Y858" i="11"/>
  <c r="Y1168" i="11"/>
  <c r="X1168" i="11"/>
  <c r="X895" i="11"/>
  <c r="Y895" i="11"/>
  <c r="X552" i="11"/>
  <c r="Y552" i="11"/>
  <c r="X537" i="11"/>
  <c r="Y537" i="11"/>
  <c r="X509" i="11"/>
  <c r="Y509" i="11"/>
  <c r="Y603" i="11"/>
  <c r="X603" i="11"/>
  <c r="X1289" i="11"/>
  <c r="Y1289" i="11"/>
  <c r="X1054" i="11"/>
  <c r="Y1054" i="11"/>
  <c r="Y1400" i="11"/>
  <c r="X1400" i="11"/>
  <c r="Y574" i="11"/>
  <c r="X574" i="11"/>
  <c r="X974" i="11"/>
  <c r="Y974" i="11"/>
  <c r="X248" i="11"/>
  <c r="Y248" i="11"/>
  <c r="X826" i="11"/>
  <c r="Y826" i="11"/>
  <c r="Y166" i="11"/>
  <c r="X166" i="11"/>
  <c r="Y1331" i="11"/>
  <c r="X1331" i="11"/>
  <c r="X1402" i="11"/>
  <c r="Y1402" i="11"/>
  <c r="Y107" i="11"/>
  <c r="X107" i="11"/>
  <c r="Y612" i="11"/>
  <c r="X612" i="11"/>
  <c r="X825" i="11"/>
  <c r="Y825" i="11"/>
  <c r="W839" i="11"/>
  <c r="X41" i="11"/>
  <c r="Y41" i="11"/>
  <c r="X257" i="11"/>
  <c r="Y257" i="11"/>
  <c r="Y56" i="11"/>
  <c r="X56" i="11"/>
  <c r="Y155" i="11"/>
  <c r="X155" i="11"/>
  <c r="X18" i="11"/>
  <c r="Y18" i="11"/>
  <c r="X414" i="11"/>
  <c r="Y414" i="11"/>
  <c r="X685" i="11"/>
  <c r="Y685" i="11"/>
  <c r="Y533" i="11"/>
  <c r="X533" i="11"/>
  <c r="Y801" i="11"/>
  <c r="X801" i="11"/>
  <c r="X797" i="11"/>
  <c r="W809" i="11"/>
  <c r="Y797" i="11"/>
  <c r="X62" i="11"/>
  <c r="Y62" i="11"/>
  <c r="Y820" i="11"/>
  <c r="X820" i="11"/>
  <c r="Y1111" i="11"/>
  <c r="X1111" i="11"/>
  <c r="X411" i="11"/>
  <c r="Y411" i="11"/>
  <c r="Y363" i="11"/>
  <c r="X363" i="11"/>
  <c r="X73" i="11"/>
  <c r="Y73" i="11"/>
  <c r="X616" i="11"/>
  <c r="Y616" i="11"/>
  <c r="Y1204" i="11"/>
  <c r="X1204" i="11"/>
  <c r="X45" i="11"/>
  <c r="Y45" i="11"/>
  <c r="X280" i="11"/>
  <c r="Y280" i="11"/>
  <c r="Y718" i="11"/>
  <c r="X718" i="11"/>
  <c r="X88" i="11"/>
  <c r="Y88" i="11"/>
  <c r="Y1401" i="11"/>
  <c r="X1401" i="11"/>
  <c r="X408" i="11"/>
  <c r="Y408" i="11"/>
  <c r="Y183" i="11"/>
  <c r="X183" i="11"/>
  <c r="X1314" i="11"/>
  <c r="Y1314" i="11"/>
  <c r="X794" i="11"/>
  <c r="Y794" i="11"/>
  <c r="X1027" i="11"/>
  <c r="Y1027" i="11"/>
  <c r="X1194" i="11"/>
  <c r="Y1194" i="11"/>
  <c r="X279" i="11"/>
  <c r="Y279" i="11"/>
  <c r="Y853" i="11"/>
  <c r="X853" i="11"/>
  <c r="Y1033" i="11"/>
  <c r="X1033" i="11"/>
  <c r="X457" i="11"/>
  <c r="Y457" i="11"/>
  <c r="X948" i="11"/>
  <c r="Y948" i="11"/>
  <c r="X607" i="11"/>
  <c r="Y607" i="11"/>
  <c r="X856" i="11"/>
  <c r="Y856" i="11"/>
  <c r="X678" i="11"/>
  <c r="Y678" i="11"/>
  <c r="Y380" i="11"/>
  <c r="X380" i="11"/>
  <c r="Y463" i="11"/>
  <c r="X463" i="11"/>
  <c r="X1345" i="11"/>
  <c r="Y1345" i="11"/>
  <c r="X1193" i="11"/>
  <c r="Y1193" i="11"/>
  <c r="X1403" i="11"/>
  <c r="Y1403" i="11"/>
  <c r="Y966" i="11"/>
  <c r="X966" i="11"/>
  <c r="Y459" i="11"/>
  <c r="X459" i="11"/>
  <c r="Y1327" i="11"/>
  <c r="X1327" i="11"/>
  <c r="X760" i="11"/>
  <c r="Y760" i="11"/>
  <c r="X823" i="11"/>
  <c r="Y823" i="11"/>
  <c r="X1079" i="11"/>
  <c r="Y1079" i="11"/>
  <c r="X1201" i="11"/>
  <c r="Y1201" i="11"/>
  <c r="Y1118" i="11"/>
  <c r="X1118" i="11"/>
  <c r="Y891" i="11"/>
  <c r="X891" i="11"/>
  <c r="X177" i="11"/>
  <c r="Y177" i="11"/>
  <c r="Y518" i="11"/>
  <c r="X518" i="11"/>
  <c r="X37" i="11"/>
  <c r="Y37" i="11"/>
  <c r="X261" i="11"/>
  <c r="Y261" i="11"/>
  <c r="X992" i="11"/>
  <c r="Y992" i="11"/>
  <c r="Y1145" i="11"/>
  <c r="X1145" i="11"/>
  <c r="X670" i="11"/>
  <c r="Y670" i="11"/>
  <c r="X1101" i="11"/>
  <c r="Y1101" i="11"/>
  <c r="X1153" i="11"/>
  <c r="Y1153" i="11"/>
  <c r="X1004" i="11"/>
  <c r="Y1004" i="11"/>
  <c r="X976" i="11"/>
  <c r="Y976" i="11"/>
  <c r="Y162" i="11"/>
  <c r="X162" i="11"/>
  <c r="Y33" i="11"/>
  <c r="X33" i="11"/>
  <c r="Y705" i="11"/>
  <c r="X705" i="11"/>
  <c r="X502" i="11"/>
  <c r="Y502" i="11"/>
  <c r="X1217" i="11"/>
  <c r="Y1217" i="11"/>
  <c r="X390" i="11"/>
  <c r="Y390" i="11"/>
  <c r="Y549" i="11"/>
  <c r="X549" i="11"/>
  <c r="Y548" i="11"/>
  <c r="X548" i="11"/>
  <c r="Y398" i="11"/>
  <c r="X398" i="11"/>
  <c r="X28" i="11"/>
  <c r="Y28" i="11"/>
  <c r="Y687" i="11"/>
  <c r="X687" i="11"/>
  <c r="X329" i="11"/>
  <c r="Y329" i="11"/>
  <c r="X488" i="11"/>
  <c r="Y488" i="11"/>
  <c r="X564" i="11"/>
  <c r="Y564" i="11"/>
  <c r="X1150" i="11"/>
  <c r="Y1150" i="11"/>
  <c r="X1317" i="11"/>
  <c r="Y1317" i="11"/>
  <c r="X694" i="11"/>
  <c r="Y694" i="11"/>
  <c r="X19" i="11"/>
  <c r="Y19" i="11"/>
  <c r="X920" i="11"/>
  <c r="Y920" i="11"/>
  <c r="X269" i="11"/>
  <c r="Y269" i="11"/>
  <c r="Y282" i="11"/>
  <c r="X282" i="11"/>
  <c r="Y1390" i="11"/>
  <c r="X1390" i="11"/>
  <c r="Y1000" i="11"/>
  <c r="X1000" i="11"/>
  <c r="Y1063" i="11"/>
  <c r="X1063" i="11"/>
  <c r="X1273" i="11"/>
  <c r="Y1273" i="11"/>
  <c r="Y1305" i="11"/>
  <c r="X1305" i="11"/>
  <c r="X373" i="11"/>
  <c r="Y373" i="11"/>
  <c r="X522" i="11"/>
  <c r="Y522" i="11"/>
  <c r="Y713" i="11"/>
  <c r="X713" i="11"/>
  <c r="X696" i="11"/>
  <c r="Y696" i="11"/>
  <c r="X437" i="11"/>
  <c r="Y437" i="11"/>
  <c r="X538" i="11"/>
  <c r="Y538" i="11"/>
  <c r="X1288" i="11"/>
  <c r="Y1288" i="11"/>
  <c r="X136" i="11"/>
  <c r="Y136" i="11"/>
  <c r="Y943" i="11"/>
  <c r="X943" i="11"/>
  <c r="Y1048" i="11"/>
  <c r="X1048" i="11"/>
  <c r="X372" i="11"/>
  <c r="Y372" i="11"/>
  <c r="X109" i="11"/>
  <c r="Y109" i="11"/>
  <c r="Y512" i="11"/>
  <c r="X512" i="11"/>
  <c r="Y893" i="11"/>
  <c r="X893" i="11"/>
  <c r="Y674" i="11"/>
  <c r="X674" i="11"/>
  <c r="X1084" i="11"/>
  <c r="Y1084" i="11"/>
  <c r="Y1057" i="11"/>
  <c r="X1057" i="11"/>
  <c r="X1267" i="11"/>
  <c r="Y1267" i="11"/>
  <c r="Y1179" i="11"/>
  <c r="X1179" i="11"/>
  <c r="Y60" i="11"/>
  <c r="X60" i="11"/>
  <c r="X354" i="11"/>
  <c r="Y354" i="11"/>
  <c r="X1132" i="11"/>
  <c r="Y1132" i="11"/>
  <c r="Y1318" i="11"/>
  <c r="X1318" i="11"/>
  <c r="Y1213" i="11"/>
  <c r="X1213" i="11"/>
  <c r="Y545" i="11"/>
  <c r="X545" i="11"/>
  <c r="Y1377" i="11"/>
  <c r="X1377" i="11"/>
  <c r="Y750" i="11"/>
  <c r="X750" i="11"/>
  <c r="Y442" i="11"/>
  <c r="X442" i="11"/>
  <c r="Y998" i="11"/>
  <c r="X998" i="11"/>
  <c r="X1408" i="11"/>
  <c r="Y1408" i="11"/>
  <c r="X144" i="11"/>
  <c r="Y144" i="11"/>
  <c r="Y469" i="11"/>
  <c r="X469" i="11"/>
  <c r="Y1235" i="11"/>
  <c r="X1235" i="11"/>
  <c r="Y845" i="11"/>
  <c r="X845" i="11"/>
  <c r="X108" i="11"/>
  <c r="Y108" i="11"/>
  <c r="X595" i="11"/>
  <c r="Y595" i="11"/>
  <c r="Y880" i="11"/>
  <c r="X880" i="11"/>
  <c r="X1114" i="11"/>
  <c r="Y1114" i="11"/>
  <c r="Y119" i="11"/>
  <c r="X119" i="11"/>
  <c r="Y369" i="11"/>
  <c r="X369" i="11"/>
  <c r="X1115" i="11"/>
  <c r="Y1115" i="11"/>
  <c r="X23" i="11"/>
  <c r="Y23" i="11"/>
  <c r="Y1262" i="11"/>
  <c r="X1262" i="11"/>
  <c r="Y569" i="11"/>
  <c r="X569" i="11"/>
  <c r="X308" i="11"/>
  <c r="Y308" i="11"/>
  <c r="X1154" i="11"/>
  <c r="Y1154" i="11"/>
  <c r="X1183" i="11"/>
  <c r="Y1183" i="11"/>
  <c r="X675" i="11"/>
  <c r="Y675" i="11"/>
  <c r="X441" i="11"/>
  <c r="Y441" i="11"/>
  <c r="Y1089" i="11"/>
  <c r="X1089" i="11"/>
  <c r="Y29" i="11"/>
  <c r="X29" i="11"/>
  <c r="X82" i="11"/>
  <c r="Y82" i="11"/>
  <c r="X566" i="11"/>
  <c r="Y566" i="11"/>
  <c r="X909" i="11"/>
  <c r="Y909" i="11"/>
  <c r="Y496" i="11"/>
  <c r="X496" i="11"/>
  <c r="Y267" i="11"/>
  <c r="X267" i="11"/>
  <c r="Y621" i="11"/>
  <c r="X621" i="11"/>
  <c r="X571" i="11"/>
  <c r="Y571" i="11"/>
  <c r="Y432" i="11"/>
  <c r="X432" i="11"/>
  <c r="X959" i="11"/>
  <c r="Y959" i="11"/>
  <c r="X749" i="11"/>
  <c r="Y749" i="11"/>
  <c r="Y1298" i="11"/>
  <c r="X1298" i="11"/>
  <c r="X931" i="11"/>
  <c r="Y931" i="11"/>
  <c r="X1116" i="11"/>
  <c r="Y1116" i="11"/>
  <c r="X1123" i="11"/>
  <c r="Y1123" i="11"/>
  <c r="Y987" i="11"/>
  <c r="X987" i="11"/>
  <c r="X506" i="11"/>
  <c r="Y506" i="11"/>
  <c r="X474" i="11"/>
  <c r="Y474" i="11"/>
  <c r="X1052" i="11"/>
  <c r="Y1052" i="11"/>
  <c r="X635" i="11"/>
  <c r="Y635" i="11"/>
  <c r="X1285" i="11"/>
  <c r="Y1285" i="11"/>
  <c r="X896" i="11"/>
  <c r="Y896" i="11"/>
  <c r="X1398" i="11"/>
  <c r="Y1398" i="11"/>
  <c r="Y320" i="11"/>
  <c r="X320" i="11"/>
  <c r="Y1316" i="11"/>
  <c r="X1316" i="11"/>
  <c r="X964" i="11"/>
  <c r="Y964" i="11"/>
  <c r="Y271" i="11"/>
  <c r="X271" i="11"/>
  <c r="X99" i="11"/>
  <c r="Y99" i="11"/>
  <c r="Y754" i="11"/>
  <c r="X754" i="11"/>
  <c r="X898" i="11"/>
  <c r="Y898" i="11"/>
  <c r="X726" i="11"/>
  <c r="Y726" i="11"/>
  <c r="X392" i="11"/>
  <c r="Y392" i="11"/>
  <c r="Y347" i="11"/>
  <c r="X347" i="11"/>
  <c r="X973" i="11"/>
  <c r="Y973" i="11"/>
  <c r="Y798" i="11"/>
  <c r="X798" i="11"/>
  <c r="Y479" i="11"/>
  <c r="X479" i="11"/>
  <c r="Y894" i="11"/>
  <c r="X894" i="11"/>
  <c r="Y852" i="11"/>
  <c r="X852" i="11"/>
  <c r="W865" i="11"/>
  <c r="X165" i="11"/>
  <c r="Y165" i="11"/>
  <c r="Y912" i="11"/>
  <c r="X912" i="11"/>
  <c r="Y1306" i="11"/>
  <c r="X1306" i="11"/>
  <c r="X1024" i="11"/>
  <c r="Y1024" i="11"/>
  <c r="X169" i="11"/>
  <c r="Y169" i="11"/>
  <c r="Y597" i="11"/>
  <c r="X597" i="11"/>
  <c r="X1141" i="11"/>
  <c r="Y1141" i="11"/>
  <c r="Y68" i="11"/>
  <c r="X68" i="11"/>
  <c r="Y738" i="11"/>
  <c r="X738" i="11"/>
  <c r="X805" i="11"/>
  <c r="Y805" i="11"/>
  <c r="Y410" i="11"/>
  <c r="X410" i="11"/>
  <c r="Y462" i="11"/>
  <c r="X462" i="11"/>
  <c r="Y773" i="11"/>
  <c r="X773" i="11"/>
  <c r="Y1045" i="11"/>
  <c r="X1045" i="11"/>
  <c r="W1252" i="11"/>
  <c r="X733" i="11"/>
  <c r="Y733" i="11"/>
  <c r="X1188" i="11"/>
  <c r="Y1188" i="11"/>
  <c r="X648" i="11"/>
  <c r="Y648" i="11"/>
  <c r="X81" i="11"/>
  <c r="Y81" i="11"/>
  <c r="Y1229" i="11"/>
  <c r="X1229" i="11"/>
  <c r="X877" i="11"/>
  <c r="Y877" i="11"/>
  <c r="X862" i="11"/>
  <c r="Y862" i="11"/>
  <c r="Y1272" i="11"/>
  <c r="X1272" i="11"/>
  <c r="X336" i="11"/>
  <c r="Y336" i="11"/>
  <c r="Y843" i="11"/>
  <c r="X843" i="11"/>
  <c r="X1100" i="11"/>
  <c r="Y1100" i="11"/>
  <c r="Y736" i="11"/>
  <c r="X736" i="11"/>
  <c r="X1172" i="11"/>
  <c r="Y1172" i="11"/>
  <c r="X722" i="11"/>
  <c r="Y722" i="11"/>
  <c r="Y686" i="11"/>
  <c r="X686" i="11"/>
  <c r="Y871" i="11"/>
  <c r="X871" i="11"/>
  <c r="X415" i="11"/>
  <c r="Y415" i="11"/>
  <c r="X167" i="11"/>
  <c r="Y167" i="11"/>
  <c r="Y278" i="11"/>
  <c r="X278" i="11"/>
  <c r="Y200" i="11"/>
  <c r="X200" i="11"/>
  <c r="Y1230" i="11"/>
  <c r="X1230" i="11"/>
  <c r="X885" i="11"/>
  <c r="Y885" i="11"/>
  <c r="Y230" i="11"/>
  <c r="X230" i="11"/>
  <c r="X481" i="11"/>
  <c r="Y481" i="11"/>
  <c r="X407" i="11"/>
  <c r="Y407" i="11"/>
  <c r="Y1108" i="11"/>
  <c r="X1108" i="11"/>
  <c r="Y1231" i="11"/>
  <c r="X1231" i="11"/>
  <c r="Y189" i="11"/>
  <c r="X189" i="11"/>
  <c r="X1156" i="11"/>
  <c r="Y1156" i="11"/>
  <c r="Y1406" i="11"/>
  <c r="X1406" i="11"/>
  <c r="Y1366" i="11"/>
  <c r="X1366" i="11"/>
  <c r="X491" i="11"/>
  <c r="Y491" i="11"/>
  <c r="Y1323" i="11"/>
  <c r="X1323" i="11"/>
  <c r="Y444" i="11"/>
  <c r="X444" i="11"/>
  <c r="Y1276" i="11"/>
  <c r="X1276" i="11"/>
  <c r="Y775" i="11"/>
  <c r="X775" i="11"/>
  <c r="Y778" i="11"/>
  <c r="X778" i="11"/>
  <c r="Y1186" i="11"/>
  <c r="X1186" i="11"/>
  <c r="Y1134" i="11"/>
  <c r="X1134" i="11"/>
  <c r="X629" i="11"/>
  <c r="Y629" i="11"/>
  <c r="X1381" i="11"/>
  <c r="Y1381" i="11"/>
  <c r="X1139" i="11"/>
  <c r="Y1139" i="11"/>
  <c r="Y14" i="11"/>
  <c r="X14" i="11"/>
  <c r="Y1019" i="11"/>
  <c r="X1019" i="11"/>
  <c r="X591" i="11"/>
  <c r="Y591" i="11"/>
  <c r="Y383" i="11"/>
  <c r="X383" i="11"/>
  <c r="X583" i="11"/>
  <c r="Y583" i="11"/>
  <c r="X1076" i="11"/>
  <c r="Y1076" i="11"/>
  <c r="Y1376" i="11"/>
  <c r="X1376" i="11"/>
  <c r="Y997" i="11"/>
  <c r="X997" i="11"/>
  <c r="Y1062" i="11"/>
  <c r="X1062" i="11"/>
  <c r="X762" i="11"/>
  <c r="Y762" i="11"/>
  <c r="X795" i="11"/>
  <c r="Y795" i="11"/>
  <c r="Y345" i="11"/>
  <c r="X345" i="11"/>
  <c r="X395" i="11"/>
  <c r="Y395" i="11"/>
  <c r="X296" i="11"/>
  <c r="Y296" i="11"/>
  <c r="W464" i="11"/>
  <c r="X235" i="11"/>
  <c r="Y235" i="11"/>
  <c r="X399" i="11"/>
  <c r="Y399" i="11"/>
  <c r="X766" i="11"/>
  <c r="Y766" i="11"/>
  <c r="X808" i="11"/>
  <c r="Y808" i="11"/>
  <c r="Y1106" i="11"/>
  <c r="X1106" i="11"/>
  <c r="X854" i="11"/>
  <c r="Y854" i="11"/>
  <c r="Y128" i="11"/>
  <c r="X128" i="11"/>
  <c r="Y1216" i="11"/>
  <c r="X1216" i="11"/>
  <c r="Y667" i="11"/>
  <c r="X667" i="11"/>
  <c r="Y799" i="11"/>
  <c r="X799" i="11"/>
  <c r="Y835" i="11"/>
  <c r="X835" i="11"/>
  <c r="Y1015" i="11"/>
  <c r="X1015" i="11"/>
  <c r="Y1065" i="11"/>
  <c r="X1065" i="11"/>
  <c r="Y1275" i="11"/>
  <c r="X1275" i="11"/>
  <c r="Y89" i="11"/>
  <c r="X89" i="11"/>
  <c r="X1371" i="11"/>
  <c r="Y1371" i="11"/>
  <c r="Y110" i="11"/>
  <c r="X110" i="11"/>
  <c r="X1296" i="11"/>
  <c r="Y1296" i="11"/>
  <c r="X1254" i="11"/>
  <c r="Y1254" i="11"/>
  <c r="Y1351" i="11"/>
  <c r="X1351" i="11"/>
  <c r="X309" i="11"/>
  <c r="Y309" i="11"/>
  <c r="X113" i="11"/>
  <c r="Y113" i="11"/>
  <c r="X1104" i="11"/>
  <c r="Y1104" i="11"/>
  <c r="X274" i="11"/>
  <c r="Y274" i="11"/>
  <c r="X202" i="11"/>
  <c r="Y202" i="11"/>
  <c r="Y465" i="11"/>
  <c r="X465" i="11"/>
  <c r="W633" i="11"/>
  <c r="Y1131" i="11"/>
  <c r="X1131" i="11"/>
  <c r="X1112" i="11"/>
  <c r="Y1112" i="11"/>
  <c r="X406" i="11"/>
  <c r="Y406" i="11"/>
  <c r="X181" i="11"/>
  <c r="Y181" i="11"/>
  <c r="Y1029" i="11"/>
  <c r="W1044" i="11"/>
  <c r="X1029" i="11"/>
  <c r="X827" i="11"/>
  <c r="Y827" i="11"/>
  <c r="Y1121" i="11"/>
  <c r="X1121" i="11"/>
  <c r="X445" i="11"/>
  <c r="Y445" i="11"/>
  <c r="Y1214" i="11"/>
  <c r="X1214" i="11"/>
  <c r="Y438" i="11"/>
  <c r="X438" i="11"/>
  <c r="X910" i="11"/>
  <c r="Y910" i="11"/>
  <c r="Y184" i="11"/>
  <c r="X184" i="11"/>
  <c r="X1264" i="11"/>
  <c r="Y1264" i="11"/>
  <c r="Y72" i="11"/>
  <c r="X72" i="11"/>
  <c r="Y941" i="11"/>
  <c r="X941" i="11"/>
  <c r="X498" i="11"/>
  <c r="Y498" i="11"/>
  <c r="X126" i="11"/>
  <c r="Y126" i="11"/>
  <c r="X466" i="11"/>
  <c r="Y466" i="11"/>
  <c r="X937" i="11"/>
  <c r="Y937" i="11"/>
  <c r="X247" i="11"/>
  <c r="Y247" i="11"/>
  <c r="Y204" i="11"/>
  <c r="X204" i="11"/>
  <c r="Y310" i="11"/>
  <c r="X310" i="11"/>
  <c r="X1274" i="11"/>
  <c r="Y1274" i="11"/>
  <c r="Y868" i="11"/>
  <c r="X868" i="11"/>
  <c r="X841" i="11"/>
  <c r="Y841" i="11"/>
  <c r="Y771" i="11"/>
  <c r="X771" i="11"/>
  <c r="X1355" i="11"/>
  <c r="Y1355" i="11"/>
  <c r="X22" i="11"/>
  <c r="Y22" i="11"/>
  <c r="Y731" i="11"/>
  <c r="X731" i="11"/>
  <c r="Y1268" i="11"/>
  <c r="X1268" i="11"/>
  <c r="Y1407" i="11"/>
  <c r="X1407" i="11"/>
  <c r="X54" i="11"/>
  <c r="Y54" i="11"/>
  <c r="X159" i="11"/>
  <c r="Y159" i="11"/>
  <c r="X652" i="11"/>
  <c r="Y652" i="11"/>
  <c r="Y1040" i="11"/>
  <c r="X1040" i="11"/>
  <c r="Y61" i="11"/>
  <c r="X61" i="11"/>
  <c r="X846" i="11"/>
  <c r="Y846" i="11"/>
  <c r="Y804" i="11"/>
  <c r="X804" i="11"/>
  <c r="X830" i="11"/>
  <c r="Y830" i="11"/>
  <c r="Y863" i="11"/>
  <c r="X863" i="11"/>
  <c r="Y1220" i="11"/>
  <c r="X1220" i="11"/>
  <c r="X1239" i="11"/>
  <c r="Y1239" i="11"/>
  <c r="X787" i="11"/>
  <c r="Y787" i="11"/>
  <c r="Y370" i="11"/>
  <c r="X370" i="11"/>
  <c r="Y1077" i="11"/>
  <c r="X1077" i="11"/>
  <c r="X1356" i="11"/>
  <c r="Y1356" i="11"/>
  <c r="Y604" i="11"/>
  <c r="X604" i="11"/>
  <c r="Y1091" i="11"/>
  <c r="X1091" i="11"/>
  <c r="Y30" i="11"/>
  <c r="X30" i="11"/>
  <c r="X79" i="11"/>
  <c r="Y79" i="11"/>
  <c r="Y1224" i="11"/>
  <c r="X1224" i="11"/>
  <c r="Y631" i="11"/>
  <c r="X631" i="11"/>
  <c r="X680" i="11"/>
  <c r="Y680" i="11"/>
  <c r="X223" i="11"/>
  <c r="Y223" i="11"/>
  <c r="X1166" i="11"/>
  <c r="Y1166" i="11"/>
  <c r="Y611" i="11"/>
  <c r="X611" i="11"/>
  <c r="Y984" i="11"/>
  <c r="X984" i="11"/>
  <c r="Y237" i="11"/>
  <c r="X237" i="11"/>
  <c r="X1287" i="11"/>
  <c r="Y1287" i="11"/>
  <c r="Y1320" i="11"/>
  <c r="X1320" i="11"/>
  <c r="X499" i="11"/>
  <c r="Y499" i="11"/>
  <c r="Y1055" i="11"/>
  <c r="X1055" i="11"/>
  <c r="X238" i="11"/>
  <c r="Y238" i="11"/>
  <c r="Y994" i="11"/>
  <c r="X994" i="11"/>
  <c r="X658" i="11"/>
  <c r="Y658" i="11"/>
  <c r="Y755" i="11"/>
  <c r="X755" i="11"/>
  <c r="X306" i="11"/>
  <c r="Y306" i="11"/>
  <c r="X1080" i="11"/>
  <c r="Y1080" i="11"/>
  <c r="X919" i="11"/>
  <c r="Y919" i="11"/>
  <c r="Y1346" i="11"/>
  <c r="X1346" i="11"/>
  <c r="Y188" i="11"/>
  <c r="X188" i="11"/>
  <c r="X145" i="11"/>
  <c r="Y145" i="11"/>
  <c r="X58" i="11"/>
  <c r="Y58" i="11"/>
  <c r="Y256" i="11"/>
  <c r="X256" i="11"/>
  <c r="X947" i="11"/>
  <c r="Y947" i="11"/>
  <c r="Y1269" i="11"/>
  <c r="X1269" i="11"/>
  <c r="X1257" i="11"/>
  <c r="Y1257" i="11"/>
  <c r="X40" i="11"/>
  <c r="Y40" i="11"/>
  <c r="Y1395" i="11"/>
  <c r="X1395" i="11"/>
  <c r="Y1110" i="11"/>
  <c r="X1110" i="11"/>
  <c r="X953" i="11"/>
  <c r="Y953" i="11"/>
  <c r="X1039" i="11"/>
  <c r="Y1039" i="11"/>
  <c r="X484" i="11"/>
  <c r="Y484" i="11"/>
  <c r="X1352" i="11"/>
  <c r="Y1352" i="11"/>
  <c r="Y1246" i="11"/>
  <c r="X1246" i="11"/>
  <c r="X270" i="11"/>
  <c r="Y270" i="11"/>
  <c r="X1016" i="11"/>
  <c r="Y1016" i="11"/>
  <c r="Y740" i="11"/>
  <c r="X740" i="11"/>
  <c r="X786" i="11"/>
  <c r="Y786" i="11"/>
  <c r="X431" i="11"/>
  <c r="Y431" i="11"/>
  <c r="Y842" i="11"/>
  <c r="X842" i="11"/>
  <c r="X561" i="11"/>
  <c r="Y561" i="11"/>
  <c r="X575" i="11"/>
  <c r="Y575" i="11"/>
  <c r="Y988" i="11"/>
  <c r="X988" i="11"/>
  <c r="X1021" i="11"/>
  <c r="Y1021" i="11"/>
  <c r="X624" i="11"/>
  <c r="Y624" i="11"/>
  <c r="X1258" i="11"/>
  <c r="Y1258" i="11"/>
  <c r="X602" i="11"/>
  <c r="Y602" i="11"/>
  <c r="X1228" i="11"/>
  <c r="Y1228" i="11"/>
  <c r="X792" i="11"/>
  <c r="Y792" i="11"/>
  <c r="X1148" i="11"/>
  <c r="Y1148" i="11"/>
  <c r="X1178" i="11"/>
  <c r="Y1178" i="11"/>
  <c r="Y585" i="11"/>
  <c r="X585" i="11"/>
  <c r="Y589" i="11"/>
  <c r="X589" i="11"/>
  <c r="Y1053" i="11"/>
  <c r="X1053" i="11"/>
  <c r="X1088" i="11"/>
  <c r="Y1088" i="11"/>
  <c r="X266" i="11"/>
  <c r="Y266" i="11"/>
  <c r="X104" i="11"/>
  <c r="Y104" i="11"/>
  <c r="X1380" i="11"/>
  <c r="Y1380" i="11"/>
  <c r="Y1117" i="11"/>
  <c r="X1117" i="11"/>
  <c r="X361" i="11"/>
  <c r="Y361" i="11"/>
  <c r="X777" i="11"/>
  <c r="Y777" i="11"/>
  <c r="Y467" i="11"/>
  <c r="X467" i="11"/>
  <c r="X1192" i="11"/>
  <c r="Y1192" i="11"/>
  <c r="X1173" i="11"/>
  <c r="Y1173" i="11"/>
  <c r="X286" i="11"/>
  <c r="Y286" i="11"/>
  <c r="X691" i="11"/>
  <c r="Y691" i="11"/>
  <c r="X1140" i="11"/>
  <c r="Y1140" i="11"/>
  <c r="Y254" i="11"/>
  <c r="X254" i="11"/>
  <c r="X751" i="11"/>
  <c r="Y751" i="11"/>
  <c r="Y258" i="11"/>
  <c r="X258" i="11"/>
  <c r="X1207" i="11"/>
  <c r="Y1207" i="11"/>
  <c r="X780" i="11"/>
  <c r="Y780" i="11"/>
  <c r="Y605" i="11"/>
  <c r="X605" i="11"/>
  <c r="X1328" i="11"/>
  <c r="Y1328" i="11"/>
  <c r="Y63" i="11"/>
  <c r="X63" i="11"/>
  <c r="Y1338" i="11"/>
  <c r="X1338" i="11"/>
  <c r="X572" i="11"/>
  <c r="Y572" i="11"/>
  <c r="X1161" i="11"/>
  <c r="Y1161" i="11"/>
  <c r="X1330" i="11"/>
  <c r="Y1330" i="11"/>
  <c r="X710" i="11"/>
  <c r="Y710" i="11"/>
  <c r="X1240" i="11"/>
  <c r="Y1240" i="11"/>
  <c r="X141" i="11"/>
  <c r="Y141" i="11"/>
  <c r="Y1170" i="11"/>
  <c r="X1170" i="11"/>
  <c r="Y1332" i="11"/>
  <c r="X1332" i="11"/>
  <c r="Y46" i="11"/>
  <c r="X46" i="11"/>
  <c r="X250" i="11"/>
  <c r="Y250" i="11"/>
  <c r="Y1078" i="11"/>
  <c r="X1078" i="11"/>
  <c r="Y1155" i="11"/>
  <c r="X1155" i="11"/>
  <c r="Y676" i="11"/>
  <c r="X676" i="11"/>
  <c r="X25" i="11"/>
  <c r="Y25" i="11"/>
  <c r="Y225" i="11"/>
  <c r="X225" i="11"/>
  <c r="Y130" i="11"/>
  <c r="X130" i="11"/>
  <c r="X926" i="11"/>
  <c r="Y926" i="11"/>
  <c r="X314" i="11"/>
  <c r="Y314" i="11"/>
  <c r="X1256" i="11"/>
  <c r="Y1256" i="11"/>
  <c r="X573" i="11"/>
  <c r="Y573" i="11"/>
  <c r="X1042" i="11"/>
  <c r="Y1042" i="11"/>
  <c r="Y663" i="11"/>
  <c r="X663" i="11"/>
  <c r="X577" i="11"/>
  <c r="Y577" i="11"/>
  <c r="Y1369" i="11"/>
  <c r="X1369" i="11"/>
  <c r="X1010" i="11"/>
  <c r="Y1010" i="11"/>
  <c r="X1165" i="11"/>
  <c r="Y1165" i="11"/>
  <c r="X672" i="11"/>
  <c r="Y672" i="11"/>
  <c r="Y1397" i="11"/>
  <c r="X1397" i="11"/>
  <c r="X505" i="11"/>
  <c r="Y505" i="11"/>
  <c r="Y348" i="11"/>
  <c r="X348" i="11"/>
  <c r="X1236" i="11"/>
  <c r="Y1236" i="11"/>
  <c r="Y149" i="11"/>
  <c r="X149" i="11"/>
  <c r="X44" i="11"/>
  <c r="Y44" i="11"/>
  <c r="X753" i="11"/>
  <c r="Y753" i="11"/>
  <c r="X1342" i="11"/>
  <c r="Y1342" i="11"/>
  <c r="X934" i="11"/>
  <c r="Y934" i="11"/>
  <c r="X1144" i="11"/>
  <c r="Y1144" i="11"/>
  <c r="Y232" i="11"/>
  <c r="X232" i="11"/>
  <c r="Y1069" i="11"/>
  <c r="X1069" i="11"/>
  <c r="X860" i="11"/>
  <c r="Y860" i="11"/>
  <c r="Y553" i="11"/>
  <c r="X553" i="11"/>
  <c r="Y170" i="11"/>
  <c r="X170" i="11"/>
  <c r="X914" i="11"/>
  <c r="Y914" i="11"/>
  <c r="Y252" i="11"/>
  <c r="X252" i="11"/>
  <c r="Y540" i="11"/>
  <c r="X540" i="11"/>
  <c r="X1107" i="11"/>
  <c r="Y1107" i="11"/>
  <c r="Y103" i="11"/>
  <c r="X103" i="11"/>
  <c r="Y24" i="11"/>
  <c r="X24" i="11"/>
  <c r="Y1248" i="11"/>
  <c r="X1248" i="11"/>
  <c r="X351" i="11"/>
  <c r="Y351" i="11"/>
  <c r="X180" i="11"/>
  <c r="Y180" i="11"/>
  <c r="Y495" i="11"/>
  <c r="X495" i="11"/>
  <c r="Y905" i="11"/>
  <c r="X905" i="11"/>
  <c r="Y986" i="11"/>
  <c r="X986" i="11"/>
  <c r="X497" i="11"/>
  <c r="Y497" i="11"/>
  <c r="X1102" i="11"/>
  <c r="Y1102" i="11"/>
  <c r="X1326" i="11"/>
  <c r="Y1326" i="11"/>
  <c r="Y601" i="11"/>
  <c r="X601" i="11"/>
  <c r="X1051" i="11"/>
  <c r="Y1051" i="11"/>
  <c r="X810" i="11"/>
  <c r="W824" i="11"/>
  <c r="Y810" i="11"/>
  <c r="Y362" i="11"/>
  <c r="X362" i="11"/>
  <c r="X911" i="11"/>
  <c r="Y911" i="11"/>
  <c r="Y93" i="11"/>
  <c r="X93" i="11"/>
  <c r="X323" i="11"/>
  <c r="Y323" i="11"/>
  <c r="Y1225" i="11"/>
  <c r="X1225" i="11"/>
  <c r="X578" i="11"/>
  <c r="Y578" i="11"/>
  <c r="X768" i="11"/>
  <c r="Y768" i="11"/>
  <c r="X838" i="11"/>
  <c r="Y838" i="11"/>
  <c r="Y809" i="11" l="1"/>
  <c r="X809" i="11"/>
  <c r="Z1218" i="11"/>
  <c r="Z262" i="11"/>
  <c r="Z253" i="11"/>
  <c r="Z140" i="11"/>
  <c r="Z1337" i="11"/>
  <c r="Z1099" i="11"/>
  <c r="Z954" i="11"/>
  <c r="Z989" i="11"/>
  <c r="Z515" i="11"/>
  <c r="Z224" i="11"/>
  <c r="W1418" i="11"/>
  <c r="Z1225" i="11"/>
  <c r="Z362" i="11"/>
  <c r="Z1131" i="11"/>
  <c r="Z1019" i="11"/>
  <c r="Z775" i="11"/>
  <c r="Z189" i="11"/>
  <c r="Z1230" i="11"/>
  <c r="Z1229" i="11"/>
  <c r="Z267" i="11"/>
  <c r="Z569" i="11"/>
  <c r="Z369" i="11"/>
  <c r="Z469" i="11"/>
  <c r="Z442" i="11"/>
  <c r="Z1213" i="11"/>
  <c r="Z60" i="11"/>
  <c r="Z1305" i="11"/>
  <c r="Z1390" i="11"/>
  <c r="Z33" i="11"/>
  <c r="Z459" i="11"/>
  <c r="Z1033" i="11"/>
  <c r="Z820" i="11"/>
  <c r="Z1061" i="11"/>
  <c r="Z915" i="11"/>
  <c r="Z51" i="11"/>
  <c r="Z133" i="11"/>
  <c r="Z1126" i="11"/>
  <c r="Z962" i="11"/>
  <c r="Z546" i="11"/>
  <c r="Z143" i="11"/>
  <c r="Z13" i="11"/>
  <c r="Z1093" i="11"/>
  <c r="Z175" i="11"/>
  <c r="Z1383" i="11"/>
  <c r="Z526" i="11"/>
  <c r="Z356" i="11"/>
  <c r="Z968" i="11"/>
  <c r="Z673" i="11"/>
  <c r="Z1240" i="11"/>
  <c r="Z572" i="11"/>
  <c r="Z751" i="11"/>
  <c r="Z286" i="11"/>
  <c r="Z777" i="11"/>
  <c r="Z104" i="11"/>
  <c r="Z792" i="11"/>
  <c r="Z624" i="11"/>
  <c r="Z561" i="11"/>
  <c r="Z1352" i="11"/>
  <c r="Z145" i="11"/>
  <c r="Z1080" i="11"/>
  <c r="Z54" i="11"/>
  <c r="Z22" i="11"/>
  <c r="Z247" i="11"/>
  <c r="Z498" i="11"/>
  <c r="Z445" i="11"/>
  <c r="Z1104" i="11"/>
  <c r="Z1254" i="11"/>
  <c r="Z766" i="11"/>
  <c r="Z1141" i="11"/>
  <c r="Z1103" i="11"/>
  <c r="Z837" i="11"/>
  <c r="Z47" i="11"/>
  <c r="Z929" i="11"/>
  <c r="Z352" i="11"/>
  <c r="Z1046" i="11"/>
  <c r="Z1283" i="11"/>
  <c r="Z628" i="11"/>
  <c r="Z20" i="11"/>
  <c r="Z683" i="11"/>
  <c r="Z960" i="11"/>
  <c r="Z1092" i="11"/>
  <c r="Z400" i="11"/>
  <c r="Z972" i="11"/>
  <c r="Z1405" i="11"/>
  <c r="Z829" i="11"/>
  <c r="Z494" i="11"/>
  <c r="Z779" i="11"/>
  <c r="Z199" i="11"/>
  <c r="Z700" i="11"/>
  <c r="Z1219" i="11"/>
  <c r="Z702" i="11"/>
  <c r="Z1136" i="11"/>
  <c r="Z904" i="11"/>
  <c r="Z1221" i="11"/>
  <c r="Z788" i="11"/>
  <c r="Z71" i="11"/>
  <c r="Z838" i="11"/>
  <c r="Z1062" i="11"/>
  <c r="Z14" i="11"/>
  <c r="Z1134" i="11"/>
  <c r="Z1276" i="11"/>
  <c r="Z1366" i="11"/>
  <c r="Z1231" i="11"/>
  <c r="Z230" i="11"/>
  <c r="Z200" i="11"/>
  <c r="Z871" i="11"/>
  <c r="Z736" i="11"/>
  <c r="Z1272" i="11"/>
  <c r="Z894" i="11"/>
  <c r="Z347" i="11"/>
  <c r="Z754" i="11"/>
  <c r="Z1316" i="11"/>
  <c r="Z432" i="11"/>
  <c r="Z496" i="11"/>
  <c r="Z29" i="11"/>
  <c r="Z1262" i="11"/>
  <c r="Z119" i="11"/>
  <c r="Z750" i="11"/>
  <c r="Z1318" i="11"/>
  <c r="Z1179" i="11"/>
  <c r="Z674" i="11"/>
  <c r="Z713" i="11"/>
  <c r="Z282" i="11"/>
  <c r="Z398" i="11"/>
  <c r="Z162" i="11"/>
  <c r="Z891" i="11"/>
  <c r="Z966" i="11"/>
  <c r="Z463" i="11"/>
  <c r="Z853" i="11"/>
  <c r="Z1401" i="11"/>
  <c r="Z45" i="11"/>
  <c r="Z363" i="11"/>
  <c r="Z1331" i="11"/>
  <c r="Z582" i="11"/>
  <c r="Z233" i="11"/>
  <c r="Z353" i="11"/>
  <c r="Z426" i="11"/>
  <c r="Z246" i="11"/>
  <c r="Z1299" i="11"/>
  <c r="Z1208" i="11"/>
  <c r="Z377" i="11"/>
  <c r="Z971" i="11"/>
  <c r="Z245" i="11"/>
  <c r="Z1255" i="11"/>
  <c r="Z1142" i="11"/>
  <c r="Z707" i="11"/>
  <c r="Z460" i="11"/>
  <c r="Z917" i="11"/>
  <c r="Z38" i="11"/>
  <c r="Z283" i="11"/>
  <c r="Z1162" i="11"/>
  <c r="Z36" i="11"/>
  <c r="Z520" i="11"/>
  <c r="Z529" i="11"/>
  <c r="Z932" i="11"/>
  <c r="Z1203" i="11"/>
  <c r="Z550" i="11"/>
  <c r="Z664" i="11"/>
  <c r="Z544" i="11"/>
  <c r="Z734" i="11"/>
  <c r="Z74" i="11"/>
  <c r="Z456" i="11"/>
  <c r="Z1014" i="11"/>
  <c r="Z996" i="11"/>
  <c r="Z586" i="11"/>
  <c r="Z1373" i="11"/>
  <c r="Z391" i="11"/>
  <c r="Z592" i="11"/>
  <c r="Z1206" i="11"/>
  <c r="Z623" i="11"/>
  <c r="Z59" i="11"/>
  <c r="Z1177" i="11"/>
  <c r="Z682" i="11"/>
  <c r="Z276" i="11"/>
  <c r="Z1189" i="11"/>
  <c r="Z568" i="11"/>
  <c r="Z1005" i="11"/>
  <c r="Z653" i="11"/>
  <c r="Z834" i="11"/>
  <c r="Z176" i="11"/>
  <c r="Z651" i="11"/>
  <c r="Z1404" i="11"/>
  <c r="Z112" i="11"/>
  <c r="Z129" i="11"/>
  <c r="Z132" i="11"/>
  <c r="Z378" i="11"/>
  <c r="Z861" i="11"/>
  <c r="Z1167" i="11"/>
  <c r="Z281" i="11"/>
  <c r="Z818" i="11"/>
  <c r="Z214" i="11"/>
  <c r="Z429" i="11"/>
  <c r="Z725" i="11"/>
  <c r="Z64" i="11"/>
  <c r="Z349" i="11"/>
  <c r="Z914" i="11"/>
  <c r="Z672" i="11"/>
  <c r="Z1140" i="11"/>
  <c r="Z497" i="11"/>
  <c r="Z1342" i="11"/>
  <c r="Z1330" i="11"/>
  <c r="Z833" i="11"/>
  <c r="Z180" i="11"/>
  <c r="Z1256" i="11"/>
  <c r="Z1207" i="11"/>
  <c r="Z1051" i="11"/>
  <c r="Z1236" i="11"/>
  <c r="Z1192" i="11"/>
  <c r="Z414" i="11"/>
  <c r="Z257" i="11"/>
  <c r="Z304" i="11"/>
  <c r="Z1006" i="11"/>
  <c r="Z66" i="11"/>
  <c r="Z1259" i="11"/>
  <c r="Z524" i="11"/>
  <c r="Z27" i="11"/>
  <c r="Z942" i="11"/>
  <c r="Z259" i="11"/>
  <c r="Z468" i="11"/>
  <c r="Z849" i="11"/>
  <c r="Z977" i="11"/>
  <c r="Z1261" i="11"/>
  <c r="Z967" i="11"/>
  <c r="Z1011" i="11"/>
  <c r="Z191" i="11"/>
  <c r="Z397" i="11"/>
  <c r="Z493" i="11"/>
  <c r="Z873" i="11"/>
  <c r="Z447" i="11"/>
  <c r="Z334" i="11"/>
  <c r="Z1286" i="11"/>
  <c r="Z503" i="11"/>
  <c r="Z933" i="11"/>
  <c r="Z563" i="11"/>
  <c r="Z21" i="11"/>
  <c r="Z1238" i="11"/>
  <c r="Z925" i="11"/>
  <c r="Z1354" i="11"/>
  <c r="Z556" i="11"/>
  <c r="Z900" i="11"/>
  <c r="Z671" i="11"/>
  <c r="Z965" i="11"/>
  <c r="Z222" i="11"/>
  <c r="Z471" i="11"/>
  <c r="Z641" i="11"/>
  <c r="Z273" i="11"/>
  <c r="Z251" i="11"/>
  <c r="Z341" i="11"/>
  <c r="Z547" i="11"/>
  <c r="Z32" i="11"/>
  <c r="Z423" i="11"/>
  <c r="Z534" i="11"/>
  <c r="Z525" i="11"/>
  <c r="Z229" i="11"/>
  <c r="Z946" i="11"/>
  <c r="Z1293" i="11"/>
  <c r="Z1176" i="11"/>
  <c r="Z927" i="11"/>
  <c r="Z649" i="11"/>
  <c r="Z1119" i="11"/>
  <c r="Z118" i="11"/>
  <c r="Z903" i="11"/>
  <c r="Z412" i="11"/>
  <c r="Z577" i="11"/>
  <c r="Z57" i="11"/>
  <c r="Z1237" i="11"/>
  <c r="Z1396" i="11"/>
  <c r="Z739" i="11"/>
  <c r="Z359" i="11"/>
  <c r="Z384" i="11"/>
  <c r="Z772" i="11"/>
  <c r="Z800" i="11"/>
  <c r="Z50" i="11"/>
  <c r="Z990" i="11"/>
  <c r="Z1109" i="11"/>
  <c r="Z647" i="11"/>
  <c r="Z284" i="11"/>
  <c r="Z532" i="11"/>
  <c r="Z1310" i="11"/>
  <c r="Z1300" i="11"/>
  <c r="Z483" i="11"/>
  <c r="Z42" i="11"/>
  <c r="Z478" i="11"/>
  <c r="Z1128" i="11"/>
  <c r="Z551" i="11"/>
  <c r="Z887" i="11"/>
  <c r="Z1174" i="11"/>
  <c r="Z123" i="11"/>
  <c r="Z991" i="11"/>
  <c r="Z319" i="11"/>
  <c r="Z1260" i="11"/>
  <c r="Z970" i="11"/>
  <c r="Z593" i="11"/>
  <c r="Z1344" i="11"/>
  <c r="Z1163" i="11"/>
  <c r="Z122" i="11"/>
  <c r="Z609" i="11"/>
  <c r="Z49" i="11"/>
  <c r="Z969" i="11"/>
  <c r="Z405" i="11"/>
  <c r="Z1008" i="11"/>
  <c r="Z1059" i="11"/>
  <c r="Z1022" i="11"/>
  <c r="Z1291" i="11"/>
  <c r="Z570" i="11"/>
  <c r="Z11" i="11"/>
  <c r="Z440" i="11"/>
  <c r="Z728" i="11"/>
  <c r="Z344" i="11"/>
  <c r="Z367" i="11"/>
  <c r="Z182" i="11"/>
  <c r="Z70" i="11"/>
  <c r="Z1096" i="11"/>
  <c r="Z470" i="11"/>
  <c r="Z234" i="11"/>
  <c r="Z48" i="11"/>
  <c r="Z142" i="11"/>
  <c r="Z221" i="11"/>
  <c r="Z1135" i="11"/>
  <c r="Z120" i="11"/>
  <c r="Z921" i="11"/>
  <c r="Z911" i="11"/>
  <c r="Z1112" i="11"/>
  <c r="Z795" i="11"/>
  <c r="Z591" i="11"/>
  <c r="Z1381" i="11"/>
  <c r="Z1156" i="11"/>
  <c r="Z885" i="11"/>
  <c r="Z167" i="11"/>
  <c r="Z722" i="11"/>
  <c r="Z877" i="11"/>
  <c r="Z1188" i="11"/>
  <c r="Z726" i="11"/>
  <c r="Z1398" i="11"/>
  <c r="Z1052" i="11"/>
  <c r="Z1123" i="11"/>
  <c r="Z749" i="11"/>
  <c r="Z566" i="11"/>
  <c r="Z441" i="11"/>
  <c r="Z308" i="11"/>
  <c r="Z1115" i="11"/>
  <c r="Z354" i="11"/>
  <c r="Z437" i="11"/>
  <c r="Z373" i="11"/>
  <c r="Z920" i="11"/>
  <c r="Z1150" i="11"/>
  <c r="Z1004" i="11"/>
  <c r="Z1201" i="11"/>
  <c r="Z1193" i="11"/>
  <c r="Z678" i="11"/>
  <c r="Z457" i="11"/>
  <c r="Z1194" i="11"/>
  <c r="Z616" i="11"/>
  <c r="Z826" i="11"/>
  <c r="Z509" i="11"/>
  <c r="Z661" i="11"/>
  <c r="Z935" i="11"/>
  <c r="Z606" i="11"/>
  <c r="Z535" i="11"/>
  <c r="Z330" i="11"/>
  <c r="Z240" i="11"/>
  <c r="Z148" i="11"/>
  <c r="Z337" i="11"/>
  <c r="Z952" i="11"/>
  <c r="Z1311" i="11"/>
  <c r="Z724" i="11"/>
  <c r="Z783" i="11"/>
  <c r="N32" i="2" s="1"/>
  <c r="Z91" i="11"/>
  <c r="Z1232" i="11"/>
  <c r="Z613" i="11"/>
  <c r="Z194" i="11"/>
  <c r="Z219" i="11"/>
  <c r="Z620" i="11"/>
  <c r="Z874" i="11"/>
  <c r="Z134" i="11"/>
  <c r="Z666" i="11"/>
  <c r="Z340" i="11"/>
  <c r="Z668" i="11"/>
  <c r="Z1124" i="11"/>
  <c r="Z692" i="11"/>
  <c r="Z454" i="11"/>
  <c r="Z102" i="11"/>
  <c r="Z10" i="11"/>
  <c r="Z446" i="11"/>
  <c r="Z197" i="11"/>
  <c r="Z1367" i="11"/>
  <c r="Z539" i="11"/>
  <c r="Z1309" i="11"/>
  <c r="Z665" i="11"/>
  <c r="Z207" i="11"/>
  <c r="Z1143" i="11"/>
  <c r="Z1384" i="11"/>
  <c r="Z905" i="11"/>
  <c r="Z1248" i="11"/>
  <c r="Z540" i="11"/>
  <c r="Z553" i="11"/>
  <c r="Z495" i="11"/>
  <c r="Z24" i="11"/>
  <c r="Z252" i="11"/>
  <c r="Z149" i="11"/>
  <c r="Z1397" i="11"/>
  <c r="Z1369" i="11"/>
  <c r="Z130" i="11"/>
  <c r="Z1155" i="11"/>
  <c r="Z1332" i="11"/>
  <c r="Z1338" i="11"/>
  <c r="Z254" i="11"/>
  <c r="Z585" i="11"/>
  <c r="Z842" i="11"/>
  <c r="Z1395" i="11"/>
  <c r="Z188" i="11"/>
  <c r="Z1224" i="11"/>
  <c r="Z604" i="11"/>
  <c r="Z1040" i="11"/>
  <c r="Z1407" i="11"/>
  <c r="Z941" i="11"/>
  <c r="Z1121" i="11"/>
  <c r="Z1275" i="11"/>
  <c r="Z799" i="11"/>
  <c r="Z399" i="11"/>
  <c r="Z768" i="11"/>
  <c r="Z406" i="11"/>
  <c r="Z1139" i="11"/>
  <c r="Z1100" i="11"/>
  <c r="Z862" i="11"/>
  <c r="Z648" i="11"/>
  <c r="Z392" i="11"/>
  <c r="Z99" i="11"/>
  <c r="Z1088" i="11"/>
  <c r="Z1178" i="11"/>
  <c r="Z602" i="11"/>
  <c r="Z431" i="11"/>
  <c r="Z270" i="11"/>
  <c r="Z1039" i="11"/>
  <c r="Z40" i="11"/>
  <c r="Z223" i="11"/>
  <c r="Z79" i="11"/>
  <c r="Z1356" i="11"/>
  <c r="Z1239" i="11"/>
  <c r="Z652" i="11"/>
  <c r="Z466" i="11"/>
  <c r="Z827" i="11"/>
  <c r="Z202" i="11"/>
  <c r="Z309" i="11"/>
  <c r="Z235" i="11"/>
  <c r="Z601" i="11"/>
  <c r="Z986" i="11"/>
  <c r="Z170" i="11"/>
  <c r="Z232" i="11"/>
  <c r="Z348" i="11"/>
  <c r="Z663" i="11"/>
  <c r="Z258" i="11"/>
  <c r="Z467" i="11"/>
  <c r="Z1053" i="11"/>
  <c r="Z1246" i="11"/>
  <c r="Z984" i="11"/>
  <c r="Z30" i="11"/>
  <c r="Z1077" i="11"/>
  <c r="Z1220" i="11"/>
  <c r="Z731" i="11"/>
  <c r="Z204" i="11"/>
  <c r="Z1264" i="11"/>
  <c r="Z1214" i="11"/>
  <c r="Z1351" i="11"/>
  <c r="Z1015" i="11"/>
  <c r="Z1216" i="11"/>
  <c r="Z808" i="11"/>
  <c r="Z462" i="11"/>
  <c r="Z68" i="11"/>
  <c r="Z902" i="11"/>
  <c r="Z869" i="11"/>
  <c r="Z659" i="11"/>
  <c r="Z527" i="11"/>
  <c r="Z744" i="11"/>
  <c r="Z316" i="11"/>
  <c r="Z1138" i="11"/>
  <c r="Z1030" i="11"/>
  <c r="Z243" i="11"/>
  <c r="Z307" i="11"/>
  <c r="Z855" i="11"/>
  <c r="Z1360" i="11"/>
  <c r="Z720" i="11"/>
  <c r="Z436" i="11"/>
  <c r="Z500" i="11"/>
  <c r="Z439" i="11"/>
  <c r="Z723" i="11"/>
  <c r="Z597" i="11"/>
  <c r="Z912" i="11"/>
  <c r="Z56" i="11"/>
  <c r="Z741" i="11"/>
  <c r="Z127" i="11"/>
  <c r="Z598" i="11"/>
  <c r="Z242" i="11"/>
  <c r="Z190" i="11"/>
  <c r="Z1263" i="11"/>
  <c r="Z802" i="11"/>
  <c r="Z1415" i="11"/>
  <c r="N42" i="2" s="1"/>
  <c r="Z381" i="11"/>
  <c r="Z867" i="11"/>
  <c r="Z1036" i="11"/>
  <c r="Z643" i="11"/>
  <c r="Z1223" i="11"/>
  <c r="Z78" i="11"/>
  <c r="Z1086" i="11"/>
  <c r="Z1325" i="11"/>
  <c r="Z164" i="11"/>
  <c r="Z461" i="11"/>
  <c r="Z864" i="11"/>
  <c r="Z1336" i="11"/>
  <c r="Z1007" i="11"/>
  <c r="Z635" i="11"/>
  <c r="Z571" i="11"/>
  <c r="Z909" i="11"/>
  <c r="Z1154" i="11"/>
  <c r="Z23" i="11"/>
  <c r="Z1114" i="11"/>
  <c r="Z1408" i="11"/>
  <c r="Z1132" i="11"/>
  <c r="Z1267" i="11"/>
  <c r="Z538" i="11"/>
  <c r="Z522" i="11"/>
  <c r="Z269" i="11"/>
  <c r="Z1317" i="11"/>
  <c r="Z329" i="11"/>
  <c r="Z502" i="11"/>
  <c r="Z976" i="11"/>
  <c r="Z670" i="11"/>
  <c r="Z37" i="11"/>
  <c r="Z760" i="11"/>
  <c r="Z1403" i="11"/>
  <c r="Z948" i="11"/>
  <c r="Z279" i="11"/>
  <c r="Z1314" i="11"/>
  <c r="Z88" i="11"/>
  <c r="Z411" i="11"/>
  <c r="Z895" i="11"/>
  <c r="Z6" i="11"/>
  <c r="Z1050" i="11"/>
  <c r="Z1333" i="11"/>
  <c r="Z1122" i="11"/>
  <c r="Z1127" i="11"/>
  <c r="Z443" i="11"/>
  <c r="Z318" i="11"/>
  <c r="Z949" i="11"/>
  <c r="Z365" i="11"/>
  <c r="Z419" i="11"/>
  <c r="Z325" i="11"/>
  <c r="Z790" i="11"/>
  <c r="Z428" i="11"/>
  <c r="Z387" i="11"/>
  <c r="Z1075" i="11"/>
  <c r="Z371" i="11"/>
  <c r="Z1034" i="11"/>
  <c r="Z814" i="11"/>
  <c r="Z1151" i="11"/>
  <c r="Z1388" i="11"/>
  <c r="Z8" i="11"/>
  <c r="Z543" i="11"/>
  <c r="Z174" i="11"/>
  <c r="Z84" i="11"/>
  <c r="Z244" i="11"/>
  <c r="Z360" i="11"/>
  <c r="Z956" i="11"/>
  <c r="Z644" i="11"/>
  <c r="Z161" i="11"/>
  <c r="Z452" i="11"/>
  <c r="Z963" i="11"/>
  <c r="Z485" i="11"/>
  <c r="Z287" i="11"/>
  <c r="Z791" i="11"/>
  <c r="Z322" i="11"/>
  <c r="Z1017" i="11"/>
  <c r="Z210" i="11"/>
  <c r="Z1350" i="11"/>
  <c r="Z1416" i="11"/>
  <c r="N43" i="2" s="1"/>
  <c r="Z382" i="11"/>
  <c r="Z95" i="11"/>
  <c r="Z489" i="11"/>
  <c r="Z433" i="11"/>
  <c r="Z536" i="11"/>
  <c r="Z1147" i="11"/>
  <c r="Z115" i="11"/>
  <c r="Z742" i="11"/>
  <c r="Z216" i="11"/>
  <c r="Z482" i="11"/>
  <c r="Z819" i="11"/>
  <c r="Z1105" i="11"/>
  <c r="Z480" i="11"/>
  <c r="Z1180" i="11"/>
  <c r="Z1251" i="11"/>
  <c r="Z338" i="11"/>
  <c r="Z748" i="11"/>
  <c r="Z1227" i="11"/>
  <c r="Z154" i="11"/>
  <c r="Z1197" i="11"/>
  <c r="Z169" i="11"/>
  <c r="Z165" i="11"/>
  <c r="Z1196" i="11"/>
  <c r="Z1031" i="11"/>
  <c r="Z717" i="11"/>
  <c r="Z1009" i="11"/>
  <c r="Z131" i="11"/>
  <c r="Z630" i="11"/>
  <c r="Z239" i="11"/>
  <c r="Z1182" i="11"/>
  <c r="Z936" i="11"/>
  <c r="Z619" i="11"/>
  <c r="Z1209" i="11"/>
  <c r="Z1334" i="11"/>
  <c r="Z1210" i="11"/>
  <c r="Z292" i="11"/>
  <c r="Z86" i="11"/>
  <c r="Z1047" i="11"/>
  <c r="Z801" i="11"/>
  <c r="Z1171" i="11"/>
  <c r="Z326" i="11"/>
  <c r="Z413" i="11"/>
  <c r="Z590" i="11"/>
  <c r="Z305" i="11"/>
  <c r="Z43" i="11"/>
  <c r="Z55" i="11"/>
  <c r="Z97" i="11"/>
  <c r="Z263" i="11"/>
  <c r="Z218" i="11"/>
  <c r="Z1249" i="11"/>
  <c r="Z859" i="11"/>
  <c r="Z732" i="11"/>
  <c r="Z317" i="11"/>
  <c r="Z476" i="11"/>
  <c r="Z298" i="11"/>
  <c r="Z763" i="11"/>
  <c r="Z703" i="11"/>
  <c r="Z999" i="11"/>
  <c r="Z1032" i="11"/>
  <c r="Z1041" i="11"/>
  <c r="Z294" i="11"/>
  <c r="Z1312" i="11"/>
  <c r="Z993" i="11"/>
  <c r="Z375" i="11"/>
  <c r="Z451" i="11"/>
  <c r="Z272" i="11"/>
  <c r="Z171" i="11"/>
  <c r="Z745" i="11"/>
  <c r="Z260" i="11"/>
  <c r="Z1382" i="11"/>
  <c r="Z588" i="11"/>
  <c r="Z77" i="11"/>
  <c r="Z1056" i="11"/>
  <c r="Z1250" i="11"/>
  <c r="Z1159" i="11"/>
  <c r="Z212" i="11"/>
  <c r="Z811" i="11"/>
  <c r="Z1003" i="11"/>
  <c r="Z311" i="11"/>
  <c r="Z1340" i="11"/>
  <c r="Z978" i="11"/>
  <c r="Z241" i="11"/>
  <c r="Z101" i="11"/>
  <c r="Z327" i="11"/>
  <c r="Z806" i="11"/>
  <c r="Z402" i="11"/>
  <c r="Z1191" i="11"/>
  <c r="Z1271" i="11"/>
  <c r="Z424" i="11"/>
  <c r="Z995" i="11"/>
  <c r="Z404" i="11"/>
  <c r="Z1187" i="11"/>
  <c r="Z711" i="11"/>
  <c r="Z158" i="11"/>
  <c r="Z761" i="11"/>
  <c r="Z714" i="11"/>
  <c r="Z939" i="11"/>
  <c r="Z1378" i="11"/>
  <c r="Z187" i="11"/>
  <c r="Z67" i="11"/>
  <c r="Z587" i="11"/>
  <c r="Z1379" i="11"/>
  <c r="Z743" i="11"/>
  <c r="Z1277" i="11"/>
  <c r="Z1049" i="11"/>
  <c r="Z1068" i="11"/>
  <c r="Z1341" i="11"/>
  <c r="Z473" i="11"/>
  <c r="Z1253" i="11"/>
  <c r="X1413" i="11"/>
  <c r="Z676" i="11"/>
  <c r="Z46" i="11"/>
  <c r="Z605" i="11"/>
  <c r="Z589" i="11"/>
  <c r="Z740" i="11"/>
  <c r="Z1110" i="11"/>
  <c r="Z1269" i="11"/>
  <c r="Z994" i="11"/>
  <c r="Z1320" i="11"/>
  <c r="Z611" i="11"/>
  <c r="Z631" i="11"/>
  <c r="Z1091" i="11"/>
  <c r="Z370" i="11"/>
  <c r="Z863" i="11"/>
  <c r="Z61" i="11"/>
  <c r="Z868" i="11"/>
  <c r="Z184" i="11"/>
  <c r="Y1044" i="11"/>
  <c r="Z89" i="11"/>
  <c r="Z835" i="11"/>
  <c r="Z128" i="11"/>
  <c r="X464" i="11"/>
  <c r="Z296" i="11"/>
  <c r="Z762" i="11"/>
  <c r="Z1076" i="11"/>
  <c r="Z629" i="11"/>
  <c r="Z491" i="11"/>
  <c r="Z481" i="11"/>
  <c r="Z415" i="11"/>
  <c r="Z1172" i="11"/>
  <c r="Z336" i="11"/>
  <c r="Z733" i="11"/>
  <c r="Z410" i="11"/>
  <c r="Z1306" i="11"/>
  <c r="Y865" i="11"/>
  <c r="Z973" i="11"/>
  <c r="Z898" i="11"/>
  <c r="Z964" i="11"/>
  <c r="Z896" i="11"/>
  <c r="Z474" i="11"/>
  <c r="Z1116" i="11"/>
  <c r="Z959" i="11"/>
  <c r="Z82" i="11"/>
  <c r="Z675" i="11"/>
  <c r="Z595" i="11"/>
  <c r="Z1084" i="11"/>
  <c r="Z109" i="11"/>
  <c r="Z136" i="11"/>
  <c r="Z696" i="11"/>
  <c r="Z19" i="11"/>
  <c r="Z564" i="11"/>
  <c r="Z28" i="11"/>
  <c r="Z390" i="11"/>
  <c r="Z1153" i="11"/>
  <c r="Z992" i="11"/>
  <c r="Z177" i="11"/>
  <c r="Z1079" i="11"/>
  <c r="Z1345" i="11"/>
  <c r="Z856" i="11"/>
  <c r="Z1027" i="11"/>
  <c r="Z408" i="11"/>
  <c r="Z280" i="11"/>
  <c r="Z73" i="11"/>
  <c r="Z533" i="11"/>
  <c r="Z155" i="11"/>
  <c r="Z1402" i="11"/>
  <c r="Z248" i="11"/>
  <c r="Z1054" i="11"/>
  <c r="Z537" i="11"/>
  <c r="Z858" i="11"/>
  <c r="Z980" i="11"/>
  <c r="Z1164" i="11"/>
  <c r="Z1324" i="11"/>
  <c r="Z1280" i="11"/>
  <c r="Z16" i="11"/>
  <c r="Z111" i="11"/>
  <c r="Z890" i="11"/>
  <c r="Z366" i="11"/>
  <c r="Z1284" i="11"/>
  <c r="Z655" i="11"/>
  <c r="Z342" i="11"/>
  <c r="Z1181" i="11"/>
  <c r="Z385" i="11"/>
  <c r="Z209" i="11"/>
  <c r="Z299" i="11"/>
  <c r="Z100" i="11"/>
  <c r="Z121" i="11"/>
  <c r="Z632" i="11"/>
  <c r="Z542" i="11"/>
  <c r="Z618" i="11"/>
  <c r="Z706" i="11"/>
  <c r="Z688" i="11"/>
  <c r="Z268" i="11"/>
  <c r="Z1212" i="11"/>
  <c r="Z940" i="11"/>
  <c r="Z1184" i="11"/>
  <c r="X851" i="11"/>
  <c r="Z840" i="11"/>
  <c r="Z1335" i="11"/>
  <c r="Z69" i="11"/>
  <c r="Z1125" i="11"/>
  <c r="Z908" i="11"/>
  <c r="Z288" i="11"/>
  <c r="Z530" i="11"/>
  <c r="Z208" i="11"/>
  <c r="Z1020" i="11"/>
  <c r="Z297" i="11"/>
  <c r="Z1035" i="11"/>
  <c r="Z179" i="11"/>
  <c r="Z1058" i="11"/>
  <c r="Z12" i="11"/>
  <c r="Z1359" i="11"/>
  <c r="Z640" i="11"/>
  <c r="Z695" i="11"/>
  <c r="Z708" i="11"/>
  <c r="Z265" i="11"/>
  <c r="Z557" i="11"/>
  <c r="Z565" i="11"/>
  <c r="Z388" i="11"/>
  <c r="Z227" i="11"/>
  <c r="Z759" i="11"/>
  <c r="X769" i="11"/>
  <c r="Z1244" i="11"/>
  <c r="Z168" i="11"/>
  <c r="Z198" i="11"/>
  <c r="Z293" i="11"/>
  <c r="Z1199" i="11"/>
  <c r="Z735" i="11"/>
  <c r="Z982" i="11"/>
  <c r="Z913" i="11"/>
  <c r="Z217" i="11"/>
  <c r="Z955" i="11"/>
  <c r="Z704" i="11"/>
  <c r="Z1297" i="11"/>
  <c r="Z729" i="11"/>
  <c r="Y1417" i="11"/>
  <c r="Z1242" i="11"/>
  <c r="Z938" i="11"/>
  <c r="Y1413" i="11"/>
  <c r="Z752" i="11"/>
  <c r="Z186" i="11"/>
  <c r="Z173" i="11"/>
  <c r="Z357" i="11"/>
  <c r="Z1195" i="11"/>
  <c r="Z828" i="11"/>
  <c r="Z1012" i="11"/>
  <c r="Z290" i="11"/>
  <c r="Z1158" i="11"/>
  <c r="Z1364" i="11"/>
  <c r="Z689" i="11"/>
  <c r="Z510" i="11"/>
  <c r="Z918" i="11"/>
  <c r="Z1387" i="11"/>
  <c r="Z656" i="11"/>
  <c r="Z333" i="11"/>
  <c r="Z654" i="11"/>
  <c r="Z558" i="11"/>
  <c r="Z203" i="11"/>
  <c r="Z785" i="11"/>
  <c r="X796" i="11"/>
  <c r="Z1010" i="11"/>
  <c r="Y839" i="11"/>
  <c r="Z719" i="11"/>
  <c r="Z1365" i="11"/>
  <c r="Z94" i="11"/>
  <c r="Y769" i="11"/>
  <c r="Z449" i="11"/>
  <c r="Z560" i="11"/>
  <c r="Z892" i="11"/>
  <c r="Z507" i="11"/>
  <c r="Z80" i="11"/>
  <c r="Z715" i="11"/>
  <c r="Z981" i="11"/>
  <c r="Z617" i="11"/>
  <c r="Z774" i="11"/>
  <c r="Z1072" i="11"/>
  <c r="Z98" i="11"/>
  <c r="Z812" i="11"/>
  <c r="Z901" i="11"/>
  <c r="Z355" i="11"/>
  <c r="Z1357" i="11"/>
  <c r="Z645" i="11"/>
  <c r="Z1372" i="11"/>
  <c r="Z899" i="11"/>
  <c r="Z312" i="11"/>
  <c r="Z83" i="11"/>
  <c r="Z453" i="11"/>
  <c r="Z697" i="11"/>
  <c r="Z9" i="11"/>
  <c r="Z579" i="11"/>
  <c r="Z625" i="11"/>
  <c r="Z531" i="11"/>
  <c r="Z236" i="11"/>
  <c r="Z850" i="11"/>
  <c r="Z1087" i="11"/>
  <c r="Z302" i="11"/>
  <c r="Z1353" i="11"/>
  <c r="Z231" i="11"/>
  <c r="Y784" i="11"/>
  <c r="Z897" i="11"/>
  <c r="Z458" i="11"/>
  <c r="Z528" i="11"/>
  <c r="Z1412" i="11"/>
  <c r="Y781" i="11"/>
  <c r="X1028" i="11"/>
  <c r="Z945" i="11"/>
  <c r="Z1165" i="11"/>
  <c r="Z1326" i="11"/>
  <c r="Z44" i="11"/>
  <c r="Z1042" i="11"/>
  <c r="Z323" i="11"/>
  <c r="Z181" i="11"/>
  <c r="X633" i="11"/>
  <c r="Z465" i="11"/>
  <c r="Z395" i="11"/>
  <c r="Z583" i="11"/>
  <c r="Z81" i="11"/>
  <c r="X1252" i="11"/>
  <c r="Z1045" i="11"/>
  <c r="Z1285" i="11"/>
  <c r="Z506" i="11"/>
  <c r="Z931" i="11"/>
  <c r="Z1183" i="11"/>
  <c r="Z108" i="11"/>
  <c r="Z144" i="11"/>
  <c r="Z372" i="11"/>
  <c r="Z1288" i="11"/>
  <c r="Z1273" i="11"/>
  <c r="Z694" i="11"/>
  <c r="Z488" i="11"/>
  <c r="Z1217" i="11"/>
  <c r="Z1101" i="11"/>
  <c r="Z261" i="11"/>
  <c r="Z823" i="11"/>
  <c r="Z607" i="11"/>
  <c r="Z794" i="11"/>
  <c r="Z62" i="11"/>
  <c r="X839" i="11"/>
  <c r="Z825" i="11"/>
  <c r="Z974" i="11"/>
  <c r="Z1289" i="11"/>
  <c r="Z552" i="11"/>
  <c r="Z346" i="11"/>
  <c r="Z1205" i="11"/>
  <c r="Z396" i="11"/>
  <c r="Z303" i="11"/>
  <c r="Z76" i="11"/>
  <c r="Z875" i="11"/>
  <c r="Z693" i="11"/>
  <c r="Z1247" i="11"/>
  <c r="Z137" i="11"/>
  <c r="Z1349" i="11"/>
  <c r="Z757" i="11"/>
  <c r="Z201" i="11"/>
  <c r="Z876" i="11"/>
  <c r="Z698" i="11"/>
  <c r="Z1198" i="11"/>
  <c r="Z1082" i="11"/>
  <c r="Z1137" i="11"/>
  <c r="Z950" i="11"/>
  <c r="Z321" i="11"/>
  <c r="Z1363" i="11"/>
  <c r="Z1185" i="11"/>
  <c r="Z205" i="11"/>
  <c r="Z504" i="11"/>
  <c r="Z662" i="11"/>
  <c r="Z420" i="11"/>
  <c r="Z1245" i="11"/>
  <c r="Z516" i="11"/>
  <c r="Z434" i="11"/>
  <c r="Z90" i="11"/>
  <c r="Z1002" i="11"/>
  <c r="Z220" i="11"/>
  <c r="Z1278" i="11"/>
  <c r="Z879" i="11"/>
  <c r="Z983" i="11"/>
  <c r="Z1301" i="11"/>
  <c r="Z907" i="11"/>
  <c r="Z957" i="11"/>
  <c r="Z679" i="11"/>
  <c r="Z684" i="11"/>
  <c r="Z1074" i="11"/>
  <c r="Z581" i="11"/>
  <c r="Z211" i="11"/>
  <c r="Z1234" i="11"/>
  <c r="Z1414" i="11"/>
  <c r="N41" i="2" s="1"/>
  <c r="X1417" i="11"/>
  <c r="Z1085" i="11"/>
  <c r="Z793" i="11"/>
  <c r="Z961" i="11"/>
  <c r="Z196" i="11"/>
  <c r="Z1266" i="11"/>
  <c r="Z394" i="11"/>
  <c r="Z681" i="11"/>
  <c r="Z1071" i="11"/>
  <c r="Z160" i="11"/>
  <c r="Z427" i="11"/>
  <c r="Z832" i="11"/>
  <c r="Z886" i="11"/>
  <c r="Z152" i="11"/>
  <c r="Z1308" i="11"/>
  <c r="Z1303" i="11"/>
  <c r="Z1190" i="11"/>
  <c r="Z117" i="11"/>
  <c r="Z657" i="11"/>
  <c r="Z1211" i="11"/>
  <c r="Z1149" i="11"/>
  <c r="Z315" i="11"/>
  <c r="Z1392" i="11"/>
  <c r="Z147" i="11"/>
  <c r="Z192" i="11"/>
  <c r="Z747" i="11"/>
  <c r="Z1279" i="11"/>
  <c r="Z1146" i="11"/>
  <c r="Z554" i="11"/>
  <c r="Z172" i="11"/>
  <c r="Z475" i="11"/>
  <c r="Z1129" i="11"/>
  <c r="Z96" i="11"/>
  <c r="Z701" i="11"/>
  <c r="Z889" i="11"/>
  <c r="Z331" i="11"/>
  <c r="Z541" i="11"/>
  <c r="Z1410" i="11"/>
  <c r="Z418" i="11"/>
  <c r="Z472" i="11"/>
  <c r="Z584" i="11"/>
  <c r="Z627" i="11"/>
  <c r="Z951" i="11"/>
  <c r="Z622" i="11"/>
  <c r="Z803" i="11"/>
  <c r="Z351" i="11"/>
  <c r="Y824" i="11"/>
  <c r="Z1144" i="11"/>
  <c r="Z505" i="11"/>
  <c r="Z926" i="11"/>
  <c r="Z93" i="11"/>
  <c r="X824" i="11"/>
  <c r="Z810" i="11"/>
  <c r="Z1102" i="11"/>
  <c r="Z860" i="11"/>
  <c r="Z934" i="11"/>
  <c r="Z573" i="11"/>
  <c r="Z710" i="11"/>
  <c r="Z780" i="11"/>
  <c r="Z1173" i="11"/>
  <c r="Z361" i="11"/>
  <c r="Z266" i="11"/>
  <c r="Z1228" i="11"/>
  <c r="Z1021" i="11"/>
  <c r="Z1016" i="11"/>
  <c r="Z484" i="11"/>
  <c r="Z947" i="11"/>
  <c r="Z306" i="11"/>
  <c r="Z238" i="11"/>
  <c r="Z1287" i="11"/>
  <c r="Z1166" i="11"/>
  <c r="Z787" i="11"/>
  <c r="Z830" i="11"/>
  <c r="Z1355" i="11"/>
  <c r="Z1274" i="11"/>
  <c r="Z937" i="11"/>
  <c r="Z910" i="11"/>
  <c r="Y633" i="11"/>
  <c r="Z113" i="11"/>
  <c r="Z1296" i="11"/>
  <c r="Z854" i="11"/>
  <c r="Z345" i="11"/>
  <c r="Z997" i="11"/>
  <c r="Z383" i="11"/>
  <c r="Z1186" i="11"/>
  <c r="Z444" i="11"/>
  <c r="Z1406" i="11"/>
  <c r="Z1108" i="11"/>
  <c r="Z289" i="11"/>
  <c r="Z278" i="11"/>
  <c r="Z686" i="11"/>
  <c r="Y1252" i="11"/>
  <c r="Z805" i="11"/>
  <c r="Z479" i="11"/>
  <c r="Z320" i="11"/>
  <c r="Z987" i="11"/>
  <c r="Z1298" i="11"/>
  <c r="Z1089" i="11"/>
  <c r="Z845" i="11"/>
  <c r="Z1377" i="11"/>
  <c r="Z893" i="11"/>
  <c r="Z1048" i="11"/>
  <c r="Z1063" i="11"/>
  <c r="Z548" i="11"/>
  <c r="Z1118" i="11"/>
  <c r="Z380" i="11"/>
  <c r="Z1204" i="11"/>
  <c r="Z685" i="11"/>
  <c r="Z612" i="11"/>
  <c r="Z166" i="11"/>
  <c r="Z574" i="11"/>
  <c r="Z603" i="11"/>
  <c r="Z677" i="11"/>
  <c r="Z1060" i="11"/>
  <c r="Z215" i="11"/>
  <c r="Z275" i="11"/>
  <c r="Z1043" i="11"/>
  <c r="Z1083" i="11"/>
  <c r="Z138" i="11"/>
  <c r="Z7" i="11"/>
  <c r="Z1120" i="11"/>
  <c r="Z430" i="11"/>
  <c r="Z1025" i="11"/>
  <c r="Z831" i="11"/>
  <c r="Z847" i="11"/>
  <c r="Z1037" i="11"/>
  <c r="Z712" i="11"/>
  <c r="Z813" i="11"/>
  <c r="Z31" i="11"/>
  <c r="Z1389" i="11"/>
  <c r="Z416" i="11"/>
  <c r="Z15" i="11"/>
  <c r="Z156" i="11"/>
  <c r="Y944" i="11"/>
  <c r="Z789" i="11"/>
  <c r="Z642" i="11"/>
  <c r="Z1386" i="11"/>
  <c r="Z135" i="11"/>
  <c r="Z114" i="11"/>
  <c r="Z1070" i="11"/>
  <c r="Z660" i="11"/>
  <c r="Z401" i="11"/>
  <c r="Z448" i="11"/>
  <c r="Z1282" i="11"/>
  <c r="Z615" i="11"/>
  <c r="Z277" i="11"/>
  <c r="Z339" i="11"/>
  <c r="Z608" i="11"/>
  <c r="Z870" i="11"/>
  <c r="Z376" i="11"/>
  <c r="Z737" i="11"/>
  <c r="Z1023" i="11"/>
  <c r="Z486" i="11"/>
  <c r="Z193" i="11"/>
  <c r="Z716" i="11"/>
  <c r="Z490" i="11"/>
  <c r="Z477" i="11"/>
  <c r="Z1348" i="11"/>
  <c r="Z163" i="11"/>
  <c r="Z878" i="11"/>
  <c r="Z594" i="11"/>
  <c r="Z368" i="11"/>
  <c r="Z1226" i="11"/>
  <c r="Z343" i="11"/>
  <c r="Z1018" i="11"/>
  <c r="Z34" i="11"/>
  <c r="Z487" i="11"/>
  <c r="Z1362" i="11"/>
  <c r="Z517" i="11"/>
  <c r="Z1098" i="11"/>
  <c r="Z600" i="11"/>
  <c r="Z87" i="11"/>
  <c r="Z1265" i="11"/>
  <c r="Z1133" i="11"/>
  <c r="Z836" i="11"/>
  <c r="Z567" i="11"/>
  <c r="Z116" i="11"/>
  <c r="Z638" i="11"/>
  <c r="Z1001" i="11"/>
  <c r="Z291" i="11"/>
  <c r="X784" i="11"/>
  <c r="Z782" i="11"/>
  <c r="Z975" i="11"/>
  <c r="Z883" i="11"/>
  <c r="X922" i="11"/>
  <c r="Z103" i="11"/>
  <c r="Z1069" i="11"/>
  <c r="Z225" i="11"/>
  <c r="Z1078" i="11"/>
  <c r="Z1170" i="11"/>
  <c r="Z63" i="11"/>
  <c r="Z1117" i="11"/>
  <c r="Z988" i="11"/>
  <c r="Z256" i="11"/>
  <c r="Z1346" i="11"/>
  <c r="Z755" i="11"/>
  <c r="Z1055" i="11"/>
  <c r="Z237" i="11"/>
  <c r="Z804" i="11"/>
  <c r="Z1268" i="11"/>
  <c r="Z771" i="11"/>
  <c r="Z310" i="11"/>
  <c r="Z72" i="11"/>
  <c r="Z438" i="11"/>
  <c r="Z110" i="11"/>
  <c r="Z1065" i="11"/>
  <c r="Z667" i="11"/>
  <c r="Z1106" i="11"/>
  <c r="Z773" i="11"/>
  <c r="Z738" i="11"/>
  <c r="Z1295" i="11"/>
  <c r="Z153" i="11"/>
  <c r="Z125" i="11"/>
  <c r="Z150" i="11"/>
  <c r="Z690" i="11"/>
  <c r="Z1038" i="11"/>
  <c r="Z417" i="11"/>
  <c r="Z699" i="11"/>
  <c r="Z1064" i="11"/>
  <c r="Z35" i="11"/>
  <c r="Z92" i="11"/>
  <c r="Z1160" i="11"/>
  <c r="Z508" i="11"/>
  <c r="Z730" i="11"/>
  <c r="Z610" i="11"/>
  <c r="Z1294" i="11"/>
  <c r="Z53" i="11"/>
  <c r="Z4" i="11"/>
  <c r="X295" i="11"/>
  <c r="Z1073" i="11"/>
  <c r="Z709" i="11"/>
  <c r="Z923" i="11"/>
  <c r="X944" i="11"/>
  <c r="Z519" i="11"/>
  <c r="Z721" i="11"/>
  <c r="Z195" i="11"/>
  <c r="Z822" i="11"/>
  <c r="Z422" i="11"/>
  <c r="Z1081" i="11"/>
  <c r="Z650" i="11"/>
  <c r="Z146" i="11"/>
  <c r="Z226" i="11"/>
  <c r="Z511" i="11"/>
  <c r="Z765" i="11"/>
  <c r="Z389" i="11"/>
  <c r="Z1304" i="11"/>
  <c r="Z756" i="11"/>
  <c r="Z1130" i="11"/>
  <c r="Z807" i="11"/>
  <c r="Z1302" i="11"/>
  <c r="Z979" i="11"/>
  <c r="Z65" i="11"/>
  <c r="Z1202" i="11"/>
  <c r="Z1222" i="11"/>
  <c r="Z1066" i="11"/>
  <c r="Z39" i="11"/>
  <c r="Z1339" i="11"/>
  <c r="Z213" i="11"/>
  <c r="Z206" i="11"/>
  <c r="Z1157" i="11"/>
  <c r="Z1152" i="11"/>
  <c r="Z1113" i="11"/>
  <c r="Z746" i="11"/>
  <c r="Z1391" i="11"/>
  <c r="Z1094" i="11"/>
  <c r="Z513" i="11"/>
  <c r="Z1313" i="11"/>
  <c r="X882" i="11"/>
  <c r="Z866" i="11"/>
  <c r="Z578" i="11"/>
  <c r="Y464" i="11"/>
  <c r="Z1376" i="11"/>
  <c r="Z778" i="11"/>
  <c r="Z1323" i="11"/>
  <c r="Z407" i="11"/>
  <c r="Z843" i="11"/>
  <c r="Z798" i="11"/>
  <c r="Z271" i="11"/>
  <c r="Z621" i="11"/>
  <c r="Z880" i="11"/>
  <c r="Z1235" i="11"/>
  <c r="Z998" i="11"/>
  <c r="Z545" i="11"/>
  <c r="Z1057" i="11"/>
  <c r="Z512" i="11"/>
  <c r="Z943" i="11"/>
  <c r="Z1000" i="11"/>
  <c r="Z687" i="11"/>
  <c r="Z549" i="11"/>
  <c r="Z705" i="11"/>
  <c r="Z1145" i="11"/>
  <c r="Z518" i="11"/>
  <c r="Z1327" i="11"/>
  <c r="Z183" i="11"/>
  <c r="Z718" i="11"/>
  <c r="Z1111" i="11"/>
  <c r="Z797" i="11"/>
  <c r="Z107" i="11"/>
  <c r="Z1400" i="11"/>
  <c r="Z1168" i="11"/>
  <c r="Z1067" i="11"/>
  <c r="Z555" i="11"/>
  <c r="Z364" i="11"/>
  <c r="Z1374" i="11"/>
  <c r="Y758" i="11"/>
  <c r="Z324" i="11"/>
  <c r="Z17" i="11"/>
  <c r="Y295" i="11"/>
  <c r="Z727" i="11"/>
  <c r="Z1411" i="11"/>
  <c r="Z379" i="11"/>
  <c r="Z848" i="11"/>
  <c r="Z1385" i="11"/>
  <c r="Z328" i="11"/>
  <c r="Z857" i="11"/>
  <c r="Z75" i="11"/>
  <c r="Z106" i="11"/>
  <c r="Z767" i="11"/>
  <c r="Z421" i="11"/>
  <c r="Y1028" i="11"/>
  <c r="Z637" i="11"/>
  <c r="Z1175" i="11"/>
  <c r="Z435" i="11"/>
  <c r="Z403" i="11"/>
  <c r="Z85" i="11"/>
  <c r="Z1375" i="11"/>
  <c r="Z409" i="11"/>
  <c r="Z1409" i="11"/>
  <c r="Z523" i="11"/>
  <c r="Z916" i="11"/>
  <c r="Z1343" i="11"/>
  <c r="Z669" i="11"/>
  <c r="Z521" i="11"/>
  <c r="Z1319" i="11"/>
  <c r="Z151" i="11"/>
  <c r="Z178" i="11"/>
  <c r="Y922" i="11"/>
  <c r="Z393" i="11"/>
  <c r="Z614" i="11"/>
  <c r="Z559" i="11"/>
  <c r="Z1095" i="11"/>
  <c r="Z881" i="11"/>
  <c r="Z264" i="11"/>
  <c r="Z985" i="11"/>
  <c r="Z1393" i="11"/>
  <c r="Z646" i="11"/>
  <c r="Z816" i="11"/>
  <c r="Z576" i="11"/>
  <c r="Z817" i="11"/>
  <c r="Z386" i="11"/>
  <c r="Z844" i="11"/>
  <c r="Z599" i="11"/>
  <c r="Z1358" i="11"/>
  <c r="Z301" i="11"/>
  <c r="Z300" i="11"/>
  <c r="Y882" i="11"/>
  <c r="Z1026" i="11"/>
  <c r="X1044" i="11"/>
  <c r="Z1029" i="11"/>
  <c r="Z1107" i="11"/>
  <c r="Z753" i="11"/>
  <c r="Z314" i="11"/>
  <c r="Z25" i="11"/>
  <c r="Z250" i="11"/>
  <c r="Z141" i="11"/>
  <c r="Z1161" i="11"/>
  <c r="Z1328" i="11"/>
  <c r="Z691" i="11"/>
  <c r="Z1380" i="11"/>
  <c r="Z1148" i="11"/>
  <c r="Z1258" i="11"/>
  <c r="Z575" i="11"/>
  <c r="Z786" i="11"/>
  <c r="Z953" i="11"/>
  <c r="Z1257" i="11"/>
  <c r="Z58" i="11"/>
  <c r="Z919" i="11"/>
  <c r="Z658" i="11"/>
  <c r="Z499" i="11"/>
  <c r="Z680" i="11"/>
  <c r="Z846" i="11"/>
  <c r="Z159" i="11"/>
  <c r="Z841" i="11"/>
  <c r="Z126" i="11"/>
  <c r="Z274" i="11"/>
  <c r="Z1371" i="11"/>
  <c r="Z1024" i="11"/>
  <c r="Z852" i="11"/>
  <c r="X865" i="11"/>
  <c r="Z18" i="11"/>
  <c r="Z41" i="11"/>
  <c r="X758" i="11"/>
  <c r="Z634" i="11"/>
  <c r="Z1315" i="11"/>
  <c r="Z1329" i="11"/>
  <c r="Z1399" i="11"/>
  <c r="Z124" i="11"/>
  <c r="Z872" i="11"/>
  <c r="Z1281" i="11"/>
  <c r="Z958" i="11"/>
  <c r="Z1361" i="11"/>
  <c r="Z888" i="11"/>
  <c r="Z562" i="11"/>
  <c r="Z906" i="11"/>
  <c r="Z335" i="11"/>
  <c r="Z596" i="11"/>
  <c r="Z776" i="11"/>
  <c r="Z626" i="11"/>
  <c r="Z1347" i="11"/>
  <c r="Z1370" i="11"/>
  <c r="Z425" i="11"/>
  <c r="Z1322" i="11"/>
  <c r="Y851" i="11"/>
  <c r="Z930" i="11"/>
  <c r="Z501" i="11"/>
  <c r="Z580" i="11"/>
  <c r="Z928" i="11"/>
  <c r="Z1013" i="11"/>
  <c r="Z157" i="11"/>
  <c r="Z821" i="11"/>
  <c r="Z350" i="11"/>
  <c r="Y796" i="11"/>
  <c r="Z1097" i="11"/>
  <c r="Z450" i="11"/>
  <c r="Z5" i="11"/>
  <c r="Z26" i="11"/>
  <c r="Z185" i="11"/>
  <c r="Z255" i="11"/>
  <c r="Z228" i="11"/>
  <c r="Z139" i="11"/>
  <c r="Z636" i="11"/>
  <c r="Z924" i="11"/>
  <c r="Z1200" i="11"/>
  <c r="Z639" i="11"/>
  <c r="Z332" i="11"/>
  <c r="Z1090" i="11"/>
  <c r="Z492" i="11"/>
  <c r="Z1321" i="11"/>
  <c r="Z1368" i="11"/>
  <c r="Z1169" i="11"/>
  <c r="Z358" i="11"/>
  <c r="Z1394" i="11"/>
  <c r="Z1243" i="11"/>
  <c r="Z1292" i="11"/>
  <c r="Z514" i="11"/>
  <c r="Z1270" i="11"/>
  <c r="Z105" i="11"/>
  <c r="Z815" i="11"/>
  <c r="Z313" i="11"/>
  <c r="Z764" i="11"/>
  <c r="Z1290" i="11"/>
  <c r="Z1241" i="11"/>
  <c r="Z1233" i="11"/>
  <c r="Z52" i="11"/>
  <c r="Z374" i="11"/>
  <c r="Z884" i="11"/>
  <c r="Z285" i="11"/>
  <c r="Z455" i="11"/>
  <c r="Z249" i="11"/>
  <c r="Z1215" i="11"/>
  <c r="Z770" i="11"/>
  <c r="X781" i="11"/>
  <c r="Z1307" i="11"/>
  <c r="N26" i="2" l="1"/>
  <c r="N52" i="2"/>
  <c r="N25" i="2"/>
  <c r="N22" i="2"/>
  <c r="N27" i="2"/>
  <c r="N23" i="2"/>
  <c r="N48" i="2"/>
  <c r="N24" i="2"/>
  <c r="N31" i="2"/>
  <c r="N33" i="2" s="1"/>
  <c r="N47" i="2"/>
  <c r="N53" i="2"/>
  <c r="N44" i="2"/>
  <c r="Z882" i="11"/>
  <c r="Z824" i="11"/>
  <c r="Y1418" i="11"/>
  <c r="Z809" i="11"/>
  <c r="Z922" i="11"/>
  <c r="X1418" i="11"/>
  <c r="Z784" i="11"/>
  <c r="Z1044" i="11"/>
  <c r="Z769" i="11"/>
  <c r="Z1417" i="11"/>
  <c r="Z781" i="11"/>
  <c r="Z633" i="11"/>
  <c r="Z1028" i="11"/>
  <c r="Z944" i="11"/>
  <c r="Z839" i="11"/>
  <c r="Z796" i="11"/>
  <c r="Z865" i="11"/>
  <c r="Z295" i="11"/>
  <c r="Z1252" i="11"/>
  <c r="Z758" i="11"/>
  <c r="Z851" i="11"/>
  <c r="Z464" i="11"/>
  <c r="Z1413" i="11"/>
  <c r="N54" i="2" l="1"/>
  <c r="N49" i="2"/>
  <c r="N28" i="2"/>
  <c r="N35" i="2" s="1"/>
  <c r="N37" i="2" s="1"/>
  <c r="Z1418" i="11"/>
  <c r="N56" i="2" l="1"/>
  <c r="N5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Gregory Matlack</author>
  </authors>
  <commentList>
    <comment ref="D85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Gregory Matlack:</t>
        </r>
        <r>
          <rPr>
            <sz val="9"/>
            <color indexed="81"/>
            <rFont val="Tahoma"/>
            <family val="2"/>
          </rPr>
          <t xml:space="preserve">
Asset accts confirmed with Chrisitne Purcell</t>
        </r>
      </text>
    </comment>
    <comment ref="D865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Gregory Matlack:</t>
        </r>
        <r>
          <rPr>
            <sz val="9"/>
            <color indexed="81"/>
            <rFont val="Tahoma"/>
            <family val="2"/>
          </rPr>
          <t xml:space="preserve">
Asset accts confirmed with Chrisitne Purcell</t>
        </r>
      </text>
    </comment>
  </commentList>
</comments>
</file>

<file path=xl/sharedStrings.xml><?xml version="1.0" encoding="utf-8"?>
<sst xmlns="http://schemas.openxmlformats.org/spreadsheetml/2006/main" count="13307" uniqueCount="3481">
  <si>
    <t xml:space="preserve">Cause No. 46023 </t>
  </si>
  <si>
    <t>Indiana-American Water Company and Silver Creek Water Corporation</t>
  </si>
  <si>
    <t>Attachment JD-1</t>
  </si>
  <si>
    <r>
      <rPr>
        <b/>
        <sz val="14"/>
        <rFont val="Arial"/>
        <family val="2"/>
      </rPr>
      <t>JOURNAL ENTRY REQUEST</t>
    </r>
    <r>
      <rPr>
        <sz val="11"/>
        <rFont val="Arial"/>
        <family val="2"/>
      </rPr>
      <t xml:space="preserve">
</t>
    </r>
    <r>
      <rPr>
        <sz val="9"/>
        <rFont val="Arial"/>
        <family val="2"/>
      </rPr>
      <t>1 Water Street, Camden, NJ 08102          
(856) 346-8200</t>
    </r>
  </si>
  <si>
    <t>Document Type</t>
  </si>
  <si>
    <t>UA</t>
  </si>
  <si>
    <r>
      <t>Batch # (</t>
    </r>
    <r>
      <rPr>
        <sz val="11"/>
        <color indexed="10"/>
        <rFont val="Arial"/>
        <family val="2"/>
      </rPr>
      <t>SSC USE</t>
    </r>
    <r>
      <rPr>
        <sz val="11"/>
        <rFont val="Arial"/>
        <family val="2"/>
      </rPr>
      <t>):</t>
    </r>
  </si>
  <si>
    <r>
      <t>Journal # (</t>
    </r>
    <r>
      <rPr>
        <sz val="11"/>
        <color indexed="10"/>
        <rFont val="Arial"/>
        <family val="2"/>
      </rPr>
      <t>SSC USE</t>
    </r>
    <r>
      <rPr>
        <sz val="11"/>
        <rFont val="Arial"/>
        <family val="2"/>
      </rPr>
      <t>):</t>
    </r>
  </si>
  <si>
    <t xml:space="preserve"> </t>
  </si>
  <si>
    <t>Company Code:</t>
  </si>
  <si>
    <t>1010 - Indiana American</t>
  </si>
  <si>
    <t>Document Date</t>
  </si>
  <si>
    <t>Prepared By (Operating Unit):</t>
  </si>
  <si>
    <t>Greg Matlack</t>
  </si>
  <si>
    <t>Posting Date</t>
  </si>
  <si>
    <t>Prepared By (SSC):</t>
  </si>
  <si>
    <t>Requested By (Operating Unit):</t>
  </si>
  <si>
    <t>Approved By (SSC):</t>
  </si>
  <si>
    <t>Quarter Impacted</t>
  </si>
  <si>
    <t>N/A</t>
  </si>
  <si>
    <t>Doc Header Text</t>
  </si>
  <si>
    <t>Silver Creek</t>
  </si>
  <si>
    <t>JOURNAL ENTRY DESCRIPTION:</t>
  </si>
  <si>
    <t>To record the purchase of the Silver Creek Acquisition</t>
  </si>
  <si>
    <t>Please add rows as necessary to the table below in order to complete your requested journal entry.</t>
  </si>
  <si>
    <t>Company Code</t>
  </si>
  <si>
    <t>Subsidiary Account</t>
  </si>
  <si>
    <t>NARUC Account</t>
  </si>
  <si>
    <t>Explanation</t>
  </si>
  <si>
    <t>Cost Center</t>
  </si>
  <si>
    <t>Profit Center</t>
  </si>
  <si>
    <t>WBS Element</t>
  </si>
  <si>
    <t>Internal Order</t>
  </si>
  <si>
    <t>Assignment</t>
  </si>
  <si>
    <t>Debit Amount</t>
  </si>
  <si>
    <t>Credit Amount</t>
  </si>
  <si>
    <t>Cost of assets per closing documents</t>
  </si>
  <si>
    <t>Allowable closing costs</t>
  </si>
  <si>
    <t>Utility plant acquired</t>
  </si>
  <si>
    <t>Distribute utility plant to detail</t>
  </si>
  <si>
    <t>Totals</t>
  </si>
  <si>
    <t>Row Labels</t>
  </si>
  <si>
    <t>Sum of Total Allocated Cost</t>
  </si>
  <si>
    <t>303200-Land &amp; Land Rights-Supply</t>
  </si>
  <si>
    <t>303300-Land &amp; Land Rights-Pumping</t>
  </si>
  <si>
    <t>303502-Land &amp; Land Rights-T&amp;D ROW</t>
  </si>
  <si>
    <t>303600-Land &amp; Land Rights-General</t>
  </si>
  <si>
    <t>304100-Struct &amp; Imp-Supply</t>
  </si>
  <si>
    <t>304200-Struct &amp; Imp-Pumping</t>
  </si>
  <si>
    <t>304500-Struct &amp; Imp-General</t>
  </si>
  <si>
    <t>310000-Power Generation Equip</t>
  </si>
  <si>
    <t>311200-Pump Eqp Electric</t>
  </si>
  <si>
    <t>311540-Pump Eqp T&amp;D</t>
  </si>
  <si>
    <t>330100-Elevated Tanks &amp; Standpipes</t>
  </si>
  <si>
    <t>330200-Ground Level Tanks</t>
  </si>
  <si>
    <t>331001-TD Mains Not Classified</t>
  </si>
  <si>
    <t>333000-Services</t>
  </si>
  <si>
    <t>334100-Meters</t>
  </si>
  <si>
    <t>334300-Meter Vaults</t>
  </si>
  <si>
    <t>335000-Hydrants</t>
  </si>
  <si>
    <t>340100-Office Furniture &amp; Equip</t>
  </si>
  <si>
    <t>340210-Comp &amp; Periph Mainframe</t>
  </si>
  <si>
    <t>340230-Comp &amp; Periph Other</t>
  </si>
  <si>
    <t>340300-Computer Software</t>
  </si>
  <si>
    <t>341200-Trans Equip Hvy Duty Trks</t>
  </si>
  <si>
    <t>341400-Trans Equip Other</t>
  </si>
  <si>
    <t>343000-Tools,Shop,Garage Equip</t>
  </si>
  <si>
    <t>346000-Comm Equip Not Classified</t>
  </si>
  <si>
    <t>346100-Comm Equip Non-Telephone</t>
  </si>
  <si>
    <t>Grand Total</t>
  </si>
  <si>
    <t>Asset List provided by IN BD team (RCNLD &amp; land appraisal)</t>
  </si>
  <si>
    <t>Purchase Price</t>
  </si>
  <si>
    <t>Acquisition Expense</t>
  </si>
  <si>
    <t>Estimate- will be finalized at asset load</t>
  </si>
  <si>
    <t>Item</t>
  </si>
  <si>
    <t>Subgroup</t>
  </si>
  <si>
    <t>Asset Summary</t>
  </si>
  <si>
    <t>Size</t>
  </si>
  <si>
    <t>Description</t>
  </si>
  <si>
    <t>Install Date (Year)</t>
  </si>
  <si>
    <t>Quantity</t>
  </si>
  <si>
    <t>Unit</t>
  </si>
  <si>
    <t>Unit Price</t>
  </si>
  <si>
    <t>Replacement Cost New</t>
  </si>
  <si>
    <t>Replacement Cost + Install Cost</t>
  </si>
  <si>
    <r>
      <rPr>
        <b/>
        <sz val="8"/>
        <rFont val="Calibri"/>
        <family val="2"/>
      </rPr>
      <t>Inflate price per ENR Index</t>
    </r>
  </si>
  <si>
    <t>Age (Years)</t>
  </si>
  <si>
    <r>
      <rPr>
        <b/>
        <sz val="11"/>
        <rFont val="Calibri"/>
        <family val="2"/>
      </rPr>
      <t>Evaluated Service Life
(Years)</t>
    </r>
  </si>
  <si>
    <t>Depreciation</t>
  </si>
  <si>
    <t>Depreciation Amount</t>
  </si>
  <si>
    <t>RCNLD</t>
  </si>
  <si>
    <t>Revised RCNLD to Reflect $48.6M Valuation</t>
  </si>
  <si>
    <t>Allocation of Surface Restoration Assts</t>
  </si>
  <si>
    <t>Indirect Costs @10%</t>
  </si>
  <si>
    <t>Adjusted Asset Value with Indirect Costs &amp; Surface Restoration</t>
  </si>
  <si>
    <t>% of Assets</t>
  </si>
  <si>
    <t>Allocation to Purchase Price</t>
  </si>
  <si>
    <t>Allocation of acquisition expense</t>
  </si>
  <si>
    <t>Total Allocated Cost</t>
  </si>
  <si>
    <t>Network</t>
  </si>
  <si>
    <t>Mains, Copper - 0.75"</t>
  </si>
  <si>
    <t>LF</t>
  </si>
  <si>
    <t>n/a</t>
  </si>
  <si>
    <t>Mains, PE - 0.75"</t>
  </si>
  <si>
    <t>Mains, Copper - 1"</t>
  </si>
  <si>
    <t>Mains, PE - 1"</t>
  </si>
  <si>
    <t>Mains, PVC - 1"</t>
  </si>
  <si>
    <t>Mains, DI - 2"</t>
  </si>
  <si>
    <t>Mains, AC - 2"</t>
  </si>
  <si>
    <t>Mains, PVC - 2"</t>
  </si>
  <si>
    <t>Mains, PE - 2"</t>
  </si>
  <si>
    <t>Mains, HDD - 2"</t>
  </si>
  <si>
    <t>Mains, AC - 3"</t>
  </si>
  <si>
    <t>Mains, PVC - 3"</t>
  </si>
  <si>
    <t>Mains, DI - 3"</t>
  </si>
  <si>
    <t>Mains, AC - 4"</t>
  </si>
  <si>
    <t>Mains, DI - 4"</t>
  </si>
  <si>
    <t>Mains, PVC - 4"</t>
  </si>
  <si>
    <t>Mains, YELLOMINE - 4"</t>
  </si>
  <si>
    <t>Mains, HDD - 4"</t>
  </si>
  <si>
    <t>Mains, AC - 6"</t>
  </si>
  <si>
    <t>Mains, DI - 6"</t>
  </si>
  <si>
    <t>Mains, PVC - 6"</t>
  </si>
  <si>
    <t>Mains, HDD - 6"</t>
  </si>
  <si>
    <t>Mains, AC - 8"</t>
  </si>
  <si>
    <t>Mains, DI - 8"</t>
  </si>
  <si>
    <t>Mains, PVC - 8"</t>
  </si>
  <si>
    <t>Mains, HDD - 8"</t>
  </si>
  <si>
    <t>Mains, AC - 10"</t>
  </si>
  <si>
    <t>Mains, PVC - 10"</t>
  </si>
  <si>
    <t>Mains, DI - 10"</t>
  </si>
  <si>
    <t>Mains, PVC - 12"</t>
  </si>
  <si>
    <t>Casing Pipe, Jack and Bore - 10"</t>
  </si>
  <si>
    <t>Casing Pipe, Jack and Bore - 12"</t>
  </si>
  <si>
    <t>Casing Pipe, Jack and Bore - 16"</t>
  </si>
  <si>
    <t>Casing Pipe, Jack and Bore - 30"</t>
  </si>
  <si>
    <t>Casing Pipe, Jack and Bore - 18"</t>
  </si>
  <si>
    <t>Mains, DI - 12"</t>
  </si>
  <si>
    <t>Mains, HDD - 12"</t>
  </si>
  <si>
    <t>Mains, PVC - 16"</t>
  </si>
  <si>
    <t>Mains, DI - 16"</t>
  </si>
  <si>
    <t>Mains, HDD - 16"</t>
  </si>
  <si>
    <t>WATER MAIN TOTALS</t>
  </si>
  <si>
    <t>Gate Valve - 4"</t>
  </si>
  <si>
    <t>EA</t>
  </si>
  <si>
    <t>Gate Valve - 6"</t>
  </si>
  <si>
    <t>Gate Valve - 8"</t>
  </si>
  <si>
    <t>Gate Valve - 10"</t>
  </si>
  <si>
    <t>Gate Valve - 3"</t>
  </si>
  <si>
    <t>Gate Valve - 2"</t>
  </si>
  <si>
    <t>Gate Valve - 12"</t>
  </si>
  <si>
    <t>Gate Valve - 16"</t>
  </si>
  <si>
    <t>Ball Valve - 2"</t>
  </si>
  <si>
    <t>Post Indicating Valve - 6"</t>
  </si>
  <si>
    <t>Post Indicating Valve - 8"</t>
  </si>
  <si>
    <t>Air Release Valve - 0.75"</t>
  </si>
  <si>
    <t>Air Release Valve - 1"</t>
  </si>
  <si>
    <t>Air Release Valve - 2"</t>
  </si>
  <si>
    <t>VALVES TOTALS</t>
  </si>
  <si>
    <t>5/8</t>
  </si>
  <si>
    <t>Residential Meter Pit</t>
  </si>
  <si>
    <t>FlexNet Sensus Residential Meter</t>
  </si>
  <si>
    <t>Service Line</t>
  </si>
  <si>
    <t>Commercial Meter Pit</t>
  </si>
  <si>
    <t>METERS AND SERVICES TOTALS</t>
  </si>
  <si>
    <t>Fire Hydrant</t>
  </si>
  <si>
    <t>Flush Hydrant</t>
  </si>
  <si>
    <t>Blow-Off Valve</t>
  </si>
  <si>
    <t>HYDRANTS TOTALS</t>
  </si>
  <si>
    <t>Hwy 60 Elevated Water Tank</t>
  </si>
  <si>
    <t>Tank: multicolumn, steel structure, 0.5 million gallons</t>
  </si>
  <si>
    <t>LS</t>
  </si>
  <si>
    <t>Surface Restoration</t>
  </si>
  <si>
    <t>The Lake Subdivision Tank</t>
  </si>
  <si>
    <t>Tank: steel structure, 0.15 million gallons</t>
  </si>
  <si>
    <t>Deam Lake Water Tank</t>
  </si>
  <si>
    <t>Elevated Water Storage Tank, 0.25 million gallons</t>
  </si>
  <si>
    <t>St. Joe Water Tank</t>
  </si>
  <si>
    <t>Tank: 2 million gallons</t>
  </si>
  <si>
    <t>Fairview Knob Tank</t>
  </si>
  <si>
    <t>Tank: 2.25 million gallon water tank</t>
  </si>
  <si>
    <t>WATER STORAGE TANKS TOTALS</t>
  </si>
  <si>
    <t>Fairview Road, Sellersburg, IN 47150 Parcel: 22-05-03-500-024.001-007</t>
  </si>
  <si>
    <t>tbd</t>
  </si>
  <si>
    <t>Acres</t>
  </si>
  <si>
    <t>St. Joe Road, Sellersburg, IN 47172 Parecl: 22-05-02-600-037.000-007 &amp; 22-05-02-600-015.001-007</t>
  </si>
  <si>
    <t>Hwy 60, Bordon, In 47106 Parcel: 10-02-00-900-167.000-026</t>
  </si>
  <si>
    <t>Ground Tank</t>
  </si>
  <si>
    <t>600 Summit Parkway, Borden, IN 47106 Parcel: 10-02-01-600-037.000-026</t>
  </si>
  <si>
    <t>Pump station #5</t>
  </si>
  <si>
    <t>Pump Station #2, 4, &amp; 5</t>
  </si>
  <si>
    <t>12318 IN-60, Memphis, IN 47143 Parcel: 10-02-01-400-028.000-026, 10-02-01-400-029.000-026 &amp; 10-02-01-400-061.000-026</t>
  </si>
  <si>
    <t>Elevated Tank</t>
  </si>
  <si>
    <t>11508 Forest Hill Circle, Sellersburg, IN 47172 Parcel: 10-02-16-400-120.000-026 &amp; 10-02-16-400-289.000-026</t>
  </si>
  <si>
    <t>Main Office</t>
  </si>
  <si>
    <t>8104 County Line Road, Sellersburg, IN 47172 Parcel: 10-09-08-800-025.000-030</t>
  </si>
  <si>
    <t>Main Office Improvements</t>
  </si>
  <si>
    <t>Building/improvements</t>
  </si>
  <si>
    <t>Pump station #1</t>
  </si>
  <si>
    <t>Pump Station #1</t>
  </si>
  <si>
    <t>Payne Koehler Road, Sellersburg, IN 47172 Parcel: 10-09-08-700-287.000-030</t>
  </si>
  <si>
    <t>Pump station #2</t>
  </si>
  <si>
    <t>Pump Station</t>
  </si>
  <si>
    <t>HWY 11, New Albany, IN 47150 Parcel: 22-05-02-600-031.059-007</t>
  </si>
  <si>
    <t>Real Estate TOTALS</t>
  </si>
  <si>
    <t>Exclude</t>
  </si>
  <si>
    <t>Land Improvements</t>
  </si>
  <si>
    <t>Road Restoration</t>
  </si>
  <si>
    <t>Lawns and Grasses</t>
  </si>
  <si>
    <t>Surface Restoration Assets TOTALS</t>
  </si>
  <si>
    <t>12" Butterfly valve, flanged</t>
  </si>
  <si>
    <t>12" Expansion coupling, flanged</t>
  </si>
  <si>
    <t>12" x 8" Reducer</t>
  </si>
  <si>
    <t>50 HP, 3 phase, 60 Hz, 460 V, 1760 RPM Electric Motor w/ 750 GPM Vertical Turbine Pump, 214' Head</t>
  </si>
  <si>
    <t>12" Swing Check Valve, flanged</t>
  </si>
  <si>
    <t>12" DIP, flanged</t>
  </si>
  <si>
    <t>Backup Diesel Generator w/
Automatic Transfer Switch</t>
  </si>
  <si>
    <t>Motor Control Center</t>
  </si>
  <si>
    <t>Grating</t>
  </si>
  <si>
    <t>SF</t>
  </si>
  <si>
    <t>M.E.P.</t>
  </si>
  <si>
    <t>Pump station #1 TOTALS</t>
  </si>
  <si>
    <t>6" DIP, flanged</t>
  </si>
  <si>
    <t>6" x 4" Reducer</t>
  </si>
  <si>
    <t>4" DIP, flanged</t>
  </si>
  <si>
    <t>4" Gate Valve, flanged</t>
  </si>
  <si>
    <t>4" x 2.5" Reducer</t>
  </si>
  <si>
    <t>Pump: 160 GPM at 125' Head w/ 7.5 HP Electric Motor</t>
  </si>
  <si>
    <t>4" Swing Check Valve, flanged</t>
  </si>
  <si>
    <t>4" Magentic Meter</t>
  </si>
  <si>
    <t>Trailer‐mounted Generator w/
Quick Disconnect &amp; Automatic Transfer Switch</t>
  </si>
  <si>
    <t>Instrumentation</t>
  </si>
  <si>
    <t>Pump station #2 TOTALS</t>
  </si>
  <si>
    <t>Pump station #4</t>
  </si>
  <si>
    <t>6" x 4" TEE</t>
  </si>
  <si>
    <t>4" x 3" Reducer</t>
  </si>
  <si>
    <t>3" Gate Valve, flanged</t>
  </si>
  <si>
    <t>3" DIP, flanged</t>
  </si>
  <si>
    <t>Pump: 110 GPM, 90' Head w/
7.5 HP Motor, 3 phase</t>
  </si>
  <si>
    <t>3" Swing Check Valve</t>
  </si>
  <si>
    <t>4" x 3" TEE</t>
  </si>
  <si>
    <t>4" Magnetic meter</t>
  </si>
  <si>
    <t>Chlorine Equipment</t>
  </si>
  <si>
    <t>311500-Pump Eqp Other</t>
  </si>
  <si>
    <t>Electrical</t>
  </si>
  <si>
    <t>Pump station #4 TOTALS</t>
  </si>
  <si>
    <t>8" DIP, flanged</t>
  </si>
  <si>
    <t>8" x 4" Reducer</t>
  </si>
  <si>
    <t>8" Gate Valve, flanged</t>
  </si>
  <si>
    <t>Pump, 1000 GPM @115’ Head w/ 50 HP 3 Phase Electric
Motor (1780 RPM)</t>
  </si>
  <si>
    <t>8" Swing Check Valve, flanged</t>
  </si>
  <si>
    <t>8" Flow Control Valve, flanged</t>
  </si>
  <si>
    <t>Pump, 15 HP, 3Phase, 250
GPM, Goulds</t>
  </si>
  <si>
    <t>4" Magnetic Meter</t>
  </si>
  <si>
    <t>Backup Generator</t>
  </si>
  <si>
    <t>Electrical &amp; Instrumentation</t>
  </si>
  <si>
    <t>Pump station #5 TOTALS</t>
  </si>
  <si>
    <t>Country Line Meter Pit</t>
  </si>
  <si>
    <t>20' x 10' Pit</t>
  </si>
  <si>
    <t>Hatch</t>
  </si>
  <si>
    <t>Ingress/Easement ladder</t>
  </si>
  <si>
    <t>sump pump</t>
  </si>
  <si>
    <t>12" x 6" Reducer</t>
  </si>
  <si>
    <t>6" Magnetic meter</t>
  </si>
  <si>
    <t>6" Gate Valve, flanged</t>
  </si>
  <si>
    <t>6" Swing Check Valve, flanged</t>
  </si>
  <si>
    <t>Instrumentation/misc. site
improvements</t>
  </si>
  <si>
    <t>334200-Meter Installations</t>
  </si>
  <si>
    <t>Country Line Meter Pit TOTALS</t>
  </si>
  <si>
    <t>Grant Line Road Meter Pit</t>
  </si>
  <si>
    <t>6" Electromagnetic Meter
(bypass)</t>
  </si>
  <si>
    <t>6" Gate Valve, flanged (bypass)</t>
  </si>
  <si>
    <t>6" Electromagnetic Meter w/
FlexNet Communication</t>
  </si>
  <si>
    <t>6" Motor Actuated Gate Valve</t>
  </si>
  <si>
    <t>8" Electromagnetic Meter</t>
  </si>
  <si>
    <t>8' x 10' Pit</t>
  </si>
  <si>
    <t>6' x 10' Pit</t>
  </si>
  <si>
    <t>Electrical/Instrumentation</t>
  </si>
  <si>
    <t>Grant Line Road Meter Pit TOTALS</t>
  </si>
  <si>
    <t>Communication Equipment</t>
  </si>
  <si>
    <t>Phone Hookup in WH#3</t>
  </si>
  <si>
    <t>346200-Comm Equip Telephone</t>
  </si>
  <si>
    <t>Radio in Peterbilt</t>
  </si>
  <si>
    <t>Antenna ‐ PS#4</t>
  </si>
  <si>
    <t>RDG Gun ‐ Master Meter</t>
  </si>
  <si>
    <t>Radio System</t>
  </si>
  <si>
    <t>SCADA System</t>
  </si>
  <si>
    <t>320100-WT Equip Non-Media</t>
  </si>
  <si>
    <t>2‐Way Radio</t>
  </si>
  <si>
    <t>SCADA Upgrade</t>
  </si>
  <si>
    <t>Auto Phone System</t>
  </si>
  <si>
    <t>Surface Laptop</t>
  </si>
  <si>
    <t>SCADA Upgrades/Tower</t>
  </si>
  <si>
    <t>SCADA ‐ Spare Module</t>
  </si>
  <si>
    <t>Flexnet Antenna</t>
  </si>
  <si>
    <t>Flexnet Pole Upgrade</t>
  </si>
  <si>
    <t>Flexnet South Tower</t>
  </si>
  <si>
    <t>Communication Equipment TOTALS</t>
  </si>
  <si>
    <t>Computers &amp; Software</t>
  </si>
  <si>
    <t>Plotter/Network/Barkup Drive</t>
  </si>
  <si>
    <t>Mapping Software</t>
  </si>
  <si>
    <t>Acer Mapping Laptop</t>
  </si>
  <si>
    <t>Office 10 License Upgrade</t>
  </si>
  <si>
    <t>Quad Data Server</t>
  </si>
  <si>
    <t>Quad Exchange Server</t>
  </si>
  <si>
    <t>22" Acer Widescreen</t>
  </si>
  <si>
    <t>1 Computer ‐ Home Office</t>
  </si>
  <si>
    <t>GIS Mapping Software ‐ Web
Based</t>
  </si>
  <si>
    <t>Computers (Front Offers)</t>
  </si>
  <si>
    <t>Computers w/ MS SQL License</t>
  </si>
  <si>
    <t>Hard Drive ‐ Mapping System</t>
  </si>
  <si>
    <t>MS SQP License</t>
  </si>
  <si>
    <t>Computer &amp; Monitor</t>
  </si>
  <si>
    <t>Mapping Computer</t>
  </si>
  <si>
    <t>Tablet</t>
  </si>
  <si>
    <t>Security System ‐ Computer</t>
  </si>
  <si>
    <t>Copier CS 300ix</t>
  </si>
  <si>
    <t>Computers</t>
  </si>
  <si>
    <t>Computer ‐ Heidi</t>
  </si>
  <si>
    <t>Trimble GEO 7 Handheld</t>
  </si>
  <si>
    <t>GIS/Mapping Software</t>
  </si>
  <si>
    <t>NOMAD Value Controller</t>
  </si>
  <si>
    <t>Projector</t>
  </si>
  <si>
    <t>Computer</t>
  </si>
  <si>
    <t>Backup Server</t>
  </si>
  <si>
    <t>Fireproof Backup Storage</t>
  </si>
  <si>
    <t>Billing Software</t>
  </si>
  <si>
    <t>Surface Book</t>
  </si>
  <si>
    <t>Verizon Backhaul</t>
  </si>
  <si>
    <t>Office Refrigerator</t>
  </si>
  <si>
    <t>Ampstun Upgrade</t>
  </si>
  <si>
    <t>Laptop</t>
  </si>
  <si>
    <t>iPad</t>
  </si>
  <si>
    <t>Computer Server</t>
  </si>
  <si>
    <t>Computers/Printers</t>
  </si>
  <si>
    <t>Computer ‐ GIS Office</t>
  </si>
  <si>
    <t>Computers &amp; Software TOTALS</t>
  </si>
  <si>
    <t>Office Equipment</t>
  </si>
  <si>
    <t>Rolling File Cabinet</t>
  </si>
  <si>
    <t>Halon Fire Extinguishers</t>
  </si>
  <si>
    <t>File Cabinet</t>
  </si>
  <si>
    <t>Chairs and Tables</t>
  </si>
  <si>
    <t>Tables and Chair Holders</t>
  </si>
  <si>
    <t>Desk and File Cabinet</t>
  </si>
  <si>
    <t>Desk</t>
  </si>
  <si>
    <t>Stove</t>
  </si>
  <si>
    <t>Office Chair</t>
  </si>
  <si>
    <t>PDA and CDW Lamp</t>
  </si>
  <si>
    <t>Fire Safe</t>
  </si>
  <si>
    <t>Director's Chairs</t>
  </si>
  <si>
    <t>Front Desk Units and Cabinets</t>
  </si>
  <si>
    <t>Oak Table</t>
  </si>
  <si>
    <t>Training Tables</t>
  </si>
  <si>
    <t>Reception Chairs</t>
  </si>
  <si>
    <t>Desks ‐ Heidi/Maintenance</t>
  </si>
  <si>
    <t>Office Equipment TOTALS</t>
  </si>
  <si>
    <t>Miscellaneous Tools &amp; Equipment</t>
  </si>
  <si>
    <t>Misc. Euipment</t>
  </si>
  <si>
    <t>Various Equipment</t>
  </si>
  <si>
    <t>Aggregate Shoring Equipment</t>
  </si>
  <si>
    <t>Pipe Locator</t>
  </si>
  <si>
    <t>5 HP 80 Gal. Gas Tank</t>
  </si>
  <si>
    <t>Tank for Recycling Oil</t>
  </si>
  <si>
    <t>Hammer Drill</t>
  </si>
  <si>
    <t>Hydro Flow Test</t>
  </si>
  <si>
    <t>Barricades</t>
  </si>
  <si>
    <t>Line Locator</t>
  </si>
  <si>
    <t>Carsonite Markers</t>
  </si>
  <si>
    <t>Shop Shelves</t>
  </si>
  <si>
    <t>Flushing Hose</t>
  </si>
  <si>
    <t>Barco</t>
  </si>
  <si>
    <t>Hose Monster</t>
  </si>
  <si>
    <t>Lockers</t>
  </si>
  <si>
    <t>Ready Heater</t>
  </si>
  <si>
    <t>Duck Bill Clean Out Tool</t>
  </si>
  <si>
    <t>Hydrant Wrenches</t>
  </si>
  <si>
    <t>Fire Hoses</t>
  </si>
  <si>
    <t>Copper Shut‐Off Tool</t>
  </si>
  <si>
    <t>Warehouse Shelving</t>
  </si>
  <si>
    <t>Warehouse # 2 Shelving</t>
  </si>
  <si>
    <t>Mole ‐ 3"</t>
  </si>
  <si>
    <t>3.5 HP Engine</t>
  </si>
  <si>
    <t>Shoring Equipment</t>
  </si>
  <si>
    <t>Fuse Box</t>
  </si>
  <si>
    <t>Tapping Tool &amp; Accessories</t>
  </si>
  <si>
    <t>Ratchet Pipe Cutter</t>
  </si>
  <si>
    <t>Pipe Rack</t>
  </si>
  <si>
    <t>Air Compressor</t>
  </si>
  <si>
    <t>5000 W Generator</t>
  </si>
  <si>
    <t>Tank Climbing Equipment</t>
  </si>
  <si>
    <t>Diesel Fuel Tank</t>
  </si>
  <si>
    <t>Fork Lift</t>
  </si>
  <si>
    <t>Shop Shelving</t>
  </si>
  <si>
    <t>Crimpit Tool ‐ EJP</t>
  </si>
  <si>
    <t>Pipe Racks</t>
  </si>
  <si>
    <t>Stihl Chain Saw</t>
  </si>
  <si>
    <t>Utility Vac Turning Machine</t>
  </si>
  <si>
    <t>GPS Rover Kit</t>
  </si>
  <si>
    <t>Furnace ‐ WH #1</t>
  </si>
  <si>
    <t>Roto Tiller</t>
  </si>
  <si>
    <t>Meter Readers</t>
  </si>
  <si>
    <t>Meter Pit Gas Gauge</t>
  </si>
  <si>
    <t>Generator ‐ Office</t>
  </si>
  <si>
    <t>Portable Honda 1" Pump</t>
  </si>
  <si>
    <t>Welder</t>
  </si>
  <si>
    <t>Meter Reading Equipment</t>
  </si>
  <si>
    <t>Mini Excavator</t>
  </si>
  <si>
    <t>Cat Thumb Attachmnet</t>
  </si>
  <si>
    <t>100 Gal. Test Tank</t>
  </si>
  <si>
    <t>Kubota Skid Steer</t>
  </si>
  <si>
    <t>Harley Rake</t>
  </si>
  <si>
    <t>Road Plates</t>
  </si>
  <si>
    <t>Kubota Compactor Plate</t>
  </si>
  <si>
    <t>Pocket Colorimeter</t>
  </si>
  <si>
    <t>Jack Hammer</t>
  </si>
  <si>
    <t>Valve Turner</t>
  </si>
  <si>
    <t>Dickson Pressure Logger</t>
  </si>
  <si>
    <t>Tank Mixer</t>
  </si>
  <si>
    <t>Bradco 84" Snow Plate</t>
  </si>
  <si>
    <t>Lawn Mower &amp; Accessories</t>
  </si>
  <si>
    <t>Pelican Light Stand</t>
  </si>
  <si>
    <t>Schonstedt Mag. Locator</t>
  </si>
  <si>
    <t>Meter Test Branch</t>
  </si>
  <si>
    <t>Flexnet (Base Stations)</t>
  </si>
  <si>
    <t>Trimble Handheld</t>
  </si>
  <si>
    <t>Flexnet Tower</t>
  </si>
  <si>
    <t>Trimble Nomad 1050LE</t>
  </si>
  <si>
    <t>Trimble TSC3 GIS</t>
  </si>
  <si>
    <t>Subsurface Locator</t>
  </si>
  <si>
    <t>Pipehorn MD820 Locator</t>
  </si>
  <si>
    <t>18" Floor Saw</t>
  </si>
  <si>
    <t>Trimble Tablets</t>
  </si>
  <si>
    <t>84" Broom</t>
  </si>
  <si>
    <t>Pneumatic Drill</t>
  </si>
  <si>
    <t>Gas Detector</t>
  </si>
  <si>
    <t>Miscellaneous Tools &amp; Equipment TOTALS</t>
  </si>
  <si>
    <t>Transportation Equipment</t>
  </si>
  <si>
    <t>TR8 Peterbilt 10' Dump Truck</t>
  </si>
  <si>
    <t>Apex Trailer</t>
  </si>
  <si>
    <t>Brimar Trailer</t>
  </si>
  <si>
    <t>Mower Trailer</t>
  </si>
  <si>
    <t>Truck Radios</t>
  </si>
  <si>
    <t>Ford F250</t>
  </si>
  <si>
    <t>Trailer</t>
  </si>
  <si>
    <t>TR 5 Ford F550</t>
  </si>
  <si>
    <t>Utility Vac</t>
  </si>
  <si>
    <t>CAT w/80 KW Generator</t>
  </si>
  <si>
    <t>TR 3 Ford F250</t>
  </si>
  <si>
    <t>TR 7 Truck</t>
  </si>
  <si>
    <t>TR 2 Ford F150</t>
  </si>
  <si>
    <t>Sure Trac Trailer</t>
  </si>
  <si>
    <t>TR 4 F250</t>
  </si>
  <si>
    <t>Transportation Equipment TOTALS</t>
  </si>
  <si>
    <t>Clark County Easements</t>
  </si>
  <si>
    <t>Perry Crossing Road - Abbott, Donald</t>
  </si>
  <si>
    <t>Perry Crossing Road - Adam, John &amp; June</t>
  </si>
  <si>
    <t>Bennettsville - Allen, Gregory and Mary</t>
  </si>
  <si>
    <t>Ebenezer Church Road - Allen, Gregory W &amp; Mary E</t>
  </si>
  <si>
    <t>Bennettsville Road - Allen, Marvin &amp; Norma</t>
  </si>
  <si>
    <t>Wilson Switch Road - Andrews, Alpha Pearl</t>
  </si>
  <si>
    <t>Bennettsville Road - Anson,  Francis &amp; Felicia</t>
  </si>
  <si>
    <t>Wilson Switch Road - Appell, James &amp; Tina; Cambron, Freddie &amp; Nina; Coulter, Anne; F</t>
  </si>
  <si>
    <t>State Road 60 - Balles, Lawrence &amp; Jane</t>
  </si>
  <si>
    <t>Hwy 111 - Banet, Ronald &amp; Carol</t>
  </si>
  <si>
    <t>Perry Crossing Road - Bauman, Anthony &amp; Mary Lou</t>
  </si>
  <si>
    <t>Perry Crossing Road - Beavin, Franklin &amp; Wilhelmina</t>
  </si>
  <si>
    <t>Perry Crossing Road - Beavin, Leo &amp; Phyllis</t>
  </si>
  <si>
    <t>Sharp Lane - Bell, James &amp; Sheila</t>
  </si>
  <si>
    <t>Perry Crossing Road - Beningfield, Elmer &amp; Dorothy</t>
  </si>
  <si>
    <t>Bennettsville Road - Berry, Donald A &amp; Hilda</t>
  </si>
  <si>
    <t>State Road 60 - Beyl, Harry &amp; Mary</t>
  </si>
  <si>
    <t>Flower Gap Road - Bierly, James &amp; Barbara</t>
  </si>
  <si>
    <t>State Road 60 - Biesel, William &amp; Ruth</t>
  </si>
  <si>
    <t>State Road 60 - Bilbrey, Donald &amp; Betty</t>
  </si>
  <si>
    <t>State Road 60 - Blalock, Ashis &amp; Martha</t>
  </si>
  <si>
    <t>State Road 60 - Blessinger, Victor &amp; Helen</t>
  </si>
  <si>
    <t>State Road 60 - Bottorff, Harold &amp; Bertha</t>
  </si>
  <si>
    <t>State Road 60 - Bowe, George &amp; Lenora</t>
  </si>
  <si>
    <t>Hwy 31 To Co Line - B-P Inc ( Barbara &amp; Page)</t>
  </si>
  <si>
    <t>Broomhill Road Allentown Rd / Ehringer Ln - Broady, James &amp; Joyce</t>
  </si>
  <si>
    <t>Nelson Rd off Bennettsville - Brock, Charles Jr &amp; Mary R</t>
  </si>
  <si>
    <t>Nelson Rd off Bennettsville - Brock, Charles Jr. &amp; Mary R.</t>
  </si>
  <si>
    <t>State Road 60 - Brooks, Roy &amp; Idabelle</t>
  </si>
  <si>
    <t>Hwy 111 - Burd, Cynthia K</t>
  </si>
  <si>
    <t>State Road 60 - Burd, John &amp; Mary</t>
  </si>
  <si>
    <t>Cummings Road - Butt, Ruth</t>
  </si>
  <si>
    <t>State Road 60 - Campbell, Mary Schindler</t>
  </si>
  <si>
    <t>State Road 60 - Carr, Alton</t>
  </si>
  <si>
    <t>State Road 60 - Casey, William &amp; Christine</t>
  </si>
  <si>
    <t>State Road 60 - Cissell, Minnie</t>
  </si>
  <si>
    <t>State Road 60 - Cissell, Richard &amp; Rose Marie</t>
  </si>
  <si>
    <t>State Road 60 - Clinard, Charles Jr &amp; Gai</t>
  </si>
  <si>
    <t>Allentown Road - Conroy, Joseph &amp; Mary</t>
  </si>
  <si>
    <t>Bennettsville Road - Coombs, Richard</t>
  </si>
  <si>
    <t>Broomhill Road - Cox, Christopher &amp; LaDonna</t>
  </si>
  <si>
    <t>Broomhill Road - Cox, Stephen &amp; Anna</t>
  </si>
  <si>
    <t>Carrwood Road - Crawley, Julius</t>
  </si>
  <si>
    <t>State Road 60 - Davis, William&amp; Margaret</t>
  </si>
  <si>
    <t>State Road 60 - Depierre, Charles &amp; Mary R</t>
  </si>
  <si>
    <t>Carrwood Road - Dickerson, Maude</t>
  </si>
  <si>
    <t>State Road 60 - Dismore, James &amp; Irene</t>
  </si>
  <si>
    <t>Broomhill Road - Dunaway, Jacqueline (Cartwright)</t>
  </si>
  <si>
    <t>State Road 60 - Eckert, Edna</t>
  </si>
  <si>
    <t>St Joe Road West - Eckert, Viola</t>
  </si>
  <si>
    <t>Perry Crossing Road - Ehringer, Carolyn</t>
  </si>
  <si>
    <t>Perry Crossing Road - Ehringer, Paul  H &amp; Wilma R</t>
  </si>
  <si>
    <t>State Road 60 - Ellenbrand, Donald &amp; Mary</t>
  </si>
  <si>
    <t>State Road 60 - Ellenbrand, Herbert &amp; Marg</t>
  </si>
  <si>
    <t>State Road 60 - Ellis, James &amp; Norma</t>
  </si>
  <si>
    <t>Wilson Switch Road - Emely, Helen</t>
  </si>
  <si>
    <t>State Road 60 - Estate</t>
  </si>
  <si>
    <t>Broomhill Road - Fox, Connie</t>
  </si>
  <si>
    <t>Cummings Road - Fox, Jesse &amp; Alice</t>
  </si>
  <si>
    <t>Wilson Switch Road - Fox, Jesse &amp; Alice</t>
  </si>
  <si>
    <t>Payne Koehler Road - G &amp; G Properties -  Garrett @ Bridge by PS#1</t>
  </si>
  <si>
    <t>County Line Road - G &amp; G Properties - John, Alice &amp; Paula Garrett</t>
  </si>
  <si>
    <t>State Road 60 - Graf, David &amp; Helen ( Mother)</t>
  </si>
  <si>
    <t>Hwy 111 - Graf, Randall E &amp; Mary L</t>
  </si>
  <si>
    <t>Hwy 111 - Graf, Theodore &amp; Marcella</t>
  </si>
  <si>
    <t>Hwy 111 - Graf, Theodore L &amp; Marcella</t>
  </si>
  <si>
    <t>Grant Line Road - Graf, Theodore L &amp; Marcella; Mayfield, George D. and Rebecca S</t>
  </si>
  <si>
    <t>Hwy 111 - Graf, Theodore L.; Popp, Juanita C.; Townsend, Virginia L</t>
  </si>
  <si>
    <t>Hwy 111 - Graf, Timothy J</t>
  </si>
  <si>
    <t>Flower Gap Road - Green, Lloyd &amp; Edith</t>
  </si>
  <si>
    <t>Perry Crossing - Grimes, Nathan R and Paula</t>
  </si>
  <si>
    <t>Carrwood Road - Hagest, Robert A. and Dorothy; Hagest, August William</t>
  </si>
  <si>
    <t>Allentown Road - Hall, Charles</t>
  </si>
  <si>
    <t>Allentown Road - Hall, John F</t>
  </si>
  <si>
    <t>Allentown Road - Hall, Kathryn</t>
  </si>
  <si>
    <t>Perry Crossing Road - Hargett, James E &amp; Cynthia</t>
  </si>
  <si>
    <t>Payne Koehler Road - Hatfield, James D &amp; Thelma</t>
  </si>
  <si>
    <t>St Joe Road West - Hollkamp, Eugene &amp; Susanne</t>
  </si>
  <si>
    <t>State Road 60 - Hollkamp, George &amp; Anna</t>
  </si>
  <si>
    <t>State Road 60 - Hosier, John P &amp; Jeanette</t>
  </si>
  <si>
    <t>Broomhill Road - Howlett, Calvin &amp; Virgie Dunaway`Howlett</t>
  </si>
  <si>
    <t>Broomhill Road - Howlett, George &amp; Rita</t>
  </si>
  <si>
    <t>Broomhill Road - Howlett, Wayne &amp; Sharon</t>
  </si>
  <si>
    <t>State Road 60 - Humston, Morse &amp; Eva</t>
  </si>
  <si>
    <t>Foothill of the Knob  (Hwy 60) - Indland Inc</t>
  </si>
  <si>
    <t>Hwy 311 - Ingle, Donald &amp; Patty</t>
  </si>
  <si>
    <t>Plum Run - J &amp; S Builders</t>
  </si>
  <si>
    <t>State Road 60 - Jackson, Homer &amp; helen</t>
  </si>
  <si>
    <t>State Road 60 - Jackson, Rosa L</t>
  </si>
  <si>
    <t>State Road 60 - Johnson, Robert L &amp; Carol H</t>
  </si>
  <si>
    <t>Flower Gap Road - Johnson, Timothy M &amp; Cynthia Jane - Mtr Pit Only</t>
  </si>
  <si>
    <t>State Road 60 - Jordan, Donald and Joan</t>
  </si>
  <si>
    <t>Southern Hills Drive - Kaelin, Wm &amp; Phyllis</t>
  </si>
  <si>
    <t>Southern Hills Drive (Weidner Lane) - Kerr , Marvin &amp; Ann</t>
  </si>
  <si>
    <t>Hwy 31 W - Killen, Darrell R. &amp; Wilma Jean</t>
  </si>
  <si>
    <t>Hwy 111 - Kirchgessner, Edward J &amp; Mary V</t>
  </si>
  <si>
    <t>Hwy 111 - Kirchgessner, Jerry</t>
  </si>
  <si>
    <t>OLD Hwy 111 - Kirchgessner, Jerry W</t>
  </si>
  <si>
    <t>Hwy 111 - Kirchgessner, Timothy L &amp; Debra</t>
  </si>
  <si>
    <t>State Road 60 - Kirk, Harold &amp; Lula</t>
  </si>
  <si>
    <t>Payne Koehler - Kirkpatrick, Kathryn</t>
  </si>
  <si>
    <t>State Road 60 - Kleehamer, Dorothy C</t>
  </si>
  <si>
    <t>Wilson Switch Road - Knasel, Wayne Jr &amp; Nadine</t>
  </si>
  <si>
    <t>Hwy 60 for 111 project - Landers, Michael R &amp; Patricia A</t>
  </si>
  <si>
    <t>State Road 60 - Landers, Michael R &amp; Patricia A</t>
  </si>
  <si>
    <t>State Road 60 - Langsdon, Walter &amp; Betty</t>
  </si>
  <si>
    <t>Broomhill Road - Lanham, Virgil</t>
  </si>
  <si>
    <t>Hwy 31 W - Leach, Charles &amp; Evelyn</t>
  </si>
  <si>
    <t>Broomhill Road - Lee, Charles &amp; Ernestine</t>
  </si>
  <si>
    <t>State Road 60 - Lee, Jesse James &amp; Fern M</t>
  </si>
  <si>
    <t>State Road 60 - Lee, John &amp; Annetta</t>
  </si>
  <si>
    <t>Wilson Switch - Lee, Laura</t>
  </si>
  <si>
    <t>Wilson Switch Road - Lee, Robert &amp; Margie</t>
  </si>
  <si>
    <t>State Road 60 - Lockmund, Thomas &amp; Linda</t>
  </si>
  <si>
    <t>State Road 60 - Mandonia, Richard &amp; Joseph Mann</t>
  </si>
  <si>
    <t>Carrwood Road - Martin, J. Wilbur &amp; Pauline</t>
  </si>
  <si>
    <t>State Road 60 - Martin, Robert &amp; Linda</t>
  </si>
  <si>
    <t>Perry Crossing/Allentown - McCamish, Larry &amp; Shirley</t>
  </si>
  <si>
    <t>Payne Koehler Road - McDonner, James R. &amp; Dorothy</t>
  </si>
  <si>
    <t>Highway 60 - McKinley, Dale &amp; Roberta</t>
  </si>
  <si>
    <t>Southern Hills - McKinley, Leslie &amp; Frances</t>
  </si>
  <si>
    <t>Southern Hills   (Weidner Lane) - McMahan, Henry Jr. &amp; Henry</t>
  </si>
  <si>
    <t>State Road 60 - Meunier, Aflred F.</t>
  </si>
  <si>
    <t>State Road 60 - Meyer, Joseph &amp; Martha</t>
  </si>
  <si>
    <t>State Road 60 - Meyer, Sylvester &amp; Matilda</t>
  </si>
  <si>
    <t>Perry Crossing Road - Moss, Larry &amp; Mary Alice</t>
  </si>
  <si>
    <t>State Road 60 - Nicks, Overton and Karen</t>
  </si>
  <si>
    <t>State Road 60 - Nicks, Ronnie &amp; Sharon</t>
  </si>
  <si>
    <t>State Road 60 - Niece, Jason &amp; Charlene Mikel</t>
  </si>
  <si>
    <t>State Road 60 - Niece, Wendell &amp; I.O.</t>
  </si>
  <si>
    <t>Carrwood Road/State Road 60 - Pepper, James &amp; Laverne</t>
  </si>
  <si>
    <t>State Road 60 - Pepper, James F. &amp; Laverne</t>
  </si>
  <si>
    <t>State Road 60 - Perry, James &amp; Barbara</t>
  </si>
  <si>
    <t>Plum Lake-Plum Run - Plum Run Partners</t>
  </si>
  <si>
    <t>Carrwood Road - Poe, Arthur &amp; Tressie</t>
  </si>
  <si>
    <t>St Joe Road West - Popp, Alfred J.</t>
  </si>
  <si>
    <t>Bennettsville Road - Popp, Carl &amp; Deloris</t>
  </si>
  <si>
    <t>Perry Crossing Road - Popp, David</t>
  </si>
  <si>
    <t>Hwy 111 - Popp, Elmer &amp; Marcella</t>
  </si>
  <si>
    <t>Hwy 111 - Popp, John E &amp; Pauline A</t>
  </si>
  <si>
    <t>Hwy 111 - Popp, Mary Linda &amp; Raymond J Jr</t>
  </si>
  <si>
    <t>State Road 60 - Popp, Pauline A</t>
  </si>
  <si>
    <t>Hwy 111 - Rauck, Ronald L &amp; Janet L</t>
  </si>
  <si>
    <t>State Road 60 - Reid, Phillip &amp; Judy</t>
  </si>
  <si>
    <t>Hwy 111 - Renn, Marie</t>
  </si>
  <si>
    <t>St Joe Road West - Renn, Marie</t>
  </si>
  <si>
    <t>Allentown Road - Riggle, Alfred &amp; Thelma</t>
  </si>
  <si>
    <t>Southern Hills - Riggs, Glen &amp; Sally J.</t>
  </si>
  <si>
    <t>Perry Crossing Road - Rush, Patricia A.</t>
  </si>
  <si>
    <t>Hwy 111 - Russell, Linda</t>
  </si>
  <si>
    <t>State Road 60 - Russell, Linda</t>
  </si>
  <si>
    <t>State Road 60 - Schettler, Louis &amp; Mary E.</t>
  </si>
  <si>
    <t>Knobview Drive - Schubnell, Chester &amp; Daisy</t>
  </si>
  <si>
    <t>State Road 60 - Smith, George &amp; Wilma</t>
  </si>
  <si>
    <t>Hwy 111 - Smith, George I &amp; Wilma C.</t>
  </si>
  <si>
    <t>Broomhill Road - Smith, John T. &amp; Ida Jane</t>
  </si>
  <si>
    <t>State Road 60 - Smith, Louis &amp; Marie</t>
  </si>
  <si>
    <t>State Road 60 - Sneed, Walter &amp; Wilma</t>
  </si>
  <si>
    <t>State Road 60 - Southern Enterprises, Inc.</t>
  </si>
  <si>
    <t>State Road 60 - Southern Enterprises, Inc.; Vowell, Otto</t>
  </si>
  <si>
    <t>Ebenezer Church Road - Speth, Gary</t>
  </si>
  <si>
    <t>State Road 60 - Staley, Robert E. and Alma Jean</t>
  </si>
  <si>
    <t>State Road 60 - Staley, Robert W.</t>
  </si>
  <si>
    <t>State Road 60 - Stewart, Alice D</t>
  </si>
  <si>
    <t>State Road 60 - Stockdon, Claude &amp; Francis</t>
  </si>
  <si>
    <t>State Road 60 - Stone, Norvin &amp; Barbara</t>
  </si>
  <si>
    <t>Cummings Road - Stone, Robert &amp; Deborah</t>
  </si>
  <si>
    <t>Allentown Road - Swank, Mary</t>
  </si>
  <si>
    <t>Allentown Road - Terry, Stephen &amp; Chrisanna</t>
  </si>
  <si>
    <t>Widener Lane - Terry, Troy &amp; Betty</t>
  </si>
  <si>
    <t>Foothill of the Knob  (Hwy 60) - Tescom; Real Estate Exchange Network, Inc.</t>
  </si>
  <si>
    <t>Perry Crossing Road - Thomas, Arthur &amp; Ruth</t>
  </si>
  <si>
    <t>State Road 60 - Thomas, Glen &amp; Mary</t>
  </si>
  <si>
    <t>State Road 60 - Tischendorf, W.B. &amp; Martha</t>
  </si>
  <si>
    <t>Sharp Lane - Turner, Arcanas &amp; Elizabeth</t>
  </si>
  <si>
    <t>Hwy 31 W - Vaughn, Charles &amp; Wilma</t>
  </si>
  <si>
    <t>State Road 60 - Vick, Donald M &amp; Lisa A</t>
  </si>
  <si>
    <t>Allentown Road - Wakefield, Doris</t>
  </si>
  <si>
    <t>Hwy 31 W - Walker, Oscar &amp; Dorothy</t>
  </si>
  <si>
    <t>Bennettsville Road - Weisenbach, Edwin &amp; Algie</t>
  </si>
  <si>
    <t>Bennettsville Road - Weller, Walter &amp; Ella May</t>
  </si>
  <si>
    <t>Perry Crossing Road - Whalen, Ralph &amp; Anna</t>
  </si>
  <si>
    <t>Perry Crossing Road - Wiseman, Mary G.</t>
  </si>
  <si>
    <t>State Road 60 - Wooldridge, Richard &amp; Bett</t>
  </si>
  <si>
    <t>Hwy 111 - Wright, David &amp; Patricia</t>
  </si>
  <si>
    <t>Hwy 111 - Wundrak, Eric W &amp; Crystal R</t>
  </si>
  <si>
    <t>State Road 60 - Wynn, Roger D. &amp; Joyce M.</t>
  </si>
  <si>
    <t>State Road 60 - Yochem, Anna</t>
  </si>
  <si>
    <t>St Joe Road West - Yochem, Anna J.</t>
  </si>
  <si>
    <t>Clark County Easements TOTALS</t>
  </si>
  <si>
    <t>Floyd County Easements</t>
  </si>
  <si>
    <t>Grant Line Road - AML, Inc</t>
  </si>
  <si>
    <t>Grant Line Road - Atkins, Carl &amp; Carmen</t>
  </si>
  <si>
    <t>Grant Line Road - Bagshaw, Patrick E and Donna M</t>
  </si>
  <si>
    <t>Chapel View Sub. - Ballew, Jesse</t>
  </si>
  <si>
    <t>Charlestown Road - Bauer, David; Hines, Cynthia; Popp, Barbara; Schuler, Anthony</t>
  </si>
  <si>
    <t>Hwy 111 - Beckham, Edward R &amp; Frances L</t>
  </si>
  <si>
    <t>Chapel Lane - Beyl, Jesse M. &amp; Agnes S.</t>
  </si>
  <si>
    <t>Bugaboo Lane - Beyl, Paris James &amp; Roxanne Stoffer</t>
  </si>
  <si>
    <t>Horne Avenue  ? - Bishop, Nancy E.</t>
  </si>
  <si>
    <t>Grant Line Road - Boland-Maloney Lumber Company, Inc.</t>
  </si>
  <si>
    <t>Payne Koehler Road - Broady, Donald P &amp; Janet A.</t>
  </si>
  <si>
    <t>Hwy 111 - Brooks, Donald L &amp; Debbie H</t>
  </si>
  <si>
    <t>Grant Line Road - Bruce Fox, Inc.</t>
  </si>
  <si>
    <t>Payne Koehler Road - Bryant, Keith W &amp; Pamela D</t>
  </si>
  <si>
    <t>Hwy 111 - Burbules, John G &amp; Ella P</t>
  </si>
  <si>
    <t>Payne Koehler Road - Burke, Kirk Lacy &amp; Sandra B.</t>
  </si>
  <si>
    <t>Charlestown Crossing Way - Charlestown Crossing Apartments</t>
  </si>
  <si>
    <t>Grant Line Road - Church on the Rock, Inc.</t>
  </si>
  <si>
    <t>Hwy 111 - Clark, Kay R</t>
  </si>
  <si>
    <t>5507 Grant Line Business - Clemons, Larry and Rowena</t>
  </si>
  <si>
    <t>5507 Grant Line Home - Clemons, Larry and Rowena G.</t>
  </si>
  <si>
    <t>Payne Koehler Road - Clerkin, Gerard P &amp; Nancy K Lorey</t>
  </si>
  <si>
    <t>St Joseph Rd - Community Montessori, Inc</t>
  </si>
  <si>
    <t>Horne Avenue - Conner, Emma R.; Reno, Douglas; Reno, Floyd; Tate, Sadie R.; W</t>
  </si>
  <si>
    <t>State Highway 31 - Diefenbach, Albert &amp; Louise</t>
  </si>
  <si>
    <t>Charlestown Rd &amp; County Line Rd - Elswick, Keith R &amp; Debby J</t>
  </si>
  <si>
    <t>Grant Line AKA AutoWarehouse - Embry Property Management</t>
  </si>
  <si>
    <t>Grant Line AKA AutoWarehouse - Embry, Glendel J.</t>
  </si>
  <si>
    <t>Payne Koehler Road - Fabel, Steven Kenneth</t>
  </si>
  <si>
    <t>Grant Line Road - Farrell, Michael D.</t>
  </si>
  <si>
    <t>Lewis A Endres Pkwy - Floyd County Comissioners</t>
  </si>
  <si>
    <t>Northtown Sub. - Floyd-Clark Developments, Inc.</t>
  </si>
  <si>
    <t>Grant Line Road - Friendship Cemetery Inc</t>
  </si>
  <si>
    <t>Hwy 111/Dug Knobs - Glenwood Farms Inc</t>
  </si>
  <si>
    <t xml:space="preserve"> - Glenwood Farms Subdivision</t>
  </si>
  <si>
    <t>Hwy 111/Dug Knobs - Glenwood TBD LLC pump station</t>
  </si>
  <si>
    <t>Kamer Miller Road - Graceland Baptist Church</t>
  </si>
  <si>
    <t>Hwy 111 - Graf, Theodore L; Townsend, Virginia; Popp, Juanita</t>
  </si>
  <si>
    <t>Hwy 111 - Hardesty, James E Jr.</t>
  </si>
  <si>
    <t>Grant Line Road - Hartley, Ellsworth G.</t>
  </si>
  <si>
    <t>Charlestown Road - Hartsock, Ray K. &amp; Ruth E.</t>
  </si>
  <si>
    <t>Grant Line Road - Hays, Betty Jean &amp; Charles W.</t>
  </si>
  <si>
    <t>Hwy 111 - Heeke, Francis &amp; Marie N.</t>
  </si>
  <si>
    <t>Grant Line Road - Heeke, Joseph A. &amp; Laura E.</t>
  </si>
  <si>
    <t>Grant Line Road - Heeke, Joshua A.</t>
  </si>
  <si>
    <t>Grant Line Road - Hitachi Cable Indiana, Inc.</t>
  </si>
  <si>
    <t>Blackiston Mill Road - Holden, Raymond</t>
  </si>
  <si>
    <t>Hwy 111 - Houpt, Margaret E. &amp; John J.</t>
  </si>
  <si>
    <t>Beyl Road/Chapel Lane - Huckleberry, Charles &amp; Leonore</t>
  </si>
  <si>
    <t>Grant Line Road - Jacobs, Robert D and Barbara A</t>
  </si>
  <si>
    <t>Hwy 111 - Johnson, Daniel L &amp; Diane M</t>
  </si>
  <si>
    <t>Payne Koehler Road - Johnson, Frank W. &amp; Twyla J.</t>
  </si>
  <si>
    <t>Jeffers Drive - Johnson, Michael &amp; Lisa</t>
  </si>
  <si>
    <t>Grant Line Road - Jones, Charles W. and Emma Jo</t>
  </si>
  <si>
    <t>Grant Line Road - Jones, Kenneth L. &amp; Margaret</t>
  </si>
  <si>
    <t>US Hwy 31 - Kamer, Charles &amp; Josephine</t>
  </si>
  <si>
    <t>Dug Knob Road - Kamer, Robert Jr.</t>
  </si>
  <si>
    <t>Hwy 111 - Kamer, Robert K. &amp; Mary</t>
  </si>
  <si>
    <t>Grant Line Road - Kays, Carol</t>
  </si>
  <si>
    <t>Payne Koehler Road - Kessans, John Ralph</t>
  </si>
  <si>
    <t>Hwy 111 - Kleehamer, Donald L &amp; Lucinda</t>
  </si>
  <si>
    <t>Highway 311 - Kohl's Indiana, L.P.</t>
  </si>
  <si>
    <t>Kamer Miller Road - Landers, Mary E. &amp; William</t>
  </si>
  <si>
    <t>Hwy 111 - Landreth, John William &amp; Betty J.</t>
  </si>
  <si>
    <t>Charlestown Road - Lausman, Emil F.</t>
  </si>
  <si>
    <t>St Joseph Rd - Lilly LLC Duplexes</t>
  </si>
  <si>
    <t>US Hwy 31 - Loheide, Warren A. &amp; Bonnie G.</t>
  </si>
  <si>
    <t>Charlestown Road - Louis Properties, Inc.</t>
  </si>
  <si>
    <t>Hwy 111 - Mahan, J Donald &amp; Mary Lee</t>
  </si>
  <si>
    <t>Payne Koehler Road - Manning, David L &amp; Judith A.</t>
  </si>
  <si>
    <t>Horne Avenue - Maroney, Anna M.</t>
  </si>
  <si>
    <t>Grant Line Road - Matthews, Elijah (Partition Plat) Trustees of Indiana University of M</t>
  </si>
  <si>
    <t>McConnell Drive - McConnell, Paul N. &amp; Nancy K.</t>
  </si>
  <si>
    <t>Charlestown Road - Meijers Store Limited Partnership</t>
  </si>
  <si>
    <t>Grant Line Road - Miller, June K.</t>
  </si>
  <si>
    <t>Hwy 111 - Miller, Martha L; Wethington, Preston S</t>
  </si>
  <si>
    <t>St Joe Road - Miller, Thelma M. &amp; Edwin L.; Miller &amp; Orrin L.; Sarles, Irma Mae</t>
  </si>
  <si>
    <t>Bugaboo Lane - Modular On-Site Development Corp.</t>
  </si>
  <si>
    <t>Hwy 111 - Moore, Marcella; McKnight, Robert L</t>
  </si>
  <si>
    <t>US Hwy 31 - Mullinix, William &amp; Bonnie D.</t>
  </si>
  <si>
    <t>Payne Koehler Road - Nell, George W. &amp; Carol A.</t>
  </si>
  <si>
    <t>Grant Line Road - New Albany Industrial Foundation</t>
  </si>
  <si>
    <t>Charlestown Road @ Prosser - New Albany-Floyd County Consolidated School Corp.</t>
  </si>
  <si>
    <t>Grant Line Road - New Albany-Floyd County Consolidated School Corp.</t>
  </si>
  <si>
    <t>US Hwy 31 - New Albany-Floyd County School Corp.</t>
  </si>
  <si>
    <t>Payne Koehler Road - New Albany-Floyd County School Corp.</t>
  </si>
  <si>
    <t>Hwy 111 - Newcomb, Edwin &amp; Sarah L</t>
  </si>
  <si>
    <t>Hwy 111 - O'Bryan, Joseph A &amp; Mary Ann</t>
  </si>
  <si>
    <t>Grant Line Road - Oster, Maggie</t>
  </si>
  <si>
    <t>Payne Koehler Road - Payne, Sylvan G. &amp; Maxine</t>
  </si>
  <si>
    <t>Hwy 111 - Public Service Indiana</t>
  </si>
  <si>
    <t>Charlestown Road - Purdue Research Foundation</t>
  </si>
  <si>
    <t>Grant Line Road - R and R Development</t>
  </si>
  <si>
    <t>Hwy 111 - Renn, Anna C.</t>
  </si>
  <si>
    <t>Chapel Lane - Renn, Dennis and Judy</t>
  </si>
  <si>
    <t>Hwy 111 - Renn, Harold &amp; Joan</t>
  </si>
  <si>
    <t>Hwy 111 - Renn, Helen G.</t>
  </si>
  <si>
    <t>Hwy 111 - Renn, Joseph E &amp; DebbieJ</t>
  </si>
  <si>
    <t>Hwy 111 - Renn, Thomas A &amp; Jennifer G</t>
  </si>
  <si>
    <t>Charlestown Road - Robert and Susan Owens To Autumn Hills Developers</t>
  </si>
  <si>
    <t>Maplewood Estates - Robert Lynn Company, Inc.</t>
  </si>
  <si>
    <t>Dug Knob Road - Sanders, Carol</t>
  </si>
  <si>
    <t>Dug Knob Road - Sanders, John Thomas &amp; Carol L</t>
  </si>
  <si>
    <t>Grant Line Road - Schilt, Steven and Gordon, William</t>
  </si>
  <si>
    <t>Shagbark Sub. - Schroder, Gerald &amp; Sharon</t>
  </si>
  <si>
    <t>Grant Line Road - Scrivner, Charles E. &amp; Prudie</t>
  </si>
  <si>
    <t>Charlestown Road - Shields, Charles &amp; Alta M. Ashabranner, Elmer</t>
  </si>
  <si>
    <t>Payne Koehler Road - Shope, Terry L. &amp; Carol Sue</t>
  </si>
  <si>
    <t>Hwy 111 - Stone, Clarence &amp; Jennie</t>
  </si>
  <si>
    <t>Blackiston Mill Road - Stone, James D. &amp; Barbara J.</t>
  </si>
  <si>
    <t>Payne Koehler Road - Striegal, Roger C. &amp; Barbara A.</t>
  </si>
  <si>
    <t>Horne Avenue - Taylor, Bonnie E.</t>
  </si>
  <si>
    <t>Jefferson Gardens  ? - Taylor, Otis C.</t>
  </si>
  <si>
    <t>Carver Street  ? - Taylor, Otis C. &amp; Virginia</t>
  </si>
  <si>
    <t>Payne Koehler Road - Temple, Gary &amp; Ella</t>
  </si>
  <si>
    <t>Hwy 111 - The Chicken House, Inc.</t>
  </si>
  <si>
    <t>Hwy 111 - Townsend, Donald Paul &amp; Virginia Louise</t>
  </si>
  <si>
    <t>Horne Avenue - Traynham, T.L. &amp; Ella</t>
  </si>
  <si>
    <t>Durgee Road - Trindeitmar, Bertha</t>
  </si>
  <si>
    <t>Grant Line Road - Trindeitmar, Bertha</t>
  </si>
  <si>
    <t>Chapel Lane - Van Horn, Robert &amp; Sandra</t>
  </si>
  <si>
    <t>Hwy 111 - Wall, Robert E. and Donna J.</t>
  </si>
  <si>
    <t>Payne Koehler Road - Warth, David  &amp; Katrina P</t>
  </si>
  <si>
    <t>Hwy 111 - Wesbecker, Carl J</t>
  </si>
  <si>
    <t>Payne Koehler Road - White, Chester &amp; Carla</t>
  </si>
  <si>
    <t>St Joe Road - Wilburn, Chester &amp; Elizabeth</t>
  </si>
  <si>
    <t>Payne Koehler Road - Wilson, Gilbert W. &amp; Nellie Lynn</t>
  </si>
  <si>
    <t>Chapel Lane - Wolf, Lawrence W. &amp; Anna V.</t>
  </si>
  <si>
    <t>Durgee Road - Wolfe, Irvin Franklin &amp; Emma Jean</t>
  </si>
  <si>
    <t>Payne Koehler Road - Young, Larry E. &amp; Sandra K.</t>
  </si>
  <si>
    <t>Grant Line Road - Young, Ronnie L. &amp; Linda K.</t>
  </si>
  <si>
    <t>Hwy 111 - Zurschmiede, John Charles Jr &amp; P Annette</t>
  </si>
  <si>
    <t>Horne Avenue - Zurshmeide, Herbert and Thelma L.</t>
  </si>
  <si>
    <t>Floyd County Easements TOTALS</t>
  </si>
  <si>
    <t>Administrative Assets</t>
  </si>
  <si>
    <t>GIS</t>
  </si>
  <si>
    <t>Billing</t>
  </si>
  <si>
    <t>SCADA</t>
  </si>
  <si>
    <t>Administrative Assets TOTALS</t>
  </si>
  <si>
    <t>AMERICAN WATER</t>
  </si>
  <si>
    <t>CHART OF ACCOUNTS (SAP - AWTR)</t>
  </si>
  <si>
    <t>As of 4/19/23</t>
  </si>
  <si>
    <t>G/L Acct</t>
  </si>
  <si>
    <t>Long Text</t>
  </si>
  <si>
    <t>UPIS - Organization</t>
  </si>
  <si>
    <t>UPIS - Franchises</t>
  </si>
  <si>
    <t>UPIS - Land &amp; Land Rights - Source of Supply</t>
  </si>
  <si>
    <t>UPIS - Land &amp; Land Rights - Source of Supply ROW</t>
  </si>
  <si>
    <t>UPIS - Land &amp; Land Rights - Pumping</t>
  </si>
  <si>
    <t>UPIS - Land &amp; Land Rights - Pumping ROW</t>
  </si>
  <si>
    <t>UPIS - Land &amp; Land Rights - Water Treatment</t>
  </si>
  <si>
    <t>UPIS - Land &amp; Land Rights - Water Treatment ROW</t>
  </si>
  <si>
    <t>UPIS - Land &amp; Land Rights - Transmission &amp; Distrib</t>
  </si>
  <si>
    <t>UPIS - Land &amp; Land Rights - T&amp;D ROW</t>
  </si>
  <si>
    <t>UPIS - Land &amp; Land Rights - Admin &amp; General</t>
  </si>
  <si>
    <t>UPIS - Land &amp; Land Rights - Admin &amp; General ROW</t>
  </si>
  <si>
    <t>UPIS - Struct &amp; Imp - Source of Supply</t>
  </si>
  <si>
    <t>UPIS - Struct &amp; Imp - Pumping</t>
  </si>
  <si>
    <t>UPIS - Struct &amp; Imp - Water Treatment</t>
  </si>
  <si>
    <t>UPIS - Struct &amp; Imp - Transmission &amp; Distribution</t>
  </si>
  <si>
    <t>UPIS - Struct &amp; Imp - Admin &amp; General</t>
  </si>
  <si>
    <t>UPIS - Collect &amp; Impounding</t>
  </si>
  <si>
    <t>UPIS - Lake &amp; River &amp; Other</t>
  </si>
  <si>
    <t>UPIS - Wells &amp; Springs</t>
  </si>
  <si>
    <t>UPIS - Infiltration Galleries</t>
  </si>
  <si>
    <t>UPIS - Supply Mains</t>
  </si>
  <si>
    <t>UPIS - Power Generation Equipment</t>
  </si>
  <si>
    <t>UPIS - Boiler Plant Equipment</t>
  </si>
  <si>
    <t>UPIS - Pumping Equipment - Steam</t>
  </si>
  <si>
    <t>UPIS - Pumping Equipment - Electric</t>
  </si>
  <si>
    <t>UPIS - Pumping Equipment - Diesel</t>
  </si>
  <si>
    <t>UPIS - Pumping Equipment - Hydraulic</t>
  </si>
  <si>
    <t>UPIS - Pumping Equipment - Other</t>
  </si>
  <si>
    <t>UPIS - Pumping Equipment - Source of Supply</t>
  </si>
  <si>
    <t>UPIS - Pumping Equipment - Water Treatment</t>
  </si>
  <si>
    <t>UPIS - Pumping Equipment - Transmission &amp; Distrib</t>
  </si>
  <si>
    <t>UPIS - Water Treatment Equipment</t>
  </si>
  <si>
    <t>UPIS - Distribution Reservoirs &amp; Standpipes</t>
  </si>
  <si>
    <t>UPIS - Transmission &amp; Distribution Mains</t>
  </si>
  <si>
    <t>UPIS - Fire Mains</t>
  </si>
  <si>
    <t>UPIS - Services</t>
  </si>
  <si>
    <t>UPIS - Meters</t>
  </si>
  <si>
    <t>UPIS - Meter Installations</t>
  </si>
  <si>
    <t>UPIS - Hydrants</t>
  </si>
  <si>
    <t>UPIS - Backflow Prevention</t>
  </si>
  <si>
    <t>UPIS - Other P/E - Intangible</t>
  </si>
  <si>
    <t>UPIS - Other P/E - Source of Supply</t>
  </si>
  <si>
    <t>UPIS - Other P/E - Water Treatment</t>
  </si>
  <si>
    <t>UPIS - Other P/E - Transmission &amp; Distribution</t>
  </si>
  <si>
    <t>UPIS - Office Furniture &amp; Equipment</t>
  </si>
  <si>
    <t>UPIS - Transportation Equipment</t>
  </si>
  <si>
    <t>UPIS - Stores Equipment</t>
  </si>
  <si>
    <t>UPIS - Tools-Shop-Garage Equipment</t>
  </si>
  <si>
    <t>UPIS - Laboratory Equipment</t>
  </si>
  <si>
    <t>UPIS - Power Operated Equipment</t>
  </si>
  <si>
    <t>UPIS - Communication Equipment</t>
  </si>
  <si>
    <t>UPIS - Misc Equipment</t>
  </si>
  <si>
    <t>UPIS - Other Tangible Property</t>
  </si>
  <si>
    <t>UPIS - WW Organization</t>
  </si>
  <si>
    <t>UPIS - WW Franchises</t>
  </si>
  <si>
    <t>UPIS - WW Other Intangible</t>
  </si>
  <si>
    <t>UPIS - WW Land &amp; Land Rights - Coll</t>
  </si>
  <si>
    <t>UPIS - Land &amp; Land Rights - Coll ROW</t>
  </si>
  <si>
    <t>UPIS - WW Land &amp; Land Rights - SPP</t>
  </si>
  <si>
    <t>UPIS - WW Land &amp; Land Rights - TDP</t>
  </si>
  <si>
    <t>UPIS - Land &amp; Land Rights - TDP ROW</t>
  </si>
  <si>
    <t>UPIS - WW Land &amp; Land Rights - General</t>
  </si>
  <si>
    <t>UPIS - Land &amp; Land Rights - General ROW</t>
  </si>
  <si>
    <t>UPIS - WW Struct &amp; Imp - Coll</t>
  </si>
  <si>
    <t>UPIS - WW Struct &amp; Imp - SPP</t>
  </si>
  <si>
    <t>UPIS - WW Struct &amp; Imp - TDP</t>
  </si>
  <si>
    <t>UPIS - WW Struct &amp; Imp - General</t>
  </si>
  <si>
    <t>UPIS - WW Pwr Gen Equipment -  Col</t>
  </si>
  <si>
    <t>UPIS - WW Pwr Gen Equipment -  SPP</t>
  </si>
  <si>
    <t>UPIS - WW Pwr Gen Equipment -  TDP</t>
  </si>
  <si>
    <t>UPIS - WW Pwr Gen Equipment -  RWT</t>
  </si>
  <si>
    <t>UPIS - WW Pwr Gen Equipment -  RWD</t>
  </si>
  <si>
    <t>UPIS - WW Collection Sewers</t>
  </si>
  <si>
    <t>UPIS - WW Collecting Mains</t>
  </si>
  <si>
    <t>UPIS - WW Special Coll Struct</t>
  </si>
  <si>
    <t>UPIS - WW Services Sewer</t>
  </si>
  <si>
    <t>UPIS - WW Flow Measuring Device</t>
  </si>
  <si>
    <t>UPIS - WW Flow Measuring Install</t>
  </si>
  <si>
    <t>UPIS - WW Receiving Wells</t>
  </si>
  <si>
    <t>UPIS - WW Pump Equipment - Elect</t>
  </si>
  <si>
    <t>UPIS - WW Pump Equipment - Oth Pwr</t>
  </si>
  <si>
    <t>UPIS - WW - Transmission &amp; D244Distribution Equip</t>
  </si>
  <si>
    <t>UPIS - WW Plant Sewers</t>
  </si>
  <si>
    <t>UPIS - WW Outfall Sewer Line</t>
  </si>
  <si>
    <t>UPIS - WW Oth Plant &amp; Misc Equipment</t>
  </si>
  <si>
    <t>UPIS - WW Oth Plant &amp; Misc Equipment - Coll</t>
  </si>
  <si>
    <t>UPIS - WW Oth Plant &amp; Misc Equipment - SPP</t>
  </si>
  <si>
    <t>UPIS - WW Oth Plant &amp; Misc Equipment - TDP</t>
  </si>
  <si>
    <t>UPIS - WW Office Furniture</t>
  </si>
  <si>
    <t>UPIS - WW Transportation Equipment</t>
  </si>
  <si>
    <t>UPIS - WW Stores Equipment</t>
  </si>
  <si>
    <t>UPIS - WW Tool Shop &amp; Garage</t>
  </si>
  <si>
    <t>UPIS - WW Laboratory Equipment</t>
  </si>
  <si>
    <t>UPIS - WW Power Operated Equipment</t>
  </si>
  <si>
    <t>UPIS - WW Communication Equipment</t>
  </si>
  <si>
    <t>UPIS - WW Misc Equipment</t>
  </si>
  <si>
    <t>UPIS - WW Other Tangible Pl</t>
  </si>
  <si>
    <t>Reg Asset-AFUDC-Debt</t>
  </si>
  <si>
    <t>Leased - Organization</t>
  </si>
  <si>
    <t>Leased - Land &amp; Land Rights - Source of Supply</t>
  </si>
  <si>
    <t>Leased - Land &amp; Land Rights - Pumping</t>
  </si>
  <si>
    <t>Leased - Land &amp; Land Rights - Water Treatment</t>
  </si>
  <si>
    <t>Leased - Land &amp; Land Rights - Transmission &amp; Distr</t>
  </si>
  <si>
    <t>Leased - Land &amp; Land Rights - Admin &amp; General</t>
  </si>
  <si>
    <t>Leased - Struct &amp; Imp - Source of Supply</t>
  </si>
  <si>
    <t>Leased - Struct &amp; Imp - Pumping</t>
  </si>
  <si>
    <t>Leased - Struct &amp; Imp - Water Treatment</t>
  </si>
  <si>
    <t>Leased - Struct &amp; Imp - Transmission &amp; Distrib</t>
  </si>
  <si>
    <t>Leased - Struct &amp; Imp - Admin &amp; General</t>
  </si>
  <si>
    <t>Leased - Collect &amp; Impounding</t>
  </si>
  <si>
    <t>Leased - Lake - River &amp; Other</t>
  </si>
  <si>
    <t>Leased - Supply Mains</t>
  </si>
  <si>
    <t>Leased - Power Generation Equipment</t>
  </si>
  <si>
    <t>Leased - Pump Equipment Electric</t>
  </si>
  <si>
    <t>Leased - WT Equipment</t>
  </si>
  <si>
    <t>Leased - Distribution Reservoirs &amp; Standpipes</t>
  </si>
  <si>
    <t>Leased - TD Mains</t>
  </si>
  <si>
    <t>Leased - Services</t>
  </si>
  <si>
    <t>Leased - Meters</t>
  </si>
  <si>
    <t>Leased - Meter Installations</t>
  </si>
  <si>
    <t>Leased - Hydrants</t>
  </si>
  <si>
    <t>Leased - Other P/E - Transmission &amp; Distribution</t>
  </si>
  <si>
    <t>Leased - Office Furniture &amp; Equipment</t>
  </si>
  <si>
    <t>Leased - Transportation Equipment</t>
  </si>
  <si>
    <t>Leased - Stores Equipment</t>
  </si>
  <si>
    <t>Leased - Tools-Shop-Garage Equipment</t>
  </si>
  <si>
    <t>Leased - Laboratory Equipment</t>
  </si>
  <si>
    <t>Leased - Power Operated Equipment</t>
  </si>
  <si>
    <t>Leased - Comm Equipment Not Class</t>
  </si>
  <si>
    <t>Leased - Misc Equipment</t>
  </si>
  <si>
    <t>Property Held Future</t>
  </si>
  <si>
    <t>Utility Plant Purchased or Sold</t>
  </si>
  <si>
    <t>CCNC Organization</t>
  </si>
  <si>
    <t>CCNC Franchises</t>
  </si>
  <si>
    <t>CCNC Land &amp; Land Rights - Source of Supply</t>
  </si>
  <si>
    <t>CCNC Land &amp; Land Rights - Source of Supply ROW</t>
  </si>
  <si>
    <t>CCNC Land &amp; Land Rights - Pumping</t>
  </si>
  <si>
    <t>CCNC Land &amp; Land Rights - Pumping ROW</t>
  </si>
  <si>
    <t>CCNC Land &amp; Land Rights - Water Treatment</t>
  </si>
  <si>
    <t>CCNC Land &amp; Land Rights - Water Treatment ROW</t>
  </si>
  <si>
    <t>CCNC Land &amp; Land Rights - Transmssn &amp; Distr</t>
  </si>
  <si>
    <t>CCNC Land &amp; Land Rights - T&amp;D ROW</t>
  </si>
  <si>
    <t>CCNC Land &amp; Land Rights - Adm &amp; Gen</t>
  </si>
  <si>
    <t>CCNC Land &amp; Land Rights - Admin &amp; General ROW</t>
  </si>
  <si>
    <t>CCNC Struct &amp; Imp - Source of Supply</t>
  </si>
  <si>
    <t>CCNC Struct &amp; Imp - Pumping</t>
  </si>
  <si>
    <t>CCNC Struct &amp; Imp - Water Treatment</t>
  </si>
  <si>
    <t>CCNC Struct &amp; Imp - Transmission &amp; Distribution</t>
  </si>
  <si>
    <t>CCNC Struct &amp; Imp - Admin &amp; General</t>
  </si>
  <si>
    <t>CCNC Collect &amp; Impounding</t>
  </si>
  <si>
    <t>CCNC Lake - River &amp; Other</t>
  </si>
  <si>
    <t>CCNC Wells &amp; Springs</t>
  </si>
  <si>
    <t>CCNC Infiltration Galleries</t>
  </si>
  <si>
    <t>CCNC Supply Mains</t>
  </si>
  <si>
    <t>CCNC Power Generation Equipment</t>
  </si>
  <si>
    <t>CCNC Boiler Plant Equipment</t>
  </si>
  <si>
    <t>CCNC Pumping Equipment - Steam</t>
  </si>
  <si>
    <t>CCNC Pumping Equipment - Electric</t>
  </si>
  <si>
    <t>CCNC Pumping Equipment - Diesel</t>
  </si>
  <si>
    <t>CCNC Pumping Equipment - Hydraulic</t>
  </si>
  <si>
    <t>CCNC Pumping Equipment - Other</t>
  </si>
  <si>
    <t>CCNC Pumping Equipment - Source of Supply</t>
  </si>
  <si>
    <t>CCNC Pumping Equipment - Water Treatment</t>
  </si>
  <si>
    <t>CCNC Pumping Equipment - Transmssn &amp; Distr</t>
  </si>
  <si>
    <t>CCNC - Water Treatment Equipment -  Non-Media</t>
  </si>
  <si>
    <t>CCNC - Distribution Reservoirs &amp; Standpipes</t>
  </si>
  <si>
    <t>CCNC - Transmssn &amp; Distr Mains Not Classified</t>
  </si>
  <si>
    <t>CCNC Fire Mains</t>
  </si>
  <si>
    <t>CCNC Services</t>
  </si>
  <si>
    <t>CCNC Meters</t>
  </si>
  <si>
    <t>CCNC Meter Installations</t>
  </si>
  <si>
    <t>CCNC Hydrants</t>
  </si>
  <si>
    <t>CCNC Backflow Prevention</t>
  </si>
  <si>
    <t>CCNC Other P/E Intangible</t>
  </si>
  <si>
    <t>CCNC Other P/E - Source of Supply</t>
  </si>
  <si>
    <t>CCNC Other P/E - Water Treatment</t>
  </si>
  <si>
    <t>CCNC Other P/E - Transmission &amp; Distribution</t>
  </si>
  <si>
    <t>CCNC Office Furniture &amp; Equipment</t>
  </si>
  <si>
    <t>CCNC Transportation Equipment Not Classified</t>
  </si>
  <si>
    <t>CCNC Stores Equipment</t>
  </si>
  <si>
    <t>CCNC Tools-Shop-Garage Equipment</t>
  </si>
  <si>
    <t>CCNC Laboratory Equipment</t>
  </si>
  <si>
    <t>CCNC Power Operated Equipment</t>
  </si>
  <si>
    <t>CCNC Communication Equipment</t>
  </si>
  <si>
    <t>CCNC Misc Equipment</t>
  </si>
  <si>
    <t>CCNC Other Tangible Property</t>
  </si>
  <si>
    <t>CCNC WW Land &amp; Land Rights - Coll</t>
  </si>
  <si>
    <t>CCNC Land &amp; Land Rights - Coll ROW</t>
  </si>
  <si>
    <t>CCNC WW Land &amp; Land Rights - SPP</t>
  </si>
  <si>
    <t>CCNC WW Land &amp; Land Rights - TDP</t>
  </si>
  <si>
    <t>CCNC Land &amp; Land Rights - TDP ROW</t>
  </si>
  <si>
    <t>CCNC WW Land &amp; Land Rights - Gen</t>
  </si>
  <si>
    <t>CCNC Land &amp; Land Rights - General ROW</t>
  </si>
  <si>
    <t>CCNC WW Struct &amp; Imp - Coll</t>
  </si>
  <si>
    <t>CCNC WW Struct &amp; Imp - SPP</t>
  </si>
  <si>
    <t>CCNC WW Struct &amp; Imp - TDP</t>
  </si>
  <si>
    <t>CCNC WW Struct &amp; Imp - Gen</t>
  </si>
  <si>
    <t>CCNC WW Power Gen Equipment - Col</t>
  </si>
  <si>
    <t>CCNC WW Power Gen Equipment - SPP</t>
  </si>
  <si>
    <t>CCNC WW Power Gen Equipment - TDP</t>
  </si>
  <si>
    <t>CCNC WW Power Gen Equipment - RWT</t>
  </si>
  <si>
    <t>CCNC WW Power Gen Equipment - RWD</t>
  </si>
  <si>
    <t>CCNC WW Collection Sewers</t>
  </si>
  <si>
    <t>CCNC WW Collecting Mains</t>
  </si>
  <si>
    <t>CCNC WW Special Coll Stru</t>
  </si>
  <si>
    <t>CCNC WW Services Sewer</t>
  </si>
  <si>
    <t>CCNC WW Flow Measuring De</t>
  </si>
  <si>
    <t>CCNC WW Flow Measuring In</t>
  </si>
  <si>
    <t>CCNC WW Receiving Wells</t>
  </si>
  <si>
    <t>CCNC WW Pump Equipment - Elect</t>
  </si>
  <si>
    <t>CCNC WW Pump Equipment - Oth Pwr</t>
  </si>
  <si>
    <t>CCNC WW TD Equipment</t>
  </si>
  <si>
    <t>CCNC WW Plant Sewers</t>
  </si>
  <si>
    <t>CCNC WW Outfall Sewer Line</t>
  </si>
  <si>
    <t>CCNC WW Oth Plant &amp; Misc Equipment</t>
  </si>
  <si>
    <t>CCNC WW Oth Plant &amp; Misc Eq - Coll</t>
  </si>
  <si>
    <t>CCNC WW Oth Plant &amp; Misc Eq - SPP</t>
  </si>
  <si>
    <t>CCNC WW Oth Plant &amp; Misc Eq - TDP</t>
  </si>
  <si>
    <t>CCNC WW Office Furniture</t>
  </si>
  <si>
    <t>CCNC WW Transportation Equipment</t>
  </si>
  <si>
    <t>CCNC WW Stores Equipment</t>
  </si>
  <si>
    <t>CCNC WW Tool Shop &amp; Garage Equip</t>
  </si>
  <si>
    <t>CCNC WW Laboratory Equipment</t>
  </si>
  <si>
    <t>CCNC WW Power Operated Equip</t>
  </si>
  <si>
    <t>CCNC WW Communication Equip</t>
  </si>
  <si>
    <t>CCNC WW Misc Equipment</t>
  </si>
  <si>
    <t>CCNC WW Other Tangible Pl</t>
  </si>
  <si>
    <t>CWIP</t>
  </si>
  <si>
    <t>CWIP - Workbasket Accrual</t>
  </si>
  <si>
    <t>CWIP - Backhoe Clearing</t>
  </si>
  <si>
    <t>CWIP - Eng Clearing Dist Overhead</t>
  </si>
  <si>
    <t>CWIP - Eng Clearing Eng Overhead</t>
  </si>
  <si>
    <t>CWIP - Management Study - AMR</t>
  </si>
  <si>
    <t>CWIP - Management Study - Pipe</t>
  </si>
  <si>
    <t>CWIP - Interdistrict Clearing</t>
  </si>
  <si>
    <t>CWIP - Suspended CWIP Reserve</t>
  </si>
  <si>
    <t>CWIP-T&amp;I Indirect OH Clearing</t>
  </si>
  <si>
    <t>CWIP - Capital Settlement Clearing</t>
  </si>
  <si>
    <t>Accum Depreciation - Utility Plant in Service</t>
  </si>
  <si>
    <t>Accum Depreciation - Salvage/Scrap</t>
  </si>
  <si>
    <t>Accum Depreciation - Asset Sale</t>
  </si>
  <si>
    <t>Accum Depreciation - Original Cost</t>
  </si>
  <si>
    <t>Accum Depreciation - Reg Asset</t>
  </si>
  <si>
    <t>Accum Depreciation - Utility Plant Leased to Othrs</t>
  </si>
  <si>
    <t>Accum Depreciation - Property Held for Future Use</t>
  </si>
  <si>
    <t>Accum Amortization - Utility Plant in Service</t>
  </si>
  <si>
    <t>Accum Amortization - Utility Plant Capital Lease</t>
  </si>
  <si>
    <t>Accum Depreciation - Regulatory Acquisition Adjs</t>
  </si>
  <si>
    <t>UPAA - Above The Line</t>
  </si>
  <si>
    <t>UPAA - Above The Line - Accum Amortization</t>
  </si>
  <si>
    <t>UPAA - Above The Line Depreciation</t>
  </si>
  <si>
    <t>UPAA - Above The Line Depr - Accum Depreciation</t>
  </si>
  <si>
    <t>UPAA - Neg Post 1/1/06</t>
  </si>
  <si>
    <t>UPAA - Neg Post 1/1/06 - Accum Amortization</t>
  </si>
  <si>
    <t>Regulatory Acquisition Adjustment - Water</t>
  </si>
  <si>
    <t>Regulatory Acquisition Adjustment - Waste Water</t>
  </si>
  <si>
    <t>Non-Utility Property - Land</t>
  </si>
  <si>
    <t>Non-Utility Property - Buildings</t>
  </si>
  <si>
    <t>Non-Utility Property - Capital Lease 3yr</t>
  </si>
  <si>
    <t>Non-Utility Property - Capital Lease 4yr</t>
  </si>
  <si>
    <t>Non-Utility Property - Capital Lease 5yr</t>
  </si>
  <si>
    <t>Non-Utility Property - Capital Lease 7yr</t>
  </si>
  <si>
    <t>Non-Utility Property - Capital Lease 10yr</t>
  </si>
  <si>
    <t>Non-Utility Property - Capital Lease 15yr</t>
  </si>
  <si>
    <t>Non-Utility Property - Leasehold Improvement</t>
  </si>
  <si>
    <t>Non-Utility Property - Other 10 Yr</t>
  </si>
  <si>
    <t>Non-Utility Property - Other 5yr</t>
  </si>
  <si>
    <t>Non-Utility Property - Other 7yr</t>
  </si>
  <si>
    <t>Non-Utility Property - Other 4 Yr</t>
  </si>
  <si>
    <t>Non-Utility Property - Other Hardware</t>
  </si>
  <si>
    <t>Non-Utility Property - Other Software</t>
  </si>
  <si>
    <t>Non-Utility Property - Other Enterprise</t>
  </si>
  <si>
    <t>Non-Utility Property - CWIP</t>
  </si>
  <si>
    <t>Non-Utility Property - Accum Depreciation</t>
  </si>
  <si>
    <t>Non-Utility Property - Accum Amortization Cap Lse</t>
  </si>
  <si>
    <t>Goodwill</t>
  </si>
  <si>
    <t>Goodwill - Post 1/1/06 UPAA</t>
  </si>
  <si>
    <t>Investments - Outside</t>
  </si>
  <si>
    <t>Investment in Joint Venture</t>
  </si>
  <si>
    <t>Investment in Group Share Joint Venture</t>
  </si>
  <si>
    <t>Investment in Assoc Co's</t>
  </si>
  <si>
    <t>Investment in Assoc Co's Preferred Stock</t>
  </si>
  <si>
    <t>Intangibles - Finite Life</t>
  </si>
  <si>
    <t>Intangibles - Finite Life - Accum Amort</t>
  </si>
  <si>
    <t>California - PNC Concentration</t>
  </si>
  <si>
    <t>CA- PNC Outbound Wire</t>
  </si>
  <si>
    <t>CA- PNC Inbound Wire and ACH</t>
  </si>
  <si>
    <t>CA- PNC Misc. Debit/Credit</t>
  </si>
  <si>
    <t>PNC AWK - Main</t>
  </si>
  <si>
    <t>PNC AWK - Outbound Wire</t>
  </si>
  <si>
    <t>PNC AWK - Outbound ACH</t>
  </si>
  <si>
    <t>PNC AWK - Outbound Check</t>
  </si>
  <si>
    <t>PNC AWK - Inbound Wires &amp; ACH</t>
  </si>
  <si>
    <t>PNC AWK - Misc Debits/Credits</t>
  </si>
  <si>
    <t>PNC AWR - Main</t>
  </si>
  <si>
    <t>PNC AWR - Outbound Wire</t>
  </si>
  <si>
    <t>PNC AWR - Outbound ACH</t>
  </si>
  <si>
    <t>PNC AWR - Outbound Check</t>
  </si>
  <si>
    <t>PNC AWR - Inbound Wires &amp; ACH</t>
  </si>
  <si>
    <t>PNC AWR - NSF Return Payments</t>
  </si>
  <si>
    <t>PNC AWR - Misc Debits/Credits</t>
  </si>
  <si>
    <t>PNC Pennvest - Main</t>
  </si>
  <si>
    <t>PNC Pennvest - Outbound Wire</t>
  </si>
  <si>
    <t>PNC Pennvest - Outbound ACH</t>
  </si>
  <si>
    <t>PNC Pennvest - Inbound Wires &amp; ACH</t>
  </si>
  <si>
    <t>PNC Pennvest - Misc Debits/Credits</t>
  </si>
  <si>
    <t>PNC Investment IL - Main</t>
  </si>
  <si>
    <t>PNC Investment IL - Outbound Wire</t>
  </si>
  <si>
    <t>PNC Investment IL - Outbound ACH</t>
  </si>
  <si>
    <t>PNC Investment IL - Inbound Wires &amp; ACH</t>
  </si>
  <si>
    <t>PNC Investment IL - Misc Debits/Credits</t>
  </si>
  <si>
    <t>PNC VA - Main</t>
  </si>
  <si>
    <t>PNC VA - Main  - Outbound Wire</t>
  </si>
  <si>
    <t>PNC VA - Main  - Outbound ACH</t>
  </si>
  <si>
    <t>PNC VA - Main  - Misc Debits/Credits</t>
  </si>
  <si>
    <t>PNC WV Green Metering - Main</t>
  </si>
  <si>
    <t>PNC WV Green Metering - Outbound Wire</t>
  </si>
  <si>
    <t>PNC WV Green Metering - Outbound ACH</t>
  </si>
  <si>
    <t>PNC WV Green Metering - Inbound Wires &amp; ACH</t>
  </si>
  <si>
    <t>PNC WV Green Metering - Misc Debits/Credits</t>
  </si>
  <si>
    <t>PNC ETown Corporate - Main</t>
  </si>
  <si>
    <t>PNC ETown Corporate - Outbound Wire</t>
  </si>
  <si>
    <t>PNC ETown Corporate - Outbound ACH</t>
  </si>
  <si>
    <t>PNC ETown Corporate - Outbound Check</t>
  </si>
  <si>
    <t>PNC ETown Corporate - Inbound Wires &amp; ACH</t>
  </si>
  <si>
    <t>PNC ETown Corporate - NSF Return Payments</t>
  </si>
  <si>
    <t>PNC ETown Corporate - Misc Debits/Credits</t>
  </si>
  <si>
    <t>PNC ETown Properties - Main</t>
  </si>
  <si>
    <t>PNC ETown Properties - Outbound Wire</t>
  </si>
  <si>
    <t>PNC ETown Properties - Outbound ACH</t>
  </si>
  <si>
    <t>PNC ETown Properties - Outbound Check</t>
  </si>
  <si>
    <t>PNC ETown Properties - Inbound Wires &amp; ACH</t>
  </si>
  <si>
    <t>PNC ETown Properties - NSF Return Payments</t>
  </si>
  <si>
    <t>PNC ETown Properties - Misc Debits/Credits</t>
  </si>
  <si>
    <t>PNC Laurel Oak Properties - Main</t>
  </si>
  <si>
    <t>PNC Laurel Oak Properties - Outbound Wire</t>
  </si>
  <si>
    <t>PNC Laurel Oak Properties - Outbound ACH</t>
  </si>
  <si>
    <t>PNC Laurel Oak Properties - Outbound Check</t>
  </si>
  <si>
    <t>PNC Laurel Oak Properties - Inbound Wires &amp; ACH</t>
  </si>
  <si>
    <t>PNC Laurel Oak Properties - NSF Return Payments</t>
  </si>
  <si>
    <t>PNC Laurel Oak Properties - Misc Debits/Credits</t>
  </si>
  <si>
    <t>PNC ACUS Corp/Ashbrook - Main (Closed early 2012)</t>
  </si>
  <si>
    <t>PNC Thames Water Holding Inc - Main</t>
  </si>
  <si>
    <t>PNC Thames Water Holding Inc - Outbound Wire</t>
  </si>
  <si>
    <t>PNC Thames Water Holding Inc - Outbound ACH</t>
  </si>
  <si>
    <t>PNC Thames Water Holding Inc - Outbound Check</t>
  </si>
  <si>
    <t>PNC Thames Water Holding Inc - Inbound Wires &amp; ACH</t>
  </si>
  <si>
    <t>PNC Thames Water Holding Inc - NSF Return Payments</t>
  </si>
  <si>
    <t>PNC Thames Water Holding Inc - Misc Debits/Credits</t>
  </si>
  <si>
    <t>PNC TWNA - Main</t>
  </si>
  <si>
    <t>PNC TWNA - Outbound Wire</t>
  </si>
  <si>
    <t>PNC TWNA - Outbound ACH</t>
  </si>
  <si>
    <t>PNC TWNA - Outbound Check</t>
  </si>
  <si>
    <t>PNC TWNA - Inbound Wires &amp; ACH</t>
  </si>
  <si>
    <t>PNC TWNA - NSF Return Payments</t>
  </si>
  <si>
    <t>PNC TWNA - Misc Debits/Credits</t>
  </si>
  <si>
    <t>BNYM - Concentration</t>
  </si>
  <si>
    <t>BNYM-Conc - Outbound Wire</t>
  </si>
  <si>
    <t>BNYM-Conc - Inbound Wires &amp; ACH</t>
  </si>
  <si>
    <t>BNYM-Conc - ZBA Activity</t>
  </si>
  <si>
    <t>BNYM-Conc - Customer Direct Debit</t>
  </si>
  <si>
    <t>BNYM-Conc - Customer ACH</t>
  </si>
  <si>
    <t>BNYM-Conc - Customer Lockbox</t>
  </si>
  <si>
    <t>BNYM-Conc - Online Resources Credit Corp</t>
  </si>
  <si>
    <t>BNYM-Conc - First Tech</t>
  </si>
  <si>
    <t>BNYM-Conc - FiServ (fka CheckFree)</t>
  </si>
  <si>
    <t>BNYM-Conc - Penn Credit</t>
  </si>
  <si>
    <t>BNYM-Conc - E-Return - Mellon</t>
  </si>
  <si>
    <t>BNYM-Conc - E-Return - Online Resource Ck Conv</t>
  </si>
  <si>
    <t>BNYM-Conc - Customer Accts Receiv Ck Conversion</t>
  </si>
  <si>
    <t>BNYM-Conc - NSF Return Payments</t>
  </si>
  <si>
    <t>BNYM-Conc - Misc Debits/Credits</t>
  </si>
  <si>
    <t>BNYM Pass thru-IL</t>
  </si>
  <si>
    <t>BNYM Pass thru-IL - Outbound Wire</t>
  </si>
  <si>
    <t>BNYM Pass thru-IL - Inbound Wires &amp; ACH</t>
  </si>
  <si>
    <t>BNYM Pass thru-IL - Customer Direct Debit</t>
  </si>
  <si>
    <t>BNYM Pass thru-IL - Customer ACH</t>
  </si>
  <si>
    <t>BNYM Pass thru-IL - Customer Lockbox</t>
  </si>
  <si>
    <t>BNYM Pass thru-IL - Online Resources Credit Corp</t>
  </si>
  <si>
    <t>BNYM Pass thru-IL - First Tech</t>
  </si>
  <si>
    <t>BNYM Pass thru-IL - FiServ (fka CheckFree)</t>
  </si>
  <si>
    <t>BNYM Pass thru-IL - Penn Credit</t>
  </si>
  <si>
    <t>BNYM Pass thru-IL - E-Return - Mellon</t>
  </si>
  <si>
    <t>BNYM Pass thru-IL - E-Return - Online Rsrc Ck Conv</t>
  </si>
  <si>
    <t>BNYM Pass thru-IL - Customer A/R Ck Conversion</t>
  </si>
  <si>
    <t>BNYM Pass thru-IL - NSF Return Payments</t>
  </si>
  <si>
    <t>BNYM Pass thru-IL - Misc Debits/Credits</t>
  </si>
  <si>
    <t>BNYM Pass thru-NJ</t>
  </si>
  <si>
    <t>BNYM Pass thru-NJ - Outbound Wire</t>
  </si>
  <si>
    <t>BNYM Pass thru-NJ - Inbound Wires &amp; ACH</t>
  </si>
  <si>
    <t>BNYM Pass thru-NJ - Customer Direct Debit</t>
  </si>
  <si>
    <t>BNYM Pass thru-NJ - Customer ACH</t>
  </si>
  <si>
    <t>BNYM Pass thru-NJ - Customer Lockbox</t>
  </si>
  <si>
    <t>BNYM Pass thru-NJ - Online Resources Credit Corp</t>
  </si>
  <si>
    <t>BNYM Pass thru-NJ - FiServ (fka CheckFree)</t>
  </si>
  <si>
    <t>BNYM Pass thru-NJ - Penn Credit</t>
  </si>
  <si>
    <t>BNYM Pass thru-NJ - E-Return - Mellon</t>
  </si>
  <si>
    <t>BNYM Pass thru-NJ - E-Return - Online Rsrc Ck Conv</t>
  </si>
  <si>
    <t>BNYM Pass thru-NJ - Customer A/R Ck Conversion</t>
  </si>
  <si>
    <t>BNYM Pass thru-NJ - NSF Return Payments</t>
  </si>
  <si>
    <t>BNYM Pass thru-NJ - Misc Debits/Credits</t>
  </si>
  <si>
    <t>BNYM Pass thru-NE</t>
  </si>
  <si>
    <t>BNYM Pass thru-NE - Outbound Wire</t>
  </si>
  <si>
    <t>BNYM Pass thru-NE - Inbound Wires &amp; ACH</t>
  </si>
  <si>
    <t>BNYM Pass thru-NE - Customer Direct Debit</t>
  </si>
  <si>
    <t>BNYM Pass thru-NE - Customer ACH</t>
  </si>
  <si>
    <t>BNYM Pass thru-NE - Customer Lockbox</t>
  </si>
  <si>
    <t>BNYM Pass thru-NE - Online Resources Credit Corp</t>
  </si>
  <si>
    <t>BNYM Pass thru-NE - First Tech</t>
  </si>
  <si>
    <t>BNYM Pass thru-NE - FiServ (fka CheckFree)</t>
  </si>
  <si>
    <t>BNYM Pass thru-NE - Penn Credit</t>
  </si>
  <si>
    <t>BNYM Pass thru-NE - E-Return - Mellon</t>
  </si>
  <si>
    <t>BNYM Pass thru-NE - E-Return - Online Rsrc Ck Conv</t>
  </si>
  <si>
    <t>BNYM Pass thru-NE - Customer A/R Ck Conversion</t>
  </si>
  <si>
    <t>BNYM Pass thru-NE - NSF Return Payments</t>
  </si>
  <si>
    <t>BNYM Pass thru-NE - Misc Debits/Credits</t>
  </si>
  <si>
    <t>BNYM Pass thru-CA</t>
  </si>
  <si>
    <t>BNYM Pass thru-CA - Outbound Wire</t>
  </si>
  <si>
    <t>BNYM Pass thru-CA - Inbound Wires &amp; ACH</t>
  </si>
  <si>
    <t>BNYM Pass thru-CA - Customer Direct Debit</t>
  </si>
  <si>
    <t>BNYM Pass thru-CA - Customer ACH</t>
  </si>
  <si>
    <t>BNYM Pass thru-CA - Customer Lockbox</t>
  </si>
  <si>
    <t>BNYM Pass thru-CA - Online Resources Credit Corp</t>
  </si>
  <si>
    <t>BNYM Pass thru-CA - FiServ (fka CheckFree)</t>
  </si>
  <si>
    <t>BNYM Pass thru-CA - Penn Credit</t>
  </si>
  <si>
    <t>BNYM Pass thru-CA - E-Return - Mellon</t>
  </si>
  <si>
    <t>BNYM Pass thru-CA - E-Return - Online Rsrc Ck Conv</t>
  </si>
  <si>
    <t>BNYM Pass thru-CA - Customer A/R Ck Conversion</t>
  </si>
  <si>
    <t>BNYM Pass thru-CA - NSF Return Payments</t>
  </si>
  <si>
    <t>BNYM Pass thru-CA - Misc Debits/Credits</t>
  </si>
  <si>
    <t>BNYM IN</t>
  </si>
  <si>
    <t>BNYM IN - Outbound Wire</t>
  </si>
  <si>
    <t>BNYM IN - Inbound Wires &amp; ACH</t>
  </si>
  <si>
    <t>BNYM IN - Customer Direct Debit</t>
  </si>
  <si>
    <t>BNYM IN - Customer ACH</t>
  </si>
  <si>
    <t>BNYM IN - Customer Lockbox</t>
  </si>
  <si>
    <t>BNYM IN - Credit Card and E-Checks</t>
  </si>
  <si>
    <t>BNYM IN - First Tech</t>
  </si>
  <si>
    <t>BNYM IN - Penn Credit - 3rd Party Collections</t>
  </si>
  <si>
    <t>BNYM IN - E-Return - Mellon</t>
  </si>
  <si>
    <t>BNYM IN -Credit Card &amp; Echeck E-Returns</t>
  </si>
  <si>
    <t>BNYM IN - Customer A/R Ck Conversion</t>
  </si>
  <si>
    <t>BNYM IN - NSF Return Payments</t>
  </si>
  <si>
    <t>BNYM IN - Misc Debits/Credits</t>
  </si>
  <si>
    <t>BNYM IN - Client Services - 3rd Party Collections</t>
  </si>
  <si>
    <t>BNYM IA</t>
  </si>
  <si>
    <t>BNYM IA - Outbound Wire</t>
  </si>
  <si>
    <t>BNYM IA - Inbound Wires &amp; ACH</t>
  </si>
  <si>
    <t>BNYM IA - Customer Direct Debit</t>
  </si>
  <si>
    <t>BNYM IA - Customer ACH</t>
  </si>
  <si>
    <t>BNYM IA - Customer Lockbox</t>
  </si>
  <si>
    <t>BNYM IA - Credit Card and E-Checks</t>
  </si>
  <si>
    <t>BNYM IA - Firstech Collections</t>
  </si>
  <si>
    <t>BNYM IA - FiServ (fka CheckFree)</t>
  </si>
  <si>
    <t>BNYM IA - Penn Credit</t>
  </si>
  <si>
    <t>BNYM IA - E-Return - Mellon</t>
  </si>
  <si>
    <t>BNYM IA -Credit Card &amp; Echeck E-Returns</t>
  </si>
  <si>
    <t>BNYM IA - Customer A/R Ck Conversion</t>
  </si>
  <si>
    <t>BNYM IA - NSF Return Payments</t>
  </si>
  <si>
    <t>BNYM IA - Misc Debits/Credits</t>
  </si>
  <si>
    <t>BNYM IA - Client Services - 3rd Party Collections</t>
  </si>
  <si>
    <t>BNYM KY</t>
  </si>
  <si>
    <t>BNYM KY - Outbound Wire</t>
  </si>
  <si>
    <t>BNYM KY - Inbound Wires &amp; ACH</t>
  </si>
  <si>
    <t>BNYM KY - Customer Direct Debit</t>
  </si>
  <si>
    <t>BNYM KY - Customer ACH</t>
  </si>
  <si>
    <t>BNYM KY - Customer Lockbox</t>
  </si>
  <si>
    <t>BNYM KY - Credit Card and E-Checks</t>
  </si>
  <si>
    <t>BNYM KY - FiServ (fka CheckFree)</t>
  </si>
  <si>
    <t>BNYM KY - Penn Credit</t>
  </si>
  <si>
    <t>BNYM KY - E-Return - Mellon</t>
  </si>
  <si>
    <t>BNYM KY -Credit Card &amp; Echeck E-Returns</t>
  </si>
  <si>
    <t>BNYM KY - Customer A/R Ck Conversion</t>
  </si>
  <si>
    <t>BNYM KY - NSF Return Payments</t>
  </si>
  <si>
    <t>BNYM KY - Misc Debits/Credits</t>
  </si>
  <si>
    <t>BNYM KY - Client Services - 3rd Party Collections</t>
  </si>
  <si>
    <t>BNYM MD</t>
  </si>
  <si>
    <t>BNYM MD - Outbound Wire</t>
  </si>
  <si>
    <t>BNYM MD - Inbound Wires &amp; ACH</t>
  </si>
  <si>
    <t>BNYM MD - Customer Direct Debit</t>
  </si>
  <si>
    <t>BNYM MD - Customer ACH</t>
  </si>
  <si>
    <t>BNYM MD - Customer Lockbox</t>
  </si>
  <si>
    <t>BNYM MD - Credit Card and E-Checks</t>
  </si>
  <si>
    <t>BNYM MD - FiServ (fka CheckFree)</t>
  </si>
  <si>
    <t>BNYM MD - Penn Credit</t>
  </si>
  <si>
    <t>BNYM MD - E-Return - Mellon</t>
  </si>
  <si>
    <t>BNYM MD -Credit Card &amp; Echeck E-Returns</t>
  </si>
  <si>
    <t>BNYM MD - Customer A/R Ck Conversion</t>
  </si>
  <si>
    <t>BNYM MD - NSF Return Payments</t>
  </si>
  <si>
    <t>BNYM MD - Misc Debits/Credits</t>
  </si>
  <si>
    <t>BNYM MD - Client Services - 3rd Party Collections</t>
  </si>
  <si>
    <t>BNYM CA - Main</t>
  </si>
  <si>
    <t>BNYM CA - Outbound Wire</t>
  </si>
  <si>
    <t>BNYM CA - Inbound Wires &amp; ACH</t>
  </si>
  <si>
    <t>BNYM CA - Customer Direct Debit</t>
  </si>
  <si>
    <t>BNYM CA - Customer ACH</t>
  </si>
  <si>
    <t>BNYM CA - Customer Lockbox</t>
  </si>
  <si>
    <t>BNYM CA - Credit Card and E-Checks</t>
  </si>
  <si>
    <t>BNYM CA - FiServ (fka CheckFree)</t>
  </si>
  <si>
    <t>BNYM CA - Penn Credit</t>
  </si>
  <si>
    <t>BNYM CA - E-Return - Mellon</t>
  </si>
  <si>
    <t>BNYM CA - Credit Card &amp; Echeck E-Returns</t>
  </si>
  <si>
    <t>BNYM CA - Customer A/R Ck Conversion</t>
  </si>
  <si>
    <t>BNYM CA - NSF Return Payments</t>
  </si>
  <si>
    <t>BNYM CA - Misc Debits/Credits</t>
  </si>
  <si>
    <t>BNYM CA - Client Services - 3rd Party Collections</t>
  </si>
  <si>
    <t>BNYM MO</t>
  </si>
  <si>
    <t>BNYM MO - Outbound Wire</t>
  </si>
  <si>
    <t>BNYM MO - Inbound Wires &amp; ACH</t>
  </si>
  <si>
    <t>BNYM MO - Customer Direct Debit</t>
  </si>
  <si>
    <t>BNYM MO - Customer ACH</t>
  </si>
  <si>
    <t>BNYM MO - Customer Lockbox</t>
  </si>
  <si>
    <t>BNYM MO - Credit Card and E-Checks</t>
  </si>
  <si>
    <t>BNYM MO - First Tech</t>
  </si>
  <si>
    <t>BNYM MO - Penn Credit</t>
  </si>
  <si>
    <t>BNYM MO - E-Return - Mellon</t>
  </si>
  <si>
    <t>BNYM MO -Credit Card &amp; Echeck E-Returns</t>
  </si>
  <si>
    <t>BNYM MO - Customer A/R Ck Conversion</t>
  </si>
  <si>
    <t>BNYM MO - NSF Return Payments</t>
  </si>
  <si>
    <t>BNYM MO - Misc Debits/Credits</t>
  </si>
  <si>
    <t>BNYM MO - Client Services - 3rd Party Collections</t>
  </si>
  <si>
    <t>BNYM NJ</t>
  </si>
  <si>
    <t>BNYM NJ - Outbound Wire</t>
  </si>
  <si>
    <t>BNYM NJ - Inbound Wires &amp; ACH</t>
  </si>
  <si>
    <t>BNYM NJ - Customer Direct Debit</t>
  </si>
  <si>
    <t>BNYM NJ - Customer ACH</t>
  </si>
  <si>
    <t>BNYM NJ - Customer Lockbox</t>
  </si>
  <si>
    <t>BNYM NJ - Credit Card and E-Checks</t>
  </si>
  <si>
    <t>BNYM NJ - FiServ (fka CheckFree)</t>
  </si>
  <si>
    <t>BNYM NJ - Penn Credit</t>
  </si>
  <si>
    <t>BNYM NJ - E-Return - Mellon</t>
  </si>
  <si>
    <t>BNYM NJ - Credit Card &amp; Echeck E-Returns</t>
  </si>
  <si>
    <t>BNYM NJ - Customer A/R Ck Conversion</t>
  </si>
  <si>
    <t>BNYM NJ - NSF Return Payments</t>
  </si>
  <si>
    <t>BNYM NJ - Misc Debits/Credits</t>
  </si>
  <si>
    <t>BNYM NJ - Client Services - 3rd Party Collections</t>
  </si>
  <si>
    <t>BNYM NM</t>
  </si>
  <si>
    <t>BNYM NM - Customer ACH</t>
  </si>
  <si>
    <t>BNYM NM - Customer Lockbox</t>
  </si>
  <si>
    <t>BNYM NM - NSF Return Payments</t>
  </si>
  <si>
    <t>BNYM NM - Misc Debits/Credits</t>
  </si>
  <si>
    <t>BNYM OH</t>
  </si>
  <si>
    <t>BNYM OH - Customer ACH</t>
  </si>
  <si>
    <t>BNYM OH - Customer Lockbox</t>
  </si>
  <si>
    <t>BNYM OH - NSF Return Payments</t>
  </si>
  <si>
    <t>BNYM OH - Misc Debits/Credits</t>
  </si>
  <si>
    <t>BNYM AZ</t>
  </si>
  <si>
    <t>BNYM AZ - Customer ACH</t>
  </si>
  <si>
    <t>BNYM AZ - Customer Lockbox</t>
  </si>
  <si>
    <t>BNYM AZ - NSF Return Payments</t>
  </si>
  <si>
    <t>BNYM AZ - Misc Debits/Credits</t>
  </si>
  <si>
    <t>BNYM PA</t>
  </si>
  <si>
    <t>BNYM PA - Outbound Wire</t>
  </si>
  <si>
    <t>BNYM PA - Inbound Wires &amp; ACH</t>
  </si>
  <si>
    <t>BNYM PA - Customer Direct Debit</t>
  </si>
  <si>
    <t>BNYM PA - Customer ACH</t>
  </si>
  <si>
    <t>BNYM PA - Customer Lockbox</t>
  </si>
  <si>
    <t>BNYM PA - Credit Card and E-Checks</t>
  </si>
  <si>
    <t>BNYM PA - FiServ (fka CheckFree)</t>
  </si>
  <si>
    <t>BNYM PA - Penn Credit</t>
  </si>
  <si>
    <t>BNYM PA - E-Return - Mellon</t>
  </si>
  <si>
    <t>BNYM PA -Credit Card &amp; Echeck E-Returns</t>
  </si>
  <si>
    <t>BNYM PA - Customer A/R Ck Conversion</t>
  </si>
  <si>
    <t>BNYM PA - NSF Return Payments</t>
  </si>
  <si>
    <t>BNYM PA - Misc Debits/Credits</t>
  </si>
  <si>
    <t>BNYM PA - Client Services - 3rd Party Collections</t>
  </si>
  <si>
    <t>BNYM IL - Main</t>
  </si>
  <si>
    <t>BNYM IL - Outbound Wire</t>
  </si>
  <si>
    <t>BNYM IL - Inbound Wires &amp; ACH</t>
  </si>
  <si>
    <t>BNYM IL - Customer Direct Debit</t>
  </si>
  <si>
    <t>BNYM IL - Customer ACH</t>
  </si>
  <si>
    <t>BNYM IL - Customer Lockbox</t>
  </si>
  <si>
    <t>BNYM IL - Credit Card and E-Checks</t>
  </si>
  <si>
    <t>BNYM IL - First Tech</t>
  </si>
  <si>
    <t>BNYM IL - FiServ (fka CheckFree)</t>
  </si>
  <si>
    <t>BNYM IL - Penn Credit</t>
  </si>
  <si>
    <t>BNYM IL - E-Return - Mellon</t>
  </si>
  <si>
    <t>BNYM IL -Credit Card &amp; Echeck E-Returns</t>
  </si>
  <si>
    <t>BNYM IL - Customer A/R Ck Conversion</t>
  </si>
  <si>
    <t>BNYM IL - NSF Return Payments</t>
  </si>
  <si>
    <t>BNYM IL - Misc Debits/Credits</t>
  </si>
  <si>
    <t>BNYM IL - Client Services - 3rd Party Collections</t>
  </si>
  <si>
    <t>BNYM TN</t>
  </si>
  <si>
    <t>BNYM TN - Outbound Wire</t>
  </si>
  <si>
    <t>BNYM TN - Inbound Wires &amp; ACH</t>
  </si>
  <si>
    <t>BNYM TN - Customer Direct Debit</t>
  </si>
  <si>
    <t>BNYM TN - Customer ACH</t>
  </si>
  <si>
    <t>BNYM TN - Customer Lockbox</t>
  </si>
  <si>
    <t>BNYM TN - Credit Card and E-Checks</t>
  </si>
  <si>
    <t>BNYM TN - Firstech Collections</t>
  </si>
  <si>
    <t>BNYM TN - FiServ (fka CheckFree)</t>
  </si>
  <si>
    <t>BNYM TN - Penn Credit</t>
  </si>
  <si>
    <t>BNYM TN - E-Return - Mellon</t>
  </si>
  <si>
    <t>BNYM TN - Credit Card &amp; Echeck E-Returns</t>
  </si>
  <si>
    <t>BNYM TN - Customer A/R Ck Conversion</t>
  </si>
  <si>
    <t>BNYM TN - NSF Return Payments</t>
  </si>
  <si>
    <t>BNYM TN - Misc Debits/Credits</t>
  </si>
  <si>
    <t>BNYM TN - Client Services - 3rd Party Collections</t>
  </si>
  <si>
    <t>BNYM VA</t>
  </si>
  <si>
    <t>BNYM VA - Outbound Wire</t>
  </si>
  <si>
    <t>BNYM VA - Inbound Wires &amp; ACH</t>
  </si>
  <si>
    <t>BNYM VA - Customer Direct Debit</t>
  </si>
  <si>
    <t>BNYM VA - Customer ACH</t>
  </si>
  <si>
    <t>BNYM VA - Customer Lockbox</t>
  </si>
  <si>
    <t>BNYM VA - Credit Card and E-Checks</t>
  </si>
  <si>
    <t>BNYM VA - FiServ (fka CheckFree)</t>
  </si>
  <si>
    <t>BNYM VA - Penn Credit</t>
  </si>
  <si>
    <t>BNYM VA - E-Return - Mellon</t>
  </si>
  <si>
    <t>BNYM VA -Credit Card &amp; Echeck E-Returns</t>
  </si>
  <si>
    <t>BNYM VA - Customer A/R Ck Conversion</t>
  </si>
  <si>
    <t>BNYM VA - NSF Return Payments</t>
  </si>
  <si>
    <t>BNYM VA - Misc Debits/Credits</t>
  </si>
  <si>
    <t>BNYM VA - Client Services - 3rd Party Collections</t>
  </si>
  <si>
    <t>BNYM WV</t>
  </si>
  <si>
    <t>BNYM WV - Outbound Wire</t>
  </si>
  <si>
    <t>BNYM WV - Inbound Wires &amp; ACH</t>
  </si>
  <si>
    <t>BNYM WV - Customer Direct Debit</t>
  </si>
  <si>
    <t>BNYM WV - Customer ACH</t>
  </si>
  <si>
    <t>BNYM WV - Customer Lockbox</t>
  </si>
  <si>
    <t>BNYM WV - Credit Card and E-Checks</t>
  </si>
  <si>
    <t>BNYM WV - FiServ (fka CheckFree)</t>
  </si>
  <si>
    <t>BNYM WV - Penn Credit</t>
  </si>
  <si>
    <t>BNYM WV - E-Return - Mellon</t>
  </si>
  <si>
    <t>BNYM WV -Credit Card &amp; Echeck E-Returns</t>
  </si>
  <si>
    <t>BNYM WV - Customer A/R Ck Conversion</t>
  </si>
  <si>
    <t>BNYM WV - NSF Return Payments</t>
  </si>
  <si>
    <t>BNYM WV - Misc Debits/Credits</t>
  </si>
  <si>
    <t>BNYM WV - Client Services - 3rd Party Collections</t>
  </si>
  <si>
    <t>BNYM HI</t>
  </si>
  <si>
    <t>BNYM HI - Outbound Wire</t>
  </si>
  <si>
    <t>BNYM HI - Inbound Wires &amp; ACH</t>
  </si>
  <si>
    <t>BNYM HI - Customer Direct Debit</t>
  </si>
  <si>
    <t>BNYM HI - Customer ACH</t>
  </si>
  <si>
    <t>BNYM HI - Customer Lockbox</t>
  </si>
  <si>
    <t>BNYM HI - Credit Card and E-Checks</t>
  </si>
  <si>
    <t>BNYM HI - First Tech</t>
  </si>
  <si>
    <t>BNYM HI - FiServ (fka CheckFree)</t>
  </si>
  <si>
    <t>BNYM HI - Penn Credit</t>
  </si>
  <si>
    <t>BNYM HI - E-Return - Mellon</t>
  </si>
  <si>
    <t>BNYM HI -Credit Card &amp; Echeck E-Returns</t>
  </si>
  <si>
    <t>BNYM HI - Customer A/R Ck Conversion</t>
  </si>
  <si>
    <t>BNYM HI - NSF Return Payments</t>
  </si>
  <si>
    <t>BNYM HI - Misc Debits/Credits</t>
  </si>
  <si>
    <t>BNYM HI - Client Services - 3rd Party Collections</t>
  </si>
  <si>
    <t>BNYM NY</t>
  </si>
  <si>
    <t>BNYM NY - Outbound Wire</t>
  </si>
  <si>
    <t>BNYM NY - Inbound Wires &amp; ACH</t>
  </si>
  <si>
    <t>BNYM NY - Customer Direct Debit</t>
  </si>
  <si>
    <t>BNYM NY - Customer ACH</t>
  </si>
  <si>
    <t>BNYM NY - Customer Lockbox</t>
  </si>
  <si>
    <t>BNYM NY - Credit Card and E-Checks</t>
  </si>
  <si>
    <t>BNYM NY - First Tech</t>
  </si>
  <si>
    <t>BNYM NY - FiServ (fka CheckFree)</t>
  </si>
  <si>
    <t>BNYM NY - Penn Credit</t>
  </si>
  <si>
    <t>BNYM NY - E-Return - Mellon</t>
  </si>
  <si>
    <t>BNYM NY -Credit Card &amp; Echeck E-Returns</t>
  </si>
  <si>
    <t>BNYM NY - Customer A/R Ck Conversion</t>
  </si>
  <si>
    <t>BNYM NY - NSF Return Payments</t>
  </si>
  <si>
    <t>BNYM NY - Misc Debits/Credits</t>
  </si>
  <si>
    <t>BNYM NY - Client Services - 3rd Party Collections</t>
  </si>
  <si>
    <t>BNYM EWC</t>
  </si>
  <si>
    <t>BNYM EWC - Outbound Wire</t>
  </si>
  <si>
    <t>BNYM EWC - Inbound Wires &amp; ACH</t>
  </si>
  <si>
    <t>BNYM EWC - Customer Direct Debit</t>
  </si>
  <si>
    <t>BNYM EWC - Customer Lockbox</t>
  </si>
  <si>
    <t>BNYM EWC - Online Resources Credit Corp</t>
  </si>
  <si>
    <t>BNYM EWC - First Tech</t>
  </si>
  <si>
    <t>BNYM EWC - FiServ (fka CheckFree)</t>
  </si>
  <si>
    <t>BNYM EWC - Penn Credit</t>
  </si>
  <si>
    <t>BNYM EWC - E-Return - Mellon</t>
  </si>
  <si>
    <t>BNYM EWC - E-Return - Online Resource Ck Conv</t>
  </si>
  <si>
    <t>BNYM EWC - Customer A/R Ck Conversion</t>
  </si>
  <si>
    <t>BNYM EWC - NSF Return Payments</t>
  </si>
  <si>
    <t>BNYM EWC - Misc Debits/Credits</t>
  </si>
  <si>
    <t>BNYM MH</t>
  </si>
  <si>
    <t>BNYM MH - Outbound Wire</t>
  </si>
  <si>
    <t>BNYM MH - Customer Direct Debit</t>
  </si>
  <si>
    <t>BNYM MH - Customer Lockbox</t>
  </si>
  <si>
    <t>BNYM MH - Online Resources Credit Corp</t>
  </si>
  <si>
    <t>BNYM MH - First Tech</t>
  </si>
  <si>
    <t>BNYM MH - FiServ (fka CheckFree)</t>
  </si>
  <si>
    <t>BNYM MH - Penn Credit</t>
  </si>
  <si>
    <t>BNYM MH - E-Return - Mellon</t>
  </si>
  <si>
    <t>BNYM MH - E-Return - Online Resource Ck Conv</t>
  </si>
  <si>
    <t>BNYM MH - Customer A/R Ck Conversion</t>
  </si>
  <si>
    <t>BNYM MH - NSF - Return Payments</t>
  </si>
  <si>
    <t>BNYM MH - Misc Debits/Credits</t>
  </si>
  <si>
    <t>PNC AWCC-Concentration</t>
  </si>
  <si>
    <t>PNC AWCC-Concentration - Outbound Wire</t>
  </si>
  <si>
    <t>PNC AWCC-Concentration - Outbound ACH</t>
  </si>
  <si>
    <t>PNC AWCC-Concentration - Inbound Wires &amp; ACH</t>
  </si>
  <si>
    <t>PNC AWCC-Concentration - ZBA Activity</t>
  </si>
  <si>
    <t>PNC AWCC-Concentration - Penn Credit</t>
  </si>
  <si>
    <t>PNC AWCC-Concentration - Misc Debits/Credits</t>
  </si>
  <si>
    <t>PNC AWCC-Accounts Payable</t>
  </si>
  <si>
    <t>PNC AWCC-Accounts Payable - Outbound ACH</t>
  </si>
  <si>
    <t>PNC AWCC-Accounts Payable - Outbound Check</t>
  </si>
  <si>
    <t>PNC AWCC-Accounts Payable - Inbound Wires &amp; ACH</t>
  </si>
  <si>
    <t>PNC AWCC-Accounts Payable - ZBA Activity</t>
  </si>
  <si>
    <t>PNC AWCC-Accounts Payable - Misc Debits/Credits</t>
  </si>
  <si>
    <t>PNC AWCC-Payroll</t>
  </si>
  <si>
    <t>PNC AWCC-Payroll - Outbound ACH</t>
  </si>
  <si>
    <t>PNC AWCC-Payroll - Outbound Check</t>
  </si>
  <si>
    <t>PNC AWCC-Payroll - Inbound Wires &amp; ACH</t>
  </si>
  <si>
    <t>PNC AWCC-Payroll - ZBA Activity</t>
  </si>
  <si>
    <t>PNC AWCC-Payroll - Misc Debits/Credits</t>
  </si>
  <si>
    <t>PNC AWCC-Customer Refund</t>
  </si>
  <si>
    <t>PNC AWCC-Customer Refund - Outbound Check</t>
  </si>
  <si>
    <t>PNC AWCC-Customer Refund - Inbound Wires &amp; ACH</t>
  </si>
  <si>
    <t>PNC AWCC-Customer Refund - ZBA Activity</t>
  </si>
  <si>
    <t>PNC AWCC-Customer Refund - Misc Debits/Credits</t>
  </si>
  <si>
    <t>PNC AWCC-Commercial Paper</t>
  </si>
  <si>
    <t>PNC AWCC-Commercial Paper - Outbound Wire</t>
  </si>
  <si>
    <t>PNC AWCC-Commercial Paper - Outbound ACH</t>
  </si>
  <si>
    <t>PNC AWCC-Commercial Paper - Inbound Wires &amp; ACH</t>
  </si>
  <si>
    <t>PNC AWCC-Commercial Paper - Misc Debits/Credits</t>
  </si>
  <si>
    <t>PNC AWCC- Credit Line</t>
  </si>
  <si>
    <t>PNC AWCC- Credit Line - Outbound Wire</t>
  </si>
  <si>
    <t>PNC AWCC- Credit Line - Outbound ACH</t>
  </si>
  <si>
    <t>PNC AWCC- Credit Line - Inbound Wires &amp; ACH</t>
  </si>
  <si>
    <t>PNC AWCC- Credit Line - Misc Debits/Credits</t>
  </si>
  <si>
    <t>PNC AWCC-Misc Items Lockbox</t>
  </si>
  <si>
    <t>PNC AWCC-Misc Items Lockbox - Outbound Wire</t>
  </si>
  <si>
    <t>PNC AWCC-Misc Items Lockbox - Outbound ACH</t>
  </si>
  <si>
    <t>PNC AWCC-Misc Items Lockbox - Inbound Wires &amp; ACH</t>
  </si>
  <si>
    <t>PNC AWCC-Misc Items Lockbox - Misc Debits/Credits</t>
  </si>
  <si>
    <t>PNC AWCC-AP Vendor Payment</t>
  </si>
  <si>
    <t>PNC AWCC-AP Vendor Payment - Outbound Wire</t>
  </si>
  <si>
    <t>PNC AWCC-AP Vendor Payment - Oubound ACH</t>
  </si>
  <si>
    <t>PNC AWCC-AP Vendor Payment - Inbound Wires &amp; ACH</t>
  </si>
  <si>
    <t>PNC AWCC-AP Vendor Payment - ZBA Activity</t>
  </si>
  <si>
    <t>USBANK Concentration Account</t>
  </si>
  <si>
    <t>USBANK Concentration Clearing Account</t>
  </si>
  <si>
    <t>Suntrust TN</t>
  </si>
  <si>
    <t>Suntrust TN - Outbound Wire</t>
  </si>
  <si>
    <t>Suntrust TN - Customer Direct Debit</t>
  </si>
  <si>
    <t>Suntrust TN - Customer Lockbox</t>
  </si>
  <si>
    <t>Suntrust TN - Online Resources Credit Corp</t>
  </si>
  <si>
    <t>Suntrust TN - FiServ (fka CheckFree)</t>
  </si>
  <si>
    <t>Suntrust TN - Penn Credit</t>
  </si>
  <si>
    <t>Suntrust TN - E-Return - Mellon</t>
  </si>
  <si>
    <t>Suntrust TN - E-Return - Online Resource Ck Conv</t>
  </si>
  <si>
    <t>Suntrust TN - Customer A/R Ck Conversion</t>
  </si>
  <si>
    <t>Suntrust TN - NSF - Return Payments</t>
  </si>
  <si>
    <t>Suntrust TN - Misc Debits/Credits</t>
  </si>
  <si>
    <t>River Valley: Incredible Bank</t>
  </si>
  <si>
    <t>River Valley MI - Outbound Wire</t>
  </si>
  <si>
    <t>River Valley MI - Outbound ACH</t>
  </si>
  <si>
    <t>River Valley MI - Customer Lockbox</t>
  </si>
  <si>
    <t>River Valley MI - NSF Return Payments</t>
  </si>
  <si>
    <t>River Valley MI - Misc Debits/Credits</t>
  </si>
  <si>
    <t>First Hawaiian HI</t>
  </si>
  <si>
    <t>First Hawaiian HI - Outbound Wire</t>
  </si>
  <si>
    <t>First Hawaiian HI - Outbound ACH</t>
  </si>
  <si>
    <t>First Hawaiian HI - Customer Lockbox</t>
  </si>
  <si>
    <t>First Hawaiian HI - NSF Return Payments</t>
  </si>
  <si>
    <t>First Hawaiian HI - Misc Debits/Credits</t>
  </si>
  <si>
    <t>Union First VA</t>
  </si>
  <si>
    <t>Union First VA - Outbound Wire</t>
  </si>
  <si>
    <t>Union First VA - Outbound ACH</t>
  </si>
  <si>
    <t>Union First VA - Customer Lockbox</t>
  </si>
  <si>
    <t>Union First VA - Misc Debits/Credits</t>
  </si>
  <si>
    <t>Union Bank - Rio Acquisition</t>
  </si>
  <si>
    <t>CA-PNC Kiosk Outbound</t>
  </si>
  <si>
    <t>CA-PNC Kiosk Inbound</t>
  </si>
  <si>
    <t>Central Valley Community Bank CA - Hillview acquis</t>
  </si>
  <si>
    <t>TD Bank - Gift Card Incentive</t>
  </si>
  <si>
    <t>PNC Conveyance Fee Escrow - Main</t>
  </si>
  <si>
    <t>PNC Conveyance Fee Escrow - Outbound Wire</t>
  </si>
  <si>
    <t>PNC Conveyance Fee Escrow - Misc Debits/Credits</t>
  </si>
  <si>
    <t>Busey Bank IL-Collections for Bollingbrook</t>
  </si>
  <si>
    <t>Busey Bank IL-NSF Return Payments-Bollingbrook</t>
  </si>
  <si>
    <t>First Volunteer Bank, Whitwell, TN</t>
  </si>
  <si>
    <t>Cash Clearing - NSF Check</t>
  </si>
  <si>
    <t>Cash Clearing - Mixed Payments</t>
  </si>
  <si>
    <t>Cash Clearing - Misc Debits/Credits</t>
  </si>
  <si>
    <t>Cash Clearing - MI's</t>
  </si>
  <si>
    <t>Cash Clearing - ORCOM</t>
  </si>
  <si>
    <t>Cash Clearing - Intercompany</t>
  </si>
  <si>
    <t>Cash Conversion History</t>
  </si>
  <si>
    <t>Petty Cash</t>
  </si>
  <si>
    <t>Temp Investments - under 90 days</t>
  </si>
  <si>
    <t>Temp Investments - over 90 days</t>
  </si>
  <si>
    <t>Funds Restricted for Construction - Current</t>
  </si>
  <si>
    <t>A/R - Customer - CIS Reconciliation</t>
  </si>
  <si>
    <t>A/R - Customer - Non-Regulated</t>
  </si>
  <si>
    <t>A/R - Customer - Unallocated</t>
  </si>
  <si>
    <t>A/R - Customer - ECIS</t>
  </si>
  <si>
    <t>A/R - Customer - Miscellaneous - PAW Other</t>
  </si>
  <si>
    <t>A/R - Customer - Pittsburgh</t>
  </si>
  <si>
    <t>A/R - Customer - Clearing - Credit Rfnd Processing</t>
  </si>
  <si>
    <t>A/R - Customer - Payment Clarification</t>
  </si>
  <si>
    <t>A/R - Customer - Returns Clarification</t>
  </si>
  <si>
    <t>Allowance for Uncollectible Accounts</t>
  </si>
  <si>
    <t>Allowance for Uncollectible Accounts Non-Regulated</t>
  </si>
  <si>
    <t>Allowance for Uncollectable Accts - CIS Conversion</t>
  </si>
  <si>
    <t>Unbilled Utility Revenue</t>
  </si>
  <si>
    <t>Unbilled Utility Revenue Non-Regulated</t>
  </si>
  <si>
    <t>A/R Assoc Cos - Miscellaneous</t>
  </si>
  <si>
    <t>AR Associated Cos - AWI IOTG</t>
  </si>
  <si>
    <t>A/R Assoc Cos - Reconciliation Account</t>
  </si>
  <si>
    <t>Intercompany System Clearing -CIS Only</t>
  </si>
  <si>
    <t>A/R Assoc Cos - Settlement Clearing</t>
  </si>
  <si>
    <t>A/R Assoc Cos - Service Company Bill</t>
  </si>
  <si>
    <t>A/R Assoc Cos - Service Settlement AWE</t>
  </si>
  <si>
    <t>A/R Assoc Cos - Service Settlement New York Aqua</t>
  </si>
  <si>
    <t>A/R Assoc Cos - Service Settlement Edison</t>
  </si>
  <si>
    <t>A/R Assoc Cos - Service Settlement Liberty</t>
  </si>
  <si>
    <t>A/R Assoc Cos - Service Settlement E'Town Services</t>
  </si>
  <si>
    <t>A/R Assoc Cos - SC AIW</t>
  </si>
  <si>
    <t>A/R Assoc Cos - One Water Street LLC</t>
  </si>
  <si>
    <t>A/R Assoc Cos - AW Intellectual Properties</t>
  </si>
  <si>
    <t>A/R Assoc Cos - Service Settlement AWE HOS</t>
  </si>
  <si>
    <t>A/R Assoc Cos - Service Settlement AWE Pivotal</t>
  </si>
  <si>
    <t>A/R Assoc Cos - Service Settlement AWE MSG</t>
  </si>
  <si>
    <t>A/R Assoc Cos - Service Settlement AWE CSG</t>
  </si>
  <si>
    <t>A/R Assoc Cos - Payroll Tax</t>
  </si>
  <si>
    <t>A/R Assoc Cos - Payroll Disbursements</t>
  </si>
  <si>
    <t>A/R Assoc Cos - Dividend Receivable</t>
  </si>
  <si>
    <t>A/R Assoc Cos - Interest Receivable</t>
  </si>
  <si>
    <t>A/R Assoc Cos - Dividend Equivalents</t>
  </si>
  <si>
    <t>N/R Assoc Co's</t>
  </si>
  <si>
    <t>Capital Lease Rec Assoc Cos</t>
  </si>
  <si>
    <t>Unearned Capital Lease Rec Assoc Cos</t>
  </si>
  <si>
    <t>N/R Term Loan - Assoc Cos</t>
  </si>
  <si>
    <t>Misc A/R - Reconciliation Account</t>
  </si>
  <si>
    <t>Misc A/R - Conversion</t>
  </si>
  <si>
    <t>Misc A/R - Manual</t>
  </si>
  <si>
    <t>Misc A/R - Retro Insurance</t>
  </si>
  <si>
    <t>Misc A/R - Liability Insurance</t>
  </si>
  <si>
    <t>Misc A/R - Medicare Subsidy</t>
  </si>
  <si>
    <t>Misc A/R - OPEB Trust</t>
  </si>
  <si>
    <t>Misc A/R - Employees</t>
  </si>
  <si>
    <t>Misc A/R - Employees Payroll</t>
  </si>
  <si>
    <t>Misc A/R - Miscellaneous Invoice Lockbox Clearing</t>
  </si>
  <si>
    <t>Misc Rec - Allow for Uncollectible Accts</t>
  </si>
  <si>
    <t>Notes Receivable</t>
  </si>
  <si>
    <t>Accrued Interest &amp; Dividend Receivable</t>
  </si>
  <si>
    <t>Current Portion LT Receivable</t>
  </si>
  <si>
    <t>Income Tax Receivable - SIT</t>
  </si>
  <si>
    <t>Income Tax Receivable - FIT</t>
  </si>
  <si>
    <t>Inventory - Plant Material</t>
  </si>
  <si>
    <t>Inventory - Fuel</t>
  </si>
  <si>
    <t>Inventory - Chemicals</t>
  </si>
  <si>
    <t>Inventory - Other Materials &amp; Supplies</t>
  </si>
  <si>
    <t>Inventory - Price Difference</t>
  </si>
  <si>
    <t>Inventory - Consignment Clearing</t>
  </si>
  <si>
    <t>Inventory - Conversion</t>
  </si>
  <si>
    <t>Other Special Deposits</t>
  </si>
  <si>
    <t>Other Current Assets</t>
  </si>
  <si>
    <t>Current Portion Tax Credits Receivable</t>
  </si>
  <si>
    <t>Other Current Assets - OPEB Repurpose</t>
  </si>
  <si>
    <t>Assets Held For Sale</t>
  </si>
  <si>
    <t>Deferred Acquisition Costs</t>
  </si>
  <si>
    <t>Prepaid Taxes</t>
  </si>
  <si>
    <t>Prepaid Taxes - CIS-San Diego License/Franch Tax</t>
  </si>
  <si>
    <t>Transaction Tax Refund Receivable</t>
  </si>
  <si>
    <t>Prepaid Insurance</t>
  </si>
  <si>
    <t>Prepaid Insurance - Intercompany</t>
  </si>
  <si>
    <t>Prepaid PUC/PSC Assessment</t>
  </si>
  <si>
    <t>Prepaid Audit Fees</t>
  </si>
  <si>
    <t>Prepaid Other</t>
  </si>
  <si>
    <t>Prepaid Other - Global</t>
  </si>
  <si>
    <t>Reg Asset-OCA tax</t>
  </si>
  <si>
    <t>Reg Asset-OCA non tax</t>
  </si>
  <si>
    <t>Income Tax Receivable - Federal - Current Portion</t>
  </si>
  <si>
    <t>Income Tax Receivable - State - Current Portion</t>
  </si>
  <si>
    <t>Reg Asset-Inc Tax Rec Thru Rates-AFUDC Equity CWIP</t>
  </si>
  <si>
    <t>Reg Asset-Inc Tax Rec Thru Rates-AFUDC Equity</t>
  </si>
  <si>
    <t>Reg Asset-Inc Tax Rec Thru Rates-Fed Flow thru</t>
  </si>
  <si>
    <t>Reg Asset-Inc Tax Rec Thru Rates-Other</t>
  </si>
  <si>
    <t>Reg Asset-Inc Tax Rec Thru Rates-St Flow Thru</t>
  </si>
  <si>
    <t>Reg Asset-Inc Tax Rec Thru Rates-St Tax Chg</t>
  </si>
  <si>
    <t>Reg Asset-Inc Tax Rec Thru Rates-Acc Amort</t>
  </si>
  <si>
    <t>Reg Asset-Inc Tax Rec Thru Rates-Reg Liab Reclass</t>
  </si>
  <si>
    <t>Reg Asset - Deferred Programmed Maint</t>
  </si>
  <si>
    <t>Reg Asset - Deferred Rate Case</t>
  </si>
  <si>
    <t>Reg Asset - Deferred OPEB</t>
  </si>
  <si>
    <t>Reg Asset - Deferred OPEB Service Co</t>
  </si>
  <si>
    <t>Reg Asset - Deferred Pension</t>
  </si>
  <si>
    <t>Reg Asset - Deferred Pension Service Co</t>
  </si>
  <si>
    <t>Reg Asset - Purchase Prem Rec Thru Rates</t>
  </si>
  <si>
    <t>Reg Asset - Unamortized Debt Exp</t>
  </si>
  <si>
    <t>Reg Asset - Unamortized Debt Exp Interco</t>
  </si>
  <si>
    <t>Reg Asset - Unamortized Preferred Stock Exp</t>
  </si>
  <si>
    <t>Reg Asset - Cost of Removal</t>
  </si>
  <si>
    <t>Reg Asset - Cost of Removal - RWIP</t>
  </si>
  <si>
    <t>Reg Asset - Deferred Vacation Pay</t>
  </si>
  <si>
    <t>Reg Asset - Deferred Cust Service Proj</t>
  </si>
  <si>
    <t>Reg Asset - Deferred Financial Services Proj</t>
  </si>
  <si>
    <t>Reg Asset - Sick Bank</t>
  </si>
  <si>
    <t>Reg Asset - Deferred Purchased Water</t>
  </si>
  <si>
    <t>Reg Asset - FAS112 Costs</t>
  </si>
  <si>
    <t>Reg Asset - Treatment Plant</t>
  </si>
  <si>
    <t>Reg Asset - Depreciation Study</t>
  </si>
  <si>
    <t>Reg Asset - Cost of Service Study</t>
  </si>
  <si>
    <t>Reg Asset - Post In-Service AFUDC</t>
  </si>
  <si>
    <t>Reg Asset - Post In-Service Depreciation</t>
  </si>
  <si>
    <t>Reg Asset - Environmental Remediation</t>
  </si>
  <si>
    <t>Reg Asset - Rental Costs</t>
  </si>
  <si>
    <t>Carmel River Mitigatigation Balancing Account</t>
  </si>
  <si>
    <t>Reg Asset - Oper Energy Efficiency</t>
  </si>
  <si>
    <t>Reg Asset - Cease &amp; Desist Order</t>
  </si>
  <si>
    <t>Reg Asset - Cease &amp; Desist Penalty</t>
  </si>
  <si>
    <t>Reg Asset - Waste Disposal</t>
  </si>
  <si>
    <t>Reg Asset - Revenue Stabilization</t>
  </si>
  <si>
    <t>Reg Asset - Public Safety Power Shut-Off Memo Acct</t>
  </si>
  <si>
    <t>Reg Asset - Low Income Customer Data Sharing</t>
  </si>
  <si>
    <t>Reg Asset- Low Income Balancing</t>
  </si>
  <si>
    <t>Reg Asset - Phase 1 ASR</t>
  </si>
  <si>
    <t>Reg Asset - Seaside ASR</t>
  </si>
  <si>
    <t>Reg Asset - Patton Well</t>
  </si>
  <si>
    <t>Reg Asset - Management Study</t>
  </si>
  <si>
    <t>Reg Asset- Consulting Fees</t>
  </si>
  <si>
    <t>Reg Asset- Water Energy Nexus Deferred Costs</t>
  </si>
  <si>
    <t>Reg Asset - Santa Rosa Groundwater Survey</t>
  </si>
  <si>
    <t>Reg Asset- Environmental Costs</t>
  </si>
  <si>
    <t>Reg Asset- Closing Costs</t>
  </si>
  <si>
    <t>Reg Asset - DSIC Surcharge</t>
  </si>
  <si>
    <t>Reg Asset - Low Income Program Costs</t>
  </si>
  <si>
    <t>Reg Asset - Interim Rates</t>
  </si>
  <si>
    <t>Reg Asset - Water Revenue Adjustment Mechanism</t>
  </si>
  <si>
    <t>Reg Asset - San Clemente Dam AFUDC</t>
  </si>
  <si>
    <t>Reg Asset - Conservation Surcharge</t>
  </si>
  <si>
    <t>Reg Asset - Engineering Study</t>
  </si>
  <si>
    <t>Reg Asset - San Clemente Dam Removal Costs</t>
  </si>
  <si>
    <t>Sand City Desal Plant Pur Wtr Bal Acct</t>
  </si>
  <si>
    <t>Reg Asset -Leak Adjustments</t>
  </si>
  <si>
    <t>Reg Asset - PSTAC Balancing Account</t>
  </si>
  <si>
    <t>Reg Asset - Additional Security Costs</t>
  </si>
  <si>
    <t>Reg Asset - Conservation Balancing Acct</t>
  </si>
  <si>
    <t>Reg Asset - Purch Power &amp; Water Balancing Acct</t>
  </si>
  <si>
    <t>Reg Asset - Carmel River Dam</t>
  </si>
  <si>
    <t>Reg Asset - Coastal Water Project Surcharge</t>
  </si>
  <si>
    <t>Reg Asset - Seaside GW Basin</t>
  </si>
  <si>
    <t>Reg Asset - Endangered Species Act</t>
  </si>
  <si>
    <t>Reg Asset - Authorized Balancing Account</t>
  </si>
  <si>
    <t>RA - Do not use-acct has diff meaning in Hyperion</t>
  </si>
  <si>
    <t>Reg Asset -Northwest Billing Charge</t>
  </si>
  <si>
    <t>Reg Asset - ICBA</t>
  </si>
  <si>
    <t>Reg Asset - Seaside Basin Adjudication</t>
  </si>
  <si>
    <t>Reg Asset - EPA Risk and Resiliency Assessment</t>
  </si>
  <si>
    <t>Reg Asset - Drought Memorandum</t>
  </si>
  <si>
    <t>Reg Asset - Water Action Plan - Memo Acct</t>
  </si>
  <si>
    <t>Reg Asset - Conservation/Rationing</t>
  </si>
  <si>
    <t>Deferred Charges - CAC GrossUp</t>
  </si>
  <si>
    <t>Reg Asset - CIAC DIT</t>
  </si>
  <si>
    <t>Reg Asset - CAC DIT</t>
  </si>
  <si>
    <t>Reg Asset - Rogue Creek Water &amp; Sewer System</t>
  </si>
  <si>
    <t>Reg Asset - Comprehensive Tax Study</t>
  </si>
  <si>
    <t>Reg Asset - School Lead Testing</t>
  </si>
  <si>
    <t>Regulatory Asset - "Make-Whole Premium"</t>
  </si>
  <si>
    <t>Reg Asset - Catastrophic Event Memo Account</t>
  </si>
  <si>
    <t>Reg Asset - CIAC Meadowbrook</t>
  </si>
  <si>
    <t>Reg Asset - Chromium 6 Memo Account</t>
  </si>
  <si>
    <t>Reg Asset - Credit Card Pilot Program Memo Account</t>
  </si>
  <si>
    <t>Group Insurance Balancing Account</t>
  </si>
  <si>
    <t>Lamanda Well Redrill Project Memo Account</t>
  </si>
  <si>
    <t>Regulatory Asset - Enterprise Solutions</t>
  </si>
  <si>
    <t>Sustainable Groundwater Management Act Memo Acct</t>
  </si>
  <si>
    <t>Reg Asset - Pandemic Costs</t>
  </si>
  <si>
    <t>SEI Deferred Costs</t>
  </si>
  <si>
    <t>Tax Tracker</t>
  </si>
  <si>
    <t>Reg Asset - EITF</t>
  </si>
  <si>
    <t>Reg Asset - Cust Lead Svc Line Replacements</t>
  </si>
  <si>
    <t>Reg Asset - Sacrament VCMRRAMA</t>
  </si>
  <si>
    <t>Reg Asset - Other</t>
  </si>
  <si>
    <t>LT Asset - Preliminary Financing Exp</t>
  </si>
  <si>
    <t>LT Asset - Debt  Issuance Cost</t>
  </si>
  <si>
    <t>LT Asset - SERP Trust</t>
  </si>
  <si>
    <t>LT Asset - Deferred Comp Trust</t>
  </si>
  <si>
    <t>LT Asset - Prelim Survey &amp; Investigation</t>
  </si>
  <si>
    <t>Income Tax Receivable - Federal - Long Term</t>
  </si>
  <si>
    <t>Income Tax Receivable - State - Long Term</t>
  </si>
  <si>
    <t>LT Asset - Unamortized Debt Exp Non-Reg</t>
  </si>
  <si>
    <t>LT Asset - Unamort Debt Exp Non-Reg Interco</t>
  </si>
  <si>
    <t>LT Asset - Unamort Debt In - Revolver</t>
  </si>
  <si>
    <t>LT Asset - Deferred Transaction Costs</t>
  </si>
  <si>
    <t>LT Asset - Swap Contract</t>
  </si>
  <si>
    <t>LT Asset - Receivable</t>
  </si>
  <si>
    <t>LT Asset - Intercompany Notes</t>
  </si>
  <si>
    <t>LT Asset - Intercompany Capital Lease</t>
  </si>
  <si>
    <t>LT Asset - Intercompany Capital Lease Income</t>
  </si>
  <si>
    <t>LT Asset - Tax Credits Receivable</t>
  </si>
  <si>
    <t>LT Asset - Operating Lease Right-Of-Use Assets</t>
  </si>
  <si>
    <t>LT Asset - Other</t>
  </si>
  <si>
    <t>LT Asset - OPEB</t>
  </si>
  <si>
    <t>LT Asset - OPEB Repurpose</t>
  </si>
  <si>
    <t>Funds Restricted for Construction - LT</t>
  </si>
  <si>
    <t>LT Asset - Funds Restricted for Construction - SRF</t>
  </si>
  <si>
    <t>Common Stock - Subs Minority Interest</t>
  </si>
  <si>
    <t>Common Stock - Subs Intercompany</t>
  </si>
  <si>
    <t>Common Stock - AWK</t>
  </si>
  <si>
    <t>Paid-in Capital - Subs Minority Interest</t>
  </si>
  <si>
    <t>Paid-in Capital - Subs Intercompany</t>
  </si>
  <si>
    <t>Paid-in Capital - AWK Misc</t>
  </si>
  <si>
    <t>Paid-in Capital - AWK Restricted Stock</t>
  </si>
  <si>
    <t>Paid-in Capital - AWK Options</t>
  </si>
  <si>
    <t>Paid-in Capital - AWK RSU's</t>
  </si>
  <si>
    <t>Paid-in Capital - AWK Treasury Stock</t>
  </si>
  <si>
    <t>Paid-in Capital - AWK ESPP</t>
  </si>
  <si>
    <t>Paid-in Capital - AWK DRIP</t>
  </si>
  <si>
    <t>Paid-in Capital - DWAC Fees</t>
  </si>
  <si>
    <t>Paid-in Capital - Tax Windfall</t>
  </si>
  <si>
    <t>Paid-in Capital - AWK Capital Stock Expense</t>
  </si>
  <si>
    <t>Retained Earnings at Acquisition Intercompany</t>
  </si>
  <si>
    <t>Retained Earnings Since Acquisition</t>
  </si>
  <si>
    <t>Retained Earnings Retro Accounting Adjustments</t>
  </si>
  <si>
    <t>Retained Earnings Profit Sharing Intercompany</t>
  </si>
  <si>
    <t>Treasury stock</t>
  </si>
  <si>
    <t>Accumulated Comprehensive Income</t>
  </si>
  <si>
    <t>Accumulated Comprehensive Income - Tax</t>
  </si>
  <si>
    <t>Accumulated Comprehensive Income - Pension</t>
  </si>
  <si>
    <t>Accumulated Comprehensive Income - Pension - Tax</t>
  </si>
  <si>
    <t>Accumulated Comprehensive Income - Hedge</t>
  </si>
  <si>
    <t>Accumulated Comprehensive Income - Hedge - Interco</t>
  </si>
  <si>
    <t>Accumulated Comprehensive Income - Hedge - Tax</t>
  </si>
  <si>
    <t>Accumulated Comprehensive Income-Hedge Interco-Tax</t>
  </si>
  <si>
    <t>Preferred Stock - w/o Mandatory Redemptn Requirmts</t>
  </si>
  <si>
    <t>Preferred Stock - w/o Mand Redemptn Requirmts I/C</t>
  </si>
  <si>
    <t>Preferred Stock - Redeemable</t>
  </si>
  <si>
    <t>Preferred Stock - Redeemable FV Uplift</t>
  </si>
  <si>
    <t>Curr Portion - Redeemable Preferred Stock</t>
  </si>
  <si>
    <t>Bonds</t>
  </si>
  <si>
    <t>Bonds - FV Uplift</t>
  </si>
  <si>
    <t>Bonds - FV Hedge</t>
  </si>
  <si>
    <t>LT Debt - Discount Inside</t>
  </si>
  <si>
    <t>AWTR-LT Debt Premium-Outside</t>
  </si>
  <si>
    <t>Unamortized Debt Expense - Non-Reg</t>
  </si>
  <si>
    <t>Bonds - Interco</t>
  </si>
  <si>
    <t>Capital Lease</t>
  </si>
  <si>
    <t>Capital Lease - Interco</t>
  </si>
  <si>
    <t>Current Portion LTD</t>
  </si>
  <si>
    <t>Current Portion LTD - Interco</t>
  </si>
  <si>
    <t>Current Portion Capital Lease</t>
  </si>
  <si>
    <t>Current Portion Capital Lease Interco</t>
  </si>
  <si>
    <t>N/P Commercial Paper</t>
  </si>
  <si>
    <t>N/P Commercial Paper Discount</t>
  </si>
  <si>
    <t>N/P Assoc Cos</t>
  </si>
  <si>
    <t>In-House Cash Center Bank</t>
  </si>
  <si>
    <t>IHC Clearing - Outgoing Payment</t>
  </si>
  <si>
    <t>IHC Clearing - Incoming Payment</t>
  </si>
  <si>
    <t>In-House Cash Center - Payment Clearing</t>
  </si>
  <si>
    <t>In-House Cash Center - Clearing Account</t>
  </si>
  <si>
    <t>IHC Clearing - Intermediate</t>
  </si>
  <si>
    <t>IHC Clearing - Other</t>
  </si>
  <si>
    <t>N/P Assoc Cos - Loan Clearing</t>
  </si>
  <si>
    <t>N/P Revolving Credit Line</t>
  </si>
  <si>
    <t>N/P Term Loans</t>
  </si>
  <si>
    <t>N/P Term Loans - Intercompany</t>
  </si>
  <si>
    <t>A/P - Reconciliation Account</t>
  </si>
  <si>
    <t>A/P Intercompany - Reconciliation Account</t>
  </si>
  <si>
    <t>A/P - Conversion</t>
  </si>
  <si>
    <t>A/P - Pcard</t>
  </si>
  <si>
    <t>PCard Distributed-Clearing for Mapped Transactions</t>
  </si>
  <si>
    <t>A/P - Gcard Clearing</t>
  </si>
  <si>
    <t>A/P - Pcard Clearing</t>
  </si>
  <si>
    <t>A/P Clearing</t>
  </si>
  <si>
    <t>A/P - Contracted Services</t>
  </si>
  <si>
    <t>A/P - Phone Bills</t>
  </si>
  <si>
    <t>A/P - Contract Retentions</t>
  </si>
  <si>
    <t>A/P - Miscellaneous</t>
  </si>
  <si>
    <t>A/P - Workbasket Accrual</t>
  </si>
  <si>
    <t>A/P - Pcard Accrual</t>
  </si>
  <si>
    <t>A/P - PNC Loan Clearing</t>
  </si>
  <si>
    <t>A/P - Misc Global</t>
  </si>
  <si>
    <t>A/P - Project Cost Accrual</t>
  </si>
  <si>
    <t>A/P-GRIR Capital Services</t>
  </si>
  <si>
    <t>A/P - Income Taxes Withheld</t>
  </si>
  <si>
    <t>A/P Associated Companies</t>
  </si>
  <si>
    <t>AP Associated Cos - AWI IOTG</t>
  </si>
  <si>
    <t>A/P Associated Companies - Dividend Equivalents</t>
  </si>
  <si>
    <t>A/P Associated Companies - Service Co Bill</t>
  </si>
  <si>
    <t>CFO - WLPP Interco</t>
  </si>
  <si>
    <t>CFO - SLPP Interco</t>
  </si>
  <si>
    <t>CFO - InHome Interco</t>
  </si>
  <si>
    <t>CFO - WLPP/SLPP Interco</t>
  </si>
  <si>
    <t>CFO - WLPP/SLPP/InHome Interco</t>
  </si>
  <si>
    <t>CFO - Leak Detection Protection Plan Interco</t>
  </si>
  <si>
    <t>CFO - Water Heater Protection Plan Interco</t>
  </si>
  <si>
    <t>CFO - WLPP Receivable Interco</t>
  </si>
  <si>
    <t>CFO - WLPP Receivable Interco - CIS Reconciliation</t>
  </si>
  <si>
    <t>CFO - SLPP Receivable Interco</t>
  </si>
  <si>
    <t>CFO - SLPP Receivable Interco - CIS Reconciliation</t>
  </si>
  <si>
    <t>CFO - InHome Receivable Interco</t>
  </si>
  <si>
    <t>CFO - InHome Receivable I/C - CIS Reconciliation</t>
  </si>
  <si>
    <t>CFO - WLPP/SLPP Receivable Interco</t>
  </si>
  <si>
    <t>CFO - WLPP/SLPP Receivable I/C-CIS Reconciliation</t>
  </si>
  <si>
    <t>CFO - WLPP/SLPP/InHome Receivable Interco</t>
  </si>
  <si>
    <t>CFO - WLPP/SLPP/InHome Rec I/C-CIS Reconciliation</t>
  </si>
  <si>
    <t>CFO - Leak Detection PP Interco-CIS Reconciliation</t>
  </si>
  <si>
    <t>CFO - Water Heater PP Interco - CIS Reconciliation</t>
  </si>
  <si>
    <t>Intercompany System Clearing</t>
  </si>
  <si>
    <t>Accrued FIT - Current Year</t>
  </si>
  <si>
    <t>Accrued FIT - Current Year Unitary Returns</t>
  </si>
  <si>
    <t>Accrued FIT - Prior Years</t>
  </si>
  <si>
    <t>Accrued FIT - Prior Years Unitary Returns</t>
  </si>
  <si>
    <t>Accrued SIT - Current Year</t>
  </si>
  <si>
    <t>Accrued SIT - Current Year Unitary Returns</t>
  </si>
  <si>
    <t>Accrued SIT - Prior Years</t>
  </si>
  <si>
    <t>Accrued SIT - Prior Years - Unitary Returns</t>
  </si>
  <si>
    <t>Accrued Tax - Gross Income &amp; Receipts</t>
  </si>
  <si>
    <t>Accrued Tax - Gross Income &amp; Receipts-IncTax</t>
  </si>
  <si>
    <t>Accrued Tax - FUTA</t>
  </si>
  <si>
    <t>Accrued Tax - FICA</t>
  </si>
  <si>
    <t>Accrued Tax - SUTA</t>
  </si>
  <si>
    <t>Accrued Tax - Payroll Tax Clearing</t>
  </si>
  <si>
    <t>Accrued Tax - Local</t>
  </si>
  <si>
    <t>Accrued Tax - Property Tax</t>
  </si>
  <si>
    <t>Accrued Tax - Use Tax</t>
  </si>
  <si>
    <t>Accrued Tax - Franchise Tax</t>
  </si>
  <si>
    <t>Accrued Tax - Franchise Tax - Income Tax</t>
  </si>
  <si>
    <t>Accrued Tax - PURTA</t>
  </si>
  <si>
    <t>Accrued Tax - Capital Stock</t>
  </si>
  <si>
    <t>Accrued Tax - Capital Stock - Income Tax</t>
  </si>
  <si>
    <t>Accrued Tax - Other</t>
  </si>
  <si>
    <t>Interest Accrued - LTD</t>
  </si>
  <si>
    <t>Interest Accrued - LTD Interco</t>
  </si>
  <si>
    <t>Interest Accrued - Redeemable Preferred Dividends</t>
  </si>
  <si>
    <t>Interest Accrued - Other</t>
  </si>
  <si>
    <t>Accrued Vacation Pay</t>
  </si>
  <si>
    <t>Accrued Water Purchases</t>
  </si>
  <si>
    <t>Accrued Power</t>
  </si>
  <si>
    <t>Accrued Legal</t>
  </si>
  <si>
    <t>Accrued Wages</t>
  </si>
  <si>
    <t>Accrued Wages - Net Adjustments Clearing</t>
  </si>
  <si>
    <t>Accrued Insurance</t>
  </si>
  <si>
    <t>Accrued Insurance Retro Adjustment</t>
  </si>
  <si>
    <t>Accrued Insurance Unfunded</t>
  </si>
  <si>
    <t>Accrued Rents</t>
  </si>
  <si>
    <t>Accrued Waste Disposal</t>
  </si>
  <si>
    <t>Accrued Retiree Medical</t>
  </si>
  <si>
    <t>Accrued DCP - Contribution</t>
  </si>
  <si>
    <t>Accrued Health Savings Account</t>
  </si>
  <si>
    <t>Accrued Bank Fees</t>
  </si>
  <si>
    <t>Accrued Credit Lines Fees</t>
  </si>
  <si>
    <t>Accrued Severance</t>
  </si>
  <si>
    <t>Accrued Healthy Solution</t>
  </si>
  <si>
    <t>Refund Rates Under Bond</t>
  </si>
  <si>
    <t>Accrued Safety Incentive</t>
  </si>
  <si>
    <t>Accrued Employer 401k Match</t>
  </si>
  <si>
    <t>Accr'd Pref'd Dividnds w/o Mand Redmptn Requiremts</t>
  </si>
  <si>
    <t>Pref'd Div Declared w/o Mand Redemptn Requiremts</t>
  </si>
  <si>
    <t>Common Dividends Declared</t>
  </si>
  <si>
    <t>Accrued Incentive Plan Cash</t>
  </si>
  <si>
    <t>Accrued Construction Costs</t>
  </si>
  <si>
    <t>Miscellaneous Deposits Payable</t>
  </si>
  <si>
    <t>Accrued Paving</t>
  </si>
  <si>
    <t>Accrued Litigation</t>
  </si>
  <si>
    <t>Customer Deposits</t>
  </si>
  <si>
    <t>Accrued Audit Fees</t>
  </si>
  <si>
    <t>Accrued NOAA Settlement - Current Portion</t>
  </si>
  <si>
    <t>Unclaimed Customer Credits</t>
  </si>
  <si>
    <t>Unclaimed A/P Checks</t>
  </si>
  <si>
    <t>Unclaimed Wages</t>
  </si>
  <si>
    <t>WH PR - Union Dues</t>
  </si>
  <si>
    <t>WH PR - Charity Contributions</t>
  </si>
  <si>
    <t>WH PR - Federal Political Action Committee Contr</t>
  </si>
  <si>
    <t>WH PR - Flex Spending</t>
  </si>
  <si>
    <t>WH PR - 401k Contributions</t>
  </si>
  <si>
    <t>WH PR - Garnishments</t>
  </si>
  <si>
    <t>WH PR - Life Insurance</t>
  </si>
  <si>
    <t>WH PR - Tax Coll Pay FIT</t>
  </si>
  <si>
    <t>WH PR - Tax Coll Pay SUI</t>
  </si>
  <si>
    <t>WH PR - Tax Coll Pay LIT</t>
  </si>
  <si>
    <t>WH PR - Tax Coll Pay FICA</t>
  </si>
  <si>
    <t>WH PR - ESPP</t>
  </si>
  <si>
    <t>WH PR - Miscellaneous</t>
  </si>
  <si>
    <t>WH PR - Tax Coll SIT</t>
  </si>
  <si>
    <t>Operating Lease Current Liability</t>
  </si>
  <si>
    <t>GRIR - Stock E (Materials)</t>
  </si>
  <si>
    <t>GRIR - Stock D (Fuel)</t>
  </si>
  <si>
    <t>GRIR - Stock C (Chemicals)</t>
  </si>
  <si>
    <t>GRIR - Non-inventory</t>
  </si>
  <si>
    <t>GRIR - Freight</t>
  </si>
  <si>
    <t>GRIR-Capital Expenditure Accruals Reclass</t>
  </si>
  <si>
    <t>GRIR - Conversion</t>
  </si>
  <si>
    <t>CFO Miscellaneous</t>
  </si>
  <si>
    <t>CFO Customer Assistance</t>
  </si>
  <si>
    <t>CFO Customer Assistance Non Pledged</t>
  </si>
  <si>
    <t>CFO Customer Assistance Pledged</t>
  </si>
  <si>
    <t>CFO Primacy fees</t>
  </si>
  <si>
    <t>CFO MC/Sewer Revenue/Cash</t>
  </si>
  <si>
    <t>CFO MC/Sewer A/R</t>
  </si>
  <si>
    <t>CFO MC/Sewer Adjustment</t>
  </si>
  <si>
    <t>CFO MC/Sewer ChgOff</t>
  </si>
  <si>
    <t>CFO MPWMD User Fee</t>
  </si>
  <si>
    <t>CFO Sales Tax</t>
  </si>
  <si>
    <t>CFO Sales Tax AZ</t>
  </si>
  <si>
    <t>CFO Sales Tax CA Chula Vista</t>
  </si>
  <si>
    <t>CFO Sales Tax CA Sacramento</t>
  </si>
  <si>
    <t>CFO Sales Tax CA San Marino</t>
  </si>
  <si>
    <t>CFO Sales Tax FL</t>
  </si>
  <si>
    <t>CFO Sales Tax IL Belleville</t>
  </si>
  <si>
    <t>CFO Sales Tax IL Alton</t>
  </si>
  <si>
    <t>CFO Sales Tax IL Chicago</t>
  </si>
  <si>
    <t>CFO Sales Tax IN</t>
  </si>
  <si>
    <t>CFO Sales Tax KY</t>
  </si>
  <si>
    <t>CFO Sales Tax MO</t>
  </si>
  <si>
    <t>CFO Sales Tax NJ</t>
  </si>
  <si>
    <t>CFO Sales Tax PA</t>
  </si>
  <si>
    <t>CFO Sales Tax TN</t>
  </si>
  <si>
    <t>CFO Sales Tax WV</t>
  </si>
  <si>
    <t>CFO Sales Tax NY</t>
  </si>
  <si>
    <t>CFO Sales Tax Texas</t>
  </si>
  <si>
    <t>CFO Sales Tax - from CIS</t>
  </si>
  <si>
    <t>CFO Gross Receipts Tax</t>
  </si>
  <si>
    <t>CFO Gross Receipts Tax - from CIS</t>
  </si>
  <si>
    <t>CFO Municipal Tax</t>
  </si>
  <si>
    <t>CFO Municipal Tax - from CIS</t>
  </si>
  <si>
    <t>CFO PUC Surcharge - from CIS</t>
  </si>
  <si>
    <t>CFO Surcharge - State Revolving Fund - from CIS</t>
  </si>
  <si>
    <t>Transaction Tax Audit Reserve</t>
  </si>
  <si>
    <t>Reg Liab-OCL taxable</t>
  </si>
  <si>
    <t>Reg Liab-OCL non tax</t>
  </si>
  <si>
    <t>Reg Liab-Tax Cuts &amp; Jobs Act Customer Refunds-Curr</t>
  </si>
  <si>
    <t>Liabilities Held For Sale</t>
  </si>
  <si>
    <t>Deferred Revenue - Current Portion</t>
  </si>
  <si>
    <t>Deferred Revenue - Current Portion - Intercompany</t>
  </si>
  <si>
    <t>Other Current Liabilities - Tax Sensitive</t>
  </si>
  <si>
    <t>Other Current Liabilities - Non-Tax Sensitive</t>
  </si>
  <si>
    <t>Advances for Construction - NT Mains</t>
  </si>
  <si>
    <t>Advances for Construction - NT Extension Deposits</t>
  </si>
  <si>
    <t>Advances for Construction - NT Services</t>
  </si>
  <si>
    <t>Advances for Construction - NT Meters</t>
  </si>
  <si>
    <t>Advances for Construction - NT Hydrants</t>
  </si>
  <si>
    <t>Advances for Construction - NT Other</t>
  </si>
  <si>
    <t>Advances for Construction - NT WIP</t>
  </si>
  <si>
    <t>Advances for Construction - Tax Mains</t>
  </si>
  <si>
    <t>Advances for Construction - Tax Extension Deposits</t>
  </si>
  <si>
    <t>Advances for Construction - Tax Services</t>
  </si>
  <si>
    <t>Advances for Construction - Tax Meters</t>
  </si>
  <si>
    <t>Advances for Construction - Tax Hydrants</t>
  </si>
  <si>
    <t>Advances for Construction - Tax Other</t>
  </si>
  <si>
    <t>Advances for Construction - Tax WIP</t>
  </si>
  <si>
    <t>Advances for Construction - Tax SIT</t>
  </si>
  <si>
    <t>Advances for Construction - Tax Mains - FIT</t>
  </si>
  <si>
    <t>Advances for Construction - Tax Extension Dep -FIT</t>
  </si>
  <si>
    <t>Advances for Construction - Tax Services - FIT</t>
  </si>
  <si>
    <t>Advances for Construction - Tax Meters - FIT</t>
  </si>
  <si>
    <t>Advances for Construction - Tax Hydrants - FIT</t>
  </si>
  <si>
    <t>Advances for Construction - Tax Other - FIT</t>
  </si>
  <si>
    <t>Advances for Construction - Reclassed to Current</t>
  </si>
  <si>
    <t>Advances for Construction - Current</t>
  </si>
  <si>
    <t>Deferred FIT Liability – Property</t>
  </si>
  <si>
    <t>Deferred FIT Liability - FAS109 Increment</t>
  </si>
  <si>
    <t>Deferred FIT Liability – Non Property</t>
  </si>
  <si>
    <t>Deferred FIT Liability - FAS109 Gross Up</t>
  </si>
  <si>
    <t>Deferred FIT Liability - Unitary Returns</t>
  </si>
  <si>
    <t>Deferred FIT Asset - Long Term</t>
  </si>
  <si>
    <t>Deferred SIT Liability - Property</t>
  </si>
  <si>
    <t>Deferred SIT Liability - FAS109 Increment</t>
  </si>
  <si>
    <t>Deferred SIT Liability – Non Property</t>
  </si>
  <si>
    <t>Deferred SIT Liability - FAS109 Gross Up</t>
  </si>
  <si>
    <t>Deferred SIT Liability - Unitary Returns</t>
  </si>
  <si>
    <t>Deferred SIT Asset - Long Term</t>
  </si>
  <si>
    <t>Deferred FIT Liability - Current</t>
  </si>
  <si>
    <t>Deferred FIT Asset - Current</t>
  </si>
  <si>
    <t>Deferred SIT Liability - Current</t>
  </si>
  <si>
    <t>Deferred SIT Asset - Current</t>
  </si>
  <si>
    <t>Unamortized ITC - 3%</t>
  </si>
  <si>
    <t>Unamortized ITC - 4%</t>
  </si>
  <si>
    <t>Unamortized ITC - 10%</t>
  </si>
  <si>
    <t>Unamortized ITC - 6%</t>
  </si>
  <si>
    <t>Unamortized ITC - State</t>
  </si>
  <si>
    <t>Reg Liab-Inc Tax Rec Thru Rates-Exc Def FIT</t>
  </si>
  <si>
    <t>Reg Liab-Inc Tax Rec Thru Rates-Exc Def AFUDC FIT</t>
  </si>
  <si>
    <t>Reg Liab-Inc Tax Rec Thru Rates-Exc Def Depr FIT</t>
  </si>
  <si>
    <t>Reg Liab-Inc Tax Rec Thru Rates-Deficit Def</t>
  </si>
  <si>
    <t>Reg Liab-Inc Tax Rec Thru Rates-Exc Def SIT</t>
  </si>
  <si>
    <t>Reg Liab-Inc Tax Rec Thru Rates-Exc Def AFUDC SIT</t>
  </si>
  <si>
    <t>Reg Liab-Inc Tax Rec Thru Rates-Exc Def Dep SIT</t>
  </si>
  <si>
    <t>Reg Liab-Inc Tax Rec Thru Rates-Other</t>
  </si>
  <si>
    <t>Reg Liab-Inc Tax Rec Thru Rates-Other-CA Tax Bal</t>
  </si>
  <si>
    <t>Reg Liab-Inc Tax Rec Thru Rates-ITC Gross-Up 3%</t>
  </si>
  <si>
    <t>Reg Liab-Inc Tax Rec Thru Rates-ITC Gross-Up 4%</t>
  </si>
  <si>
    <t>Reg Liab-Inc Tax Rec Thru Rates-ITC Gross-Up 10%</t>
  </si>
  <si>
    <t>Reg Liab-Inc Tax Rec Thru Rates-ITC Gross-Up 6%</t>
  </si>
  <si>
    <t>Reg Liab-Inc Tax Rec Thru Rates-ITC Gross-Up SIT</t>
  </si>
  <si>
    <t>Reg Liab-Inc Tax Rec Thru Rates-Reg Asset Reclass</t>
  </si>
  <si>
    <t>Reg Liab - Revenue Stabilization</t>
  </si>
  <si>
    <t>Reg Liab - Property Tax Stabilization</t>
  </si>
  <si>
    <t>Reg Liab-Tax Cuts &amp; Jobs Act Customer Refunds - LT</t>
  </si>
  <si>
    <t>Reg Liab - Refund to Customers</t>
  </si>
  <si>
    <t>Reg Liab - Conservation Surcharge</t>
  </si>
  <si>
    <t>Reg Liab - Purchased Sewer Stabilization</t>
  </si>
  <si>
    <t>Reg Liab - Purchased Water Stabilization</t>
  </si>
  <si>
    <t>Reg Liab - Property Tax Settlement</t>
  </si>
  <si>
    <t>Reg Liab - PBOP Tracker</t>
  </si>
  <si>
    <t>Reg Liab - Pension Tracker</t>
  </si>
  <si>
    <t>Reg Liab - Tank Painting Tracker</t>
  </si>
  <si>
    <t>Reg Liab - Service Company Pension</t>
  </si>
  <si>
    <t>Reg Liab - PBOP</t>
  </si>
  <si>
    <t>Reg Liab - Pension Internal Reserve</t>
  </si>
  <si>
    <t>Reg Liab - Gain on Debt</t>
  </si>
  <si>
    <t>Reg Liab - Gain on Acquisition</t>
  </si>
  <si>
    <t>Reg Liab - Accrued Rate Case Expense</t>
  </si>
  <si>
    <t>Reg Liab - Property Sales in Suspense</t>
  </si>
  <si>
    <t>Reg Liab - Litigation Proceeds</t>
  </si>
  <si>
    <t>Reg Liab - CA Aerojet Project</t>
  </si>
  <si>
    <t>Reg Liab - MTBE Settlement</t>
  </si>
  <si>
    <t>Reg Liab - Atrazine Settlement</t>
  </si>
  <si>
    <t>Reg Liab - Interim Rates</t>
  </si>
  <si>
    <t>Reg Liab - Def Revenue CIAC FIT</t>
  </si>
  <si>
    <t>Reg Liab - Cost of Capital Reserve</t>
  </si>
  <si>
    <t>RL- Aluminum Sulfate</t>
  </si>
  <si>
    <t>Reg Liab - Refund of COR</t>
  </si>
  <si>
    <t>Reg Liab - Pandemic Costs</t>
  </si>
  <si>
    <t>Reg Liab - CIAC CP</t>
  </si>
  <si>
    <t>Reg Liab - CAC CP</t>
  </si>
  <si>
    <t>DSIC Surcharge Overcollection</t>
  </si>
  <si>
    <t>Reg Liab - Other</t>
  </si>
  <si>
    <t>Reg Liab - Cost of Removal</t>
  </si>
  <si>
    <t>Reg Liab - Cost of Removal RWIP</t>
  </si>
  <si>
    <t>Accrued Pension Expense</t>
  </si>
  <si>
    <t>Accrued Pension Expense ERP (SERP)</t>
  </si>
  <si>
    <t>Accrued Pension Expense ERP (SRP)</t>
  </si>
  <si>
    <t>Accrued Pension Exp ERP (Special Contract)</t>
  </si>
  <si>
    <t>Accrued OPEB</t>
  </si>
  <si>
    <t>Accrued OPEB NEI</t>
  </si>
  <si>
    <t>Accrued OPEB Medicare Subsidy</t>
  </si>
  <si>
    <t>Deferred Revenue - CIAC</t>
  </si>
  <si>
    <t>Deferred Revenue - CIAC FIT</t>
  </si>
  <si>
    <t>Deferred Revenue - CIAC SIT</t>
  </si>
  <si>
    <t>Deferred Revenue - CAC</t>
  </si>
  <si>
    <t>Deferred Revenue - Tax Gross-Up AIC</t>
  </si>
  <si>
    <t>Deferred Revenue - Tax Gross-Up AIC FIT/SIT</t>
  </si>
  <si>
    <t>Deferred Revenue - Tax Gross-Up AIC SIT</t>
  </si>
  <si>
    <t>Deferred Revenue</t>
  </si>
  <si>
    <t>MPWMD Surcharge Collected for Others</t>
  </si>
  <si>
    <t>Accrued Defined Contribution SERP</t>
  </si>
  <si>
    <t>Accrued NOAA Settlement</t>
  </si>
  <si>
    <t>Accrued 401k Restoration</t>
  </si>
  <si>
    <t>Accrued Asset Retirement Obligation Liability</t>
  </si>
  <si>
    <t>Deferred FAS 112 Costs</t>
  </si>
  <si>
    <t>Swap Contract FV Liability</t>
  </si>
  <si>
    <t>Extension Deposits in Suspense</t>
  </si>
  <si>
    <t>Advance Pay &amp; Deposits</t>
  </si>
  <si>
    <t>Accrued Dividend Equivalents</t>
  </si>
  <si>
    <t>Property Sales in Suspense</t>
  </si>
  <si>
    <t>Deferred Compensation (prior 1/1/08)</t>
  </si>
  <si>
    <t>Non-Qualified Savings &amp; Def Compensation</t>
  </si>
  <si>
    <t>Accrued Sick Bank</t>
  </si>
  <si>
    <t>Long Term Liability Acquisition Offset</t>
  </si>
  <si>
    <t>Surcharge Clearing- WV B&amp;O Tax (CIS)</t>
  </si>
  <si>
    <t>DCN-Deferred Credit Other - Not Tax Sensitive</t>
  </si>
  <si>
    <t>Accrued Long Term Liability - Other</t>
  </si>
  <si>
    <t>Accrued Long Term Liability - Other Interco</t>
  </si>
  <si>
    <t>Operating Lease Long-Term Liability</t>
  </si>
  <si>
    <t>Misc Operating Reserve</t>
  </si>
  <si>
    <t>FIN 48 Reserve - Federal</t>
  </si>
  <si>
    <t>FIN 48 Reserve Penalty &amp; Interest - Federal</t>
  </si>
  <si>
    <t>FIN 48 Reserve - State</t>
  </si>
  <si>
    <t>FIN 48 Reserve Penalty &amp; Interest - State</t>
  </si>
  <si>
    <t>CIAC-Non Taxable -  Mains</t>
  </si>
  <si>
    <t>CIAC-Non Taxable -  Ext Dep</t>
  </si>
  <si>
    <t>CIAC-Non Taxable -  Services</t>
  </si>
  <si>
    <t>CIAC-Non Taxable -  Meters</t>
  </si>
  <si>
    <t>CIAC-Non Taxable -  Hydrants</t>
  </si>
  <si>
    <t>CIAC-Non Taxable -  Other</t>
  </si>
  <si>
    <t>CIAC-Non Taxable -  Other Spec Fac Fee</t>
  </si>
  <si>
    <t>CIAC-Non Taxable -  Other Terra Cotta</t>
  </si>
  <si>
    <t>CIAC-Non Taxable -  Other Gov Gmt Contamn Proceed</t>
  </si>
  <si>
    <t>CIAC-Non Taxable -  Other Gov Loan Contamn Proceed</t>
  </si>
  <si>
    <t>CIAC-Non Taxable -  Other Damg Awd Contamn Proceed</t>
  </si>
  <si>
    <t>CIAC-Non Taxable -  Other Settlmnt Contamn Proceed</t>
  </si>
  <si>
    <t>CIAC-Non Taxable -  Other Gvt Ord Contmn Pvt Funds</t>
  </si>
  <si>
    <t>CIAC-Non Taxable -  Other Gvt Ord Contmn Pub Funds</t>
  </si>
  <si>
    <t>CIAC-Non Taxable -  Other Insurance Contmn Proceed</t>
  </si>
  <si>
    <t>CIAC-Non Taxable -  WIP</t>
  </si>
  <si>
    <t>CIAC-Non Taxable -  Non-Utility Property Property</t>
  </si>
  <si>
    <t>CIAC-Taxable - Mains</t>
  </si>
  <si>
    <t>CIAC-Taxable - Extension Deposits</t>
  </si>
  <si>
    <t>CIAC-Taxable - Services</t>
  </si>
  <si>
    <t>CIAC-Taxable - Meters</t>
  </si>
  <si>
    <t>CIAC-Taxable - Hydrants</t>
  </si>
  <si>
    <t>CIAC-Taxable - Other</t>
  </si>
  <si>
    <t>CIAC-Taxable -  Other Settlmnt Contamn Proceed</t>
  </si>
  <si>
    <t>CIAC-Taxable - WIP</t>
  </si>
  <si>
    <t>CIAC-Taxable - Mains SIT</t>
  </si>
  <si>
    <t>CIAC-Taxable - Services SIT</t>
  </si>
  <si>
    <t>CIAC-Taxable - Hydrants SIT</t>
  </si>
  <si>
    <t>CIAC-Taxable - Other SIT</t>
  </si>
  <si>
    <t>CIAC-Taxable - WIP SIT</t>
  </si>
  <si>
    <t>CIAC-Taxable - Mains FIT</t>
  </si>
  <si>
    <t>CIAC-Taxable - Extension Deposits - FIT</t>
  </si>
  <si>
    <t>CIAC-Taxable - Services FIT</t>
  </si>
  <si>
    <t>CIAC-Taxable - Meters FIT</t>
  </si>
  <si>
    <t>CIAC-Taxable - Hydrants FIT</t>
  </si>
  <si>
    <t>CIAC-Taxable - Other FIT</t>
  </si>
  <si>
    <t>Accum Amort CIAC - Mains</t>
  </si>
  <si>
    <t>Accum Amort CIAC - Services</t>
  </si>
  <si>
    <t>Accum Amort CIAC - Meters</t>
  </si>
  <si>
    <t>Accum Amort CIAC - Hydrants</t>
  </si>
  <si>
    <t>Accum Amort CIAC - Other</t>
  </si>
  <si>
    <t>Accum Amort CIAC - Tax</t>
  </si>
  <si>
    <t>999 Line JE Clearing</t>
  </si>
  <si>
    <t>Residential Sales Billed</t>
  </si>
  <si>
    <t>Residential Sales Billed - Discount</t>
  </si>
  <si>
    <t>Residential Sales Billed Surcharge</t>
  </si>
  <si>
    <t>Residential Sales Billed Surcharge - SRF</t>
  </si>
  <si>
    <t>Residential Sales Billed Surcharge - LOAN payments</t>
  </si>
  <si>
    <t>Residential Sales Billed Surcharge - Clearing</t>
  </si>
  <si>
    <t>Residential Sales Billed DSIC</t>
  </si>
  <si>
    <t>Residential Sales Billed Other Investment Surch</t>
  </si>
  <si>
    <t>Residential Sales Billed Unmetered</t>
  </si>
  <si>
    <t>Residential Sales Billed Non-Rev Stabil Mechanism</t>
  </si>
  <si>
    <t>Residential Sales Unbilled</t>
  </si>
  <si>
    <t>Commercial Sales Billed</t>
  </si>
  <si>
    <t>Commercial Sales Billed Surcharge</t>
  </si>
  <si>
    <t>Commercial Sales Billed Surcharge - SRF</t>
  </si>
  <si>
    <t>Commercial Sales Billed Surcharge - LOAN payments</t>
  </si>
  <si>
    <t>Commercial Sales Billed DSIC</t>
  </si>
  <si>
    <t>Commercial Sales Billed Other Investment Surch</t>
  </si>
  <si>
    <t>Commercial Sales Billed Unmetered</t>
  </si>
  <si>
    <t>Commercial Sales Billed Non-Rev Stabil Mechanism</t>
  </si>
  <si>
    <t>Commercial Sales Unbilled</t>
  </si>
  <si>
    <t>Industrial Sales Billed</t>
  </si>
  <si>
    <t>Industrial Sales Billed Surcharge</t>
  </si>
  <si>
    <t>Industrial Sales Billed Surcharge - SRF</t>
  </si>
  <si>
    <t>Industrial Sales Billed Surcharge - LOAN payments</t>
  </si>
  <si>
    <t>Industrial Sales Billed DSIC</t>
  </si>
  <si>
    <t>Industial Sales Billed Other Investment Surch</t>
  </si>
  <si>
    <t>Industrial Sales Billed Non-Rev Stabil Mechanism</t>
  </si>
  <si>
    <t>Industiral Sales Unbilled</t>
  </si>
  <si>
    <t>Accrued Revenue Stabilization</t>
  </si>
  <si>
    <t>Accrued Property Tax Rev Stblztn</t>
  </si>
  <si>
    <t>Public Fire Billed</t>
  </si>
  <si>
    <t>Public Fire Billed Surcharge</t>
  </si>
  <si>
    <t>Public Fire Billed Surcharge - SRF</t>
  </si>
  <si>
    <t>Public Fire Billed Surcharge - LOAN payments</t>
  </si>
  <si>
    <t>Public Fire Billed DSIC</t>
  </si>
  <si>
    <t>Public Fire Billed Other Investment Surch</t>
  </si>
  <si>
    <t>Public Fire Billed Non-Rev Stabil Mechanism</t>
  </si>
  <si>
    <t>Public Fire Unbilled</t>
  </si>
  <si>
    <t>Private Fire Billed</t>
  </si>
  <si>
    <t>Private Fire Billed Surcharge</t>
  </si>
  <si>
    <t>Private Fire Billed Surcharge - SRF</t>
  </si>
  <si>
    <t>Private Fire Billed Surcharge - LOAN payments</t>
  </si>
  <si>
    <t>Private Fire Billed DSIC</t>
  </si>
  <si>
    <t>Private Fire Billed Other Investment Such</t>
  </si>
  <si>
    <t>Private Fire Billed Non-Rev Stabil Mechanism</t>
  </si>
  <si>
    <t>Private Fire Unbilled</t>
  </si>
  <si>
    <t>Public Authority Billed</t>
  </si>
  <si>
    <t>Public Authority Billed Surcharge</t>
  </si>
  <si>
    <t>Public Authority Billed Surcharge - SRF</t>
  </si>
  <si>
    <t>Public Authority Billed Surcharge - LOAN payments</t>
  </si>
  <si>
    <t>Public Authority Billed DSIC</t>
  </si>
  <si>
    <t>Public Authority Billed Other Investment Such</t>
  </si>
  <si>
    <t>Public Authority Billed Non-Rev Stabil Mechanism</t>
  </si>
  <si>
    <t>Public Authority Unbilled</t>
  </si>
  <si>
    <t>Sales for Resale Billed</t>
  </si>
  <si>
    <t>Sales for Resale Billed Interco</t>
  </si>
  <si>
    <t>Sales for Resale Billed Surcharge</t>
  </si>
  <si>
    <t>Sales for Resale Billed DSIC</t>
  </si>
  <si>
    <t>Sales for Resale Billed Other Investment Surch</t>
  </si>
  <si>
    <t>Sales for Resale Billed DSIC Interco</t>
  </si>
  <si>
    <t>Sales for Resale Billed Other Investment Surch I/C</t>
  </si>
  <si>
    <t>Sales for Resale Billed Non-Rev Stabil Mechanism</t>
  </si>
  <si>
    <t>Sales for Resale Unbilled</t>
  </si>
  <si>
    <t>Misc Sales Billed</t>
  </si>
  <si>
    <t>Misc Sales Billed Surcharge</t>
  </si>
  <si>
    <t>Miscellaneous Sales Billed Surcharge - SRF</t>
  </si>
  <si>
    <t>Miscellaneous Sales Billed Surcharge - LOAN pymnts</t>
  </si>
  <si>
    <t>Misc Sales Billed DSIC</t>
  </si>
  <si>
    <t>Misc Sales Billed Other Investment Surch</t>
  </si>
  <si>
    <t>Misc Sales Billed Unmetered</t>
  </si>
  <si>
    <t>Misc Sales Billed Non-Rev Stabil Mechanism</t>
  </si>
  <si>
    <t>Misc Sales Unbilled</t>
  </si>
  <si>
    <t>Misc Sales ORCOM Errors</t>
  </si>
  <si>
    <t>Other Water Revenue - Temp Service</t>
  </si>
  <si>
    <t>Other Water Revenue - Conservation</t>
  </si>
  <si>
    <t>Other Water Revenue - Amort Def CIAC</t>
  </si>
  <si>
    <t>Other Water Revenue</t>
  </si>
  <si>
    <t>Other Water Revenue - Leak Adjustment</t>
  </si>
  <si>
    <t>Domestic WW Service Billed</t>
  </si>
  <si>
    <t>Domestic WW Service Billed Bimonthly</t>
  </si>
  <si>
    <t>Domestic WW Service Billed Surcharge</t>
  </si>
  <si>
    <t>Domestic WW Service Billed DSIC</t>
  </si>
  <si>
    <t>Domestic WW Service Billed Other Investment Surch</t>
  </si>
  <si>
    <t>Domestic WW Service Billed CGCR</t>
  </si>
  <si>
    <t>Domestic WW Service Billed Non-RevStabil Mechanism</t>
  </si>
  <si>
    <t>Domestic WW Service Unbilled</t>
  </si>
  <si>
    <t>Commerical WW Service Billed</t>
  </si>
  <si>
    <t>Commerical WW Service Billed Surcharge</t>
  </si>
  <si>
    <t>Commercial WW Service Billed DSIC</t>
  </si>
  <si>
    <t>Commercial WW Service Billed Other Investment Sur</t>
  </si>
  <si>
    <t>Commerical WW Service Billed CGCR</t>
  </si>
  <si>
    <t>Commercial WW ServiceBilled Non-RevStabilMechanism</t>
  </si>
  <si>
    <t>Commercial WW Service Unbilled</t>
  </si>
  <si>
    <t>Industrial WW Service Billed</t>
  </si>
  <si>
    <t>Industrial WW Service Billed Surcharge</t>
  </si>
  <si>
    <t>Industrial WW Service Billed DSIC</t>
  </si>
  <si>
    <t>Industrial WW Service Billed Other Investment Sur</t>
  </si>
  <si>
    <t>Industrial WW Service Billed CGCR</t>
  </si>
  <si>
    <t>Industrial WW ServiceBilled Non-RevStabilMechanism</t>
  </si>
  <si>
    <t>Industrial WW Service Unbilled</t>
  </si>
  <si>
    <t>Accrued Revenue Stabilization WW</t>
  </si>
  <si>
    <t>Public Authority WW Service Billed</t>
  </si>
  <si>
    <t>Public Authority WW Service Billed Surcharge</t>
  </si>
  <si>
    <t>Public Authority WW Service Billed DSIC</t>
  </si>
  <si>
    <t>Public Authority WW Serv Billed Other Invest Surch</t>
  </si>
  <si>
    <t>Public Authority WW Service Billed CGCR</t>
  </si>
  <si>
    <t>Public AuthorityWW ServiceBilled Non-RevStabilMech</t>
  </si>
  <si>
    <t>Public Authority WW Service Unbilled</t>
  </si>
  <si>
    <t>Sale for Resale WW Service Billed DSIC</t>
  </si>
  <si>
    <t>Sales for Resale WW Billed Non-Rev StabilMechanism</t>
  </si>
  <si>
    <t>Misc WW Service Billed</t>
  </si>
  <si>
    <t>Misc WW Service Billed Surcharge</t>
  </si>
  <si>
    <t>Misc Sales WW Service Billed DSIC</t>
  </si>
  <si>
    <t>Misc Sales WW Service Billed Other Investment Sur</t>
  </si>
  <si>
    <t>Misc WW Service Billed CGCR</t>
  </si>
  <si>
    <t>Misc WW Service Billed Non-RevStabil Mechanism</t>
  </si>
  <si>
    <t>Misc WW Service Unbilled</t>
  </si>
  <si>
    <t>Other Revenue WW - Guaranteed</t>
  </si>
  <si>
    <t>Other WW Revenue</t>
  </si>
  <si>
    <t>Other Revenue WW - Intercompany</t>
  </si>
  <si>
    <t>Other Revenue - Interco</t>
  </si>
  <si>
    <t>Other Revenue - Guaranteed</t>
  </si>
  <si>
    <t>Other Revenue - Late Payment Charge</t>
  </si>
  <si>
    <t>Other Revenue - Rent</t>
  </si>
  <si>
    <t>Other Revenue - Rent Interco</t>
  </si>
  <si>
    <t>Other Revenue - Collection for Others</t>
  </si>
  <si>
    <t>Other Revenue - NSF Check Charge</t>
  </si>
  <si>
    <t>Other Revenue - Application/Initiation Fee</t>
  </si>
  <si>
    <t>Other Revenue - Usage Data</t>
  </si>
  <si>
    <t>Other Revenue - Reconnection Fee</t>
  </si>
  <si>
    <t>Other Revenue - Frozen Meter</t>
  </si>
  <si>
    <t>Other Revenue - CFO - CA PUC Surcharge</t>
  </si>
  <si>
    <t>Other Revenue - Storage Fees</t>
  </si>
  <si>
    <t>Other Revenue - After Hrs Charge</t>
  </si>
  <si>
    <t>Other Revenue - Misc Service</t>
  </si>
  <si>
    <t>Other Revenue WW - Late Payment Charge</t>
  </si>
  <si>
    <t>Other Revenue WW - Misc Service</t>
  </si>
  <si>
    <t>Leak Adjustment Revenue</t>
  </si>
  <si>
    <t>Revenue Conversion - CIS</t>
  </si>
  <si>
    <t>Service Company Revenue OPEX Interco</t>
  </si>
  <si>
    <t>Service Company Revenue CAPEX Interco</t>
  </si>
  <si>
    <t>Servco Company Revenue Market Based COs Interco</t>
  </si>
  <si>
    <t>Labor Natural Account</t>
  </si>
  <si>
    <t>Labor Expense Accrual</t>
  </si>
  <si>
    <t>Labor Expense - Intercompany</t>
  </si>
  <si>
    <t>Labor Oper Source of Supply</t>
  </si>
  <si>
    <t>Labor Oper Source of Supply - Super &amp; Eng</t>
  </si>
  <si>
    <t>Labor Oper Pumping</t>
  </si>
  <si>
    <t>Labor Oper Pumping - Super &amp; Eng</t>
  </si>
  <si>
    <t>Labor Oper Pumping - Power Prod</t>
  </si>
  <si>
    <t>Labor Oper Pumping - Pump</t>
  </si>
  <si>
    <t>Labor Oper Water Treatment</t>
  </si>
  <si>
    <t>Labor Oper Water Treatment - Super &amp; Eng</t>
  </si>
  <si>
    <t>Labor Oper Transmission &amp; Distribution</t>
  </si>
  <si>
    <t>Labor Oper Trans &amp; Distr - Super &amp; Eng</t>
  </si>
  <si>
    <t>Labor Oper Trans &amp; Distr - Storage Facility</t>
  </si>
  <si>
    <t>Labor Oper Trans &amp; Distr - Lines</t>
  </si>
  <si>
    <t>Labor Oper Trans &amp; Distr - Meter</t>
  </si>
  <si>
    <t>Labor Oper Trans &amp; Distr - Meter Install</t>
  </si>
  <si>
    <t>Labor Oper Customer Accounting</t>
  </si>
  <si>
    <t>Labor Oper Customer Acctg - Super &amp; Eng</t>
  </si>
  <si>
    <t>Labor Oper Customer Acctg - Meter Read</t>
  </si>
  <si>
    <t>Labor Oper Customer Acctg - Cust Rec &amp; Coll</t>
  </si>
  <si>
    <t>Labor Oper Customer Acctg - Cust Serv &amp; Info</t>
  </si>
  <si>
    <t>Labor Oper Admin &amp; General</t>
  </si>
  <si>
    <t>Labor Oper Adm &amp; Gen - Director &amp; Officer</t>
  </si>
  <si>
    <t>Labor Maint Source of Supply</t>
  </si>
  <si>
    <t>Labor Maint Source of Supply - Super &amp; Eng</t>
  </si>
  <si>
    <t>Labor Maint Source of Supply - Struct &amp;Imp</t>
  </si>
  <si>
    <t>Labor Maint Source of Supply - Coll &amp; Imp</t>
  </si>
  <si>
    <t>Labor Maint Source of Supply - Lake</t>
  </si>
  <si>
    <t>Labor Maint Source of Supply - Wells</t>
  </si>
  <si>
    <t>Labor Maint Src of Supply-Infilt Galleries</t>
  </si>
  <si>
    <t>Labor Maint Src of Supply-Supply Mains</t>
  </si>
  <si>
    <t>Labor Maint Pumping</t>
  </si>
  <si>
    <t>Labor Maint Pumping - Super &amp; Eng</t>
  </si>
  <si>
    <t>Labor Maint Pumping - Struct &amp; Imp</t>
  </si>
  <si>
    <t>Labor Maint Pumping - Power Prod</t>
  </si>
  <si>
    <t>Labor Maint Water Treatment</t>
  </si>
  <si>
    <t>Labor Maint Water Treatment - Super &amp; Eng</t>
  </si>
  <si>
    <t>Labor Maint Water Treatment - Struct &amp; Imp</t>
  </si>
  <si>
    <t>Labor Maint Water Treatment - Equipment</t>
  </si>
  <si>
    <t>Labor Maint Transmission &amp; Distribution</t>
  </si>
  <si>
    <t>Labor Maint Transmssn &amp; Distr - Super &amp; Eng</t>
  </si>
  <si>
    <t>Labor Maint Transmssn &amp; Distr - Struct &amp; Imp</t>
  </si>
  <si>
    <t>Labor Maint Transmssn &amp; Distr - Dist Res</t>
  </si>
  <si>
    <t>Labor Maint Transmssn &amp; Distr - Mains</t>
  </si>
  <si>
    <t>Labor Maint Transmssn &amp; Distr - Fire Mains</t>
  </si>
  <si>
    <t>Labor Maint Transmssn &amp; Distr - Service</t>
  </si>
  <si>
    <t>Labor Maint Transmssn &amp; Distr - Meter</t>
  </si>
  <si>
    <t>Labor Maint Transmssn &amp; Distr - Hydrants</t>
  </si>
  <si>
    <t>Labor Maint Admin &amp; General</t>
  </si>
  <si>
    <t>Labor Capitalized Credits</t>
  </si>
  <si>
    <t>Labor Non-scheduled Overtime - Natural Account</t>
  </si>
  <si>
    <t>Labor Oper Non-scheduled Overtime- SS</t>
  </si>
  <si>
    <t>Labor Oper Non-scheduled Overtime- SS Super &amp; Eng</t>
  </si>
  <si>
    <t>Labor Oper Non-scheduled Overtime- P</t>
  </si>
  <si>
    <t>Labor Oper Non-scheduled Overtime- P Super &amp; Eng</t>
  </si>
  <si>
    <t>Labor Oper Non-scheduled Overtime- P Power Prod</t>
  </si>
  <si>
    <t>Labor Oper Non-scheduled Overtime- P Pump</t>
  </si>
  <si>
    <t>Labor Oper Non-scheduled Overtime- WT</t>
  </si>
  <si>
    <t>Labor Oper Non-scheduled Overtime- WT Super &amp; Eng</t>
  </si>
  <si>
    <t>Labor Oper Non-scheduled Overtime- TD</t>
  </si>
  <si>
    <t>Labor Oper Non-scheduled Overtime- TD Super &amp; Eng</t>
  </si>
  <si>
    <t>Labor Oper Non-scheduled OT-TD Storage Facility</t>
  </si>
  <si>
    <t>Labor Oper Non-scheduled Overtime- TD Lines</t>
  </si>
  <si>
    <t>Labor Oper Non-scheduled Overtime- TD Meter</t>
  </si>
  <si>
    <t>Labor Oper Non-scheduled OT-TD Meter Install</t>
  </si>
  <si>
    <t>Labor Oper Non-scheduled Overtime- CA</t>
  </si>
  <si>
    <t>Labor Oper Non-scheduled Overtime- CA Super &amp; Eng</t>
  </si>
  <si>
    <t>Labor Oper Non-scheduled Overtime- CA Meter Read</t>
  </si>
  <si>
    <t>Labor Oper Non-scheduled OT - CA Cust Rec &amp; Coll</t>
  </si>
  <si>
    <t>Labor Oper Non-scheduled OT - CA Cust Serv &amp; Info</t>
  </si>
  <si>
    <t>Labor Oper Non-scheduled Overtime- AG</t>
  </si>
  <si>
    <t>Labor Maint Non-scheduled Overtime- SS</t>
  </si>
  <si>
    <t>Labor Maint Non-scheduled Overtime- SS Super &amp; Eng</t>
  </si>
  <si>
    <t>Labor Maint Non-scheduled OT - SS Struct &amp; Imp</t>
  </si>
  <si>
    <t>Labor Maint Non-scheduled Overtime- SS Coll &amp; Imp</t>
  </si>
  <si>
    <t>Labor Maint Non-scheduled Overtime- SS Lake</t>
  </si>
  <si>
    <t>Labor Maint Non-scheduled Overtime- SS Wells</t>
  </si>
  <si>
    <t>Labor Maint Non-scheduled OT - SS Infilt Gallery</t>
  </si>
  <si>
    <t>Labor Maint Non-scheduled OT - SS Supply Mains</t>
  </si>
  <si>
    <t>Labor Maint Non-scheduled Overtime- P</t>
  </si>
  <si>
    <t>Labor Maint Non-scheduled Overtime- P Super &amp; Eng</t>
  </si>
  <si>
    <t>Labor Maint Non-scheduled Overtime- P Struct &amp; Imp</t>
  </si>
  <si>
    <t>Labor Maint Non-scheduled Overtime- P Power Prod</t>
  </si>
  <si>
    <t>Labor Maint Non-scheduled Overtime- WT</t>
  </si>
  <si>
    <t>Labor Maint Non-scheduled Overtime- WT Super &amp; Eng</t>
  </si>
  <si>
    <t>Labor Maint Non-scheduled OT - WT Struct &amp; Imp</t>
  </si>
  <si>
    <t>Labor Maint Non-scheduled Overtime- WT Equipment</t>
  </si>
  <si>
    <t>Labor Maint Non-scheduled Overtime- TD</t>
  </si>
  <si>
    <t>Labor Maint Non-scheduled Overtime- TD Super &amp; Eng</t>
  </si>
  <si>
    <t>Labor Maint Non-scheduled OT - TD Struct &amp; Imp</t>
  </si>
  <si>
    <t>Labor Maint Non-scheduled Overtime- TD Dist Res</t>
  </si>
  <si>
    <t>Labor Maint Non-scheduled Overtime- TD Mains</t>
  </si>
  <si>
    <t>Labor Maint Non-scheduled Overtime- TD Fire Main</t>
  </si>
  <si>
    <t>Labor Maint Non-scheduled Overtime- TD Service</t>
  </si>
  <si>
    <t>Labor Maint Non-scheduled Overtime- TD Meter</t>
  </si>
  <si>
    <t>Labor Maint Non-scheduled Overtime- TD Hydrant</t>
  </si>
  <si>
    <t>Labor Maint Non-scheduled Overtime- AG</t>
  </si>
  <si>
    <t>Labor Non-scheduled Overtime- Capitalized Credits</t>
  </si>
  <si>
    <t>Labor Overtime - Natural Account</t>
  </si>
  <si>
    <t>Labor Oper Scheduled Overtime-SS</t>
  </si>
  <si>
    <t>Labor Oper Scheduled Overtime-SS Super &amp; Eng</t>
  </si>
  <si>
    <t>Labor Oper Scheduled Overtime-P</t>
  </si>
  <si>
    <t>Labor Oper Scheduled Overtime-P Super &amp; Eng</t>
  </si>
  <si>
    <t>Labor Oper Scheduled Overtime-P Power Prod</t>
  </si>
  <si>
    <t>Labor Oper Scheduled Overtime-P Pump</t>
  </si>
  <si>
    <t>Labor Oper Scheduled Overtime-WT</t>
  </si>
  <si>
    <t>Labor Oper Scheduled Overtime-WT Super &amp; Eng</t>
  </si>
  <si>
    <t>Labor Oper Scheduled Overtime-TD</t>
  </si>
  <si>
    <t>Labor Oper Scheduled Overtime-TD Super &amp; Eng</t>
  </si>
  <si>
    <t>Labor Oper Scheduled Overtime-TD Storage Facility</t>
  </si>
  <si>
    <t>Labor Oper Scheduled Overtime-TD Lines</t>
  </si>
  <si>
    <t>Labor Oper Scheduled Overtime-TD Meter</t>
  </si>
  <si>
    <t>Labor Oper Scheduled Overtime-TD Meter Install</t>
  </si>
  <si>
    <t>Labor Oper Scheduled Overtime-CA</t>
  </si>
  <si>
    <t>Labor Oper Scheduled Overtime-CA Super &amp; Eng</t>
  </si>
  <si>
    <t>Labor Oper Scheduled Overtime-CA Merer Read</t>
  </si>
  <si>
    <t>Labor Oper Scheduled Overtime-CA Cust Rec &amp; Coll</t>
  </si>
  <si>
    <t>Labor Oper Scheduled Overtime-CA Cust Serv &amp; Info</t>
  </si>
  <si>
    <t>Labor Oper Scheduled Overtime-AG</t>
  </si>
  <si>
    <t>Labor Maint Scheduled Overtime-SS</t>
  </si>
  <si>
    <t>Labor Maint Scheduled Overtime-SS Super &amp; Eng</t>
  </si>
  <si>
    <t>Labor Maint Scheduled Overtime-SS Struct &amp; Imp</t>
  </si>
  <si>
    <t>Labor Maint Scheduled Overtime-SS Coll &amp; Imp</t>
  </si>
  <si>
    <t>Labor Maint Scheduled Overtime-SS Lake</t>
  </si>
  <si>
    <t>Labor Maint Scheduled Overtime-SS Wells</t>
  </si>
  <si>
    <t>Labor Maint Scheduled Overtime-SS Infilt Gallery</t>
  </si>
  <si>
    <t>Labor Maint Scheduled Overtime-SS Supply Main</t>
  </si>
  <si>
    <t>Labor Maint Scheduled Overtime-P</t>
  </si>
  <si>
    <t>Labor Maint Scheduled Overtime-P Super &amp; Eng</t>
  </si>
  <si>
    <t>Labor Maint Scheduled Overtime-P Struct &amp; Imp</t>
  </si>
  <si>
    <t>Labor Maint Scheduled Overtime-P Power Prod</t>
  </si>
  <si>
    <t>Labor Maint Scheduled Overtime-WT</t>
  </si>
  <si>
    <t>Labor Maint Scheduled Overtime-WT Super &amp; Eng</t>
  </si>
  <si>
    <t>Labor Maint Scheduled Overtime-WT Struct &amp; Imp</t>
  </si>
  <si>
    <t>Labor Maint Scheduled Overtime-WT Equipment</t>
  </si>
  <si>
    <t>Labor Maint Scheduled Overtime-TD</t>
  </si>
  <si>
    <t>Labor Maint Scheduled Overtime-TD Super &amp; Eng</t>
  </si>
  <si>
    <t>Labor Maint Scheduled Overtime-TD Struct &amp; Imp</t>
  </si>
  <si>
    <t>Labor Maint Scheduled Overtime-TD Dist Res</t>
  </si>
  <si>
    <t>Labor Maint Scheduled Overtime-TD Mains</t>
  </si>
  <si>
    <t>Labor Maint Scheduled Overtime-TD Fire Main</t>
  </si>
  <si>
    <t>Labor Maint Scheduled Overtime-TD Service</t>
  </si>
  <si>
    <t>Labor Maint Scheduled Overtime-TD Meter</t>
  </si>
  <si>
    <t>Labor Maint Scheduled Overtime-TD Hydrant</t>
  </si>
  <si>
    <t>Labor Maint Scheduled Overtime-AG</t>
  </si>
  <si>
    <t>Labor Scheduled Overtime- Capitalized Credits</t>
  </si>
  <si>
    <t>Annual Performance Plan</t>
  </si>
  <si>
    <t>Annual Performance Plan Cap Credits</t>
  </si>
  <si>
    <t>Compensation Exp - Options</t>
  </si>
  <si>
    <t>Compensation Expense - RSU/PSU</t>
  </si>
  <si>
    <t>Severance</t>
  </si>
  <si>
    <t>401k Expense</t>
  </si>
  <si>
    <t>401k Expense Cap Credits</t>
  </si>
  <si>
    <t>Defined Compensation Plan Expense</t>
  </si>
  <si>
    <t>Defined Comp Plan Exp Cap Credits</t>
  </si>
  <si>
    <t>Employee Stock Purchase Plan Expense</t>
  </si>
  <si>
    <t>DC Restoration Expense</t>
  </si>
  <si>
    <t>401k Restoration Expense</t>
  </si>
  <si>
    <t>Retiree Medical Expense</t>
  </si>
  <si>
    <t>Retiree Medical Expense Cap Credits</t>
  </si>
  <si>
    <t>FAS 112 Amortization</t>
  </si>
  <si>
    <t>Other Welfare - Natural Account</t>
  </si>
  <si>
    <t>Other Welfare - Source of Supply</t>
  </si>
  <si>
    <t>Other Welfare - Pumping</t>
  </si>
  <si>
    <t>Other Welfare - Water Treatment</t>
  </si>
  <si>
    <t>Other Welfare - Transm &amp; Distrib</t>
  </si>
  <si>
    <t>Other Welfare - Customer Accounting</t>
  </si>
  <si>
    <t>Other Welfare - Admin &amp; General</t>
  </si>
  <si>
    <t>Employee Awards</t>
  </si>
  <si>
    <t>Employee Physical Exams</t>
  </si>
  <si>
    <t>Safety Incentive Awards</t>
  </si>
  <si>
    <t>Tuition Aid</t>
  </si>
  <si>
    <t>Training</t>
  </si>
  <si>
    <t>Referral Bonus</t>
  </si>
  <si>
    <t>PBOP Expense</t>
  </si>
  <si>
    <t>PBOP Capitalized Credits</t>
  </si>
  <si>
    <t>Group Insurance Expense</t>
  </si>
  <si>
    <t>Group Insurance Capitalized Credits</t>
  </si>
  <si>
    <t>Health Savings Account Expense</t>
  </si>
  <si>
    <t>Pension Expense</t>
  </si>
  <si>
    <t>Pension Capitalized Credits</t>
  </si>
  <si>
    <t>Pension Expense - SRP</t>
  </si>
  <si>
    <t>Pension Expense - SERP</t>
  </si>
  <si>
    <t>Purchased Water</t>
  </si>
  <si>
    <t>PWAC Differential</t>
  </si>
  <si>
    <t>Purchased Water Interco</t>
  </si>
  <si>
    <t>Diversion Rights</t>
  </si>
  <si>
    <t>Waste Disposal</t>
  </si>
  <si>
    <t>PSTAC Differential</t>
  </si>
  <si>
    <t>PSTAC Amortization</t>
  </si>
  <si>
    <t>Waste Disposal Interco</t>
  </si>
  <si>
    <t>Amort Waste Disposal</t>
  </si>
  <si>
    <t>Purchased Power - Natural Account</t>
  </si>
  <si>
    <t>Purchased Power - Source of Supply</t>
  </si>
  <si>
    <t>Purchased Power - Pumping</t>
  </si>
  <si>
    <t>Purchased Power - Water Treatment</t>
  </si>
  <si>
    <t>Purchased Power - Transmission &amp; Distribution</t>
  </si>
  <si>
    <t>Purchased Power - Customer Accounting</t>
  </si>
  <si>
    <t>Purchased Power - Admin &amp; General</t>
  </si>
  <si>
    <t>Purchased Power Balancing Account</t>
  </si>
  <si>
    <t>Fuel for Power Production</t>
  </si>
  <si>
    <t>Chemicals</t>
  </si>
  <si>
    <t>Chemicals Carbon Interco</t>
  </si>
  <si>
    <t>M &amp; S  (O&amp;M) - Natural Account</t>
  </si>
  <si>
    <t>M &amp; S Oper - Source of Supply</t>
  </si>
  <si>
    <t>M &amp; S Oper - Pumping</t>
  </si>
  <si>
    <t>M &amp; S Oper - Water Treatment</t>
  </si>
  <si>
    <t>M &amp; S Oper - Transmission &amp; Distribution</t>
  </si>
  <si>
    <t>M &amp; S Oper - Customer Accounting</t>
  </si>
  <si>
    <t>M &amp; S Oper - Admin &amp; General</t>
  </si>
  <si>
    <t>Misc Exp (O&amp;M) - Natural Acct</t>
  </si>
  <si>
    <t>Misc Oper - Source of Supply</t>
  </si>
  <si>
    <t>Misc Oper - Pumping</t>
  </si>
  <si>
    <t>Misc Oper - Water Treatment</t>
  </si>
  <si>
    <t>Misc Oper - Transmission &amp; Distribution</t>
  </si>
  <si>
    <t>Misc Oper - Transmission &amp; Distribution Storage</t>
  </si>
  <si>
    <t>Misc Oper - Transmission &amp; Distribution Mains</t>
  </si>
  <si>
    <t>Misc Oper - Transmission &amp; Distribution Meters</t>
  </si>
  <si>
    <t>Misc Oper - Transmssn &amp; Distr Meter Install</t>
  </si>
  <si>
    <t>Misc Oper - Customer Accounting</t>
  </si>
  <si>
    <t>Misc Oper - Customer Accounting Mtr Read</t>
  </si>
  <si>
    <t>Misc Oper - Customer Accounting Cust Rec</t>
  </si>
  <si>
    <t>Misc Oper - Customer Accounting Cust Serv</t>
  </si>
  <si>
    <t>Misc Oper - Admin &amp; General</t>
  </si>
  <si>
    <t>Advertising</t>
  </si>
  <si>
    <t>Bank Service Charges - Natural Account</t>
  </si>
  <si>
    <t>Bank Service Charges - Customer Accounting</t>
  </si>
  <si>
    <t>Bank Service Charges - Admin &amp; General</t>
  </si>
  <si>
    <t>Books &amp; Publications</t>
  </si>
  <si>
    <t>Business Development</t>
  </si>
  <si>
    <t>Charitable Contribution Deductible</t>
  </si>
  <si>
    <t>Charitable Contribution Nondeductible</t>
  </si>
  <si>
    <t>Charitable Donations - Health/Education/Environmnt</t>
  </si>
  <si>
    <t>Charitable Donations - Community</t>
  </si>
  <si>
    <t>Community Partnerships</t>
  </si>
  <si>
    <t>Community Commercial Initiatives</t>
  </si>
  <si>
    <t>Customer Education</t>
  </si>
  <si>
    <t>Customer Education Communication - Reg</t>
  </si>
  <si>
    <t>Customer Education Communication - Third Party</t>
  </si>
  <si>
    <t>Customer Education Communication - Issues</t>
  </si>
  <si>
    <t>Customer Education Communication - Conservation</t>
  </si>
  <si>
    <t>Customer Education Communication - Printed</t>
  </si>
  <si>
    <t>Customer Education - Bill Inserts</t>
  </si>
  <si>
    <t>Customer Education - Press Releases</t>
  </si>
  <si>
    <t>Customer Education - Media Editorial</t>
  </si>
  <si>
    <t>Customer Education - Video &amp; Photo</t>
  </si>
  <si>
    <t>Customer Education - Online Development/Production</t>
  </si>
  <si>
    <t>Community Relations - Events</t>
  </si>
  <si>
    <t>Community Relations - Specialty</t>
  </si>
  <si>
    <t>Collection Agencies</t>
  </si>
  <si>
    <t>Community Relations</t>
  </si>
  <si>
    <t>Co Dues/Membership Deductible</t>
  </si>
  <si>
    <t>Co Dues/Membership Nondeductible</t>
  </si>
  <si>
    <t>Condemnation Costs</t>
  </si>
  <si>
    <t>Conservation Expense</t>
  </si>
  <si>
    <t>Credit Line Fees</t>
  </si>
  <si>
    <t>Credit Line Fees Interco</t>
  </si>
  <si>
    <t>Directors Fees</t>
  </si>
  <si>
    <t>Directors Expenses</t>
  </si>
  <si>
    <t>Electricity - Natural Account</t>
  </si>
  <si>
    <t>Electricity - Source of Supply</t>
  </si>
  <si>
    <t>Electricity - Water Treatment</t>
  </si>
  <si>
    <t>Electricity - Transmission &amp; Distribution</t>
  </si>
  <si>
    <t>Electricity - Customer Accounting</t>
  </si>
  <si>
    <t>Electricity - Admin &amp; General</t>
  </si>
  <si>
    <t>Employee Expenses</t>
  </si>
  <si>
    <t>Conferences &amp; Registration</t>
  </si>
  <si>
    <t>Meals Deductible</t>
  </si>
  <si>
    <t>Meals Non-Deductible</t>
  </si>
  <si>
    <t>Amort Bus Services Proj Exp</t>
  </si>
  <si>
    <t>Forms - Natural Account</t>
  </si>
  <si>
    <t>Forms - Customer Accounting</t>
  </si>
  <si>
    <t>Forms - Admin &amp; General</t>
  </si>
  <si>
    <t>Grounds Keeping - Natural Account</t>
  </si>
  <si>
    <t>Grounds Keeping - Source of Supply</t>
  </si>
  <si>
    <t>Grounds Keeping - Water Treatment</t>
  </si>
  <si>
    <t>Grounds Keeping - Transmission &amp; Distribution</t>
  </si>
  <si>
    <t>Grounds Keeping - Admin &amp; General</t>
  </si>
  <si>
    <t>Heating Oil/Gas - Natural Account</t>
  </si>
  <si>
    <t>Heating Oil/Gas - Source of Supply</t>
  </si>
  <si>
    <t>Heating Oil/Gas - Water Treatment</t>
  </si>
  <si>
    <t>Heating Oil/Gas - Transmission &amp; Distribution</t>
  </si>
  <si>
    <t>Heating Oil/Gas - Customer Accounting</t>
  </si>
  <si>
    <t>Heating Oil/Gas - Admin &amp; General</t>
  </si>
  <si>
    <t>Hiring Costs</t>
  </si>
  <si>
    <t>Injuries and Damages</t>
  </si>
  <si>
    <t>Inventory Physical Write-off Scrap</t>
  </si>
  <si>
    <t>Janitorial - Natural Account</t>
  </si>
  <si>
    <t>Janitorial - Pumping</t>
  </si>
  <si>
    <t>Janitorial - Water Treatment</t>
  </si>
  <si>
    <t>Janitorial - Transmission &amp; Distribution</t>
  </si>
  <si>
    <t>Janitorial - Customer Accounting</t>
  </si>
  <si>
    <t>Janitorial - Admin &amp; General</t>
  </si>
  <si>
    <t>Lab Supplies</t>
  </si>
  <si>
    <t>Lobbying Expenses</t>
  </si>
  <si>
    <t>Low Income Pay Program</t>
  </si>
  <si>
    <t>Office &amp; Admin Supplies - Natural Account</t>
  </si>
  <si>
    <t>Office &amp; Admin Supplies - Source of Supply</t>
  </si>
  <si>
    <t>Office &amp; Admin Supplies - Water Treatment</t>
  </si>
  <si>
    <t>Office &amp; Admin Supplies - Transmssn &amp; Distr</t>
  </si>
  <si>
    <t>Office &amp; Admin Supplies - Customer Accounting</t>
  </si>
  <si>
    <t>Office &amp; Admin Supplies - Admin &amp; General</t>
  </si>
  <si>
    <t>Overnight Shipping - Natural Account</t>
  </si>
  <si>
    <t>Overnight Shipping - Source of Supply</t>
  </si>
  <si>
    <t>Overnight Shipping - Water Treatment</t>
  </si>
  <si>
    <t>Overnight Shipping - Transmission &amp; Distribution</t>
  </si>
  <si>
    <t>Overnight Shipping - Customer Accounting</t>
  </si>
  <si>
    <t>Overnight Shipping - Admin &amp; General</t>
  </si>
  <si>
    <t>Penalties Nondeductible</t>
  </si>
  <si>
    <t>Postage - Natural Account</t>
  </si>
  <si>
    <t>Postage - Customer Accounting</t>
  </si>
  <si>
    <t>Postage - Admin &amp; General</t>
  </si>
  <si>
    <t>Printing</t>
  </si>
  <si>
    <t>Relocation Expenses</t>
  </si>
  <si>
    <t>Research &amp; Development</t>
  </si>
  <si>
    <t>Security Service - Natural Account</t>
  </si>
  <si>
    <t>Security Service - Source of Supply</t>
  </si>
  <si>
    <t>Security Service - Water Treatment</t>
  </si>
  <si>
    <t>Security Service - Transmission &amp; Distribution</t>
  </si>
  <si>
    <t>Security Service - Customer Accounting</t>
  </si>
  <si>
    <t>Security Service - Admin &amp; General</t>
  </si>
  <si>
    <t>Add'l Security Costs</t>
  </si>
  <si>
    <t>Software Licenses</t>
  </si>
  <si>
    <t>Telemetering - Source of Supply</t>
  </si>
  <si>
    <t>Telephone - Natural Account</t>
  </si>
  <si>
    <t>Telephone - Source of Supply</t>
  </si>
  <si>
    <t>Telephone - Water Treatment</t>
  </si>
  <si>
    <t>Telephone - Transmission &amp; Distribution</t>
  </si>
  <si>
    <t>Telephone - Customer Accounting</t>
  </si>
  <si>
    <t>Telephone - Admin &amp; General</t>
  </si>
  <si>
    <t>Cell Phone - Natural Account</t>
  </si>
  <si>
    <t>Cell Phone - Source of Supply</t>
  </si>
  <si>
    <t>Cell Phone - Water Treatment</t>
  </si>
  <si>
    <t>Cell Phone - Transmission &amp; Distribution</t>
  </si>
  <si>
    <t>Cell Phone - Customer Accounting</t>
  </si>
  <si>
    <t>Cell Phone - Admin &amp; General</t>
  </si>
  <si>
    <t>Data Lines - Admin &amp; General</t>
  </si>
  <si>
    <t>Wireless - Service First - Natural Account</t>
  </si>
  <si>
    <t>Wireless - Service First-Transmission&amp;Distribution</t>
  </si>
  <si>
    <t>Wireless - Service First - Customer Accounting</t>
  </si>
  <si>
    <t>Wireless - Service First - Admin &amp; General</t>
  </si>
  <si>
    <t>Trade Shows</t>
  </si>
  <si>
    <t>Trash Removal - Natural Account</t>
  </si>
  <si>
    <t>Trash Removal - Source of Supply</t>
  </si>
  <si>
    <t>Trash Removal - Water Treatment</t>
  </si>
  <si>
    <t>Trash Removal - Transmission &amp; Distribution</t>
  </si>
  <si>
    <t>Trash Removal - Customer Accounting</t>
  </si>
  <si>
    <t>Trash Removal - Admin &amp; General</t>
  </si>
  <si>
    <t>Trustee Fees</t>
  </si>
  <si>
    <t>Uniforms - Natural Account</t>
  </si>
  <si>
    <t>Uniforms - Source of Supply</t>
  </si>
  <si>
    <t>Uniforms - Pumping</t>
  </si>
  <si>
    <t>Uniforms - Water Treatment</t>
  </si>
  <si>
    <t>Uniforms - Transmission &amp; Distribution</t>
  </si>
  <si>
    <t>Uniforms - Customer Accounting</t>
  </si>
  <si>
    <t>Uniforms - Admin &amp; General</t>
  </si>
  <si>
    <t>Water &amp; WW - Natural Account</t>
  </si>
  <si>
    <t>Water &amp; WW - Source of Supply</t>
  </si>
  <si>
    <t>Water &amp; WW - Water Treatment</t>
  </si>
  <si>
    <t>Water &amp; WW - Transmission &amp; Distribution</t>
  </si>
  <si>
    <t>Water &amp; WW - Admin &amp; General</t>
  </si>
  <si>
    <t>Discounts Available</t>
  </si>
  <si>
    <t>Discounts Lost</t>
  </si>
  <si>
    <t>PO Small Price Differences - within tolerance</t>
  </si>
  <si>
    <t>PCard Undistributed</t>
  </si>
  <si>
    <t>Capital Purchases Clearing</t>
  </si>
  <si>
    <t>Indirect Overhead Clearing</t>
  </si>
  <si>
    <t>Capital Accrual Clearing</t>
  </si>
  <si>
    <t>Dev Funded Const Clearing</t>
  </si>
  <si>
    <t>T&amp;I Indirect OH Clearing</t>
  </si>
  <si>
    <t>Budget COR Clearing</t>
  </si>
  <si>
    <t>Indirect Overhead RWIP Clearing</t>
  </si>
  <si>
    <t>Contract Svc-Eng - Natural Account</t>
  </si>
  <si>
    <t>Contract Svc-Eng - Source of Supply</t>
  </si>
  <si>
    <t>Contract Svc-Eng - Water Treatment</t>
  </si>
  <si>
    <t>Contract Svc-Eng - Transmission &amp; Distribution</t>
  </si>
  <si>
    <t>Contract Svc-Eng - Customer Accounting</t>
  </si>
  <si>
    <t>Contract Svc-Eng - Admin &amp; General</t>
  </si>
  <si>
    <t>Contract Svc-Other - Natural Account</t>
  </si>
  <si>
    <t>Contract Svc-Other - Source of Supply</t>
  </si>
  <si>
    <t>Contract Svc-Other - Water Treatment</t>
  </si>
  <si>
    <t>Contract Svc-Other - Transmission &amp; Distribution</t>
  </si>
  <si>
    <t>Contract Svc-Other - Customer Accounting</t>
  </si>
  <si>
    <t>Contract Svc-Other - Admin &amp; General</t>
  </si>
  <si>
    <t>Contract Svc-Temp Empl - Natural Account</t>
  </si>
  <si>
    <t>Contract Svc-Temp Empl - Source of Supply</t>
  </si>
  <si>
    <t>Contract Svc-Temp Empl - Water Treatment</t>
  </si>
  <si>
    <t>Contract Svc-Temp Empl - Transmssn &amp; Distr</t>
  </si>
  <si>
    <t>Contract Svc-Temp Empl - Customer Accounting</t>
  </si>
  <si>
    <t>Contract Svc-Temp Empl - Admin &amp; General</t>
  </si>
  <si>
    <t>Contract Svc-Lab Testing - Water Treatment</t>
  </si>
  <si>
    <t>Contract Services - Accounting</t>
  </si>
  <si>
    <t>Contract Services - Audit Fees</t>
  </si>
  <si>
    <t>Contract Services - Legal</t>
  </si>
  <si>
    <t>Contract Services - Litigation</t>
  </si>
  <si>
    <t>Contract Services - Outplacement</t>
  </si>
  <si>
    <t>Contract Services - BT Related Incr Ext Costs</t>
  </si>
  <si>
    <t>Contract Services - Centrally Sponsored Projects</t>
  </si>
  <si>
    <t>Contract Services - Hardware Services</t>
  </si>
  <si>
    <t>Contract Services - Interco</t>
  </si>
  <si>
    <t>AWWSC Services - Labor OPEX</t>
  </si>
  <si>
    <t>AWWSC Services - Pension OPEX</t>
  </si>
  <si>
    <t>AWWSC Services - Group Insurance OPEX</t>
  </si>
  <si>
    <t>AWWSC Services - Other Benefits OPEX</t>
  </si>
  <si>
    <t>AWWSC Services - Contracted Services OPEX</t>
  </si>
  <si>
    <t>AWWSC Services - Office Supplies OPEX</t>
  </si>
  <si>
    <t>AWWSC Services - Rents OPEX</t>
  </si>
  <si>
    <t>AWWSC Services Customer Accounting OPEX</t>
  </si>
  <si>
    <t>AWWSC Services - Maint Supplies &amp; Svcs OPEX</t>
  </si>
  <si>
    <t>AWWSC Services - Other O&amp;M Expense OPEX</t>
  </si>
  <si>
    <t>AWWSC Services - Depr &amp; Amort OPEX</t>
  </si>
  <si>
    <t>AWWSC Services - General Taxes OPEX</t>
  </si>
  <si>
    <t>AWWSC Services - Net Interest OPEX</t>
  </si>
  <si>
    <t>AWWSC Services - Other Inc &amp; Ded OPEX</t>
  </si>
  <si>
    <t>AWWSC Services - Income Taxes OPEX</t>
  </si>
  <si>
    <t>AWWSC Services - Conversion</t>
  </si>
  <si>
    <t>AWWSC Services - Labor CAPX</t>
  </si>
  <si>
    <t>AWWSC Services - Pension CAPX</t>
  </si>
  <si>
    <t>AWWSC Services - Group Insurance CAPX</t>
  </si>
  <si>
    <t>AWWSC Services - Other Benefits CAPX</t>
  </si>
  <si>
    <t>AWWSC Services - Contracted Services CAPX</t>
  </si>
  <si>
    <t>AWWSC Services - Office Supplies CAPX</t>
  </si>
  <si>
    <t>AWWSC Services - Rents CAPX</t>
  </si>
  <si>
    <t>AWWSC Services Customer Accounting CAPX</t>
  </si>
  <si>
    <t>AWWSC Services - Maint Supplies &amp; Svcs CAPX</t>
  </si>
  <si>
    <t>AWWSC Services - Other O&amp;M Expense CAPX</t>
  </si>
  <si>
    <t>AWWSC Services - Depr &amp; Amort CAPX</t>
  </si>
  <si>
    <t>AWWSC Services - General Taxes CAPX</t>
  </si>
  <si>
    <t>AWWSC Services - Net Interest CAPX</t>
  </si>
  <si>
    <t>AWWSC Services - Other Inc &amp; Ded CAPX</t>
  </si>
  <si>
    <t>AWWSC Services - Income Taxes CAPX</t>
  </si>
  <si>
    <t>Rents-Real Property - Natural Account</t>
  </si>
  <si>
    <t>Rents-Real Property - Source of Supply</t>
  </si>
  <si>
    <t>Rents-Real Property - Pumping</t>
  </si>
  <si>
    <t>Rents-Real Property - Water Treatment</t>
  </si>
  <si>
    <t>Rents-Real Property - Transmission &amp; Distribution</t>
  </si>
  <si>
    <t>Rents-Real Property - Customer Accounting</t>
  </si>
  <si>
    <t>Rents-Real Property - Admin &amp; General</t>
  </si>
  <si>
    <t>Rents-Real Property Interco</t>
  </si>
  <si>
    <t>Rents-Equipment - Natural Account</t>
  </si>
  <si>
    <t>Rents-Equipment - Source of Supply</t>
  </si>
  <si>
    <t>Rents-Equipment - Pumping</t>
  </si>
  <si>
    <t>Rents-Equipment - Water Treatment</t>
  </si>
  <si>
    <t>Rents-Equipment - Transmission &amp; Distribution</t>
  </si>
  <si>
    <t>Rents-Equipment - Customer Accounting</t>
  </si>
  <si>
    <t>Rents-Equipment - Admin &amp; General</t>
  </si>
  <si>
    <t>Rents-Equipment Intercompany</t>
  </si>
  <si>
    <t>Transportation (O&amp;M) - Natural Account</t>
  </si>
  <si>
    <t>Transportation Oper - Source of Supply</t>
  </si>
  <si>
    <t>Transportation Oper - Pumping</t>
  </si>
  <si>
    <t>Transportation Oper - Water Treatment</t>
  </si>
  <si>
    <t>Transportation Oper - Transmission &amp; Distribution</t>
  </si>
  <si>
    <t>Transportation Oper - Customer Accounting</t>
  </si>
  <si>
    <t>Transportation Oper - Admin &amp; General</t>
  </si>
  <si>
    <t>Transportation Maint - Source of Supply</t>
  </si>
  <si>
    <t>Transportation Maint - Pumping</t>
  </si>
  <si>
    <t>Transportation Maint - Water Treatment</t>
  </si>
  <si>
    <t>Transportation Maint - Transmission &amp; Distribution</t>
  </si>
  <si>
    <t>Transportation Maint - Admin &amp; General</t>
  </si>
  <si>
    <t>Transportation Capitalized Credits</t>
  </si>
  <si>
    <t>Transportation Lease Costs</t>
  </si>
  <si>
    <t>Transportation Lease Fuel</t>
  </si>
  <si>
    <t>Transportation Lease Maint</t>
  </si>
  <si>
    <t>Transportation - Employee Reimbursement to Company</t>
  </si>
  <si>
    <t>Transportation - Reimburse Employee Personal Use</t>
  </si>
  <si>
    <t>Fuel - Physical Inventory Write-off Scrap</t>
  </si>
  <si>
    <t>Insurance Vehicle</t>
  </si>
  <si>
    <t>Insurance Vehicle - Intercompany</t>
  </si>
  <si>
    <t>Insurance General Liabilty</t>
  </si>
  <si>
    <t>Insurance Casualty Reserve</t>
  </si>
  <si>
    <t>Insurance General Liabilty - Intercompany</t>
  </si>
  <si>
    <t>Insurance Workers Compensation</t>
  </si>
  <si>
    <t>Insurance WC Capitalized Credits</t>
  </si>
  <si>
    <t>Insurance Workers Compensation - Intercompany</t>
  </si>
  <si>
    <t>Insurance Other</t>
  </si>
  <si>
    <t>Insurance Other - Intercompany</t>
  </si>
  <si>
    <t>Insurance Property</t>
  </si>
  <si>
    <t>Insurance Property - Intercompany</t>
  </si>
  <si>
    <t>Regulatory Exp - Amortization</t>
  </si>
  <si>
    <t>Regulatory Exp - Not Authorized</t>
  </si>
  <si>
    <t>Regulatory Exp - Amort Depreciation Study</t>
  </si>
  <si>
    <t>Regulatory Exp - Amort Management Study</t>
  </si>
  <si>
    <t>Regulatory Exp - Other</t>
  </si>
  <si>
    <t>Uncollectible Accounts Exp - Natural Account</t>
  </si>
  <si>
    <t>Uncollectible Accounts Exp - Customer Accounting</t>
  </si>
  <si>
    <t>Uncollectible Accounts Exp - Admin &amp; General</t>
  </si>
  <si>
    <t>Uncollectible Accounts Exp - Individual Value Adj</t>
  </si>
  <si>
    <t>Uncollectible Expense - Leak Adjustments</t>
  </si>
  <si>
    <t>Impairment - Goodwill</t>
  </si>
  <si>
    <t>Impairment - Intangibles</t>
  </si>
  <si>
    <t>Impairment - Plant Property &amp; Equipment</t>
  </si>
  <si>
    <t>Gains/Losses Non-Utility Property Disposals</t>
  </si>
  <si>
    <t>Gains/Losses Non-Utility Property Sales</t>
  </si>
  <si>
    <t>Gains/Losses Utility Property Sales</t>
  </si>
  <si>
    <t>Gains/Losses Acquisition of Asset</t>
  </si>
  <si>
    <t>M&amp;S Maint - Source of Supply</t>
  </si>
  <si>
    <t>M&amp;S Maint - Pumping</t>
  </si>
  <si>
    <t>M&amp;S Maint - Water Treatment</t>
  </si>
  <si>
    <t>M&amp;S Maint - Transmission &amp; Distribution</t>
  </si>
  <si>
    <t>M&amp;S Maint - Admin &amp; General</t>
  </si>
  <si>
    <t>Misc Maint - Source of Supply</t>
  </si>
  <si>
    <t>Misc Maint - Source of Supply Struct &amp; Imp</t>
  </si>
  <si>
    <t>Misc Maint - Source of Supply Coll &amp; Imp</t>
  </si>
  <si>
    <t>Misc Maint - Source of Supply Lake</t>
  </si>
  <si>
    <t>Misc Maint - Source of Supply Wells</t>
  </si>
  <si>
    <t>Misc Maint - Source of Supply Infil Gallery</t>
  </si>
  <si>
    <t>Misc Maint - Source of Supply Supply Mains</t>
  </si>
  <si>
    <t>Misc Maint - Pumping</t>
  </si>
  <si>
    <t>Misc Maint - Pumping - Struct &amp; Imp</t>
  </si>
  <si>
    <t>Misc Maint - Pumping - Power Production</t>
  </si>
  <si>
    <t>Misc Maint - Water Treatment</t>
  </si>
  <si>
    <t>Misc Maint - Water Treatment - Struct &amp; Imp</t>
  </si>
  <si>
    <t>Misc Maint - Water Treatment - Equipment</t>
  </si>
  <si>
    <t>Misc Maint - Transmission &amp; Distribution</t>
  </si>
  <si>
    <t>Misc Maint - Transmission &amp; Distr - Struct &amp; Imp</t>
  </si>
  <si>
    <t>Misc Maint - Transmission &amp; Distrib - Dist Res</t>
  </si>
  <si>
    <t>Misc Maint - Transmission &amp; Distribution - Mains</t>
  </si>
  <si>
    <t>Misc Maint - Transmission &amp; Distrib - Fire Main</t>
  </si>
  <si>
    <t>Misc Maint - Transmission &amp; Distribution - Service</t>
  </si>
  <si>
    <t>Misc Maint - Transmission &amp; Distribution - Meters</t>
  </si>
  <si>
    <t>Misc Maint - Transmission &amp; Distribution - Hydrant</t>
  </si>
  <si>
    <t>Misc Maint - Admin &amp; General</t>
  </si>
  <si>
    <t>Amort Def Maint - Natural Account</t>
  </si>
  <si>
    <t>Amort Def Maint - Source of Supply</t>
  </si>
  <si>
    <t>Amort Def Maint - Pumping</t>
  </si>
  <si>
    <t>Amort Def Maint - Water Treatment</t>
  </si>
  <si>
    <t>Amort Def Maint - Transmission &amp; Distribution</t>
  </si>
  <si>
    <t>Misc Maint Paving/Backfill</t>
  </si>
  <si>
    <t>Misc Maint Permits - Natural Account</t>
  </si>
  <si>
    <t>Misc Maint Permits - Source of Supply</t>
  </si>
  <si>
    <t>Misc Maint Permits - Transmission &amp; Distribution</t>
  </si>
  <si>
    <t>Contract Svc-Eng Maint - Source of Supply</t>
  </si>
  <si>
    <t>Contract Svc-Eng Maint - Pumping</t>
  </si>
  <si>
    <t>Contract Svc-Eng Maint - Water Treatment</t>
  </si>
  <si>
    <t>Contract Svc-Eng Maint - Transmission &amp; Distr</t>
  </si>
  <si>
    <t>Contract Svc-Eng Maint - Admin &amp; General</t>
  </si>
  <si>
    <t>Contract Svc-Other Maint - Source of Supply</t>
  </si>
  <si>
    <t>Contract Svc-Other Maint - Pumping</t>
  </si>
  <si>
    <t>Contract Svc-Other Maint - Water Treatment</t>
  </si>
  <si>
    <t>Contract Svc-Other Maint - Transmission &amp; Distr</t>
  </si>
  <si>
    <t>Contract Svc-Other Maint - Admin &amp; General</t>
  </si>
  <si>
    <t>Depreciation Exp - UPIS General</t>
  </si>
  <si>
    <t>Depreciation Expense - Vehicles</t>
  </si>
  <si>
    <t>Depreciation Expense -Capitalized Credits</t>
  </si>
  <si>
    <t>Depreciation Exp - Non-Utility Property</t>
  </si>
  <si>
    <t>Depreciation Exp - Amort Def Depreciation</t>
  </si>
  <si>
    <t>Depreciation Exp - Amort CIAC Tax</t>
  </si>
  <si>
    <t>Depreciation Exp - Amort CIAC Nontax</t>
  </si>
  <si>
    <t>Depreciation Exp - UPAA FAS141</t>
  </si>
  <si>
    <t>Depreciation Exp - Neg UPAA</t>
  </si>
  <si>
    <t>Depreciation Exp - Regulatory Acq Adj</t>
  </si>
  <si>
    <t>Amortization - Ltd Term Plant</t>
  </si>
  <si>
    <t>Amortization - Capital Leases</t>
  </si>
  <si>
    <t>Amortization - Post In-Service AFUDC</t>
  </si>
  <si>
    <t>Amortization - Reg Asset AFUDC</t>
  </si>
  <si>
    <t>Amortization - UPAA</t>
  </si>
  <si>
    <t>Amortization - Intangible Finite Life</t>
  </si>
  <si>
    <t>Amortization - Property Losses</t>
  </si>
  <si>
    <t>Amortization - Reg Asset</t>
  </si>
  <si>
    <t>Amortization - Other UP</t>
  </si>
  <si>
    <t>Removal Costs - ARO/Net Neg Salvage</t>
  </si>
  <si>
    <t>Removal Costs - Net Negative Salvage CIAC Tax</t>
  </si>
  <si>
    <t>Removal Costs - Net Negative Salvage CIAC Non-Tax</t>
  </si>
  <si>
    <t>Property Taxes</t>
  </si>
  <si>
    <t>Tax Discounts</t>
  </si>
  <si>
    <t>Property Tax Non-Utility Property</t>
  </si>
  <si>
    <t>FUTA</t>
  </si>
  <si>
    <t>FUTA Cap Credits</t>
  </si>
  <si>
    <t>FICA</t>
  </si>
  <si>
    <t>FICA Cap Credits</t>
  </si>
  <si>
    <t>SUTA</t>
  </si>
  <si>
    <t>SUTA Cap Credits</t>
  </si>
  <si>
    <t>ER Local Tax</t>
  </si>
  <si>
    <t>Local Cap Credit</t>
  </si>
  <si>
    <t>Capital Stock Tax</t>
  </si>
  <si>
    <t>Enviromental Tax</t>
  </si>
  <si>
    <t>Other Taxes and Licenses</t>
  </si>
  <si>
    <t>Gross Receipts Tax</t>
  </si>
  <si>
    <t>Utility Reg Assessment</t>
  </si>
  <si>
    <t>FIT - Current</t>
  </si>
  <si>
    <t>FIT - Current - Unitary Returns</t>
  </si>
  <si>
    <t>FIT - Prior Year Adjustment</t>
  </si>
  <si>
    <t>FIT - Prior Year - Unitary Returns</t>
  </si>
  <si>
    <t>FIT - Acquisition Adjustment</t>
  </si>
  <si>
    <t>FIT - Income Tax Interest</t>
  </si>
  <si>
    <t>FIT - Income Tax Penalty</t>
  </si>
  <si>
    <t>SIT - Current</t>
  </si>
  <si>
    <t>SIT - Current - Unitary Returns</t>
  </si>
  <si>
    <t>SIT - Prior Year Adjustment</t>
  </si>
  <si>
    <t>SIT - Prior Year - Unitary Returns</t>
  </si>
  <si>
    <t>SIT - Acquisition Adjustment</t>
  </si>
  <si>
    <t>SIT - Income Tax Interest</t>
  </si>
  <si>
    <t>SIT - Income Tax Penalty</t>
  </si>
  <si>
    <t>FIT - Other Income &amp; Deductions Current Year</t>
  </si>
  <si>
    <t>FIT - Reduction Acquisition Adjustment</t>
  </si>
  <si>
    <t>SIT - Other Income &amp; Deductions Current Year</t>
  </si>
  <si>
    <t>SIT - Reduction Acquisition Adjustment</t>
  </si>
  <si>
    <t>Deferred FIT - Current Year</t>
  </si>
  <si>
    <t>Deferred FIT - Current Year - Unitary Returns</t>
  </si>
  <si>
    <t>Deferred FIT - Prior Year Adjustment</t>
  </si>
  <si>
    <t>Deferred FIT - Prior Year - Unitary Returns</t>
  </si>
  <si>
    <t>Deferred FIT - Reg Asset/Liability</t>
  </si>
  <si>
    <t>Deferred FIT - Other</t>
  </si>
  <si>
    <t>Deferred SIT - Current Year</t>
  </si>
  <si>
    <t>Deferred SIT - Current Year - Unitary Returns</t>
  </si>
  <si>
    <t>Deferred SIT - Prior Year Adjustment</t>
  </si>
  <si>
    <t>Deferred SIT - Prior Year - Unitary Returns</t>
  </si>
  <si>
    <t>Deferred SIT - Reg Asset/Liability</t>
  </si>
  <si>
    <t>Deferred SIT - Other</t>
  </si>
  <si>
    <t>Investment Tax Credits Restored - 3%</t>
  </si>
  <si>
    <t>Investment Tax Credits Restored - 4%</t>
  </si>
  <si>
    <t>Investment Tax Credits Restored - 10%</t>
  </si>
  <si>
    <t>Investment Tax Credits Restored - 6%</t>
  </si>
  <si>
    <t>Investment Tax Credits Restored SIT</t>
  </si>
  <si>
    <t>AFUDC - Equity</t>
  </si>
  <si>
    <t>Dividend Income</t>
  </si>
  <si>
    <t>Dividend Income C/S Interco</t>
  </si>
  <si>
    <t>Dividend Income P/S Interco</t>
  </si>
  <si>
    <t>M&amp;J Revenues</t>
  </si>
  <si>
    <t>M&amp;J Revenues Intercompany</t>
  </si>
  <si>
    <t>M&amp;J Rev WLPP Billing Intercompany</t>
  </si>
  <si>
    <t>M&amp;J Expenses</t>
  </si>
  <si>
    <t>M&amp;J Expenses Intercompany</t>
  </si>
  <si>
    <t>Misc Nonutility Revenue</t>
  </si>
  <si>
    <t>Misc Nonutility Rev Rents</t>
  </si>
  <si>
    <t>Misc Nonutility Revenue Intercompany</t>
  </si>
  <si>
    <t>Misc Nonutility Rev Debt Exp Intercompany</t>
  </si>
  <si>
    <t>Misc Nonutility Rev Credit Line Intercompany</t>
  </si>
  <si>
    <t>Misc Nonutility Rev Rent Intercompany</t>
  </si>
  <si>
    <t>Misc Nonutility Expense</t>
  </si>
  <si>
    <t>Misc Nonutility JV Profit/Loss</t>
  </si>
  <si>
    <t>Gains/Losses SERP Inv (Suppl Exec Retiremnt Plan)</t>
  </si>
  <si>
    <t>Gains/Losses Other Non-Operating</t>
  </si>
  <si>
    <t>Gains/Losses Deferred Comp Trust</t>
  </si>
  <si>
    <t>Other Non-service Pension Benefit Cost</t>
  </si>
  <si>
    <t>Other Non-service PBOP Benefit Cost</t>
  </si>
  <si>
    <t>Adv Receipt Services Clearing</t>
  </si>
  <si>
    <t>Adv Receipt Non-Services Clearing</t>
  </si>
  <si>
    <t>Adv Refund Services Clearing</t>
  </si>
  <si>
    <t>Adv Refund Non-Services Clearing</t>
  </si>
  <si>
    <t>CIAC Receipt Services Clearing</t>
  </si>
  <si>
    <t>CIAC Receipt Non-Services Clearing</t>
  </si>
  <si>
    <t>Salvage/Scrap Receipt Clearing</t>
  </si>
  <si>
    <t>Property Sale Receipt Clearing</t>
  </si>
  <si>
    <t>Amortize UPAA</t>
  </si>
  <si>
    <t>Amortize Preferred Stock Expense</t>
  </si>
  <si>
    <t>Donations Deductible</t>
  </si>
  <si>
    <t>Donations Deduct Customer Assist</t>
  </si>
  <si>
    <t>Donations Non-deductible</t>
  </si>
  <si>
    <t>Other Income Deductions</t>
  </si>
  <si>
    <t>Political Contributiions</t>
  </si>
  <si>
    <t>Interest Long Term Debt</t>
  </si>
  <si>
    <t>Interest Long Term Debt Intercompany</t>
  </si>
  <si>
    <t>Interest expense-LTD debt discount amort inside</t>
  </si>
  <si>
    <t>Early Debt Retirement Loss - External</t>
  </si>
  <si>
    <t>Early Debt Retirement Gain - Intercompany</t>
  </si>
  <si>
    <t>Early Debt Retirement Loss - Intercompany</t>
  </si>
  <si>
    <t>Dividends Declared P/S w/ Mand Redemptn Requiremts</t>
  </si>
  <si>
    <t>Interest Capital Lease</t>
  </si>
  <si>
    <t>Interest Capital Lease Intercompany</t>
  </si>
  <si>
    <t>Interest LTD Gain/Loss Hedge SWAP</t>
  </si>
  <si>
    <t>Interest LTD Gain/Loss Hedge Debt</t>
  </si>
  <si>
    <t>Gain on Hedge</t>
  </si>
  <si>
    <t>Gain on Hedge Intercompany</t>
  </si>
  <si>
    <t>Loss on Hedge</t>
  </si>
  <si>
    <t>Loss on Hedge Intercompany</t>
  </si>
  <si>
    <t>Interest LTD Gain/Loss Hedge Intercompany</t>
  </si>
  <si>
    <t>Interest Short Term Debt</t>
  </si>
  <si>
    <t>Interest Short Term Debt Intercompany</t>
  </si>
  <si>
    <t>In-House Cash Center Interest Inc/Exp Clearing</t>
  </si>
  <si>
    <t>Interest Other</t>
  </si>
  <si>
    <t>Interest Income</t>
  </si>
  <si>
    <t>Interest income-LTD intercompany</t>
  </si>
  <si>
    <t>Interest Income - STD Intercompany</t>
  </si>
  <si>
    <t>Interest Income  - LTD debt discount amort</t>
  </si>
  <si>
    <t>AWTR Interest Income  - LTD debt premium amort</t>
  </si>
  <si>
    <t>Amortize Debt Disc &amp; Exp</t>
  </si>
  <si>
    <t>Amortize Debt Disc &amp; Exp Intercompany</t>
  </si>
  <si>
    <t>Amortize Debt Exp Inside-Revolving Credit Line</t>
  </si>
  <si>
    <t>Amort P/S Exp w/ Mandatory Redemptn Requiremts</t>
  </si>
  <si>
    <t>AFUDC Debt</t>
  </si>
  <si>
    <t>Dividend Declared Common Stock</t>
  </si>
  <si>
    <t>Dividend Declared Common Stock Intercompany</t>
  </si>
  <si>
    <t>Dividend Declared Preferred Stock</t>
  </si>
  <si>
    <t>Dividend Declared Preferred Stock Intercompany</t>
  </si>
  <si>
    <t>Capital Movements - UP</t>
  </si>
  <si>
    <t>Capital Movements - CCNC</t>
  </si>
  <si>
    <t>Capital Movements - CWIP</t>
  </si>
  <si>
    <t>Capital Movements - UP - A/D - Salvage</t>
  </si>
  <si>
    <t>Capital Movements - Non-Utility Property</t>
  </si>
  <si>
    <t>Capital Movements - Non-Utility Property - CWIP</t>
  </si>
  <si>
    <t>Capital Movements - Reg Asset Cost of Removal</t>
  </si>
  <si>
    <t>Capital Movements - Reg Asset Cost of Removal RWIP</t>
  </si>
  <si>
    <t>Capital Movements - ADV NT</t>
  </si>
  <si>
    <t>Capital Movements - ADV NT WIP</t>
  </si>
  <si>
    <t>Capital Movements - ADV Tax</t>
  </si>
  <si>
    <t>Capital Movements - ADV Tax WIP</t>
  </si>
  <si>
    <t>Capital Movements - Cost of Removal</t>
  </si>
  <si>
    <t>Capital Movements - RWIP</t>
  </si>
  <si>
    <t>Capital Movements - CIAC NT</t>
  </si>
  <si>
    <t>Capital Movements - CIAC NT WIP</t>
  </si>
  <si>
    <t>Capital Movements - CIAC Tax</t>
  </si>
  <si>
    <t>Capital Movements - CIAC Tax WIP</t>
  </si>
  <si>
    <t>Capital Movements - Settlement</t>
  </si>
  <si>
    <t>Conversion Exceptions</t>
  </si>
  <si>
    <t>Account Mapping</t>
  </si>
  <si>
    <t>Utility Account</t>
  </si>
  <si>
    <t>Sub-account</t>
  </si>
  <si>
    <t>Account Description</t>
  </si>
  <si>
    <t>Mapping</t>
  </si>
  <si>
    <t>301000-Organization</t>
  </si>
  <si>
    <t>Land and other non depreciable assets</t>
  </si>
  <si>
    <t>302000-Franchises</t>
  </si>
  <si>
    <t>302100-CA Seaside Franchise</t>
  </si>
  <si>
    <t>303202-Land &amp; Land Rights-Supply ROW</t>
  </si>
  <si>
    <t>303302-Land &amp; Land Rights-Pumping ROW</t>
  </si>
  <si>
    <t>303400-Land &amp; Land Rights-Treatment</t>
  </si>
  <si>
    <t>303402-Land &amp; Land Rights-Treatment ROW</t>
  </si>
  <si>
    <t>303410-Depletable Land-Treatment</t>
  </si>
  <si>
    <t>303500-Land &amp; Land Rights-T&amp;D</t>
  </si>
  <si>
    <t>303501-Land-T&amp;D</t>
  </si>
  <si>
    <t>303502-Rights of Way-T&amp;D</t>
  </si>
  <si>
    <t>Sources of supply</t>
  </si>
  <si>
    <t>Treatment and pumping</t>
  </si>
  <si>
    <t>304201-Struct &amp; Imp-Pumps-STL</t>
  </si>
  <si>
    <t>304202-Struct &amp; Imp-Pump Bsters-STL</t>
  </si>
  <si>
    <t>304210-Struct &amp; Imp-Pumping-Wood-TX</t>
  </si>
  <si>
    <t>304220-Struct &amp; Imp-Pump-Masonry-TX</t>
  </si>
  <si>
    <t>304300-Struct &amp; Imp-Treatment</t>
  </si>
  <si>
    <t>304301-Struct &amp; Imp-Treat-Dpr Paint</t>
  </si>
  <si>
    <t>304302-Struct &amp; Imp-Treat-Painting</t>
  </si>
  <si>
    <t>304310-Struct &amp; Imp-Treatment-Handl</t>
  </si>
  <si>
    <t>304312-Struc &amp; Imp-Treat-WH Repaint</t>
  </si>
  <si>
    <t>304320-Struc &amp; Imp-WT-Nth Plt-STL</t>
  </si>
  <si>
    <t>304330-Struc &amp; Imp-WT-Ctrl Plt 1&amp;2</t>
  </si>
  <si>
    <t>304340-Struc &amp; Imp-WT-Ctrl Plt 3</t>
  </si>
  <si>
    <t>304350-Struc &amp; Imp-WT-Sth Plt-STL</t>
  </si>
  <si>
    <t>304360-Struc &amp; Imp-WT-Meramec-STL</t>
  </si>
  <si>
    <t>304370-Struc &amp; Imp-WT-Wood-TX</t>
  </si>
  <si>
    <t>304380-Struc &amp; Imp-WT-Masonry-TX</t>
  </si>
  <si>
    <t>304390-Struct &amp; Imp-Treat-Mixing</t>
  </si>
  <si>
    <t>304391-Struct &amp; Imp-Treat-Purifictn</t>
  </si>
  <si>
    <t>304392-Struct &amp; Imp-Treat-Wash Tank</t>
  </si>
  <si>
    <t>304400-Struct &amp; Imp-T&amp;D</t>
  </si>
  <si>
    <t>Transmission and distribution</t>
  </si>
  <si>
    <t>304410-Struc &amp; Imp-TD-Spec Crss-STL</t>
  </si>
  <si>
    <t>General structures and equipment</t>
  </si>
  <si>
    <t>304510-Struct &amp; Imp-Cap Lease</t>
  </si>
  <si>
    <t>304515-Struct &amp; Imp-Gen-Wood-TX</t>
  </si>
  <si>
    <t>304520-Struct &amp; Imp-Gen-Masonry-TX</t>
  </si>
  <si>
    <t>304600-Struct &amp; Imp-Offices</t>
  </si>
  <si>
    <t>304610-Struct &amp; Imp-HVAC</t>
  </si>
  <si>
    <t>304620-Struct &amp; Imp-Leasehold</t>
  </si>
  <si>
    <t>304621-Struct &amp; Imp-Leasehold-STL</t>
  </si>
  <si>
    <t>304700-Struct &amp; Imp-Store,Shop,Gar</t>
  </si>
  <si>
    <t>304800-Struct &amp; Imp-Misc</t>
  </si>
  <si>
    <t>304810-Struct &amp; Imp-Misc-Wood-TX</t>
  </si>
  <si>
    <t>304820-Struct &amp; Imp-Misc-Masonry-TX</t>
  </si>
  <si>
    <t>305000-Collect &amp; Impound Reservoirs</t>
  </si>
  <si>
    <t>306000-Lake, River &amp; Other Intakes</t>
  </si>
  <si>
    <t>307000-Wells &amp; Springs</t>
  </si>
  <si>
    <t>307200-Wells Only-LI</t>
  </si>
  <si>
    <t>308000-Infiltratn Galleries &amp; Tunne</t>
  </si>
  <si>
    <t>309000-Supply Mains</t>
  </si>
  <si>
    <t>309100-Supply Mains-Nth Plt-STL</t>
  </si>
  <si>
    <t>309200-Supply Mains-Ctrl Plt-STL</t>
  </si>
  <si>
    <t>309300-Supply Mains-Sth Plt-STL</t>
  </si>
  <si>
    <t>309400-Supply Mains-Meramec-STL</t>
  </si>
  <si>
    <t>310200-Boiler Plant Equip P</t>
  </si>
  <si>
    <t>311000-Pumping Equipment</t>
  </si>
  <si>
    <t>311100-Pump Eqp Steam</t>
  </si>
  <si>
    <t>311210-Pump Eqp Elec Pre46-STL</t>
  </si>
  <si>
    <t>311220-Pump Eqp Elec Post46-STL</t>
  </si>
  <si>
    <t>311230-Pump Eqp Elec Bters &gt;46-STL</t>
  </si>
  <si>
    <t>311250-Pump Eqp Electric T&amp;D</t>
  </si>
  <si>
    <t>311260-Pump Eqp Electric &lt;=5HP-TX</t>
  </si>
  <si>
    <t>311270-Pump Eqp Electric &gt;5HP-TX</t>
  </si>
  <si>
    <t>311300-Pump Eqp Diesel</t>
  </si>
  <si>
    <t>311310-Pump Eqp Diesel Stratman/La</t>
  </si>
  <si>
    <t>311320-Pumb Eqp Diesel-Ctrl Plt-STL</t>
  </si>
  <si>
    <t>311350-Pump Eqp Diesel T&amp;D</t>
  </si>
  <si>
    <t>311400-Pump Eqp Hydraulic</t>
  </si>
  <si>
    <t>311520-Pump Eqp-SOS &amp; Pumping</t>
  </si>
  <si>
    <t>311530-Pump Eqp Wtr Treatment</t>
  </si>
  <si>
    <t>320110-WT Eqp Purification-LI</t>
  </si>
  <si>
    <t>320120-WT Eqp Non-Media Nth-STL</t>
  </si>
  <si>
    <t>320130-WT Eqp Non-Media Ctrl 1&amp;2-ST</t>
  </si>
  <si>
    <t>320140-WT Eqp Non-Media Ctrl 3-STL</t>
  </si>
  <si>
    <t>320150-WT Eqp Non-Media Sth-STL</t>
  </si>
  <si>
    <t>320160-WT Eqp Non-Media Meramac-STL</t>
  </si>
  <si>
    <t>320190-WT Equip-Basin,Clearwell</t>
  </si>
  <si>
    <t>320191-WT Equip-Filter Plt Piping</t>
  </si>
  <si>
    <t>320192-WT Equip-Wash Water Tank</t>
  </si>
  <si>
    <t>320193-WT Equip-Chemical Feed</t>
  </si>
  <si>
    <t>320200-WT Equip Filter Media</t>
  </si>
  <si>
    <t>320400-WT Equip Waset Handle-PA</t>
  </si>
  <si>
    <t>320500-WT Equip Pur Sys Lg-PA</t>
  </si>
  <si>
    <t>320502-WT Eqp Pur Sys Lg Repaint-PA</t>
  </si>
  <si>
    <t>330000-Dist Reservoirs &amp; Standpipes</t>
  </si>
  <si>
    <t>330001-Tank Repainting</t>
  </si>
  <si>
    <t>330002-Tank Original Painting</t>
  </si>
  <si>
    <t>330003-Tank Repainting</t>
  </si>
  <si>
    <t>330300-Below Grade Facilities</t>
  </si>
  <si>
    <t>330400-Clearwell</t>
  </si>
  <si>
    <t>331003-TD Mains Paving-LI</t>
  </si>
  <si>
    <t>331100-TD Mains 4in &amp; Less</t>
  </si>
  <si>
    <t>331200-TD Mains 6in to 8in</t>
  </si>
  <si>
    <t>331210-TD Mains 6in to 10in-TN</t>
  </si>
  <si>
    <t>331230-TD Mains 6in &amp; Grtr-LI</t>
  </si>
  <si>
    <t>331300-TD Mains 10in to 16in</t>
  </si>
  <si>
    <t>331350-TD Mains 12in &amp; Grtr-TN</t>
  </si>
  <si>
    <t>331400-TD Mains 18in &amp; Grtr</t>
  </si>
  <si>
    <t>331601-TD Main AC All-STL</t>
  </si>
  <si>
    <t>331602-TD Main CI &lt;10in 00-28-STL</t>
  </si>
  <si>
    <t>331603-TD Main CI &lt;10in 29-56-STL</t>
  </si>
  <si>
    <t>331604-TD Main CI &lt;10in 57-93-STL</t>
  </si>
  <si>
    <t>331605-TD Main CI 12in-STL</t>
  </si>
  <si>
    <t>331606-TD Main CI &gt;=16in-STL</t>
  </si>
  <si>
    <t>331607-TD Main DI 6-8in-STL</t>
  </si>
  <si>
    <t>331608-TD Main DI 12in-STL</t>
  </si>
  <si>
    <t>331609-TD Main DI 16in&gt; -STL</t>
  </si>
  <si>
    <t>331610-TD Main Galve 1in-STL</t>
  </si>
  <si>
    <t>331611-TD Main LJ 20in-STL</t>
  </si>
  <si>
    <t>331612-TD Main PL 6-8in-STL</t>
  </si>
  <si>
    <t>331613-TD Main PL 12in-STL</t>
  </si>
  <si>
    <t>331614-TD Main DI 4in-STL</t>
  </si>
  <si>
    <t>331616-TD Main DI 10in-STL</t>
  </si>
  <si>
    <t>332000-Fire Mains</t>
  </si>
  <si>
    <t>Services, meters and fire hydrants</t>
  </si>
  <si>
    <t>333100-Replaced Cust Lead Service</t>
  </si>
  <si>
    <t>334101-Meters less than 1in</t>
  </si>
  <si>
    <t>334102-Meters greater than 1in</t>
  </si>
  <si>
    <t>334110-Meters Bronze Case</t>
  </si>
  <si>
    <t>334120-Meters Plastic Case</t>
  </si>
  <si>
    <t>334130-Meters Other</t>
  </si>
  <si>
    <t>334131-Meter Reading Units</t>
  </si>
  <si>
    <t>334201-Meter Installations-Other</t>
  </si>
  <si>
    <t>336000-Backflow Prevention Devices</t>
  </si>
  <si>
    <t>339100-Other P/E-Intangible</t>
  </si>
  <si>
    <t>339200-Other P/E-Supply</t>
  </si>
  <si>
    <t xml:space="preserve">339300-Other P/E-Treatment </t>
  </si>
  <si>
    <t>339400-Other P/E-WT Res Hand Equip</t>
  </si>
  <si>
    <t>339500-Other P/E-TD</t>
  </si>
  <si>
    <t>339600-Other P/E-CPS</t>
  </si>
  <si>
    <t>340200-Comp &amp; Periph Equip</t>
  </si>
  <si>
    <t>340220-Comp &amp; Periph Personal</t>
  </si>
  <si>
    <t>340240-Comp &amp; Periph Capital Lease</t>
  </si>
  <si>
    <t>340310-Comp Software Mainframe</t>
  </si>
  <si>
    <t>340315-Comp Software ORCOM</t>
  </si>
  <si>
    <t>340320-Comp Software Personal</t>
  </si>
  <si>
    <t>340325-Comp Software Customized</t>
  </si>
  <si>
    <t>340330-Comp Software Other</t>
  </si>
  <si>
    <t>340400-Data Handling Equipment</t>
  </si>
  <si>
    <t>340500-Other Office Equipment</t>
  </si>
  <si>
    <t>341001-Trans Equip Not Classified</t>
  </si>
  <si>
    <t>341100-Trans Equip Lt Duty Trks</t>
  </si>
  <si>
    <t>341300-Trans Equip Autos</t>
  </si>
  <si>
    <t>341500-Trans Luxuary Autos</t>
  </si>
  <si>
    <t>342000-Stores Equipment</t>
  </si>
  <si>
    <t>343100-Tools,Shop,Garage Equip-Othr</t>
  </si>
  <si>
    <t>344000-Laboratory Equipment</t>
  </si>
  <si>
    <t>344100-Laboratory Equip Other</t>
  </si>
  <si>
    <t>345000-Power Operated Equipment</t>
  </si>
  <si>
    <t>345100-Power Oper Equip Other</t>
  </si>
  <si>
    <t>346190-Remote Control &amp; Instrument</t>
  </si>
  <si>
    <t>346300-Comm Equip Other</t>
  </si>
  <si>
    <t>347000-Misc Equipment</t>
  </si>
  <si>
    <t>348000-Other Tangible Property</t>
  </si>
  <si>
    <t>351000-WW Organization</t>
  </si>
  <si>
    <t>352000-WW Franchises</t>
  </si>
  <si>
    <t>352200-WW Other Intangible Plt</t>
  </si>
  <si>
    <t>353200-WW Land &amp; Ld Rights Collect</t>
  </si>
  <si>
    <t>353202-WW Land &amp; Ld Rights Collect ROW</t>
  </si>
  <si>
    <t>353300-WW Land &amp; Ld Rights Pumping</t>
  </si>
  <si>
    <t>353302-WW Land &amp; Ld Rights Pumping ROW</t>
  </si>
  <si>
    <t>353400-WW Land &amp; Ld Rights Treatmnt</t>
  </si>
  <si>
    <t>353402-WW Land &amp; Ld Rights Treatmnt ROW</t>
  </si>
  <si>
    <t>353500-WW Land &amp; Ld Rights General</t>
  </si>
  <si>
    <t>353502-WW Land &amp; Ld Rights General ROW</t>
  </si>
  <si>
    <t>354200-WW Struct &amp; Imp Collection</t>
  </si>
  <si>
    <t>Waste Collection</t>
  </si>
  <si>
    <t>354300-WW Struct &amp; Imp Pumping</t>
  </si>
  <si>
    <t>Waste System Pumping</t>
  </si>
  <si>
    <t>354400-WW Struct &amp; Imp Treatment</t>
  </si>
  <si>
    <t>Waste Treatment and Disposal</t>
  </si>
  <si>
    <t>354500-WW Struct &amp; Imp Gen</t>
  </si>
  <si>
    <t>Waste General Plant</t>
  </si>
  <si>
    <t>354501-WW Struct &amp; Imp Gen-Wood-TX</t>
  </si>
  <si>
    <t>354502-WW Str &amp; Imp Gen-Masonry-TX</t>
  </si>
  <si>
    <t>354510-WW Struct &amp; Imp Gen Leased</t>
  </si>
  <si>
    <t>354515-WW Struct &amp; Imp Gen-Wood-TX</t>
  </si>
  <si>
    <t>354520-WW Str &amp; Imp Gen-Masonry-TX</t>
  </si>
  <si>
    <t>354530-WW Str &amp; Imp Gen-Fencing-TX</t>
  </si>
  <si>
    <t>355200-WW Pwr Gen Equip Collection</t>
  </si>
  <si>
    <t>355300-WW Pwr Gen Equip Pumping</t>
  </si>
  <si>
    <t>355400-WW Pwr Gen Equip Treatment</t>
  </si>
  <si>
    <t>355500-WW Pwr Gen Equip RWTP</t>
  </si>
  <si>
    <t>355600-WW Pwr Gen Equip RWDP</t>
  </si>
  <si>
    <t>360000-WW Collection Sewers Forced</t>
  </si>
  <si>
    <t>361100-WW Collecting Mains</t>
  </si>
  <si>
    <t>361101-WW Collecting Mains Other</t>
  </si>
  <si>
    <t>361102-WW Manholes</t>
  </si>
  <si>
    <t>362000-WW Special Coll Struct</t>
  </si>
  <si>
    <t>363000-WW Services Sewer</t>
  </si>
  <si>
    <t>364000-WW Flow Measuring Devices</t>
  </si>
  <si>
    <t>365000-WW Flow Measuring Installs</t>
  </si>
  <si>
    <t>370000-WW Receiving Wells</t>
  </si>
  <si>
    <t>371100-WW Pump Equip Elect</t>
  </si>
  <si>
    <t>371160-WW Pump Eqp Elect &lt;=5HP-TX</t>
  </si>
  <si>
    <t>371170-WW Pump Eqp Elect &gt;5HP-TX</t>
  </si>
  <si>
    <t>371200-WW Pump Equip Oth Pwr</t>
  </si>
  <si>
    <t>371300-WW Pump Equip Misc</t>
  </si>
  <si>
    <t>380000-WW TD Equipment</t>
  </si>
  <si>
    <t>380050-WW TD Equip Grit Removal</t>
  </si>
  <si>
    <t>380100-WW TD Equip Sed Tanks/Acc</t>
  </si>
  <si>
    <t>380200-WW TD Equip Sldge/Effl Rmv</t>
  </si>
  <si>
    <t>380250-WW TD Equip Sldge Dig Tnk</t>
  </si>
  <si>
    <t>380300-WW TD Equip Sldge Dry/Filt</t>
  </si>
  <si>
    <t>380350-WW TD Equip Sec Trmt Filt</t>
  </si>
  <si>
    <t>380400-WW TD Equip Aux Effl Trmt</t>
  </si>
  <si>
    <t>380450-WW TD Equip Oth Sew Rem</t>
  </si>
  <si>
    <t>380500-WW TD Equip Chem Trmt Plt</t>
  </si>
  <si>
    <t>380600-WW TD Equip Oth Disp</t>
  </si>
  <si>
    <t>380625-WW TD Equip Gen Trmt</t>
  </si>
  <si>
    <t>380650-WW TD Equip Influent Lift St</t>
  </si>
  <si>
    <t>381000-WW Plant Sewers</t>
  </si>
  <si>
    <t>382000-WW Outfall Sewer Lines</t>
  </si>
  <si>
    <t>389100-WW Oth Plt &amp; Misc Eqp Intang</t>
  </si>
  <si>
    <t>Waste Intangible</t>
  </si>
  <si>
    <t>389200-WW Oth Plt &amp; Misc Eqp Coll</t>
  </si>
  <si>
    <t>389300-WW Oth Plt &amp; Misc Eqp SPP</t>
  </si>
  <si>
    <t>389400-WW Oth Plt &amp; Misc Eqp TDP</t>
  </si>
  <si>
    <t>389600-WW Other P/E - CPS</t>
  </si>
  <si>
    <t>390000-WW Office Furniture &amp; Equip</t>
  </si>
  <si>
    <t>390200-WW Computers &amp; Peripheral</t>
  </si>
  <si>
    <t>390300-WW Computer Software</t>
  </si>
  <si>
    <t>391000-WW Trans Equipment</t>
  </si>
  <si>
    <t>391100-WW Trans Equip Lt Dty Trks</t>
  </si>
  <si>
    <t>391200-WW Trans Equip Hvy Dty Trks</t>
  </si>
  <si>
    <t>392000-WW Stores Equipment</t>
  </si>
  <si>
    <t>393000-WW Tool Shop &amp; Garage Equip</t>
  </si>
  <si>
    <t>394000-WW Laboratory Equipment</t>
  </si>
  <si>
    <t>395000-WW Power Operated Equip</t>
  </si>
  <si>
    <t>396000-WW Communication Equip</t>
  </si>
  <si>
    <t>397000-WW Misc Equipment</t>
  </si>
  <si>
    <t>398000-WW Other Tangible Plant</t>
  </si>
  <si>
    <t>description</t>
  </si>
  <si>
    <t>Life Depreciation Rate</t>
  </si>
  <si>
    <t>COR</t>
  </si>
  <si>
    <t>Source: IN Depr 1039 report 9/30/2023</t>
  </si>
  <si>
    <t>103000-Property Held for Future Use</t>
  </si>
  <si>
    <t>1010-Indiana American Water Co</t>
  </si>
  <si>
    <t>10WA01:103000</t>
  </si>
  <si>
    <t>121100-Land</t>
  </si>
  <si>
    <t>10WA01:121100</t>
  </si>
  <si>
    <t>121200-Buildings</t>
  </si>
  <si>
    <t>10WA01:121200</t>
  </si>
  <si>
    <t>121300-Capital Lease 5 Year</t>
  </si>
  <si>
    <t>10WA01:121300</t>
  </si>
  <si>
    <t>121400-Lease Improvements</t>
  </si>
  <si>
    <t>10WA01:121400</t>
  </si>
  <si>
    <t>121500-Other Equipment -10 Yrs</t>
  </si>
  <si>
    <t>10WA01:121500</t>
  </si>
  <si>
    <t>271110-CIAC-NT Mains-Water</t>
  </si>
  <si>
    <t>10WA01:252 271110</t>
  </si>
  <si>
    <t>10WA01:271110</t>
  </si>
  <si>
    <t>271130-CIAC-NT Fire Services-Water</t>
  </si>
  <si>
    <t>10WA01:252 271130</t>
  </si>
  <si>
    <t>10WA01:271130</t>
  </si>
  <si>
    <t>271140-CIAC-NT Meters-Water</t>
  </si>
  <si>
    <t>10WA01:252 271140</t>
  </si>
  <si>
    <t>10WA01:271140</t>
  </si>
  <si>
    <t>271150-CIAC-NT Hydrants-Water</t>
  </si>
  <si>
    <t>10WA01:252 271150</t>
  </si>
  <si>
    <t>10WA01:271150</t>
  </si>
  <si>
    <t>271160-CIAC-NT Other-Water</t>
  </si>
  <si>
    <t>10WA01:252 271160</t>
  </si>
  <si>
    <t>10WA01:271160</t>
  </si>
  <si>
    <t>271210-CIAC-Tax Mains-Water</t>
  </si>
  <si>
    <t>10WA01:252 271210</t>
  </si>
  <si>
    <t>10WA01:271210</t>
  </si>
  <si>
    <t>271230-CIAC-Tax Services-Water</t>
  </si>
  <si>
    <t>10WA01:271230</t>
  </si>
  <si>
    <t>271240-CIAC-Tax Meters-Water</t>
  </si>
  <si>
    <t>10WA01:271240</t>
  </si>
  <si>
    <t>271250-CIAC-Tax Hydrants-Water</t>
  </si>
  <si>
    <t>10WA01:252 271250</t>
  </si>
  <si>
    <t>10WA01:271250</t>
  </si>
  <si>
    <t>271260-CIAC-Tax Other-Water</t>
  </si>
  <si>
    <t>10WA01:252 271260</t>
  </si>
  <si>
    <t>10WA01:271260</t>
  </si>
  <si>
    <t>271410-CIAC-Tax Mains FIT-Water</t>
  </si>
  <si>
    <t>10WA01:252 271410</t>
  </si>
  <si>
    <t>10WA01:271410</t>
  </si>
  <si>
    <t>271430-CIAC-Tax Services FIT-Water</t>
  </si>
  <si>
    <t>10WA01:271430</t>
  </si>
  <si>
    <t>271440-CIAC-Tax Meters FIT-Water</t>
  </si>
  <si>
    <t>10WA01:271440</t>
  </si>
  <si>
    <t>271450-CIAC-Tax Hydrants FIT-Water</t>
  </si>
  <si>
    <t>10WA01:252 271450</t>
  </si>
  <si>
    <t>10WA01:271450</t>
  </si>
  <si>
    <t>271460-CIAC-Tax Other FIT-Water</t>
  </si>
  <si>
    <t>10WA01:252 271460</t>
  </si>
  <si>
    <t>10WA01:271460</t>
  </si>
  <si>
    <t>10WA01:301000</t>
  </si>
  <si>
    <t>10WA01:302000</t>
  </si>
  <si>
    <t>10WA01:303200</t>
  </si>
  <si>
    <t>10WA01:303300</t>
  </si>
  <si>
    <t>10WA01:303400</t>
  </si>
  <si>
    <t>10WA01:303500</t>
  </si>
  <si>
    <t>10WA01:303600</t>
  </si>
  <si>
    <t>10WA01:304100</t>
  </si>
  <si>
    <t>10WA01:304200</t>
  </si>
  <si>
    <t>10WA01:304300</t>
  </si>
  <si>
    <t>10WA01:304301</t>
  </si>
  <si>
    <t>10WA01:304302</t>
  </si>
  <si>
    <t>10WA01:304310</t>
  </si>
  <si>
    <t>10WA01:304312</t>
  </si>
  <si>
    <t>10WA01:304390</t>
  </si>
  <si>
    <t>10WA01:304391</t>
  </si>
  <si>
    <t>10WA01:304392</t>
  </si>
  <si>
    <t>10WA01:304400</t>
  </si>
  <si>
    <t>10WA01:304500</t>
  </si>
  <si>
    <t>10WA01:304510</t>
  </si>
  <si>
    <t>10WA01:304600</t>
  </si>
  <si>
    <t>10WA01:304610</t>
  </si>
  <si>
    <t>10WA01:304620</t>
  </si>
  <si>
    <t>10WA01:304700</t>
  </si>
  <si>
    <t>10WA01:304800</t>
  </si>
  <si>
    <t>10WA01:305000</t>
  </si>
  <si>
    <t>10WA01:306000</t>
  </si>
  <si>
    <t>10WA01:307000</t>
  </si>
  <si>
    <t>10WA01:308000</t>
  </si>
  <si>
    <t>10WA01:309000</t>
  </si>
  <si>
    <t>10WA01:310000</t>
  </si>
  <si>
    <t>10WA01:311200</t>
  </si>
  <si>
    <t>10WA01:311300</t>
  </si>
  <si>
    <t>311350-Pump Equip Diesel TD</t>
  </si>
  <si>
    <t>10WA01:311350</t>
  </si>
  <si>
    <t>10WA01:311400</t>
  </si>
  <si>
    <t>10WA01:311500</t>
  </si>
  <si>
    <t>10WA01:311520</t>
  </si>
  <si>
    <t>10WA01:311530</t>
  </si>
  <si>
    <t>10WA01:311540</t>
  </si>
  <si>
    <t>10WA01:320100</t>
  </si>
  <si>
    <t>10WA01:320190</t>
  </si>
  <si>
    <t>10WA01:320191</t>
  </si>
  <si>
    <t>10WA01:320192</t>
  </si>
  <si>
    <t>10WA01:320193</t>
  </si>
  <si>
    <t>10WA01:320200</t>
  </si>
  <si>
    <t>10WA01:330000</t>
  </si>
  <si>
    <t>10WA01:330001</t>
  </si>
  <si>
    <t>10WA01:330002</t>
  </si>
  <si>
    <t>10WA01:330003</t>
  </si>
  <si>
    <t>10WA01:330100</t>
  </si>
  <si>
    <t>10WA01:330200</t>
  </si>
  <si>
    <t>10WA01:331001</t>
  </si>
  <si>
    <t>10WA01:331200</t>
  </si>
  <si>
    <t>10WA01:332000</t>
  </si>
  <si>
    <t>10WA01:333000</t>
  </si>
  <si>
    <t>333100-Replaced Cust Lead Services</t>
  </si>
  <si>
    <t>10WA01:333100</t>
  </si>
  <si>
    <t>10WA01:334100</t>
  </si>
  <si>
    <t>10WA01:334110</t>
  </si>
  <si>
    <t>10WA01:334120</t>
  </si>
  <si>
    <t>10WA01:334130</t>
  </si>
  <si>
    <t>10WA01:334131</t>
  </si>
  <si>
    <t>10WA01:334200</t>
  </si>
  <si>
    <t>10WA01:334201</t>
  </si>
  <si>
    <t>10WA01:334300</t>
  </si>
  <si>
    <t>10WA01:335000</t>
  </si>
  <si>
    <t>10WA01:336000</t>
  </si>
  <si>
    <t>10WA01:339100</t>
  </si>
  <si>
    <t>10WA01:339300</t>
  </si>
  <si>
    <t>10WA01:339500</t>
  </si>
  <si>
    <t>10WA01:339600</t>
  </si>
  <si>
    <t>10WA01:340100</t>
  </si>
  <si>
    <t>10WA01:340210</t>
  </si>
  <si>
    <t>10WA01:340220</t>
  </si>
  <si>
    <t>10WA01:340230</t>
  </si>
  <si>
    <t>10WA01:340240</t>
  </si>
  <si>
    <t>10WA01:340300</t>
  </si>
  <si>
    <t>10WA01:340310</t>
  </si>
  <si>
    <t>10WA01:340320</t>
  </si>
  <si>
    <t>10WA01:340325</t>
  </si>
  <si>
    <t>10WA01:340330</t>
  </si>
  <si>
    <t>10WA01:340500</t>
  </si>
  <si>
    <t>10WA01:341100</t>
  </si>
  <si>
    <t>10WA01:341200</t>
  </si>
  <si>
    <t>10WA01:341300</t>
  </si>
  <si>
    <t>10WA01:341400</t>
  </si>
  <si>
    <t>10WA01:342000</t>
  </si>
  <si>
    <t>10WA01:343000</t>
  </si>
  <si>
    <t>10WA01:343100</t>
  </si>
  <si>
    <t>10WA01:344000</t>
  </si>
  <si>
    <t>10WA01:345000</t>
  </si>
  <si>
    <t>10WA01:346000</t>
  </si>
  <si>
    <t>10WA01:346100</t>
  </si>
  <si>
    <t>10WA01:346190</t>
  </si>
  <si>
    <t>10WA01:346200</t>
  </si>
  <si>
    <t>10WA01:347000</t>
  </si>
  <si>
    <t>Notes</t>
  </si>
  <si>
    <t>Schedule C below from appraisal (pg 91) includes rounded RCNLD amounts</t>
  </si>
  <si>
    <t xml:space="preserve">To tie "assets" worksheet to appraised value of $48.6M, Administrative Assets &amp; Miscellaneous Tools and Equipment are allocated to schedule C RCNLD subtotals </t>
  </si>
  <si>
    <t>Notes (from asset worksheet)</t>
  </si>
  <si>
    <t>Assets in use but fully depreciated. If assets are still in use at acquisition date, then a value of $1.00 per qty will be used.  This will change the $45M allocation between UA's</t>
  </si>
  <si>
    <t>In service dates for general plant assets still in use but exceed life will have to be adjusted to ensure immediate retirement by plant does not occur</t>
  </si>
  <si>
    <t>Some items on asset list in Replcement cost Col M are documented at 0 qty's and $0.00 value.  Are these assets that we are acquiring?  If so, why are they not valued?</t>
  </si>
  <si>
    <t>Administrative Assets are included in this JE under 340300-Computer Software, but that may change as more detail is uncovered</t>
  </si>
  <si>
    <t>Indirect costs applied at 10% of asset value to transmission &amp; distribution assets as shown in column T of "Assets" worksheet</t>
  </si>
  <si>
    <t>Surface restoration assets allocated to network assets on a by asset basis, specific locations by location basis</t>
  </si>
  <si>
    <t xml:space="preserve">SCHEDULE C
</t>
  </si>
  <si>
    <t>SILVER CREEK WATER CORPORATION</t>
  </si>
  <si>
    <t>TOTAL VALUATION SUMMARY TABLE</t>
  </si>
  <si>
    <t>Group</t>
  </si>
  <si>
    <t>Item Description</t>
  </si>
  <si>
    <t>Depreciation (%)</t>
  </si>
  <si>
    <t>Per "Assets" Worksheet</t>
  </si>
  <si>
    <t>From appraisal schedules C.1 - C.9</t>
  </si>
  <si>
    <t>Transmission &amp; Distribution Assets</t>
  </si>
  <si>
    <t>Difference</t>
  </si>
  <si>
    <t>Reason</t>
  </si>
  <si>
    <t>Alloc to Purchase</t>
  </si>
  <si>
    <t>$45M with $150k in acquisition expense</t>
  </si>
  <si>
    <t>Water Mains</t>
  </si>
  <si>
    <t>Valves</t>
  </si>
  <si>
    <t>Meters and Services</t>
  </si>
  <si>
    <t>Hydrants</t>
  </si>
  <si>
    <t>Storage Tanks</t>
  </si>
  <si>
    <t>Pump Stations</t>
  </si>
  <si>
    <t>Transmission &amp; Distribution Assets Subtotal</t>
  </si>
  <si>
    <t>Rounding</t>
  </si>
  <si>
    <t>Surface Restoration Assets</t>
  </si>
  <si>
    <t>Surface Restoration Assets Subtotal</t>
  </si>
  <si>
    <t>Subtotal SCWC Water System Construction Costs</t>
  </si>
  <si>
    <t>Indirect Costs: Survey, Engineering, Inspection (10%)</t>
  </si>
  <si>
    <t>TOTAL SCWC WATER SYSTEM CONSTRUCTION COSTS</t>
  </si>
  <si>
    <t>Replacement Cost</t>
  </si>
  <si>
    <t>Allocation to appraisal subtotal</t>
  </si>
  <si>
    <t>Administrative Assets Subtotal</t>
  </si>
  <si>
    <t>Miscellaneous Tools and Equipment</t>
  </si>
  <si>
    <t>Technology and Office Assets</t>
  </si>
  <si>
    <t>Misc. Tools and Vehicles</t>
  </si>
  <si>
    <t>Miscellaneous Tools and Equipment Subtotal</t>
  </si>
  <si>
    <t>Land</t>
  </si>
  <si>
    <t>Real Estate (see BLN Appraisals)</t>
  </si>
  <si>
    <t>Easements</t>
  </si>
  <si>
    <t>Land Subtotal</t>
  </si>
  <si>
    <t>SWCS WATER NON-INFRASTRUCTURE ASSETS</t>
  </si>
  <si>
    <t>SCWC WATER SYSTEM TOTAL VALUATION</t>
  </si>
  <si>
    <t>Differences detailed above (excludes land rounding)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</si>
</sst>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[$-409]mmmm\ d\,\ yyyy;@"/>
  </numFmts>
  <fonts count="39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Calibri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1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1"/>
      <color indexed="10"/>
      <name val="Arial"/>
      <family val="2"/>
    </font>
    <font>
      <b/>
      <sz val="12"/>
      <name val="Arial"/>
      <family val="2"/>
    </font>
    <font>
      <sz val="11"/>
      <color indexed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30"/>
      <name val="Arial"/>
      <family val="2"/>
    </font>
    <font>
      <b/>
      <sz val="18"/>
      <name val="Arial"/>
      <family val="2"/>
    </font>
    <font>
      <sz val="10"/>
      <color theme="1"/>
      <name val="Arial"/>
      <family val="2"/>
    </font>
    <font>
      <b/>
      <sz val="20"/>
      <color theme="1"/>
      <name val="Calibri"/>
      <family val="2"/>
      <scheme val="minor"/>
    </font>
    <font>
      <sz val="10"/>
      <name val="Times New Roman"/>
      <family val="1"/>
    </font>
    <font>
      <sz val="8"/>
      <color theme="1"/>
      <name val="Arial"/>
      <family val="2"/>
    </font>
    <font>
      <b/>
      <sz val="10"/>
      <color rgb="FF00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000000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23" fillId="0" borderId="0"/>
    <xf numFmtId="0" fontId="2" fillId="0" borderId="0"/>
    <xf numFmtId="37" fontId="23" fillId="0" borderId="0"/>
    <xf numFmtId="37" fontId="29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</cellStyleXfs>
  <cellXfs count="225"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43" fontId="0" fillId="0" borderId="0" xfId="1" applyFont="1" applyAlignment="1">
      <alignment vertical="top"/>
    </xf>
    <xf numFmtId="43" fontId="0" fillId="0" borderId="0" xfId="1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horizontal="left" vertical="top"/>
    </xf>
    <xf numFmtId="43" fontId="7" fillId="2" borderId="1" xfId="1" applyFont="1" applyFill="1" applyBorder="1" applyAlignment="1">
      <alignment vertical="top"/>
    </xf>
    <xf numFmtId="1" fontId="8" fillId="0" borderId="1" xfId="0" applyNumberFormat="1" applyFont="1" applyBorder="1" applyAlignment="1">
      <alignment vertical="top" shrinkToFit="1"/>
    </xf>
    <xf numFmtId="0" fontId="9" fillId="0" borderId="1" xfId="0" applyFont="1" applyBorder="1" applyAlignment="1">
      <alignment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/>
    <xf numFmtId="43" fontId="6" fillId="0" borderId="1" xfId="1" applyFont="1" applyBorder="1" applyAlignment="1"/>
    <xf numFmtId="164" fontId="6" fillId="0" borderId="1" xfId="0" applyNumberFormat="1" applyFont="1" applyBorder="1" applyAlignment="1">
      <alignment horizontal="right" vertical="top" shrinkToFit="1"/>
    </xf>
    <xf numFmtId="0" fontId="7" fillId="0" borderId="1" xfId="0" applyFont="1" applyBorder="1" applyAlignment="1">
      <alignment vertical="top"/>
    </xf>
    <xf numFmtId="43" fontId="6" fillId="0" borderId="1" xfId="1" applyFont="1" applyBorder="1" applyAlignment="1">
      <alignment vertical="top" shrinkToFit="1"/>
    </xf>
    <xf numFmtId="9" fontId="6" fillId="0" borderId="1" xfId="2" applyFont="1" applyBorder="1" applyAlignment="1">
      <alignment horizontal="center" vertical="top" shrinkToFit="1"/>
    </xf>
    <xf numFmtId="43" fontId="8" fillId="0" borderId="1" xfId="1" applyFont="1" applyBorder="1" applyAlignment="1">
      <alignment vertical="top" shrinkToFit="1"/>
    </xf>
    <xf numFmtId="9" fontId="8" fillId="0" borderId="1" xfId="2" applyFont="1" applyBorder="1" applyAlignment="1">
      <alignment horizontal="center" vertical="top" shrinkToFit="1"/>
    </xf>
    <xf numFmtId="9" fontId="6" fillId="0" borderId="1" xfId="2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9" fontId="7" fillId="2" borderId="1" xfId="2" applyFont="1" applyFill="1" applyBorder="1" applyAlignment="1">
      <alignment vertical="center"/>
    </xf>
    <xf numFmtId="43" fontId="7" fillId="2" borderId="1" xfId="1" applyFont="1" applyFill="1" applyBorder="1" applyAlignment="1">
      <alignment vertical="center"/>
    </xf>
    <xf numFmtId="9" fontId="6" fillId="0" borderId="1" xfId="2" applyFont="1" applyBorder="1" applyAlignment="1"/>
    <xf numFmtId="43" fontId="7" fillId="0" borderId="1" xfId="1" applyFont="1" applyBorder="1" applyAlignment="1">
      <alignment vertical="top"/>
    </xf>
    <xf numFmtId="0" fontId="9" fillId="0" borderId="1" xfId="0" applyFont="1" applyBorder="1" applyAlignment="1">
      <alignment horizontal="left" vertical="top"/>
    </xf>
    <xf numFmtId="43" fontId="9" fillId="0" borderId="1" xfId="1" applyFont="1" applyBorder="1" applyAlignment="1">
      <alignment vertical="top"/>
    </xf>
    <xf numFmtId="0" fontId="6" fillId="3" borderId="1" xfId="0" applyFont="1" applyFill="1" applyBorder="1" applyAlignment="1">
      <alignment horizontal="left" vertical="top"/>
    </xf>
    <xf numFmtId="0" fontId="9" fillId="3" borderId="1" xfId="0" applyFont="1" applyFill="1" applyBorder="1" applyAlignment="1">
      <alignment vertical="top"/>
    </xf>
    <xf numFmtId="43" fontId="8" fillId="3" borderId="1" xfId="1" applyFont="1" applyFill="1" applyBorder="1" applyAlignment="1">
      <alignment vertical="top" shrinkToFit="1"/>
    </xf>
    <xf numFmtId="9" fontId="8" fillId="3" borderId="1" xfId="2" applyFont="1" applyFill="1" applyBorder="1" applyAlignment="1">
      <alignment horizontal="center" vertical="top" shrinkToFit="1"/>
    </xf>
    <xf numFmtId="0" fontId="11" fillId="0" borderId="0" xfId="0" applyFont="1" applyAlignment="1">
      <alignment horizontal="left" vertical="top"/>
    </xf>
    <xf numFmtId="2" fontId="6" fillId="0" borderId="1" xfId="0" applyNumberFormat="1" applyFont="1" applyBorder="1" applyAlignment="1">
      <alignment horizontal="left" vertical="top" shrinkToFit="1"/>
    </xf>
    <xf numFmtId="164" fontId="6" fillId="0" borderId="1" xfId="0" applyNumberFormat="1" applyFont="1" applyBorder="1" applyAlignment="1">
      <alignment horizontal="left" vertical="top" shrinkToFit="1"/>
    </xf>
    <xf numFmtId="1" fontId="6" fillId="0" borderId="1" xfId="0" applyNumberFormat="1" applyFont="1" applyBorder="1" applyAlignment="1">
      <alignment horizontal="left" vertical="top" shrinkToFit="1"/>
    </xf>
    <xf numFmtId="1" fontId="6" fillId="0" borderId="1" xfId="0" applyNumberFormat="1" applyFont="1" applyBorder="1" applyAlignment="1">
      <alignment horizontal="center" vertical="top" shrinkToFit="1"/>
    </xf>
    <xf numFmtId="43" fontId="6" fillId="4" borderId="1" xfId="1" applyFont="1" applyFill="1" applyBorder="1" applyAlignment="1">
      <alignment vertical="top" shrinkToFit="1"/>
    </xf>
    <xf numFmtId="43" fontId="8" fillId="4" borderId="1" xfId="1" applyFont="1" applyFill="1" applyBorder="1" applyAlignment="1">
      <alignment vertical="top" shrinkToFi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top" wrapText="1"/>
    </xf>
    <xf numFmtId="43" fontId="10" fillId="0" borderId="1" xfId="1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top"/>
    </xf>
    <xf numFmtId="1" fontId="8" fillId="4" borderId="1" xfId="0" applyNumberFormat="1" applyFont="1" applyFill="1" applyBorder="1" applyAlignment="1">
      <alignment horizontal="center" vertical="top" shrinkToFit="1"/>
    </xf>
    <xf numFmtId="2" fontId="6" fillId="0" borderId="1" xfId="0" applyNumberFormat="1" applyFont="1" applyBorder="1" applyAlignment="1">
      <alignment horizontal="center" vertical="top" shrinkToFit="1"/>
    </xf>
    <xf numFmtId="4" fontId="6" fillId="0" borderId="1" xfId="0" applyNumberFormat="1" applyFont="1" applyBorder="1" applyAlignment="1">
      <alignment horizontal="center" vertical="top" shrinkToFit="1"/>
    </xf>
    <xf numFmtId="2" fontId="8" fillId="4" borderId="1" xfId="0" applyNumberFormat="1" applyFont="1" applyFill="1" applyBorder="1" applyAlignment="1">
      <alignment horizontal="center" vertical="top" shrinkToFit="1"/>
    </xf>
    <xf numFmtId="1" fontId="6" fillId="4" borderId="1" xfId="0" applyNumberFormat="1" applyFont="1" applyFill="1" applyBorder="1" applyAlignment="1">
      <alignment horizontal="center" vertical="top" shrinkToFit="1"/>
    </xf>
    <xf numFmtId="2" fontId="6" fillId="4" borderId="1" xfId="0" applyNumberFormat="1" applyFont="1" applyFill="1" applyBorder="1" applyAlignment="1">
      <alignment horizontal="center" vertical="top" shrinkToFit="1"/>
    </xf>
    <xf numFmtId="3" fontId="6" fillId="0" borderId="1" xfId="0" applyNumberFormat="1" applyFont="1" applyBorder="1" applyAlignment="1">
      <alignment horizontal="center" vertical="top" shrinkToFit="1"/>
    </xf>
    <xf numFmtId="0" fontId="0" fillId="0" borderId="0" xfId="0" applyAlignment="1">
      <alignment horizontal="center" vertical="top"/>
    </xf>
    <xf numFmtId="43" fontId="8" fillId="4" borderId="1" xfId="1" applyFont="1" applyFill="1" applyBorder="1" applyAlignment="1">
      <alignment horizontal="center" vertical="top"/>
    </xf>
    <xf numFmtId="43" fontId="6" fillId="4" borderId="1" xfId="1" applyFont="1" applyFill="1" applyBorder="1" applyAlignment="1">
      <alignment horizontal="center" vertical="top"/>
    </xf>
    <xf numFmtId="43" fontId="0" fillId="0" borderId="0" xfId="1" applyFont="1" applyAlignment="1">
      <alignment horizontal="center" vertical="top"/>
    </xf>
    <xf numFmtId="9" fontId="10" fillId="0" borderId="1" xfId="2" applyFont="1" applyBorder="1" applyAlignment="1">
      <alignment horizontal="center" vertical="center" wrapText="1"/>
    </xf>
    <xf numFmtId="9" fontId="8" fillId="4" borderId="1" xfId="2" applyFont="1" applyFill="1" applyBorder="1" applyAlignment="1">
      <alignment horizontal="center" vertical="top" shrinkToFit="1"/>
    </xf>
    <xf numFmtId="9" fontId="8" fillId="4" borderId="1" xfId="2" applyFont="1" applyFill="1" applyBorder="1" applyAlignment="1">
      <alignment vertical="top" shrinkToFit="1"/>
    </xf>
    <xf numFmtId="9" fontId="6" fillId="4" borderId="1" xfId="2" applyFont="1" applyFill="1" applyBorder="1" applyAlignment="1">
      <alignment horizontal="center" vertical="top" shrinkToFit="1"/>
    </xf>
    <xf numFmtId="9" fontId="0" fillId="0" borderId="0" xfId="2" applyFont="1" applyAlignment="1">
      <alignment horizontal="center" vertical="top"/>
    </xf>
    <xf numFmtId="43" fontId="6" fillId="0" borderId="1" xfId="1" applyFont="1" applyBorder="1" applyAlignment="1">
      <alignment horizontal="center" vertical="top" shrinkToFit="1"/>
    </xf>
    <xf numFmtId="1" fontId="8" fillId="4" borderId="1" xfId="0" applyNumberFormat="1" applyFont="1" applyFill="1" applyBorder="1" applyAlignment="1">
      <alignment horizontal="left" vertical="top" shrinkToFit="1"/>
    </xf>
    <xf numFmtId="0" fontId="0" fillId="4" borderId="0" xfId="0" applyFill="1" applyAlignment="1">
      <alignment horizontal="left" vertical="top"/>
    </xf>
    <xf numFmtId="0" fontId="0" fillId="4" borderId="0" xfId="0" applyFill="1" applyAlignment="1">
      <alignment horizontal="center" vertical="top"/>
    </xf>
    <xf numFmtId="43" fontId="0" fillId="4" borderId="0" xfId="1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0" fontId="9" fillId="4" borderId="1" xfId="0" applyFont="1" applyFill="1" applyBorder="1" applyAlignment="1">
      <alignment horizontal="left" vertical="top"/>
    </xf>
    <xf numFmtId="0" fontId="9" fillId="4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horizontal="center" vertical="top"/>
    </xf>
    <xf numFmtId="43" fontId="6" fillId="0" borderId="0" xfId="1" applyFont="1" applyBorder="1" applyAlignment="1">
      <alignment horizontal="right" vertical="top" shrinkToFit="1"/>
    </xf>
    <xf numFmtId="43" fontId="6" fillId="0" borderId="0" xfId="1" applyFont="1" applyAlignment="1">
      <alignment horizontal="right" vertical="top"/>
    </xf>
    <xf numFmtId="43" fontId="6" fillId="0" borderId="0" xfId="1" applyFont="1" applyAlignment="1">
      <alignment horizontal="left" vertical="top"/>
    </xf>
    <xf numFmtId="43" fontId="6" fillId="0" borderId="1" xfId="1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43" fontId="6" fillId="0" borderId="1" xfId="1" applyFont="1" applyFill="1" applyBorder="1" applyAlignment="1">
      <alignment vertical="top" shrinkToFit="1"/>
    </xf>
    <xf numFmtId="43" fontId="8" fillId="0" borderId="1" xfId="1" applyFont="1" applyFill="1" applyBorder="1" applyAlignment="1">
      <alignment vertical="top" shrinkToFit="1"/>
    </xf>
    <xf numFmtId="10" fontId="6" fillId="0" borderId="1" xfId="2" applyNumberFormat="1" applyFont="1" applyBorder="1" applyAlignment="1">
      <alignment horizontal="center" vertical="top" shrinkToFit="1"/>
    </xf>
    <xf numFmtId="10" fontId="8" fillId="4" borderId="1" xfId="2" applyNumberFormat="1" applyFont="1" applyFill="1" applyBorder="1" applyAlignment="1">
      <alignment horizontal="center" vertical="top" shrinkToFit="1"/>
    </xf>
    <xf numFmtId="10" fontId="6" fillId="0" borderId="0" xfId="2" applyNumberFormat="1" applyFont="1" applyAlignment="1">
      <alignment horizontal="center" vertical="top"/>
    </xf>
    <xf numFmtId="43" fontId="6" fillId="0" borderId="1" xfId="0" applyNumberFormat="1" applyFont="1" applyBorder="1" applyAlignment="1">
      <alignment horizontal="left" vertical="top"/>
    </xf>
    <xf numFmtId="0" fontId="14" fillId="0" borderId="0" xfId="0" pivotButton="1" applyFont="1" applyAlignment="1">
      <alignment horizontal="left" vertical="top"/>
    </xf>
    <xf numFmtId="43" fontId="14" fillId="0" borderId="0" xfId="1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5" fillId="0" borderId="0" xfId="3" applyFont="1"/>
    <xf numFmtId="2" fontId="15" fillId="0" borderId="0" xfId="3" applyNumberFormat="1" applyFont="1"/>
    <xf numFmtId="0" fontId="16" fillId="0" borderId="0" xfId="3" applyFont="1" applyAlignment="1">
      <alignment horizontal="center"/>
    </xf>
    <xf numFmtId="0" fontId="15" fillId="0" borderId="0" xfId="3" applyFont="1" applyAlignment="1">
      <alignment horizontal="right" vertical="center"/>
    </xf>
    <xf numFmtId="0" fontId="16" fillId="0" borderId="0" xfId="3" applyFont="1" applyProtection="1">
      <protection locked="0"/>
    </xf>
    <xf numFmtId="0" fontId="21" fillId="0" borderId="0" xfId="3" applyFont="1"/>
    <xf numFmtId="0" fontId="16" fillId="0" borderId="0" xfId="3" applyFont="1"/>
    <xf numFmtId="0" fontId="16" fillId="0" borderId="0" xfId="3" applyFont="1" applyAlignment="1">
      <alignment horizontal="left"/>
    </xf>
    <xf numFmtId="0" fontId="15" fillId="0" borderId="0" xfId="3" applyFont="1" applyAlignment="1">
      <alignment horizontal="left"/>
    </xf>
    <xf numFmtId="0" fontId="15" fillId="0" borderId="0" xfId="3" applyFont="1" applyAlignment="1">
      <alignment vertical="center"/>
    </xf>
    <xf numFmtId="0" fontId="16" fillId="0" borderId="0" xfId="3" applyFont="1" applyAlignment="1">
      <alignment horizontal="right"/>
    </xf>
    <xf numFmtId="0" fontId="16" fillId="7" borderId="1" xfId="3" applyFont="1" applyFill="1" applyBorder="1" applyAlignment="1">
      <alignment horizontal="center" vertical="center"/>
    </xf>
    <xf numFmtId="0" fontId="16" fillId="0" borderId="4" xfId="3" applyFont="1" applyBorder="1" applyAlignment="1" applyProtection="1">
      <alignment horizontal="centerContinuous" vertical="center"/>
      <protection locked="0"/>
    </xf>
    <xf numFmtId="0" fontId="16" fillId="0" borderId="0" xfId="3" applyFont="1" applyAlignment="1">
      <alignment vertical="center" wrapText="1"/>
    </xf>
    <xf numFmtId="2" fontId="15" fillId="0" borderId="0" xfId="3" applyNumberFormat="1" applyFont="1" applyAlignment="1">
      <alignment vertical="center"/>
    </xf>
    <xf numFmtId="0" fontId="22" fillId="0" borderId="0" xfId="3" applyFont="1" applyAlignment="1">
      <alignment vertical="center"/>
    </xf>
    <xf numFmtId="0" fontId="20" fillId="0" borderId="0" xfId="3" applyFont="1"/>
    <xf numFmtId="0" fontId="20" fillId="0" borderId="0" xfId="3" applyFont="1" applyAlignment="1">
      <alignment vertical="center" wrapText="1"/>
    </xf>
    <xf numFmtId="0" fontId="20" fillId="0" borderId="0" xfId="3" applyFont="1" applyAlignment="1" applyProtection="1">
      <alignment horizontal="centerContinuous" vertical="center"/>
      <protection locked="0"/>
    </xf>
    <xf numFmtId="2" fontId="22" fillId="0" borderId="0" xfId="3" applyNumberFormat="1" applyFont="1" applyAlignment="1">
      <alignment vertical="center"/>
    </xf>
    <xf numFmtId="0" fontId="2" fillId="0" borderId="0" xfId="3" applyAlignment="1">
      <alignment vertical="center"/>
    </xf>
    <xf numFmtId="0" fontId="24" fillId="0" borderId="0" xfId="3" applyFont="1" applyAlignment="1">
      <alignment vertical="center" wrapText="1"/>
    </xf>
    <xf numFmtId="0" fontId="25" fillId="0" borderId="0" xfId="3" applyFont="1" applyAlignment="1" applyProtection="1">
      <alignment horizontal="centerContinuous" vertical="center"/>
      <protection locked="0"/>
    </xf>
    <xf numFmtId="0" fontId="26" fillId="0" borderId="0" xfId="3" applyFont="1" applyAlignment="1">
      <alignment vertical="center" wrapText="1"/>
    </xf>
    <xf numFmtId="2" fontId="2" fillId="0" borderId="0" xfId="3" applyNumberFormat="1" applyAlignment="1">
      <alignment vertical="center"/>
    </xf>
    <xf numFmtId="0" fontId="2" fillId="0" borderId="0" xfId="3"/>
    <xf numFmtId="0" fontId="24" fillId="0" borderId="0" xfId="3" applyFont="1"/>
    <xf numFmtId="2" fontId="2" fillId="0" borderId="0" xfId="3" applyNumberFormat="1"/>
    <xf numFmtId="0" fontId="2" fillId="0" borderId="0" xfId="3" applyAlignment="1">
      <alignment vertical="center" wrapText="1"/>
    </xf>
    <xf numFmtId="0" fontId="20" fillId="0" borderId="14" xfId="3" applyFont="1" applyBorder="1" applyAlignment="1">
      <alignment horizontal="center" wrapText="1"/>
    </xf>
    <xf numFmtId="0" fontId="16" fillId="0" borderId="1" xfId="3" applyFont="1" applyBorder="1" applyAlignment="1">
      <alignment horizontal="center" wrapText="1"/>
    </xf>
    <xf numFmtId="38" fontId="16" fillId="0" borderId="1" xfId="3" applyNumberFormat="1" applyFont="1" applyBorder="1" applyAlignment="1">
      <alignment horizontal="center" wrapText="1"/>
    </xf>
    <xf numFmtId="2" fontId="23" fillId="0" borderId="0" xfId="3" applyNumberFormat="1" applyFont="1" applyAlignment="1">
      <alignment horizontal="center" wrapText="1"/>
    </xf>
    <xf numFmtId="0" fontId="20" fillId="0" borderId="0" xfId="3" applyFont="1" applyAlignment="1">
      <alignment horizontal="center" wrapText="1"/>
    </xf>
    <xf numFmtId="0" fontId="2" fillId="0" borderId="14" xfId="3" applyBorder="1"/>
    <xf numFmtId="0" fontId="27" fillId="0" borderId="1" xfId="3" applyFont="1" applyBorder="1" applyAlignment="1">
      <alignment horizontal="center"/>
    </xf>
    <xf numFmtId="49" fontId="27" fillId="0" borderId="1" xfId="3" applyNumberFormat="1" applyFont="1" applyBorder="1" applyAlignment="1">
      <alignment horizontal="center"/>
    </xf>
    <xf numFmtId="0" fontId="2" fillId="0" borderId="1" xfId="3" applyBorder="1" applyAlignment="1">
      <alignment horizontal="center"/>
    </xf>
    <xf numFmtId="0" fontId="23" fillId="0" borderId="1" xfId="3" quotePrefix="1" applyFont="1" applyBorder="1" applyAlignment="1">
      <alignment horizontal="left"/>
    </xf>
    <xf numFmtId="0" fontId="23" fillId="0" borderId="1" xfId="3" applyFont="1" applyBorder="1" applyAlignment="1" applyProtection="1">
      <alignment horizontal="center"/>
      <protection locked="0"/>
    </xf>
    <xf numFmtId="0" fontId="18" fillId="0" borderId="1" xfId="3" applyFont="1" applyBorder="1" applyAlignment="1" applyProtection="1">
      <alignment horizontal="center"/>
      <protection locked="0"/>
    </xf>
    <xf numFmtId="39" fontId="23" fillId="0" borderId="1" xfId="3" applyNumberFormat="1" applyFont="1" applyBorder="1" applyAlignment="1" applyProtection="1">
      <alignment horizontal="right"/>
      <protection locked="0"/>
    </xf>
    <xf numFmtId="0" fontId="23" fillId="0" borderId="15" xfId="3" applyFont="1" applyBorder="1" applyAlignment="1" applyProtection="1">
      <alignment horizontal="center"/>
      <protection locked="0"/>
    </xf>
    <xf numFmtId="0" fontId="18" fillId="0" borderId="15" xfId="3" applyFont="1" applyBorder="1" applyAlignment="1" applyProtection="1">
      <alignment horizontal="center"/>
      <protection locked="0"/>
    </xf>
    <xf numFmtId="39" fontId="23" fillId="0" borderId="15" xfId="3" applyNumberFormat="1" applyFont="1" applyBorder="1" applyAlignment="1" applyProtection="1">
      <alignment horizontal="right"/>
      <protection locked="0"/>
    </xf>
    <xf numFmtId="0" fontId="2" fillId="0" borderId="1" xfId="3" applyBorder="1"/>
    <xf numFmtId="49" fontId="23" fillId="0" borderId="0" xfId="3" applyNumberFormat="1" applyFont="1" applyAlignment="1">
      <alignment horizontal="center"/>
    </xf>
    <xf numFmtId="49" fontId="24" fillId="0" borderId="0" xfId="3" applyNumberFormat="1" applyFont="1" applyAlignment="1">
      <alignment horizontal="center"/>
    </xf>
    <xf numFmtId="15" fontId="22" fillId="0" borderId="0" xfId="3" applyNumberFormat="1" applyFont="1" applyAlignment="1">
      <alignment horizontal="center"/>
    </xf>
    <xf numFmtId="38" fontId="22" fillId="0" borderId="0" xfId="3" applyNumberFormat="1" applyFont="1" applyAlignment="1">
      <alignment horizontal="right"/>
    </xf>
    <xf numFmtId="40" fontId="22" fillId="0" borderId="0" xfId="3" applyNumberFormat="1" applyFont="1" applyAlignment="1">
      <alignment horizontal="right"/>
    </xf>
    <xf numFmtId="39" fontId="2" fillId="0" borderId="0" xfId="3" applyNumberFormat="1"/>
    <xf numFmtId="39" fontId="24" fillId="0" borderId="16" xfId="3" applyNumberFormat="1" applyFont="1" applyBorder="1" applyAlignment="1">
      <alignment horizontal="right"/>
    </xf>
    <xf numFmtId="0" fontId="13" fillId="0" borderId="0" xfId="4" applyFont="1" applyAlignment="1">
      <alignment horizontal="left"/>
    </xf>
    <xf numFmtId="0" fontId="23" fillId="0" borderId="0" xfId="4"/>
    <xf numFmtId="0" fontId="23" fillId="0" borderId="0" xfId="4" applyAlignment="1">
      <alignment horizontal="left"/>
    </xf>
    <xf numFmtId="0" fontId="23" fillId="0" borderId="2" xfId="4" applyBorder="1" applyAlignment="1">
      <alignment horizontal="left"/>
    </xf>
    <xf numFmtId="0" fontId="23" fillId="0" borderId="2" xfId="4" applyBorder="1"/>
    <xf numFmtId="0" fontId="13" fillId="0" borderId="0" xfId="4" applyFont="1" applyAlignment="1">
      <alignment horizontal="center" wrapText="1"/>
    </xf>
    <xf numFmtId="0" fontId="13" fillId="0" borderId="0" xfId="4" applyFont="1" applyAlignment="1">
      <alignment wrapText="1"/>
    </xf>
    <xf numFmtId="0" fontId="2" fillId="0" borderId="0" xfId="5"/>
    <xf numFmtId="0" fontId="23" fillId="0" borderId="0" xfId="6" applyNumberFormat="1" applyAlignment="1">
      <alignment horizontal="left"/>
    </xf>
    <xf numFmtId="37" fontId="23" fillId="0" borderId="0" xfId="6"/>
    <xf numFmtId="0" fontId="24" fillId="8" borderId="4" xfId="6" applyNumberFormat="1" applyFont="1" applyFill="1" applyBorder="1" applyAlignment="1">
      <alignment horizontal="center" wrapText="1"/>
    </xf>
    <xf numFmtId="0" fontId="23" fillId="0" borderId="17" xfId="6" applyNumberFormat="1" applyBorder="1" applyAlignment="1">
      <alignment horizontal="left" indent="1"/>
    </xf>
    <xf numFmtId="0" fontId="23" fillId="0" borderId="18" xfId="6" applyNumberFormat="1" applyBorder="1" applyAlignment="1">
      <alignment horizontal="center"/>
    </xf>
    <xf numFmtId="37" fontId="23" fillId="0" borderId="18" xfId="6" applyBorder="1" applyAlignment="1">
      <alignment horizontal="left" indent="1"/>
    </xf>
    <xf numFmtId="0" fontId="23" fillId="0" borderId="19" xfId="3" applyFont="1" applyBorder="1" applyAlignment="1">
      <alignment horizontal="left" indent="1"/>
    </xf>
    <xf numFmtId="0" fontId="23" fillId="0" borderId="20" xfId="6" applyNumberFormat="1" applyBorder="1" applyAlignment="1">
      <alignment horizontal="left" indent="1"/>
    </xf>
    <xf numFmtId="0" fontId="23" fillId="0" borderId="1" xfId="6" applyNumberFormat="1" applyBorder="1" applyAlignment="1">
      <alignment horizontal="center"/>
    </xf>
    <xf numFmtId="37" fontId="23" fillId="0" borderId="1" xfId="6" applyBorder="1" applyAlignment="1">
      <alignment horizontal="left" indent="1"/>
    </xf>
    <xf numFmtId="0" fontId="23" fillId="0" borderId="21" xfId="3" applyFont="1" applyBorder="1" applyAlignment="1">
      <alignment horizontal="left" indent="1"/>
    </xf>
    <xf numFmtId="37" fontId="23" fillId="0" borderId="21" xfId="7" applyFont="1" applyBorder="1" applyAlignment="1">
      <alignment horizontal="left" indent="1"/>
    </xf>
    <xf numFmtId="37" fontId="23" fillId="0" borderId="0" xfId="6" applyAlignment="1">
      <alignment horizontal="left" indent="1"/>
    </xf>
    <xf numFmtId="49" fontId="30" fillId="0" borderId="1" xfId="3" applyNumberFormat="1" applyFont="1" applyBorder="1"/>
    <xf numFmtId="0" fontId="30" fillId="0" borderId="0" xfId="5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top"/>
    </xf>
    <xf numFmtId="0" fontId="33" fillId="0" borderId="0" xfId="0" applyFont="1" applyAlignment="1">
      <alignment horizontal="left" vertical="top"/>
    </xf>
    <xf numFmtId="0" fontId="24" fillId="9" borderId="0" xfId="8" applyFont="1" applyFill="1"/>
    <xf numFmtId="10" fontId="24" fillId="9" borderId="0" xfId="9" applyNumberFormat="1" applyFont="1" applyFill="1"/>
    <xf numFmtId="43" fontId="1" fillId="0" borderId="0" xfId="10"/>
    <xf numFmtId="0" fontId="1" fillId="0" borderId="0" xfId="8"/>
    <xf numFmtId="0" fontId="23" fillId="0" borderId="0" xfId="11"/>
    <xf numFmtId="10" fontId="23" fillId="0" borderId="0" xfId="9" applyNumberFormat="1" applyFont="1"/>
    <xf numFmtId="10" fontId="0" fillId="0" borderId="0" xfId="9" applyNumberFormat="1" applyFont="1"/>
    <xf numFmtId="43" fontId="0" fillId="0" borderId="0" xfId="10" applyFont="1"/>
    <xf numFmtId="10" fontId="1" fillId="0" borderId="0" xfId="9" applyNumberFormat="1"/>
    <xf numFmtId="10" fontId="6" fillId="0" borderId="1" xfId="2" applyNumberFormat="1" applyFont="1" applyFill="1" applyBorder="1" applyAlignment="1">
      <alignment horizontal="center" vertical="top" shrinkToFit="1"/>
    </xf>
    <xf numFmtId="0" fontId="14" fillId="0" borderId="0" xfId="0" applyFont="1" applyAlignment="1">
      <alignment horizontal="left" vertical="center"/>
    </xf>
    <xf numFmtId="43" fontId="0" fillId="0" borderId="0" xfId="0" applyNumberFormat="1" applyAlignment="1">
      <alignment horizontal="left" vertical="top"/>
    </xf>
    <xf numFmtId="0" fontId="6" fillId="0" borderId="1" xfId="0" applyFont="1" applyBorder="1" applyAlignment="1">
      <alignment horizontal="center" vertical="top" shrinkToFit="1"/>
    </xf>
    <xf numFmtId="43" fontId="8" fillId="0" borderId="0" xfId="1" applyFont="1" applyBorder="1" applyAlignment="1">
      <alignment vertical="top" shrinkToFit="1"/>
    </xf>
    <xf numFmtId="43" fontId="8" fillId="0" borderId="23" xfId="1" applyFont="1" applyBorder="1" applyAlignment="1">
      <alignment vertical="top" shrinkToFit="1"/>
    </xf>
    <xf numFmtId="43" fontId="6" fillId="0" borderId="0" xfId="0" applyNumberFormat="1" applyFont="1" applyAlignment="1">
      <alignment horizontal="left" vertical="top"/>
    </xf>
    <xf numFmtId="43" fontId="8" fillId="0" borderId="23" xfId="0" applyNumberFormat="1" applyFont="1" applyBorder="1" applyAlignment="1">
      <alignment horizontal="left" vertical="top"/>
    </xf>
    <xf numFmtId="0" fontId="8" fillId="0" borderId="0" xfId="0" applyFont="1" applyAlignment="1">
      <alignment horizontal="center" vertical="top"/>
    </xf>
    <xf numFmtId="43" fontId="8" fillId="0" borderId="22" xfId="0" applyNumberFormat="1" applyFont="1" applyBorder="1" applyAlignment="1">
      <alignment horizontal="left" vertical="top"/>
    </xf>
    <xf numFmtId="43" fontId="6" fillId="0" borderId="22" xfId="0" applyNumberFormat="1" applyFont="1" applyBorder="1" applyAlignment="1">
      <alignment horizontal="left" vertical="top"/>
    </xf>
    <xf numFmtId="43" fontId="8" fillId="0" borderId="0" xfId="0" applyNumberFormat="1" applyFont="1" applyAlignment="1">
      <alignment horizontal="left" vertical="top"/>
    </xf>
    <xf numFmtId="0" fontId="32" fillId="0" borderId="0" xfId="0" applyFont="1" applyAlignment="1">
      <alignment vertical="top"/>
    </xf>
    <xf numFmtId="1" fontId="6" fillId="4" borderId="1" xfId="0" applyNumberFormat="1" applyFont="1" applyFill="1" applyBorder="1" applyAlignment="1">
      <alignment horizontal="left" vertical="top" shrinkToFit="1"/>
    </xf>
    <xf numFmtId="0" fontId="34" fillId="0" borderId="0" xfId="3" applyFont="1"/>
    <xf numFmtId="43" fontId="0" fillId="0" borderId="0" xfId="1" applyFont="1" applyFill="1" applyAlignment="1">
      <alignment horizontal="left" vertical="top"/>
    </xf>
    <xf numFmtId="2" fontId="32" fillId="0" borderId="0" xfId="3" applyNumberFormat="1" applyFont="1"/>
    <xf numFmtId="43" fontId="8" fillId="3" borderId="0" xfId="1" applyFont="1" applyFill="1" applyBorder="1" applyAlignment="1">
      <alignment vertical="top" shrinkToFit="1"/>
    </xf>
    <xf numFmtId="0" fontId="32" fillId="8" borderId="0" xfId="0" applyFont="1" applyFill="1" applyAlignment="1">
      <alignment horizontal="left" vertical="top"/>
    </xf>
    <xf numFmtId="0" fontId="8" fillId="0" borderId="0" xfId="0" applyFont="1" applyAlignment="1">
      <alignment horizontal="left" vertical="top"/>
    </xf>
    <xf numFmtId="10" fontId="0" fillId="0" borderId="0" xfId="2" applyNumberFormat="1" applyFont="1" applyAlignment="1">
      <alignment horizontal="left" vertical="top"/>
    </xf>
    <xf numFmtId="10" fontId="8" fillId="0" borderId="0" xfId="2" applyNumberFormat="1" applyFont="1" applyBorder="1" applyAlignment="1">
      <alignment vertical="top" shrinkToFit="1"/>
    </xf>
    <xf numFmtId="10" fontId="0" fillId="0" borderId="0" xfId="2" applyNumberFormat="1" applyFont="1" applyBorder="1" applyAlignment="1">
      <alignment horizontal="left" vertical="top"/>
    </xf>
    <xf numFmtId="43" fontId="1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38" fillId="0" borderId="0" xfId="0" applyFont="1" applyAlignment="1">
      <alignment horizontal="left" vertical="top"/>
    </xf>
    <xf numFmtId="0" fontId="15" fillId="0" borderId="0" xfId="3" applyFont="1" applyAlignment="1">
      <alignment horizontal="center"/>
    </xf>
    <xf numFmtId="0" fontId="6" fillId="8" borderId="0" xfId="0" applyFont="1" applyFill="1" applyAlignment="1">
      <alignment horizontal="center" vertical="top"/>
    </xf>
    <xf numFmtId="11" fontId="23" fillId="7" borderId="7" xfId="3" quotePrefix="1" applyNumberFormat="1" applyFont="1" applyFill="1" applyBorder="1" applyAlignment="1">
      <alignment horizontal="left" vertical="center" wrapText="1"/>
    </xf>
    <xf numFmtId="11" fontId="2" fillId="7" borderId="8" xfId="3" applyNumberFormat="1" applyFill="1" applyBorder="1" applyAlignment="1">
      <alignment horizontal="left" vertical="center" wrapText="1"/>
    </xf>
    <xf numFmtId="11" fontId="2" fillId="7" borderId="9" xfId="3" applyNumberFormat="1" applyFill="1" applyBorder="1" applyAlignment="1">
      <alignment horizontal="left" vertical="center" wrapText="1"/>
    </xf>
    <xf numFmtId="11" fontId="2" fillId="7" borderId="10" xfId="3" applyNumberFormat="1" applyFill="1" applyBorder="1" applyAlignment="1">
      <alignment horizontal="left" vertical="center" wrapText="1"/>
    </xf>
    <xf numFmtId="11" fontId="2" fillId="7" borderId="0" xfId="3" applyNumberFormat="1" applyFill="1" applyAlignment="1">
      <alignment horizontal="left" vertical="center" wrapText="1"/>
    </xf>
    <xf numFmtId="11" fontId="2" fillId="7" borderId="11" xfId="3" applyNumberFormat="1" applyFill="1" applyBorder="1" applyAlignment="1">
      <alignment horizontal="left" vertical="center" wrapText="1"/>
    </xf>
    <xf numFmtId="11" fontId="2" fillId="7" borderId="12" xfId="3" applyNumberFormat="1" applyFill="1" applyBorder="1" applyAlignment="1">
      <alignment horizontal="left" vertical="center" wrapText="1"/>
    </xf>
    <xf numFmtId="11" fontId="2" fillId="7" borderId="2" xfId="3" applyNumberFormat="1" applyFill="1" applyBorder="1" applyAlignment="1">
      <alignment horizontal="left" vertical="center" wrapText="1"/>
    </xf>
    <xf numFmtId="11" fontId="2" fillId="7" borderId="13" xfId="3" applyNumberFormat="1" applyFill="1" applyBorder="1" applyAlignment="1">
      <alignment horizontal="left" vertical="center" wrapText="1"/>
    </xf>
    <xf numFmtId="0" fontId="22" fillId="6" borderId="3" xfId="3" applyFont="1" applyFill="1" applyBorder="1" applyAlignment="1" applyProtection="1">
      <alignment horizontal="center"/>
      <protection locked="0"/>
    </xf>
    <xf numFmtId="165" fontId="15" fillId="0" borderId="3" xfId="3" applyNumberFormat="1" applyFont="1" applyBorder="1" applyAlignment="1" applyProtection="1">
      <alignment horizontal="center"/>
      <protection locked="0"/>
    </xf>
    <xf numFmtId="0" fontId="22" fillId="7" borderId="3" xfId="3" applyFont="1" applyFill="1" applyBorder="1" applyAlignment="1" applyProtection="1">
      <alignment horizontal="center"/>
      <protection locked="0"/>
    </xf>
    <xf numFmtId="11" fontId="23" fillId="7" borderId="5" xfId="3" quotePrefix="1" applyNumberFormat="1" applyFont="1" applyFill="1" applyBorder="1" applyAlignment="1">
      <alignment horizontal="center" vertical="center"/>
    </xf>
    <xf numFmtId="0" fontId="2" fillId="0" borderId="3" xfId="3" applyBorder="1" applyAlignment="1">
      <alignment horizontal="center" vertical="center"/>
    </xf>
    <xf numFmtId="0" fontId="2" fillId="0" borderId="6" xfId="3" applyBorder="1" applyAlignment="1">
      <alignment horizontal="center" vertical="center"/>
    </xf>
    <xf numFmtId="0" fontId="15" fillId="0" borderId="3" xfId="3" applyFont="1" applyBorder="1" applyAlignment="1" applyProtection="1">
      <alignment horizontal="center"/>
      <protection locked="0"/>
    </xf>
    <xf numFmtId="0" fontId="15" fillId="0" borderId="0" xfId="3" applyFont="1" applyAlignment="1">
      <alignment horizontal="center"/>
    </xf>
    <xf numFmtId="0" fontId="16" fillId="0" borderId="0" xfId="3" quotePrefix="1" applyFont="1" applyAlignment="1">
      <alignment horizontal="center" wrapText="1"/>
    </xf>
    <xf numFmtId="0" fontId="16" fillId="0" borderId="0" xfId="3" applyFont="1" applyAlignment="1">
      <alignment horizontal="center" wrapText="1"/>
    </xf>
    <xf numFmtId="0" fontId="16" fillId="5" borderId="2" xfId="3" applyFont="1" applyFill="1" applyBorder="1" applyAlignment="1" applyProtection="1">
      <alignment horizontal="center"/>
      <protection locked="0"/>
    </xf>
    <xf numFmtId="0" fontId="20" fillId="5" borderId="3" xfId="3" applyFont="1" applyFill="1" applyBorder="1" applyAlignment="1" applyProtection="1">
      <alignment horizontal="center"/>
      <protection locked="0"/>
    </xf>
    <xf numFmtId="0" fontId="28" fillId="0" borderId="0" xfId="5" applyFont="1" applyAlignment="1">
      <alignment horizontal="left" wrapText="1" indent="1"/>
    </xf>
    <xf numFmtId="0" fontId="6" fillId="8" borderId="0" xfId="0" applyFont="1" applyFill="1" applyAlignment="1">
      <alignment horizontal="center" vertical="top"/>
    </xf>
  </cellXfs>
  <cellStyles count="12">
    <cellStyle name="Comma" xfId="1" builtinId="3"/>
    <cellStyle name="Comma 2" xfId="10" xr:uid="{00000000-0005-0000-0000-000001000000}"/>
    <cellStyle name="Normal" xfId="0" builtinId="0"/>
    <cellStyle name="Normal 2" xfId="3" xr:uid="{00000000-0005-0000-0000-000003000000}"/>
    <cellStyle name="Normal 3" xfId="8" xr:uid="{00000000-0005-0000-0000-000004000000}"/>
    <cellStyle name="Normal 3 3" xfId="4" xr:uid="{00000000-0005-0000-0000-000005000000}"/>
    <cellStyle name="Normal 5 2" xfId="5" xr:uid="{00000000-0005-0000-0000-000006000000}"/>
    <cellStyle name="Normal_16. Depr 1039" xfId="11" xr:uid="{00000000-0005-0000-0000-000007000000}"/>
    <cellStyle name="Normal_2008 Rollforwards - Company 05" xfId="6" xr:uid="{00000000-0005-0000-0000-000008000000}"/>
    <cellStyle name="Normal_Standard Financial Statements" xfId="7" xr:uid="{00000000-0005-0000-0000-000009000000}"/>
    <cellStyle name="Percent" xfId="2" builtinId="5"/>
    <cellStyle name="Percent 2" xfId="9" xr:uid="{00000000-0005-0000-0000-00000B000000}"/>
  </cellStyles>
  <dxfs count="12">
    <dxf>
      <font>
        <color rgb="FFFF000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indexed="26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3" tint="0.79998168889431442"/>
        </patternFill>
      </fill>
    </dxf>
    <dxf>
      <numFmt numFmtId="35" formatCode="_(* #,##0.00_);_(* \(#,##0.00\);_(* &quot;-&quot;??_);_(@_)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9</xdr:col>
      <xdr:colOff>494638</xdr:colOff>
      <xdr:row>21</xdr:row>
      <xdr:rowOff>56839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7AC93D-9677-79AA-7A5B-B74427236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85850"/>
          <a:ext cx="5295238" cy="2485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0</xdr:row>
      <xdr:rowOff>0</xdr:rowOff>
    </xdr:from>
    <xdr:to>
      <xdr:col>4</xdr:col>
      <xdr:colOff>228600</xdr:colOff>
      <xdr:row>7</xdr:row>
      <xdr:rowOff>95250</xdr:rowOff>
    </xdr:to>
    <xdr:pic>
      <xdr:nvPicPr>
        <xdr:cNvPr id="2" name="logoImg" descr="American Water">
          <a:extLst>
            <a:ext uri="{FF2B5EF4-FFF2-40B4-BE49-F238E27FC236}">
              <a16:creationId xmlns:a16="http://schemas.microsoft.com/office/drawing/2014/main" id="{E8FDC820-A76B-45CA-AB28-ACC9B079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0"/>
          <a:ext cx="2385060" cy="1337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114300</xdr:colOff>
      <xdr:row>0</xdr:row>
      <xdr:rowOff>76200</xdr:rowOff>
    </xdr:from>
    <xdr:to>
      <xdr:col>11</xdr:col>
      <xdr:colOff>438150</xdr:colOff>
      <xdr:row>1</xdr:row>
      <xdr:rowOff>123825</xdr:rowOff>
    </xdr:to>
    <xdr:sp macro="" textlink="">
      <xdr:nvSpPr>
        <xdr:cNvPr id="3" name="Button 1" hidden="1">
          <a:extLst>
            <a:ext uri="{63B3BB69-23CF-44E3-9099-C40C66FF867C}">
              <a14:compatExt xmlns:a14="http://schemas.microsoft.com/office/drawing/2010/main" spid="_x0000_s6145"/>
            </a:ext>
            <a:ext uri="{FF2B5EF4-FFF2-40B4-BE49-F238E27FC236}">
              <a16:creationId xmlns:a16="http://schemas.microsoft.com/office/drawing/2014/main" id="{08B5F10C-D5A2-4341-90EF-0D626289D434}"/>
            </a:ext>
          </a:extLst>
        </xdr:cNvPr>
        <xdr:cNvSpPr/>
      </xdr:nvSpPr>
      <xdr:spPr>
        <a:xfrm>
          <a:off x="5989320" y="76200"/>
          <a:ext cx="438150" cy="222885"/>
        </a:xfrm>
        <a:prstGeom prst="rect">
          <a:avLst/>
        </a:prstGeom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Create/Save as Text for SAP upload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38100</xdr:rowOff>
    </xdr:from>
    <xdr:to>
      <xdr:col>5</xdr:col>
      <xdr:colOff>491490</xdr:colOff>
      <xdr:row>10</xdr:row>
      <xdr:rowOff>76200</xdr:rowOff>
    </xdr:to>
    <xdr:pic>
      <xdr:nvPicPr>
        <xdr:cNvPr id="2" name="Picture 1" descr="image003">
          <a:extLst>
            <a:ext uri="{FF2B5EF4-FFF2-40B4-BE49-F238E27FC236}">
              <a16:creationId xmlns:a16="http://schemas.microsoft.com/office/drawing/2014/main" id="{ABAB552D-47C4-4AC6-83F2-CC90C67D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365760"/>
          <a:ext cx="7783830" cy="1684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1055370</xdr:colOff>
      <xdr:row>66</xdr:row>
      <xdr:rowOff>45720</xdr:rowOff>
    </xdr:from>
    <xdr:to>
      <xdr:col>5</xdr:col>
      <xdr:colOff>645120</xdr:colOff>
      <xdr:row>71</xdr:row>
      <xdr:rowOff>129423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31FD7EE-CA33-A044-D946-1D874E0AC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0" y="12062460"/>
          <a:ext cx="6554430" cy="921903"/>
        </a:xfrm>
        <a:prstGeom prst="rect">
          <a:avLst/>
        </a:prstGeom>
      </xdr:spPr>
    </xdr:pic>
    <xdr:clientData/>
  </xdr:twoCellAnchor>
  <xdr:twoCellAnchor editAs="oneCell">
    <xdr:from>
      <xdr:col>2</xdr:col>
      <xdr:colOff>1304925</xdr:colOff>
      <xdr:row>59</xdr:row>
      <xdr:rowOff>0</xdr:rowOff>
    </xdr:from>
    <xdr:to>
      <xdr:col>5</xdr:col>
      <xdr:colOff>323246</xdr:colOff>
      <xdr:row>65</xdr:row>
      <xdr:rowOff>85582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C763D3-1E90-A885-1368-43C464D50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09825" y="11391900"/>
          <a:ext cx="4828571" cy="1142857"/>
        </a:xfrm>
        <a:prstGeom prst="rect">
          <a:avLst/>
        </a:prstGeom>
      </xdr:spPr>
    </xdr:pic>
    <xdr:clientData/>
  </xdr:twoCellAnchor>
  <xdr:twoCellAnchor>
    <xdr:from>
      <xdr:col>5</xdr:col>
      <xdr:colOff>99060</xdr:colOff>
      <xdr:row>57</xdr:row>
      <xdr:rowOff>129540</xdr:rowOff>
    </xdr:from>
    <xdr:to>
      <xdr:col>6</xdr:col>
      <xdr:colOff>297180</xdr:colOff>
      <xdr:row>61</xdr:row>
      <xdr:rowOff>45720</xdr:rowOff>
    </xdr:to>
    <xdr:cxnSp macro="">
      <xdr:nvCxnSpPr>
        <xdr:cNvPr id="9" name="Straight Arrow Connector 4">
          <a:extLst>
            <a:ext uri="{FF2B5EF4-FFF2-40B4-BE49-F238E27FC236}">
              <a16:creationId xmlns:a16="http://schemas.microsoft.com/office/drawing/2014/main" id="{9E9F653E-4E13-72B0-5A1F-3AF2BDE50CF3}"/>
            </a:ext>
          </a:extLst>
        </xdr:cNvPr>
        <xdr:cNvCxnSpPr/>
      </xdr:nvCxnSpPr>
      <xdr:spPr>
        <a:xfrm flipV="1">
          <a:off x="8389620" y="10370820"/>
          <a:ext cx="1943100" cy="6172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220980</xdr:colOff>
      <xdr:row>65</xdr:row>
      <xdr:rowOff>85725</xdr:rowOff>
    </xdr:from>
    <xdr:to>
      <xdr:col>6</xdr:col>
      <xdr:colOff>19050</xdr:colOff>
      <xdr:row>68</xdr:row>
      <xdr:rowOff>144780</xdr:rowOff>
    </xdr:to>
    <xdr:cxnSp macro="">
      <xdr:nvCxnSpPr>
        <xdr:cNvPr id="6" name="Straight Arrow Connector 7">
          <a:extLst>
            <a:ext uri="{FF2B5EF4-FFF2-40B4-BE49-F238E27FC236}">
              <a16:creationId xmlns:a16="http://schemas.microsoft.com/office/drawing/2014/main" id="{DD0A0A99-F86B-2753-EE30-008F6D5C7497}"/>
            </a:ext>
          </a:extLst>
        </xdr:cNvPr>
        <xdr:cNvCxnSpPr/>
      </xdr:nvCxnSpPr>
      <xdr:spPr>
        <a:xfrm flipV="1">
          <a:off x="8511540" y="11919585"/>
          <a:ext cx="1543050" cy="57721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egory Matlack" refreshedDate="45358.402194560185" createdVersion="8" refreshedVersion="8" minRefreshableVersion="3" recordCount="1414" xr:uid="{00000000-000A-0000-FFFF-FFFF00000000}">
  <cacheSource type="worksheet">
    <worksheetSource ref="A3:Z1417" sheet="Assets"/>
  </cacheSource>
  <cacheFields count="26">
    <cacheField name="Item" numFmtId="1">
      <sharedItems containsSemiMixedTypes="0" containsString="0" containsNumber="1" containsInteger="1" minValue="1" maxValue="1414"/>
    </cacheField>
    <cacheField name="Subgroup" numFmtId="0">
      <sharedItems containsString="0" containsBlank="1" containsNumber="1" minValue="1.1000000000000001" maxValue="5.2"/>
    </cacheField>
    <cacheField name="Asset Summary" numFmtId="0">
      <sharedItems containsBlank="1"/>
    </cacheField>
    <cacheField name="Size" numFmtId="0">
      <sharedItems containsMixedTypes="1" containsNumber="1" minValue="0.75" maxValue="30"/>
    </cacheField>
    <cacheField name="Description" numFmtId="0">
      <sharedItems containsBlank="1"/>
    </cacheField>
    <cacheField name="UA" numFmtId="0">
      <sharedItems containsBlank="1" count="34">
        <s v="331001-TD Mains Not Classified"/>
        <m/>
        <s v="334300-Meter Vaults"/>
        <s v="334100-Meters"/>
        <s v="333000-Services"/>
        <s v="335000-Hydrants"/>
        <s v="330100-Elevated Tanks &amp; Standpipes"/>
        <s v="304100-Struct &amp; Imp-Supply"/>
        <s v="330200-Ground Level Tanks"/>
        <s v="303200-Land &amp; Land Rights-Supply"/>
        <s v="303300-Land &amp; Land Rights-Pumping"/>
        <s v="303600-Land &amp; Land Rights-General"/>
        <s v="304500-Struct &amp; Imp-General"/>
        <s v="311540-Pump Eqp T&amp;D"/>
        <s v="311200-Pump Eqp Electric"/>
        <s v="310000-Power Generation Equip"/>
        <s v="304200-Struct &amp; Imp-Pumping"/>
        <s v="311500-Pump Eqp Other"/>
        <s v="334200-Meter Installations"/>
        <s v="346200-Comm Equip Telephone"/>
        <s v="346100-Comm Equip Non-Telephone"/>
        <s v="320100-WT Equip Non-Media"/>
        <s v="346000-Comm Equip Not Classified"/>
        <s v="340230-Comp &amp; Periph Other"/>
        <s v="340300-Computer Software"/>
        <s v="340210-Comp &amp; Periph Mainframe"/>
        <s v="340100-Office Furniture &amp; Equip"/>
        <s v="343000-Tools,Shop,Garage Equip"/>
        <s v="341400-Trans Equip Other"/>
        <s v="341200-Trans Equip Hvy Duty Trks"/>
        <s v="303502-Land &amp; Land Rights-T&amp;D ROW"/>
        <s v="304400-Struct &amp; Imp-T&amp;D" u="1"/>
        <s v="303202-Land&amp;Land Rights Supply ROW" u="1"/>
        <s v="Expected to be impaired and not taken on" u="1"/>
      </sharedItems>
    </cacheField>
    <cacheField name="Install Date (Year)" numFmtId="0">
      <sharedItems containsBlank="1" containsMixedTypes="1" containsNumber="1" containsInteger="1" minValue="1963" maxValue="2022"/>
    </cacheField>
    <cacheField name="Quantity" numFmtId="0">
      <sharedItems containsString="0" containsBlank="1" containsNumber="1" minValue="0" maxValue="71157.63"/>
    </cacheField>
    <cacheField name="Unit" numFmtId="0">
      <sharedItems containsBlank="1"/>
    </cacheField>
    <cacheField name="Unit Price" numFmtId="43">
      <sharedItems containsString="0" containsBlank="1" containsNumber="1" minValue="0" maxValue="2402800"/>
    </cacheField>
    <cacheField name="Replacement Cost New" numFmtId="43">
      <sharedItems containsSemiMixedTypes="0" containsString="0" containsNumber="1" minValue="0" maxValue="46161623.869999968"/>
    </cacheField>
    <cacheField name="Replacement Cost + Install Cost" numFmtId="43">
      <sharedItems containsBlank="1" containsMixedTypes="1" containsNumber="1" minValue="0" maxValue="1130127.8499999996"/>
    </cacheField>
    <cacheField name="Inflate price per ENR Index" numFmtId="43">
      <sharedItems containsBlank="1" containsMixedTypes="1" containsNumber="1" minValue="0" maxValue="6420014.1699999999"/>
    </cacheField>
    <cacheField name="Age (Years)" numFmtId="0">
      <sharedItems containsBlank="1" containsMixedTypes="1" containsNumber="1" minValue="0" maxValue="95657.629359188999"/>
    </cacheField>
    <cacheField name="Evaluated Service Life_x000a_(Years)" numFmtId="0">
      <sharedItems containsBlank="1" containsMixedTypes="1" containsNumber="1" minValue="0" maxValue="97665.232295107882"/>
    </cacheField>
    <cacheField name="Depreciation" numFmtId="0">
      <sharedItems containsString="0" containsBlank="1" containsNumber="1" minValue="0" maxValue="1"/>
    </cacheField>
    <cacheField name="Depreciation Amount" numFmtId="43">
      <sharedItems containsSemiMixedTypes="0" containsString="0" containsNumber="1" minValue="0" maxValue="23227371.059999987"/>
    </cacheField>
    <cacheField name="RCNLD" numFmtId="43">
      <sharedItems containsSemiMixedTypes="0" containsString="0" containsNumber="1" minValue="0" maxValue="22934252.819999985"/>
    </cacheField>
    <cacheField name="Revised RCNLD to Reflect $48.6M Valuation" numFmtId="43">
      <sharedItems containsSemiMixedTypes="0" containsString="0" containsNumber="1" minValue="0" maxValue="22934252.819999985"/>
    </cacheField>
    <cacheField name="Allocation of Surface Restoration Assts" numFmtId="43">
      <sharedItems containsSemiMixedTypes="0" containsString="0" containsNumber="1" minValue="-1941100" maxValue="1141335.0437610063"/>
    </cacheField>
    <cacheField name="Indirect Costs @10%" numFmtId="43">
      <sharedItems containsSemiMixedTypes="0" containsString="0" containsNumber="1" minValue="0" maxValue="2407558.7863761"/>
    </cacheField>
    <cacheField name="Adjusted Asset Value with Indirect Costs &amp; Surface Restoration" numFmtId="43">
      <sharedItems containsSemiMixedTypes="0" containsString="0" containsNumber="1" minValue="0" maxValue="26483146.610000014"/>
    </cacheField>
    <cacheField name="% of Assets" numFmtId="10">
      <sharedItems containsSemiMixedTypes="0" containsString="0" containsNumber="1" minValue="0" maxValue="0.544273394017592"/>
    </cacheField>
    <cacheField name="Allocation to Purchase Price" numFmtId="43">
      <sharedItems containsSemiMixedTypes="0" containsString="0" containsNumber="1" minValue="0" maxValue="24492302.710000008"/>
    </cacheField>
    <cacheField name="Allocation of acquisition expense" numFmtId="43">
      <sharedItems containsSemiMixedTypes="0" containsString="0" containsNumber="1" minValue="0" maxValue="86539.549999999974"/>
    </cacheField>
    <cacheField name="Total Allocated Cost" numFmtId="43">
      <sharedItems containsSemiMixedTypes="0" containsString="0" containsNumber="1" minValue="0" maxValue="24578842.26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4">
  <r>
    <n v="1"/>
    <n v="1.1000000000000001"/>
    <s v="Network"/>
    <n v="0.75"/>
    <s v="Mains, Copper - 0.75&quot;"/>
    <x v="0"/>
    <n v="1970"/>
    <n v="45.28"/>
    <s v="LF"/>
    <n v="20"/>
    <n v="905.65"/>
    <s v="n/a"/>
    <s v="n/a"/>
    <n v="52"/>
    <n v="50"/>
    <n v="1"/>
    <n v="905.65"/>
    <n v="0"/>
    <n v="0"/>
    <n v="0"/>
    <n v="0"/>
    <n v="0"/>
    <n v="0"/>
    <n v="0"/>
    <n v="0"/>
    <n v="0"/>
  </r>
  <r>
    <n v="2"/>
    <n v="1.1000000000000001"/>
    <s v="Network"/>
    <n v="0.75"/>
    <s v="Mains, Copper - 0.75&quot;"/>
    <x v="0"/>
    <n v="1976"/>
    <n v="42.39"/>
    <s v="LF"/>
    <n v="20"/>
    <n v="847.79"/>
    <s v="n/a"/>
    <s v="n/a"/>
    <n v="46"/>
    <n v="50"/>
    <n v="0.92"/>
    <n v="779.96"/>
    <n v="67.819999999999993"/>
    <n v="67.819999999999993"/>
    <n v="3.3750976443570688"/>
    <n v="7.1195097644357066"/>
    <n v="78.31"/>
    <n v="1.6094027689830335E-6"/>
    <n v="72.42"/>
    <n v="0.26"/>
    <n v="72.680000000000007"/>
  </r>
  <r>
    <n v="3"/>
    <n v="1.1000000000000001"/>
    <s v="Network"/>
    <n v="0.75"/>
    <s v="Mains, Copper - 0.75&quot;"/>
    <x v="0"/>
    <n v="1980"/>
    <n v="42.29"/>
    <s v="LF"/>
    <n v="20"/>
    <n v="845.79"/>
    <s v="n/a"/>
    <s v="n/a"/>
    <n v="42"/>
    <n v="50"/>
    <n v="0.84"/>
    <n v="710.46"/>
    <n v="135.33000000000001"/>
    <n v="135.33000000000001"/>
    <n v="6.7347679771578033"/>
    <n v="14.206476797715784"/>
    <n v="156.27000000000001"/>
    <n v="3.2116124468009022E-6"/>
    <n v="144.52000000000001"/>
    <n v="0.51"/>
    <n v="145.03"/>
  </r>
  <r>
    <n v="4"/>
    <n v="1.1000000000000001"/>
    <s v="Network"/>
    <n v="0.75"/>
    <s v="Mains, PE - 0.75&quot;"/>
    <x v="0"/>
    <n v="1987"/>
    <n v="96.31"/>
    <s v="LF"/>
    <n v="15"/>
    <n v="1444.7"/>
    <s v="n/a"/>
    <s v="n/a"/>
    <n v="35"/>
    <n v="75"/>
    <n v="0.47"/>
    <n v="674.19"/>
    <n v="770.51"/>
    <n v="770.51"/>
    <n v="38.344831700878288"/>
    <n v="80.885483170087838"/>
    <n v="889.74"/>
    <n v="1.8285659809410859E-5"/>
    <n v="822.85"/>
    <n v="2.91"/>
    <n v="825.76"/>
  </r>
  <r>
    <n v="5"/>
    <n v="1.1000000000000001"/>
    <s v="Network"/>
    <n v="0.75"/>
    <s v="Mains, PE - 0.75&quot;"/>
    <x v="0"/>
    <n v="2020"/>
    <n v="23.76"/>
    <s v="LF"/>
    <n v="15"/>
    <n v="356.38"/>
    <s v="n/a"/>
    <s v="n/a"/>
    <n v="2"/>
    <n v="75"/>
    <n v="0.03"/>
    <n v="9.5"/>
    <n v="346.88"/>
    <n v="346.88"/>
    <n v="17.262663976328223"/>
    <n v="36.414266397632822"/>
    <n v="400.56"/>
    <n v="8.2321845631955542E-6"/>
    <n v="370.45"/>
    <n v="1.31"/>
    <n v="371.76"/>
  </r>
  <r>
    <n v="6"/>
    <n v="1.1000000000000001"/>
    <s v="Network"/>
    <n v="0.75"/>
    <s v="Mains, PE - 0.75&quot;"/>
    <x v="0"/>
    <n v="2021"/>
    <n v="47.32"/>
    <s v="LF"/>
    <n v="15"/>
    <n v="709.86"/>
    <s v="n/a"/>
    <s v="n/a"/>
    <n v="1"/>
    <n v="75"/>
    <n v="0.01"/>
    <n v="9.4600000000000009"/>
    <n v="700.39"/>
    <n v="700.39"/>
    <n v="34.855273357877437"/>
    <n v="73.524527335787738"/>
    <n v="808.77"/>
    <n v="1.662158954757257E-5"/>
    <n v="747.97"/>
    <n v="2.64"/>
    <n v="750.61"/>
  </r>
  <r>
    <n v="7"/>
    <n v="1.1000000000000001"/>
    <s v="Network"/>
    <n v="1"/>
    <s v="Mains, Copper - 1&quot;"/>
    <x v="0"/>
    <n v="1963"/>
    <n v="295.81"/>
    <s v="LF"/>
    <n v="30"/>
    <n v="8874.43"/>
    <s v="n/a"/>
    <s v="n/a"/>
    <n v="59"/>
    <n v="50"/>
    <n v="1"/>
    <n v="8874.43"/>
    <n v="0"/>
    <n v="0"/>
    <n v="0"/>
    <n v="0"/>
    <n v="0"/>
    <n v="0"/>
    <n v="0"/>
    <n v="0"/>
    <n v="0"/>
  </r>
  <r>
    <n v="8"/>
    <n v="1.1000000000000001"/>
    <s v="Network"/>
    <n v="1"/>
    <s v="Mains, PE - 1&quot;"/>
    <x v="0"/>
    <n v="1995"/>
    <n v="13.01"/>
    <s v="LF"/>
    <n v="20"/>
    <n v="260.26"/>
    <s v="n/a"/>
    <s v="n/a"/>
    <n v="27"/>
    <n v="75"/>
    <n v="0.36"/>
    <n v="93.69"/>
    <n v="166.56"/>
    <n v="166.56"/>
    <n v="8.2889452026557588"/>
    <n v="17.484894520265577"/>
    <n v="192.33"/>
    <n v="3.9527063537033185E-6"/>
    <n v="177.87"/>
    <n v="0.63"/>
    <n v="178.5"/>
  </r>
  <r>
    <n v="9"/>
    <n v="1.1000000000000001"/>
    <s v="Network"/>
    <n v="1"/>
    <s v="Mains, PE - 1&quot;"/>
    <x v="0"/>
    <n v="2000"/>
    <n v="311.93"/>
    <s v="LF"/>
    <n v="20"/>
    <n v="6238.68"/>
    <s v="n/a"/>
    <s v="n/a"/>
    <n v="22"/>
    <n v="75"/>
    <n v="0.28999999999999998"/>
    <n v="1830.01"/>
    <n v="4408.66"/>
    <n v="4408.66"/>
    <n v="219.39926247082332"/>
    <n v="462.80592624708237"/>
    <n v="5090.87"/>
    <n v="1.0462597720000837E-4"/>
    <n v="4708.17"/>
    <n v="16.64"/>
    <n v="4724.8100000000004"/>
  </r>
  <r>
    <n v="10"/>
    <n v="1.1000000000000001"/>
    <s v="Network"/>
    <n v="1"/>
    <s v="Mains, PVC - 1&quot;"/>
    <x v="0"/>
    <n v="2005"/>
    <n v="16.989999999999998"/>
    <s v="LF"/>
    <n v="20"/>
    <n v="339.84"/>
    <s v="n/a"/>
    <s v="n/a"/>
    <n v="17"/>
    <n v="75"/>
    <n v="0.23"/>
    <n v="77.03"/>
    <n v="262.81"/>
    <n v="262.81"/>
    <n v="13.078876613292264"/>
    <n v="27.588887661329228"/>
    <n v="303.48"/>
    <n v="6.2370265908692513E-6"/>
    <n v="280.67"/>
    <n v="0.99"/>
    <n v="281.66000000000003"/>
  </r>
  <r>
    <n v="11"/>
    <n v="1.1000000000000001"/>
    <s v="Network"/>
    <n v="1"/>
    <s v="Mains, PVC - 1&quot;"/>
    <x v="0"/>
    <n v="2019"/>
    <n v="84.1"/>
    <s v="LF"/>
    <n v="20"/>
    <n v="1682"/>
    <s v="n/a"/>
    <s v="n/a"/>
    <n v="3"/>
    <n v="75"/>
    <n v="0.04"/>
    <n v="67.28"/>
    <n v="1614.72"/>
    <n v="1614.72"/>
    <n v="80.357382310472531"/>
    <n v="169.50773823104726"/>
    <n v="1864.59"/>
    <n v="3.8320473873299378E-5"/>
    <n v="1724.42"/>
    <n v="6.09"/>
    <n v="1730.51"/>
  </r>
  <r>
    <n v="12"/>
    <n v="1.1000000000000001"/>
    <s v="Network"/>
    <n v="2"/>
    <s v="Mains, DI - 2&quot;"/>
    <x v="0"/>
    <n v="1963"/>
    <n v="15.44"/>
    <s v="LF"/>
    <n v="30"/>
    <n v="463.08"/>
    <s v="n/a"/>
    <s v="n/a"/>
    <n v="59"/>
    <n v="60"/>
    <n v="0.98"/>
    <n v="455.37"/>
    <n v="7.72"/>
    <n v="7.72"/>
    <n v="0.38418982327390994"/>
    <n v="0.81041898232739096"/>
    <n v="8.91"/>
    <n v="1.8311554937605451E-7"/>
    <n v="8.24"/>
    <n v="0.03"/>
    <n v="8.27"/>
  </r>
  <r>
    <n v="13"/>
    <n v="1.1000000000000001"/>
    <s v="Network"/>
    <n v="2"/>
    <s v="Mains, AC - 2&quot;"/>
    <x v="0"/>
    <n v="1964"/>
    <n v="1.55"/>
    <s v="LF"/>
    <n v="30"/>
    <n v="46.58"/>
    <s v="n/a"/>
    <s v="n/a"/>
    <n v="58"/>
    <n v="50"/>
    <n v="1"/>
    <n v="46.58"/>
    <n v="0"/>
    <n v="0"/>
    <n v="0"/>
    <n v="0"/>
    <n v="0"/>
    <n v="0"/>
    <n v="0"/>
    <n v="0"/>
    <n v="0"/>
  </r>
  <r>
    <n v="14"/>
    <n v="1.1000000000000001"/>
    <s v="Network"/>
    <n v="2"/>
    <s v="Mains, DI - 2&quot;"/>
    <x v="0"/>
    <n v="1964"/>
    <n v="96.25"/>
    <s v="LF"/>
    <n v="30"/>
    <n v="2887.38"/>
    <s v="n/a"/>
    <s v="n/a"/>
    <n v="58"/>
    <n v="60"/>
    <n v="0.97"/>
    <n v="2791.13"/>
    <n v="96.25"/>
    <n v="96.25"/>
    <n v="4.7899314106365072"/>
    <n v="10.103993141063652"/>
    <n v="111.14"/>
    <n v="2.2841147202754991E-6"/>
    <n v="102.79"/>
    <n v="0.36"/>
    <n v="103.15"/>
  </r>
  <r>
    <n v="15"/>
    <n v="1.1000000000000001"/>
    <s v="Network"/>
    <n v="2"/>
    <s v="Mains, PVC - 2&quot;"/>
    <x v="0"/>
    <n v="1965"/>
    <n v="3.49"/>
    <s v="LF"/>
    <n v="30"/>
    <n v="104.8"/>
    <s v="n/a"/>
    <s v="n/a"/>
    <n v="57"/>
    <n v="50"/>
    <n v="1"/>
    <n v="104.8"/>
    <n v="0"/>
    <n v="0"/>
    <n v="0"/>
    <n v="0"/>
    <n v="0"/>
    <n v="0"/>
    <n v="0"/>
    <n v="0"/>
    <n v="0"/>
  </r>
  <r>
    <n v="16"/>
    <n v="1.1000000000000001"/>
    <s v="Network"/>
    <n v="2"/>
    <s v="Mains, PVC - 2&quot;"/>
    <x v="0"/>
    <n v="1970"/>
    <n v="13.74"/>
    <s v="LF"/>
    <n v="30"/>
    <n v="412.3"/>
    <s v="n/a"/>
    <s v="n/a"/>
    <n v="52"/>
    <n v="50"/>
    <n v="1"/>
    <n v="412.3"/>
    <n v="0"/>
    <n v="0"/>
    <n v="0"/>
    <n v="0"/>
    <n v="0"/>
    <n v="0"/>
    <n v="0"/>
    <n v="0"/>
    <n v="0"/>
  </r>
  <r>
    <n v="17"/>
    <n v="1.1000000000000001"/>
    <s v="Network"/>
    <n v="2"/>
    <s v="Mains, PVC - 2&quot;"/>
    <x v="0"/>
    <n v="1972"/>
    <n v="29.18"/>
    <s v="LF"/>
    <n v="30"/>
    <n v="875.25"/>
    <s v="n/a"/>
    <s v="n/a"/>
    <n v="50"/>
    <n v="50"/>
    <n v="1"/>
    <n v="875.25"/>
    <n v="0"/>
    <n v="0"/>
    <n v="0"/>
    <n v="0"/>
    <n v="0"/>
    <n v="0"/>
    <n v="0"/>
    <n v="0"/>
    <n v="0"/>
  </r>
  <r>
    <n v="18"/>
    <n v="1.1000000000000001"/>
    <s v="Network"/>
    <n v="2"/>
    <s v="Mains, PVC - 2&quot;"/>
    <x v="0"/>
    <n v="1974"/>
    <n v="25.92"/>
    <s v="LF"/>
    <n v="30"/>
    <n v="777.74"/>
    <s v="n/a"/>
    <s v="n/a"/>
    <n v="48"/>
    <n v="50"/>
    <n v="0.96"/>
    <n v="746.63"/>
    <n v="31.11"/>
    <n v="31.11"/>
    <n v="1.5482053629600181"/>
    <n v="3.265820536296002"/>
    <n v="35.92"/>
    <n v="7.3821667043634997E-7"/>
    <n v="33.22"/>
    <n v="0.12"/>
    <n v="33.339999999999996"/>
  </r>
  <r>
    <n v="19"/>
    <n v="1.1000000000000001"/>
    <s v="Network"/>
    <n v="2"/>
    <s v="Mains, PVC - 2&quot;"/>
    <x v="0"/>
    <n v="1975"/>
    <n v="24.38"/>
    <s v="LF"/>
    <n v="30"/>
    <n v="731.38"/>
    <s v="n/a"/>
    <s v="n/a"/>
    <n v="47"/>
    <n v="50"/>
    <n v="0.94"/>
    <n v="687.5"/>
    <n v="43.88"/>
    <n v="43.88"/>
    <n v="2.183711068038753"/>
    <n v="4.6063711068038762"/>
    <n v="50.67"/>
    <n v="1.0413540838254413E-6"/>
    <n v="46.86"/>
    <n v="0.17"/>
    <n v="47.03"/>
  </r>
  <r>
    <n v="20"/>
    <n v="1.1000000000000001"/>
    <s v="Network"/>
    <n v="2"/>
    <s v="Mains, PVC - 2&quot;"/>
    <x v="0"/>
    <n v="1976"/>
    <n v="274.14999999999998"/>
    <s v="LF"/>
    <n v="30"/>
    <n v="8224.51"/>
    <s v="n/a"/>
    <s v="n/a"/>
    <n v="46"/>
    <n v="50"/>
    <n v="0.92"/>
    <n v="7566.55"/>
    <n v="657.96"/>
    <n v="657.96"/>
    <n v="32.743722295505414"/>
    <n v="69.070372229550557"/>
    <n v="759.77"/>
    <n v="1.5614556784449489E-5"/>
    <n v="702.66"/>
    <n v="2.48"/>
    <n v="705.14"/>
  </r>
  <r>
    <n v="21"/>
    <n v="1.1000000000000001"/>
    <s v="Network"/>
    <n v="2"/>
    <s v="Mains, PVC - 2&quot;"/>
    <x v="0"/>
    <n v="1978"/>
    <n v="3.19"/>
    <s v="LF"/>
    <n v="30"/>
    <n v="95.77"/>
    <s v="n/a"/>
    <s v="n/a"/>
    <n v="44"/>
    <n v="50"/>
    <n v="0.88"/>
    <n v="84.28"/>
    <n v="11.49"/>
    <n v="11.49"/>
    <n v="0.57180583800741269"/>
    <n v="1.2061805838007413"/>
    <n v="13.27"/>
    <n v="2.7272091360496559E-7"/>
    <n v="12.27"/>
    <n v="0.04"/>
    <n v="12.309999999999999"/>
  </r>
  <r>
    <n v="22"/>
    <n v="1.1000000000000001"/>
    <s v="Network"/>
    <n v="2"/>
    <s v="Mains, PVC - 2&quot;"/>
    <x v="0"/>
    <n v="1980"/>
    <n v="61.72"/>
    <s v="LF"/>
    <n v="30"/>
    <n v="1851.68"/>
    <s v="n/a"/>
    <s v="n/a"/>
    <n v="42"/>
    <n v="75"/>
    <n v="0.56000000000000005"/>
    <n v="1036.94"/>
    <n v="814.74"/>
    <n v="814.74"/>
    <n v="40.545960701319352"/>
    <n v="85.52859607013194"/>
    <n v="940.81"/>
    <n v="1.933523456885363E-5"/>
    <n v="870.09"/>
    <n v="3.07"/>
    <n v="873.16000000000008"/>
  </r>
  <r>
    <n v="23"/>
    <n v="1.1000000000000001"/>
    <s v="Network"/>
    <n v="2"/>
    <s v="Mains, PVC - 2&quot;"/>
    <x v="0"/>
    <n v="1982"/>
    <n v="0.85"/>
    <s v="LF"/>
    <n v="30"/>
    <n v="25.55"/>
    <s v="n/a"/>
    <s v="n/a"/>
    <n v="40"/>
    <n v="75"/>
    <n v="0.53"/>
    <n v="13.63"/>
    <n v="11.92"/>
    <n v="11.92"/>
    <n v="0.59320501210168475"/>
    <n v="1.2513205012101685"/>
    <n v="13.76"/>
    <n v="2.8279124123619642E-7"/>
    <n v="12.73"/>
    <n v="0.04"/>
    <n v="12.77"/>
  </r>
  <r>
    <n v="24"/>
    <n v="1.1000000000000001"/>
    <s v="Network"/>
    <n v="2"/>
    <s v="Mains, PVC - 2&quot;"/>
    <x v="0"/>
    <n v="1983"/>
    <n v="348.85"/>
    <s v="LF"/>
    <n v="30"/>
    <n v="10465.530000000001"/>
    <s v="n/a"/>
    <s v="n/a"/>
    <n v="39"/>
    <n v="75"/>
    <n v="0.52"/>
    <n v="5442.07"/>
    <n v="5023.45"/>
    <n v="5023.45"/>
    <n v="249.9946072183061"/>
    <n v="527.34446072183061"/>
    <n v="5800.79"/>
    <n v="1.1921603228564796E-4"/>
    <n v="5364.72"/>
    <n v="18.96"/>
    <n v="5383.68"/>
  </r>
  <r>
    <n v="25"/>
    <n v="1.1000000000000001"/>
    <s v="Network"/>
    <n v="2"/>
    <s v="Mains, PVC - 2&quot;"/>
    <x v="0"/>
    <n v="1984"/>
    <n v="303.33999999999997"/>
    <s v="LF"/>
    <n v="30"/>
    <n v="9100.2099999999991"/>
    <s v="n/a"/>
    <s v="n/a"/>
    <n v="38"/>
    <n v="75"/>
    <n v="0.51"/>
    <n v="4610.7700000000004"/>
    <n v="4489.4399999999996"/>
    <n v="4489.4399999999996"/>
    <n v="223.4193212692775"/>
    <n v="471.28593212692772"/>
    <n v="5184.1499999999996"/>
    <n v="1.0654303875397003E-4"/>
    <n v="4794.4399999999996"/>
    <n v="16.940000000000001"/>
    <n v="4811.3799999999992"/>
  </r>
  <r>
    <n v="26"/>
    <n v="1.1000000000000001"/>
    <s v="Network"/>
    <n v="2"/>
    <s v="Mains, PVC - 2&quot;"/>
    <x v="0"/>
    <n v="1985"/>
    <n v="262.51"/>
    <s v="LF"/>
    <n v="30"/>
    <n v="7875.36"/>
    <s v="n/a"/>
    <s v="n/a"/>
    <n v="37"/>
    <n v="75"/>
    <n v="0.49"/>
    <n v="3885.18"/>
    <n v="3990.18"/>
    <n v="3990.18"/>
    <n v="198.57338718019301"/>
    <n v="418.87533871801929"/>
    <n v="4607.63"/>
    <n v="9.4694578986710448E-5"/>
    <n v="4261.26"/>
    <n v="15.06"/>
    <n v="4276.3200000000006"/>
  </r>
  <r>
    <n v="27"/>
    <n v="1.1000000000000001"/>
    <s v="Network"/>
    <n v="2"/>
    <s v="Mains, PVC - 2&quot;"/>
    <x v="0"/>
    <n v="1987"/>
    <n v="10.33"/>
    <s v="LF"/>
    <n v="30"/>
    <n v="310.01"/>
    <s v="n/a"/>
    <s v="n/a"/>
    <n v="35"/>
    <n v="75"/>
    <n v="0.47"/>
    <n v="144.66999999999999"/>
    <n v="165.34"/>
    <n v="165.34"/>
    <n v="8.2282312668534026"/>
    <n v="17.356823126685342"/>
    <n v="190.93"/>
    <n v="3.9239339890426585E-6"/>
    <n v="176.58"/>
    <n v="0.62"/>
    <n v="177.20000000000002"/>
  </r>
  <r>
    <n v="28"/>
    <n v="1.1000000000000001"/>
    <s v="Network"/>
    <n v="2"/>
    <s v="Mains, PVC - 2&quot;"/>
    <x v="0"/>
    <n v="1988"/>
    <n v="1078.53"/>
    <s v="LF"/>
    <n v="30"/>
    <n v="32355.77"/>
    <s v="n/a"/>
    <s v="n/a"/>
    <n v="34"/>
    <n v="75"/>
    <n v="0.45"/>
    <n v="14667.95"/>
    <n v="17687.82"/>
    <n v="17687.82"/>
    <n v="880.24358029802204"/>
    <n v="1856.8063580298021"/>
    <n v="20424.87"/>
    <n v="4.1976557699040338E-4"/>
    <n v="18889.45"/>
    <n v="66.739999999999995"/>
    <n v="18956.190000000002"/>
  </r>
  <r>
    <n v="29"/>
    <n v="1.1000000000000001"/>
    <s v="Network"/>
    <n v="2"/>
    <s v="Mains, PVC - 2&quot;"/>
    <x v="0"/>
    <n v="1989"/>
    <n v="18.04"/>
    <s v="LF"/>
    <n v="30"/>
    <n v="541.21"/>
    <s v="n/a"/>
    <s v="n/a"/>
    <n v="33"/>
    <n v="75"/>
    <n v="0.44"/>
    <n v="238.13"/>
    <n v="303.08"/>
    <n v="303.08"/>
    <n v="15.08293414998143"/>
    <n v="31.816293414998142"/>
    <n v="349.98"/>
    <n v="7.1926801313840132E-6"/>
    <n v="323.67"/>
    <n v="1.1399999999999999"/>
    <n v="324.81"/>
  </r>
  <r>
    <n v="30"/>
    <n v="1.1000000000000001"/>
    <s v="Network"/>
    <n v="2"/>
    <s v="Mains, PVC - 2&quot;"/>
    <x v="0"/>
    <n v="1990"/>
    <n v="14.41"/>
    <s v="LF"/>
    <n v="30"/>
    <n v="432.42"/>
    <s v="n/a"/>
    <s v="n/a"/>
    <n v="32"/>
    <n v="75"/>
    <n v="0.43"/>
    <n v="184.5"/>
    <n v="247.92"/>
    <n v="247.92"/>
    <n v="12.337868003376654"/>
    <n v="26.025786800337666"/>
    <n v="286.27999999999997"/>
    <n v="5.8835375393240041E-6"/>
    <n v="264.76"/>
    <n v="0.94"/>
    <n v="265.7"/>
  </r>
  <r>
    <n v="31"/>
    <n v="1.1000000000000001"/>
    <s v="Network"/>
    <n v="2"/>
    <s v="Mains, PVC - 2&quot;"/>
    <x v="0"/>
    <n v="1991"/>
    <n v="6.39"/>
    <s v="LF"/>
    <n v="30"/>
    <n v="191.74"/>
    <s v="n/a"/>
    <s v="n/a"/>
    <n v="31"/>
    <n v="75"/>
    <n v="0.41"/>
    <n v="79.25"/>
    <n v="112.49"/>
    <n v="112.49"/>
    <n v="5.598123474103903"/>
    <n v="11.80881234741039"/>
    <n v="129.9"/>
    <n v="2.6696644067283368E-6"/>
    <n v="120.13"/>
    <n v="0.42"/>
    <n v="120.55"/>
  </r>
  <r>
    <n v="32"/>
    <n v="1.1000000000000001"/>
    <s v="Network"/>
    <n v="2"/>
    <s v="Mains, PVC - 2&quot;"/>
    <x v="0"/>
    <n v="1992"/>
    <n v="147.88999999999999"/>
    <s v="LF"/>
    <n v="30"/>
    <n v="4436.57"/>
    <s v="n/a"/>
    <s v="n/a"/>
    <n v="30"/>
    <n v="75"/>
    <n v="0.4"/>
    <n v="1774.63"/>
    <n v="2661.94"/>
    <n v="2661.94"/>
    <n v="132.47283136862072"/>
    <n v="279.44128313686207"/>
    <n v="3073.85"/>
    <n v="6.3172809365834469E-5"/>
    <n v="2842.78"/>
    <n v="10.039999999999999"/>
    <n v="2852.82"/>
  </r>
  <r>
    <n v="33"/>
    <n v="1.1000000000000001"/>
    <s v="Network"/>
    <n v="2"/>
    <s v="Mains, PVC - 2&quot;"/>
    <x v="0"/>
    <n v="1993"/>
    <n v="14.12"/>
    <s v="LF"/>
    <n v="30"/>
    <n v="423.51"/>
    <s v="n/a"/>
    <s v="n/a"/>
    <n v="29"/>
    <n v="75"/>
    <n v="0.39"/>
    <n v="163.76"/>
    <n v="259.75"/>
    <n v="259.75"/>
    <n v="12.926594118574886"/>
    <n v="27.26765941185749"/>
    <n v="299.94"/>
    <n v="6.1642736116558683E-6"/>
    <n v="277.39"/>
    <n v="0.98"/>
    <n v="278.37"/>
  </r>
  <r>
    <n v="34"/>
    <n v="1.1000000000000001"/>
    <s v="Network"/>
    <n v="2"/>
    <s v="Mains, PVC - 2&quot;"/>
    <x v="0"/>
    <n v="1994"/>
    <n v="11.5"/>
    <s v="LF"/>
    <n v="30"/>
    <n v="344.86"/>
    <s v="n/a"/>
    <s v="n/a"/>
    <n v="28"/>
    <n v="75"/>
    <n v="0.37"/>
    <n v="128.75"/>
    <n v="216.11"/>
    <n v="216.11"/>
    <n v="10.754826775612006"/>
    <n v="22.686482677561202"/>
    <n v="249.55"/>
    <n v="5.1286740007625595E-6"/>
    <n v="230.79"/>
    <n v="0.82"/>
    <n v="231.60999999999999"/>
  </r>
  <r>
    <n v="35"/>
    <n v="1.1000000000000001"/>
    <s v="Network"/>
    <n v="2"/>
    <s v="Mains, PVC - 2&quot;"/>
    <x v="0"/>
    <n v="1995"/>
    <n v="58.14"/>
    <s v="LF"/>
    <n v="30"/>
    <n v="1744.23"/>
    <s v="n/a"/>
    <s v="n/a"/>
    <n v="27"/>
    <n v="75"/>
    <n v="0.36"/>
    <n v="627.91999999999996"/>
    <n v="1116.31"/>
    <n v="1116.31"/>
    <n v="55.55374891436508"/>
    <n v="117.18637489143651"/>
    <n v="1289.05"/>
    <n v="2.649215476130225E-5"/>
    <n v="1192.1500000000001"/>
    <n v="4.21"/>
    <n v="1196.3600000000001"/>
  </r>
  <r>
    <n v="36"/>
    <n v="1.1000000000000001"/>
    <s v="Network"/>
    <n v="2"/>
    <s v="Mains, PVC - 2&quot;"/>
    <x v="0"/>
    <n v="1996"/>
    <n v="69.239999999999995"/>
    <s v="LF"/>
    <n v="30"/>
    <n v="2077.3200000000002"/>
    <s v="n/a"/>
    <s v="n/a"/>
    <n v="26"/>
    <n v="75"/>
    <n v="0.35"/>
    <n v="720.14"/>
    <n v="1357.18"/>
    <n v="1357.18"/>
    <n v="67.54076999363798"/>
    <n v="142.47207699936379"/>
    <n v="1567.19"/>
    <n v="3.2208401551813563E-5"/>
    <n v="1449.38"/>
    <n v="5.12"/>
    <n v="1454.5"/>
  </r>
  <r>
    <n v="37"/>
    <n v="1.1000000000000001"/>
    <s v="Network"/>
    <n v="2"/>
    <s v="Mains, PVC - 2&quot;"/>
    <x v="0"/>
    <n v="1997"/>
    <n v="16.29"/>
    <s v="LF"/>
    <n v="30"/>
    <n v="488.83"/>
    <s v="n/a"/>
    <s v="n/a"/>
    <n v="25"/>
    <n v="75"/>
    <n v="0.33"/>
    <n v="162.94"/>
    <n v="325.89"/>
    <n v="325.89"/>
    <n v="16.218085687400844"/>
    <n v="34.210808568740084"/>
    <n v="376.32"/>
    <n v="7.7340116207852777E-6"/>
    <n v="348.03"/>
    <n v="1.23"/>
    <n v="349.26"/>
  </r>
  <r>
    <n v="38"/>
    <n v="1.1000000000000001"/>
    <s v="Network"/>
    <n v="2"/>
    <s v="Mains, PVC - 2&quot;"/>
    <x v="0"/>
    <n v="1998"/>
    <n v="763.09"/>
    <s v="LF"/>
    <n v="30"/>
    <n v="22892.6"/>
    <s v="n/a"/>
    <s v="n/a"/>
    <n v="24"/>
    <n v="75"/>
    <n v="0.32"/>
    <n v="7325.63"/>
    <n v="15566.97"/>
    <n v="15566.97"/>
    <n v="774.69837476816815"/>
    <n v="1634.1668374768169"/>
    <n v="17975.84"/>
    <n v="3.6943387397262128E-4"/>
    <n v="16624.52"/>
    <n v="58.74"/>
    <n v="16683.260000000002"/>
  </r>
  <r>
    <n v="39"/>
    <n v="1.1000000000000001"/>
    <s v="Network"/>
    <n v="2"/>
    <s v="Mains, PVC - 2&quot;"/>
    <x v="0"/>
    <n v="1999"/>
    <n v="36.340000000000003"/>
    <s v="LF"/>
    <n v="30"/>
    <n v="1090.1500000000001"/>
    <s v="n/a"/>
    <s v="n/a"/>
    <n v="23"/>
    <n v="75"/>
    <n v="0.31"/>
    <n v="334.31"/>
    <n v="755.84"/>
    <n v="755.84"/>
    <n v="37.614771505615558"/>
    <n v="79.345477150561564"/>
    <n v="872.8"/>
    <n v="1.7937514197016876E-5"/>
    <n v="807.19"/>
    <n v="2.85"/>
    <n v="810.04000000000008"/>
  </r>
  <r>
    <n v="40"/>
    <n v="1.1000000000000001"/>
    <s v="Network"/>
    <n v="2"/>
    <s v="Mains, PVC - 2&quot;"/>
    <x v="0"/>
    <n v="2000"/>
    <n v="91.26"/>
    <s v="LF"/>
    <n v="30"/>
    <n v="2737.82"/>
    <s v="n/a"/>
    <s v="n/a"/>
    <n v="22"/>
    <n v="75"/>
    <n v="0.28999999999999998"/>
    <n v="803.09"/>
    <n v="1934.73"/>
    <n v="1934.73"/>
    <n v="96.282846733514489"/>
    <n v="203.10128467335147"/>
    <n v="2234.11"/>
    <n v="4.5914734008590028E-5"/>
    <n v="2066.16"/>
    <n v="7.3"/>
    <n v="2073.46"/>
  </r>
  <r>
    <n v="41"/>
    <n v="1.1000000000000001"/>
    <s v="Network"/>
    <n v="2"/>
    <s v="Mains, DI - 2&quot;"/>
    <x v="0"/>
    <n v="2000"/>
    <n v="18.59"/>
    <s v="LF"/>
    <n v="30"/>
    <n v="557.80999999999995"/>
    <s v="n/a"/>
    <s v="n/a"/>
    <n v="22"/>
    <n v="60"/>
    <n v="0.37"/>
    <n v="204.53"/>
    <n v="353.28"/>
    <n v="353.28"/>
    <n v="17.581163311684833"/>
    <n v="37.086116331168476"/>
    <n v="407.95"/>
    <n v="8.38406154522575E-6"/>
    <n v="377.28"/>
    <n v="1.33"/>
    <n v="378.60999999999996"/>
  </r>
  <r>
    <n v="42"/>
    <n v="1.1000000000000001"/>
    <s v="Network"/>
    <n v="2"/>
    <s v="Mains, PE - 2&quot;"/>
    <x v="0"/>
    <n v="2000"/>
    <n v="199.57"/>
    <s v="LF"/>
    <n v="30"/>
    <n v="5987.19"/>
    <s v="n/a"/>
    <s v="n/a"/>
    <n v="22"/>
    <n v="75"/>
    <n v="0.28999999999999998"/>
    <n v="1756.24"/>
    <n v="4230.95"/>
    <n v="4230.95"/>
    <n v="210.55543170735095"/>
    <n v="444.15054317073509"/>
    <n v="4885.66"/>
    <n v="1.0040856509142699E-4"/>
    <n v="4518.3900000000003"/>
    <n v="15.96"/>
    <n v="4534.3500000000004"/>
  </r>
  <r>
    <n v="43"/>
    <n v="1.1000000000000001"/>
    <s v="Network"/>
    <n v="2"/>
    <s v="Mains, PVC - 2&quot;"/>
    <x v="0"/>
    <n v="2001"/>
    <n v="225.47"/>
    <s v="LF"/>
    <n v="30"/>
    <n v="6764.16"/>
    <s v="n/a"/>
    <s v="n/a"/>
    <n v="21"/>
    <n v="75"/>
    <n v="0.28000000000000003"/>
    <n v="1893.97"/>
    <n v="4870.2"/>
    <n v="4870.2"/>
    <n v="242.36804110214976"/>
    <n v="511.25680411021494"/>
    <n v="5623.82"/>
    <n v="1.1557899987565014E-4"/>
    <n v="5201.05"/>
    <n v="18.38"/>
    <n v="5219.43"/>
  </r>
  <r>
    <n v="44"/>
    <n v="1.1000000000000001"/>
    <s v="Network"/>
    <n v="2"/>
    <s v="Mains, DI - 2&quot;"/>
    <x v="0"/>
    <n v="2001"/>
    <n v="57.76"/>
    <s v="LF"/>
    <n v="30"/>
    <n v="1732.69"/>
    <s v="n/a"/>
    <s v="n/a"/>
    <n v="21"/>
    <n v="60"/>
    <n v="0.35"/>
    <n v="606.44000000000005"/>
    <n v="1126.25"/>
    <n v="1126.25"/>
    <n v="56.048418194590816"/>
    <n v="118.22984181945908"/>
    <n v="1300.53"/>
    <n v="2.6728088151519659E-5"/>
    <n v="1202.76"/>
    <n v="4.25"/>
    <n v="1207.01"/>
  </r>
  <r>
    <n v="45"/>
    <n v="1.1000000000000001"/>
    <s v="Network"/>
    <n v="2"/>
    <s v="Mains, PVC - 2&quot;"/>
    <x v="0"/>
    <n v="2003"/>
    <n v="49.7"/>
    <s v="LF"/>
    <n v="30"/>
    <n v="1490.96"/>
    <s v="n/a"/>
    <s v="n/a"/>
    <n v="19"/>
    <n v="75"/>
    <n v="0.25"/>
    <n v="377.71"/>
    <n v="1113.25"/>
    <n v="1113.25"/>
    <n v="55.401466419647704"/>
    <n v="116.86514664196477"/>
    <n v="1285.52"/>
    <n v="2.6419607298979303E-5"/>
    <n v="1188.8800000000001"/>
    <n v="4.2"/>
    <n v="1193.0800000000002"/>
  </r>
  <r>
    <n v="46"/>
    <n v="1.1000000000000001"/>
    <s v="Network"/>
    <n v="2"/>
    <s v="Mains, PVC - 2&quot;"/>
    <x v="0"/>
    <n v="2004"/>
    <n v="32.909999999999997"/>
    <s v="LF"/>
    <n v="30"/>
    <n v="987.27"/>
    <s v="n/a"/>
    <s v="n/a"/>
    <n v="18"/>
    <n v="75"/>
    <n v="0.24"/>
    <n v="236.94"/>
    <n v="750.32"/>
    <n v="750.32"/>
    <n v="37.340065828870486"/>
    <n v="78.766006582887059"/>
    <n v="866.43"/>
    <n v="1.7806599937810875E-5"/>
    <n v="801.3"/>
    <n v="2.83"/>
    <n v="804.13"/>
  </r>
  <r>
    <n v="47"/>
    <n v="1.1000000000000001"/>
    <s v="Network"/>
    <n v="2"/>
    <s v="Mains, PVC - 2&quot;"/>
    <x v="0"/>
    <n v="2005"/>
    <n v="3.05"/>
    <s v="LF"/>
    <n v="30"/>
    <n v="91.48"/>
    <s v="n/a"/>
    <s v="n/a"/>
    <n v="17"/>
    <n v="75"/>
    <n v="0.23"/>
    <n v="20.73"/>
    <n v="70.739999999999995"/>
    <n v="70.739999999999995"/>
    <n v="3.5204129661135219"/>
    <n v="7.426041296611352"/>
    <n v="81.69"/>
    <n v="1.6788674779494829E-6"/>
    <n v="75.55"/>
    <n v="0.27"/>
    <n v="75.819999999999993"/>
  </r>
  <r>
    <n v="48"/>
    <n v="1.1000000000000001"/>
    <s v="Network"/>
    <n v="2"/>
    <s v="Mains, PVC - 2&quot;"/>
    <x v="0"/>
    <n v="2006"/>
    <n v="21.69"/>
    <s v="LF"/>
    <n v="30"/>
    <n v="650.69000000000005"/>
    <s v="n/a"/>
    <s v="n/a"/>
    <n v="16"/>
    <n v="75"/>
    <n v="0.21"/>
    <n v="138.81"/>
    <n v="511.88"/>
    <n v="511.88"/>
    <n v="25.473974965990809"/>
    <n v="53.735397496599084"/>
    <n v="591.09"/>
    <n v="1.2147897876620883E-5"/>
    <n v="546.66"/>
    <n v="1.93"/>
    <n v="548.58999999999992"/>
  </r>
  <r>
    <n v="49"/>
    <n v="1.1000000000000001"/>
    <s v="Network"/>
    <n v="2"/>
    <s v="Mains, PVC - 2&quot;"/>
    <x v="0"/>
    <n v="2007"/>
    <n v="12.12"/>
    <s v="LF"/>
    <n v="30"/>
    <n v="363.65"/>
    <s v="n/a"/>
    <s v="n/a"/>
    <n v="15"/>
    <n v="75"/>
    <n v="0.2"/>
    <n v="72.73"/>
    <n v="290.92"/>
    <n v="290.92"/>
    <n v="14.477785412803874"/>
    <n v="30.539778541280391"/>
    <n v="335.94"/>
    <n v="6.9041344172156846E-6"/>
    <n v="310.69"/>
    <n v="1.1000000000000001"/>
    <n v="311.79000000000002"/>
  </r>
  <r>
    <n v="50"/>
    <n v="1.1000000000000001"/>
    <s v="Network"/>
    <n v="2"/>
    <s v="Mains, PVC - 2&quot;"/>
    <x v="0"/>
    <n v="2008"/>
    <n v="205.13"/>
    <s v="LF"/>
    <n v="30"/>
    <n v="6153.83"/>
    <s v="n/a"/>
    <s v="n/a"/>
    <n v="14"/>
    <n v="75"/>
    <n v="0.19"/>
    <n v="1148.72"/>
    <n v="5005.12"/>
    <n v="5005.12"/>
    <n v="249.0824052156363"/>
    <n v="525.42024052156364"/>
    <n v="5779.62"/>
    <n v="1.187809530286007E-4"/>
    <n v="5345.14"/>
    <n v="18.89"/>
    <n v="5364.0300000000007"/>
  </r>
  <r>
    <n v="51"/>
    <n v="1.1000000000000001"/>
    <s v="Network"/>
    <n v="2"/>
    <s v="Mains, PVC - 2&quot;"/>
    <x v="0"/>
    <n v="2016"/>
    <n v="3.24"/>
    <s v="LF"/>
    <n v="30"/>
    <n v="97.35"/>
    <s v="n/a"/>
    <s v="n/a"/>
    <n v="6"/>
    <n v="75"/>
    <n v="0.08"/>
    <n v="7.79"/>
    <n v="89.56"/>
    <n v="89.56"/>
    <n v="4.4570000741465519"/>
    <n v="9.4017000074146555"/>
    <n v="103.42"/>
    <n v="2.1254556808610052E-6"/>
    <n v="95.65"/>
    <n v="0.34"/>
    <n v="95.990000000000009"/>
  </r>
  <r>
    <n v="52"/>
    <n v="1.1000000000000001"/>
    <s v="Network"/>
    <n v="2"/>
    <s v="Mains, PVC - 2&quot;"/>
    <x v="0"/>
    <n v="2019"/>
    <n v="0.63"/>
    <s v="LF"/>
    <n v="30"/>
    <n v="18.82"/>
    <s v="n/a"/>
    <s v="n/a"/>
    <n v="3"/>
    <n v="75"/>
    <n v="0.04"/>
    <n v="0.75"/>
    <n v="18.07"/>
    <n v="18.07"/>
    <n v="0.89926296717092669"/>
    <n v="1.8969262967170928"/>
    <n v="20.87"/>
    <n v="4.2891375033426016E-7"/>
    <n v="19.3"/>
    <n v="7.0000000000000007E-2"/>
    <n v="19.37"/>
  </r>
  <r>
    <n v="53"/>
    <n v="1.1000000000000001"/>
    <s v="Network"/>
    <n v="2"/>
    <s v="Mains, HDD - 2&quot;"/>
    <x v="0"/>
    <n v="1982"/>
    <n v="100"/>
    <s v="LF"/>
    <n v="75"/>
    <n v="7500"/>
    <s v="n/a"/>
    <s v="n/a"/>
    <n v="40"/>
    <n v="75"/>
    <n v="0.53"/>
    <n v="4000"/>
    <n v="3500"/>
    <n v="3500"/>
    <n v="174.17932402314574"/>
    <n v="367.41793240231459"/>
    <n v="4041.6"/>
    <n v="8.3061706437515361E-5"/>
    <n v="3737.78"/>
    <n v="13.21"/>
    <n v="3750.9900000000002"/>
  </r>
  <r>
    <n v="54"/>
    <n v="1.1000000000000001"/>
    <s v="Network"/>
    <n v="3"/>
    <s v="Mains, AC - 3&quot;"/>
    <x v="0"/>
    <n v="1963"/>
    <n v="104.41"/>
    <s v="LF"/>
    <n v="35"/>
    <n v="3654.36"/>
    <s v="n/a"/>
    <s v="n/a"/>
    <n v="59"/>
    <n v="50"/>
    <n v="1"/>
    <n v="3654.36"/>
    <n v="0"/>
    <n v="0"/>
    <n v="0"/>
    <n v="0"/>
    <n v="0"/>
    <n v="0"/>
    <n v="0"/>
    <n v="0"/>
    <n v="0"/>
  </r>
  <r>
    <n v="55"/>
    <n v="1.1000000000000001"/>
    <s v="Network"/>
    <n v="3"/>
    <s v="Mains, AC - 3&quot;"/>
    <x v="0"/>
    <n v="1964"/>
    <n v="1752.8"/>
    <s v="LF"/>
    <n v="35"/>
    <n v="61347.92"/>
    <s v="n/a"/>
    <s v="n/a"/>
    <n v="58"/>
    <n v="50"/>
    <n v="1"/>
    <n v="61347.92"/>
    <n v="0"/>
    <n v="0"/>
    <n v="0"/>
    <n v="0"/>
    <n v="0"/>
    <n v="0"/>
    <n v="0"/>
    <n v="0"/>
    <n v="0"/>
  </r>
  <r>
    <n v="56"/>
    <n v="1.1000000000000001"/>
    <s v="Network"/>
    <n v="3"/>
    <s v="Mains, PVC - 3&quot;"/>
    <x v="0"/>
    <n v="1965"/>
    <n v="40.159999999999997"/>
    <s v="LF"/>
    <n v="35"/>
    <n v="1405.58"/>
    <s v="n/a"/>
    <s v="n/a"/>
    <n v="57"/>
    <n v="50"/>
    <n v="1"/>
    <n v="1405.58"/>
    <n v="0"/>
    <n v="0"/>
    <n v="0"/>
    <n v="0"/>
    <n v="0"/>
    <n v="0"/>
    <n v="0"/>
    <n v="0"/>
    <n v="0"/>
  </r>
  <r>
    <n v="57"/>
    <n v="1.1000000000000001"/>
    <s v="Network"/>
    <n v="3"/>
    <s v="Mains, PVC - 3&quot;"/>
    <x v="0"/>
    <n v="1994"/>
    <n v="26.39"/>
    <s v="LF"/>
    <n v="35"/>
    <n v="923.68"/>
    <s v="n/a"/>
    <s v="n/a"/>
    <n v="28"/>
    <n v="75"/>
    <n v="0.37"/>
    <n v="344.84"/>
    <n v="578.84"/>
    <n v="578.84"/>
    <n v="28.806274262159334"/>
    <n v="60.764627426215945"/>
    <n v="668.41"/>
    <n v="1.3736954473451021E-5"/>
    <n v="618.16"/>
    <n v="2.1800000000000002"/>
    <n v="620.33999999999992"/>
  </r>
  <r>
    <n v="58"/>
    <n v="1.1000000000000001"/>
    <s v="Network"/>
    <n v="3"/>
    <s v="Mains, DI - 3&quot;"/>
    <x v="0"/>
    <n v="2000"/>
    <n v="1.06"/>
    <s v="LF"/>
    <n v="45"/>
    <n v="47.61"/>
    <s v="n/a"/>
    <s v="n/a"/>
    <n v="22"/>
    <n v="60"/>
    <n v="0.37"/>
    <n v="17.46"/>
    <n v="30.15"/>
    <n v="30.15"/>
    <n v="1.5004304626565266"/>
    <n v="3.1650430462656529"/>
    <n v="34.82"/>
    <n v="7.1560981248868888E-7"/>
    <n v="32.200000000000003"/>
    <n v="0.11"/>
    <n v="32.31"/>
  </r>
  <r>
    <n v="59"/>
    <n v="1.1000000000000001"/>
    <s v="Network"/>
    <n v="4"/>
    <s v="Mains, AC - 4&quot;"/>
    <x v="0"/>
    <n v="1963"/>
    <n v="17590.23"/>
    <s v="LF"/>
    <n v="45"/>
    <n v="791560.21"/>
    <s v="n/a"/>
    <s v="n/a"/>
    <n v="59"/>
    <n v="50"/>
    <n v="1"/>
    <n v="791560.21"/>
    <n v="0"/>
    <n v="0"/>
    <n v="0"/>
    <n v="0"/>
    <n v="0"/>
    <n v="0"/>
    <n v="0"/>
    <n v="0"/>
    <n v="0"/>
  </r>
  <r>
    <n v="60"/>
    <n v="1.1000000000000001"/>
    <s v="Network"/>
    <n v="4"/>
    <s v="Mains, AC - 4&quot;"/>
    <x v="0"/>
    <n v="1964"/>
    <n v="36219.58"/>
    <s v="LF"/>
    <n v="45"/>
    <n v="1629881.31"/>
    <s v="n/a"/>
    <s v="n/a"/>
    <n v="58"/>
    <n v="50"/>
    <n v="1"/>
    <n v="1629881.31"/>
    <n v="0"/>
    <n v="0"/>
    <n v="0"/>
    <n v="0"/>
    <n v="0"/>
    <n v="0"/>
    <n v="0"/>
    <n v="0"/>
    <n v="0"/>
  </r>
  <r>
    <n v="61"/>
    <n v="1.1000000000000001"/>
    <s v="Network"/>
    <n v="4"/>
    <s v="Mains, DI - 4&quot;"/>
    <x v="0"/>
    <n v="1964"/>
    <n v="39.31"/>
    <s v="LF"/>
    <n v="59"/>
    <n v="2319.2199999999998"/>
    <s v="n/a"/>
    <s v="n/a"/>
    <n v="58"/>
    <n v="60"/>
    <n v="0.97"/>
    <n v="2241.91"/>
    <n v="77.31"/>
    <n v="77.31"/>
    <n v="3.8473724400655414"/>
    <n v="8.1157372440065547"/>
    <n v="89.27"/>
    <n v="1.8346492808979108E-6"/>
    <n v="82.56"/>
    <n v="0.28999999999999998"/>
    <n v="82.850000000000009"/>
  </r>
  <r>
    <n v="62"/>
    <n v="1.1000000000000001"/>
    <s v="Network"/>
    <n v="4"/>
    <s v="Mains, PVC - 4&quot;"/>
    <x v="0"/>
    <n v="1965"/>
    <n v="1.95"/>
    <s v="LF"/>
    <n v="45"/>
    <n v="87.83"/>
    <s v="n/a"/>
    <s v="n/a"/>
    <n v="57"/>
    <n v="50"/>
    <n v="1"/>
    <n v="87.83"/>
    <n v="0"/>
    <n v="0"/>
    <n v="0"/>
    <n v="0"/>
    <n v="0"/>
    <n v="0"/>
    <n v="0"/>
    <n v="0"/>
    <n v="0"/>
  </r>
  <r>
    <n v="63"/>
    <n v="1.1000000000000001"/>
    <s v="Network"/>
    <n v="4"/>
    <s v="Mains, PVC - 4&quot;"/>
    <x v="0"/>
    <n v="1970"/>
    <n v="4026.3"/>
    <s v="LF"/>
    <n v="45"/>
    <n v="181183.59"/>
    <s v="n/a"/>
    <s v="n/a"/>
    <n v="52"/>
    <n v="50"/>
    <n v="1"/>
    <n v="181183.59"/>
    <n v="0"/>
    <n v="0"/>
    <n v="0"/>
    <n v="0"/>
    <n v="0"/>
    <n v="0"/>
    <n v="0"/>
    <n v="0"/>
    <n v="0"/>
  </r>
  <r>
    <n v="64"/>
    <n v="1.1000000000000001"/>
    <s v="Network"/>
    <n v="4"/>
    <s v="Mains, PVC - 4&quot;"/>
    <x v="0"/>
    <n v="1972"/>
    <n v="158.86000000000001"/>
    <s v="LF"/>
    <n v="45"/>
    <n v="7148.82"/>
    <s v="n/a"/>
    <s v="n/a"/>
    <n v="50"/>
    <n v="50"/>
    <n v="1"/>
    <n v="7148.82"/>
    <n v="0"/>
    <n v="0"/>
    <n v="0"/>
    <n v="0"/>
    <n v="0"/>
    <n v="0"/>
    <n v="0"/>
    <n v="0"/>
    <n v="0"/>
  </r>
  <r>
    <n v="65"/>
    <n v="1.1000000000000001"/>
    <s v="Network"/>
    <n v="4"/>
    <s v="Mains, PVC - 4&quot;"/>
    <x v="0"/>
    <n v="1974"/>
    <n v="9564.08"/>
    <s v="LF"/>
    <n v="45"/>
    <n v="430383.63"/>
    <s v="n/a"/>
    <s v="n/a"/>
    <n v="48"/>
    <n v="50"/>
    <n v="0.96"/>
    <n v="413168.29"/>
    <n v="17215.349999999999"/>
    <n v="17215.349999999999"/>
    <n v="856.73086452053178"/>
    <n v="1807.2080864520531"/>
    <n v="19879.29"/>
    <n v="4.0855298648214441E-4"/>
    <n v="18384.88"/>
    <n v="64.959999999999994"/>
    <n v="18449.84"/>
  </r>
  <r>
    <n v="66"/>
    <n v="1.1000000000000001"/>
    <s v="Network"/>
    <n v="4"/>
    <s v="Mains, PVC - 4&quot;"/>
    <x v="0"/>
    <n v="1975"/>
    <n v="9279.75"/>
    <s v="LF"/>
    <n v="45"/>
    <n v="417588.8"/>
    <s v="n/a"/>
    <s v="n/a"/>
    <n v="47"/>
    <n v="50"/>
    <n v="0.94"/>
    <n v="392533.47"/>
    <n v="25055.33"/>
    <n v="25055.33"/>
    <n v="1246.8915550219554"/>
    <n v="2630.2221555021956"/>
    <n v="28932.44"/>
    <n v="5.9461051014475129E-4"/>
    <n v="26757.47"/>
    <n v="94.54"/>
    <n v="26852.010000000002"/>
  </r>
  <r>
    <n v="67"/>
    <n v="1.1000000000000001"/>
    <s v="Network"/>
    <n v="4"/>
    <s v="Mains, PVC - 4&quot;"/>
    <x v="0"/>
    <n v="1976"/>
    <n v="12795.4"/>
    <s v="LF"/>
    <n v="45"/>
    <n v="575793.05000000005"/>
    <s v="n/a"/>
    <s v="n/a"/>
    <n v="46"/>
    <n v="50"/>
    <n v="0.92"/>
    <n v="529729.61"/>
    <n v="46063.44"/>
    <n v="46063.44"/>
    <n v="2292.3710975373519"/>
    <n v="4835.5811097537362"/>
    <n v="53191.39"/>
    <n v="1.0931729070623986E-3"/>
    <n v="49192.78"/>
    <n v="173.81"/>
    <n v="49366.59"/>
  </r>
  <r>
    <n v="68"/>
    <n v="1.1000000000000001"/>
    <s v="Network"/>
    <n v="4"/>
    <s v="Mains, PVC - 4&quot;"/>
    <x v="0"/>
    <n v="1978"/>
    <n v="223.29"/>
    <s v="LF"/>
    <n v="45"/>
    <n v="10048.200000000001"/>
    <s v="n/a"/>
    <s v="n/a"/>
    <n v="44"/>
    <n v="50"/>
    <n v="0.88"/>
    <n v="8842.41"/>
    <n v="1205.78"/>
    <n v="1205.78"/>
    <n v="60.006270091608187"/>
    <n v="126.57862700916083"/>
    <n v="1392.36"/>
    <n v="2.861534975636849E-5"/>
    <n v="1287.69"/>
    <n v="4.55"/>
    <n v="1292.24"/>
  </r>
  <r>
    <n v="69"/>
    <n v="1.1000000000000001"/>
    <s v="Network"/>
    <n v="4"/>
    <s v="Mains, PVC - 4&quot;"/>
    <x v="0"/>
    <n v="1980"/>
    <n v="92.59"/>
    <s v="LF"/>
    <n v="45"/>
    <n v="4166.66"/>
    <s v="n/a"/>
    <s v="n/a"/>
    <n v="42"/>
    <n v="75"/>
    <n v="0.56000000000000005"/>
    <n v="2333.33"/>
    <n v="1833.33"/>
    <n v="1833.33"/>
    <n v="91.236622888958209"/>
    <n v="192.45666228889581"/>
    <n v="2117.02"/>
    <n v="4.3508336738506725E-5"/>
    <n v="1957.88"/>
    <n v="6.92"/>
    <n v="1964.8000000000002"/>
  </r>
  <r>
    <n v="70"/>
    <n v="1.1000000000000001"/>
    <s v="Network"/>
    <n v="4"/>
    <s v="Mains, PVC - 4&quot;"/>
    <x v="0"/>
    <n v="1981"/>
    <n v="770.53"/>
    <s v="LF"/>
    <n v="45"/>
    <n v="34674.06"/>
    <s v="n/a"/>
    <s v="n/a"/>
    <n v="41"/>
    <n v="75"/>
    <n v="0.55000000000000004"/>
    <n v="18955.150000000001"/>
    <n v="15718.91"/>
    <n v="15718.91"/>
    <n v="782.25974805161866"/>
    <n v="1650.116974805162"/>
    <n v="18151.29"/>
    <n v="3.7303966781527322E-4"/>
    <n v="16786.79"/>
    <n v="59.31"/>
    <n v="16846.100000000002"/>
  </r>
  <r>
    <n v="71"/>
    <n v="1.1000000000000001"/>
    <s v="Network"/>
    <n v="4"/>
    <s v="Mains, PVC - 4&quot;"/>
    <x v="0"/>
    <n v="1983"/>
    <n v="561.86"/>
    <s v="LF"/>
    <n v="45"/>
    <n v="25283.58"/>
    <s v="n/a"/>
    <s v="n/a"/>
    <n v="39"/>
    <n v="75"/>
    <n v="0.52"/>
    <n v="13147.46"/>
    <n v="12136.12"/>
    <n v="12136.12"/>
    <n v="603.96033653250834"/>
    <n v="1274.008033653251"/>
    <n v="14014.09"/>
    <n v="2.8801321990521567E-4"/>
    <n v="12960.59"/>
    <n v="45.79"/>
    <n v="13006.380000000001"/>
  </r>
  <r>
    <n v="72"/>
    <n v="1.1000000000000001"/>
    <s v="Network"/>
    <n v="4"/>
    <s v="Mains, PVC - 4&quot;"/>
    <x v="0"/>
    <n v="1984"/>
    <n v="376.56"/>
    <s v="LF"/>
    <n v="45"/>
    <n v="16945.259999999998"/>
    <s v="n/a"/>
    <s v="n/a"/>
    <n v="38"/>
    <n v="75"/>
    <n v="0.51"/>
    <n v="8585.6"/>
    <n v="8359.66"/>
    <n v="8359.66"/>
    <n v="416.0228365323801"/>
    <n v="877.56828365323804"/>
    <n v="9653.25"/>
    <n v="1.983905922575082E-4"/>
    <n v="8927.58"/>
    <n v="31.54"/>
    <n v="8959.1200000000008"/>
  </r>
  <r>
    <n v="73"/>
    <n v="1.1000000000000001"/>
    <s v="Network"/>
    <n v="4"/>
    <s v="Mains, PVC - 4&quot;"/>
    <x v="0"/>
    <n v="1987"/>
    <n v="4960.59"/>
    <s v="LF"/>
    <n v="45"/>
    <n v="223226.77"/>
    <s v="n/a"/>
    <s v="n/a"/>
    <n v="35"/>
    <n v="75"/>
    <n v="0.47"/>
    <n v="104172.49"/>
    <n v="119054.28"/>
    <n v="119054.28"/>
    <n v="5924.7982892749478"/>
    <n v="12497.907828927495"/>
    <n v="137476.99"/>
    <n v="2.8253843490927441E-3"/>
    <n v="127142.3"/>
    <n v="449.24"/>
    <n v="127591.54000000001"/>
  </r>
  <r>
    <n v="74"/>
    <n v="1.1000000000000001"/>
    <s v="Network"/>
    <n v="4"/>
    <s v="Mains, PVC - 4&quot;"/>
    <x v="0"/>
    <n v="1988"/>
    <n v="666.71"/>
    <s v="LF"/>
    <n v="45"/>
    <n v="30002.080000000002"/>
    <s v="n/a"/>
    <s v="n/a"/>
    <n v="34"/>
    <n v="75"/>
    <n v="0.45"/>
    <n v="13600.94"/>
    <n v="16401.14"/>
    <n v="16401.14"/>
    <n v="816.2112795454218"/>
    <n v="1721.7351279545423"/>
    <n v="18939.09"/>
    <n v="3.8923028844360723E-4"/>
    <n v="17515.36"/>
    <n v="61.89"/>
    <n v="17577.25"/>
  </r>
  <r>
    <n v="75"/>
    <n v="1.1000000000000001"/>
    <s v="Network"/>
    <n v="4"/>
    <s v="Mains, PVC - 4&quot;"/>
    <x v="0"/>
    <n v="1989"/>
    <n v="1321.01"/>
    <s v="LF"/>
    <n v="45"/>
    <n v="59445.26"/>
    <s v="n/a"/>
    <s v="n/a"/>
    <n v="33"/>
    <n v="75"/>
    <n v="0.44"/>
    <n v="26155.91"/>
    <n v="33289.339999999997"/>
    <n v="33289.339999999997"/>
    <n v="1656.6613538219042"/>
    <n v="3494.6001353821903"/>
    <n v="38440.6"/>
    <n v="7.9001925783896306E-4"/>
    <n v="35550.870000000003"/>
    <n v="125.61"/>
    <n v="35676.480000000003"/>
  </r>
  <r>
    <n v="76"/>
    <n v="1.1000000000000001"/>
    <s v="Network"/>
    <n v="4"/>
    <s v="Mains, PVC - 4&quot;"/>
    <x v="0"/>
    <n v="1990"/>
    <n v="2255.59"/>
    <s v="LF"/>
    <n v="45"/>
    <n v="101501.33"/>
    <s v="n/a"/>
    <s v="n/a"/>
    <n v="32"/>
    <n v="75"/>
    <n v="0.43"/>
    <n v="43307.23"/>
    <n v="58194.1"/>
    <n v="58194.1"/>
    <n v="2896.059714324384"/>
    <n v="6109.0159714324391"/>
    <n v="67199.179999999993"/>
    <n v="1.3810566513266411E-3"/>
    <n v="62147.55"/>
    <n v="219.59"/>
    <n v="62367.14"/>
  </r>
  <r>
    <n v="77"/>
    <n v="1.1000000000000001"/>
    <s v="Network"/>
    <n v="4"/>
    <s v="Mains, PVC - 4&quot;"/>
    <x v="0"/>
    <n v="1991"/>
    <n v="1636.82"/>
    <s v="LF"/>
    <n v="45"/>
    <n v="73656.92"/>
    <s v="n/a"/>
    <s v="n/a"/>
    <n v="31"/>
    <n v="75"/>
    <n v="0.41"/>
    <n v="30444.86"/>
    <n v="43212.06"/>
    <n v="43212.06"/>
    <n v="2150.4706858421755"/>
    <n v="4536.2530685842175"/>
    <n v="49898.78"/>
    <n v="1.0255042102014457E-3"/>
    <n v="46147.69"/>
    <n v="163.06"/>
    <n v="46310.75"/>
  </r>
  <r>
    <n v="78"/>
    <n v="1.1000000000000001"/>
    <s v="Network"/>
    <n v="4"/>
    <s v="Mains, PVC - 4&quot;"/>
    <x v="0"/>
    <n v="1992"/>
    <n v="4521.91"/>
    <s v="LF"/>
    <n v="45"/>
    <n v="203485.98"/>
    <s v="n/a"/>
    <s v="n/a"/>
    <n v="30"/>
    <n v="75"/>
    <n v="0.4"/>
    <n v="81394.39"/>
    <n v="122091.59"/>
    <n v="122091.59"/>
    <n v="6075.9516043174444"/>
    <n v="12816.754160431745"/>
    <n v="140984.29999999999"/>
    <n v="2.8974654935912995E-3"/>
    <n v="130385.95"/>
    <n v="460.7"/>
    <n v="130846.65"/>
  </r>
  <r>
    <n v="79"/>
    <n v="1.1000000000000001"/>
    <s v="Network"/>
    <n v="4"/>
    <s v="Mains, PVC - 4&quot;"/>
    <x v="0"/>
    <n v="1993"/>
    <n v="4200.0600000000004"/>
    <s v="LF"/>
    <n v="45"/>
    <n v="189002.88"/>
    <s v="n/a"/>
    <s v="n/a"/>
    <n v="29"/>
    <n v="75"/>
    <n v="0.39"/>
    <n v="73081.11"/>
    <n v="115921.77"/>
    <n v="115921.77"/>
    <n v="5768.9072966190206"/>
    <n v="12169.067729661903"/>
    <n v="133859.75"/>
    <n v="2.7510439574176559E-3"/>
    <n v="123796.98"/>
    <n v="437.42"/>
    <n v="124234.4"/>
  </r>
  <r>
    <n v="80"/>
    <n v="1.1000000000000001"/>
    <s v="Network"/>
    <n v="4"/>
    <s v="Mains, PVC - 4&quot;"/>
    <x v="0"/>
    <n v="1994"/>
    <n v="3171.61"/>
    <s v="LF"/>
    <n v="45"/>
    <n v="142722.28"/>
    <s v="n/a"/>
    <s v="n/a"/>
    <n v="28"/>
    <n v="75"/>
    <n v="0.37"/>
    <n v="53282.99"/>
    <n v="89439.3"/>
    <n v="89439.3"/>
    <n v="4450.9933757438102"/>
    <n v="9389.0293375743822"/>
    <n v="103279.32"/>
    <n v="2.12256446924639E-3"/>
    <n v="95515.4"/>
    <n v="337.49"/>
    <n v="95852.89"/>
  </r>
  <r>
    <n v="81"/>
    <n v="1.1000000000000001"/>
    <s v="Network"/>
    <n v="4"/>
    <s v="Mains, PVC - 4&quot;"/>
    <x v="0"/>
    <n v="1995"/>
    <n v="4630.51"/>
    <s v="LF"/>
    <n v="45"/>
    <n v="208372.94"/>
    <s v="n/a"/>
    <s v="n/a"/>
    <n v="27"/>
    <n v="75"/>
    <n v="0.36"/>
    <n v="75014.259999999995"/>
    <n v="133358.68"/>
    <n v="133358.68"/>
    <n v="6636.6642100054287"/>
    <n v="13999.534421000542"/>
    <n v="153994.88"/>
    <n v="3.1648548880246455E-3"/>
    <n v="142418.47"/>
    <n v="503.21"/>
    <n v="142921.68"/>
  </r>
  <r>
    <n v="82"/>
    <n v="1.1000000000000001"/>
    <s v="Network"/>
    <n v="4"/>
    <s v="Mains, DI - 4&quot;"/>
    <x v="0"/>
    <n v="1995"/>
    <n v="80"/>
    <s v="LF"/>
    <n v="59"/>
    <n v="4719.97"/>
    <s v="n/a"/>
    <s v="n/a"/>
    <n v="27"/>
    <n v="60"/>
    <n v="0.45"/>
    <n v="2123.9899999999998"/>
    <n v="2595.9899999999998"/>
    <n v="2595.9899999999998"/>
    <n v="129.19079524881315"/>
    <n v="272.51807952488133"/>
    <n v="2997.7"/>
    <n v="6.1607798245185021E-5"/>
    <n v="2772.35"/>
    <n v="9.8000000000000007"/>
    <n v="2782.15"/>
  </r>
  <r>
    <n v="83"/>
    <n v="1.1000000000000001"/>
    <s v="Network"/>
    <n v="4"/>
    <s v="Mains, PVC - 4&quot;"/>
    <x v="0"/>
    <n v="1996"/>
    <n v="3855.77"/>
    <s v="LF"/>
    <n v="45"/>
    <n v="173509.76000000001"/>
    <s v="n/a"/>
    <s v="n/a"/>
    <n v="26"/>
    <n v="75"/>
    <n v="0.35"/>
    <n v="60150.05"/>
    <n v="113359.71"/>
    <n v="113359.71"/>
    <n v="5641.40504550281"/>
    <n v="11900.111504550281"/>
    <n v="130901.23"/>
    <n v="2.6902413743491883E-3"/>
    <n v="121060.86"/>
    <n v="427.75"/>
    <n v="121488.61"/>
  </r>
  <r>
    <n v="84"/>
    <n v="1.1000000000000001"/>
    <s v="Network"/>
    <n v="4"/>
    <s v="Mains, PVC - 4&quot;"/>
    <x v="0"/>
    <n v="1997"/>
    <n v="4013.88"/>
    <s v="LF"/>
    <n v="45"/>
    <n v="180624.51"/>
    <s v="n/a"/>
    <s v="n/a"/>
    <n v="25"/>
    <n v="75"/>
    <n v="0.33"/>
    <n v="60208.17"/>
    <n v="120416.34"/>
    <n v="120416.34"/>
    <n v="5992.581915011795"/>
    <n v="12640.89219150118"/>
    <n v="139049.81"/>
    <n v="2.8577084566538719E-3"/>
    <n v="128596.88"/>
    <n v="454.38"/>
    <n v="129051.26000000001"/>
  </r>
  <r>
    <n v="85"/>
    <n v="1.1000000000000001"/>
    <s v="Network"/>
    <n v="4"/>
    <s v="Mains, PVC - 4&quot;"/>
    <x v="0"/>
    <n v="1998"/>
    <n v="5619.46"/>
    <s v="LF"/>
    <n v="45"/>
    <n v="252875.71"/>
    <s v="n/a"/>
    <s v="n/a"/>
    <n v="24"/>
    <n v="75"/>
    <n v="0.32"/>
    <n v="80920.23"/>
    <n v="171955.48"/>
    <n v="171955.48"/>
    <n v="8557.4540767073013"/>
    <n v="18051.293407670732"/>
    <n v="198564.23"/>
    <n v="4.0808303100879064E-3"/>
    <n v="183637.36"/>
    <n v="648.85"/>
    <n v="184286.21"/>
  </r>
  <r>
    <n v="86"/>
    <n v="1.1000000000000001"/>
    <s v="Network"/>
    <n v="4"/>
    <s v="Mains, PVC - 4&quot;"/>
    <x v="0"/>
    <n v="1999"/>
    <n v="7009.42"/>
    <s v="LF"/>
    <n v="45"/>
    <n v="315423.88"/>
    <s v="n/a"/>
    <s v="n/a"/>
    <n v="23"/>
    <n v="75"/>
    <n v="0.31"/>
    <n v="96729.99"/>
    <n v="218693.89"/>
    <n v="218693.89"/>
    <n v="10883.415408054912"/>
    <n v="22957.730540805496"/>
    <n v="252535.04000000001"/>
    <n v="5.1900216146244559E-3"/>
    <n v="233550.97"/>
    <n v="825.21"/>
    <n v="234376.18"/>
  </r>
  <r>
    <n v="87"/>
    <n v="1.1000000000000001"/>
    <s v="Network"/>
    <n v="4"/>
    <s v="Mains, PVC - 4&quot;"/>
    <x v="0"/>
    <n v="2000"/>
    <n v="4022.38"/>
    <s v="LF"/>
    <n v="45"/>
    <n v="181007.24"/>
    <s v="n/a"/>
    <s v="n/a"/>
    <n v="22"/>
    <n v="75"/>
    <n v="0.28999999999999998"/>
    <n v="53095.46"/>
    <n v="127911.78"/>
    <n v="127911.78"/>
    <n v="6365.5963928563797"/>
    <n v="13427.737639285639"/>
    <n v="147705.10999999999"/>
    <n v="3.0355894908305901E-3"/>
    <n v="136601.53"/>
    <n v="482.66"/>
    <n v="137084.19"/>
  </r>
  <r>
    <n v="88"/>
    <n v="1.1000000000000001"/>
    <s v="Network"/>
    <n v="4"/>
    <s v="Mains, DI - 4&quot;"/>
    <x v="0"/>
    <n v="2000"/>
    <n v="6.06"/>
    <s v="LF"/>
    <n v="59"/>
    <n v="357.63"/>
    <s v="n/a"/>
    <s v="n/a"/>
    <n v="22"/>
    <n v="60"/>
    <n v="0.37"/>
    <n v="131.13"/>
    <n v="226.5"/>
    <n v="226.5"/>
    <n v="11.271890540355002"/>
    <n v="23.777189054035503"/>
    <n v="261.55"/>
    <n v="5.3752942692824985E-6"/>
    <n v="241.89"/>
    <n v="0.85"/>
    <n v="242.73999999999998"/>
  </r>
  <r>
    <n v="89"/>
    <n v="1.1000000000000001"/>
    <s v="Network"/>
    <n v="4"/>
    <s v="Mains, PVC - 4&quot;"/>
    <x v="0"/>
    <n v="2001"/>
    <n v="1159.26"/>
    <s v="LF"/>
    <n v="45"/>
    <n v="52166.69"/>
    <s v="n/a"/>
    <s v="n/a"/>
    <n v="21"/>
    <n v="75"/>
    <n v="0.28000000000000003"/>
    <n v="14606.67"/>
    <n v="37560.019999999997"/>
    <n v="37560.019999999997"/>
    <n v="1869.1939696845238"/>
    <n v="3942.921396968452"/>
    <n v="43372.14"/>
    <n v="8.9137073442369791E-4"/>
    <n v="40111.68"/>
    <n v="141.72999999999999"/>
    <n v="40253.410000000003"/>
  </r>
  <r>
    <n v="90"/>
    <n v="1.1000000000000001"/>
    <s v="Network"/>
    <n v="4"/>
    <s v="Mains, PVC - 4&quot;"/>
    <x v="0"/>
    <n v="2003"/>
    <n v="1493.68"/>
    <s v="LF"/>
    <n v="45"/>
    <n v="67215.39"/>
    <s v="n/a"/>
    <s v="n/a"/>
    <n v="19"/>
    <n v="75"/>
    <n v="0.25"/>
    <n v="17027.900000000001"/>
    <n v="50187.49"/>
    <n v="50187.49"/>
    <n v="2497.6065950338243"/>
    <n v="5268.5096595033829"/>
    <n v="57953.61"/>
    <n v="1.1910445716583173E-3"/>
    <n v="53597.01"/>
    <n v="189.38"/>
    <n v="53786.39"/>
  </r>
  <r>
    <n v="91"/>
    <n v="1.1000000000000001"/>
    <s v="Network"/>
    <n v="4"/>
    <s v="Mains, PVC - 4&quot;"/>
    <x v="0"/>
    <n v="2004"/>
    <n v="1399.35"/>
    <s v="LF"/>
    <n v="45"/>
    <n v="62970.68"/>
    <s v="n/a"/>
    <s v="n/a"/>
    <n v="18"/>
    <n v="75"/>
    <n v="0.24"/>
    <n v="15112.96"/>
    <n v="47857.72"/>
    <n v="47857.72"/>
    <n v="2381.6643768254235"/>
    <n v="5023.9384376825428"/>
    <n v="55263.32"/>
    <n v="1.1357545681419418E-3"/>
    <n v="51108.959999999999"/>
    <n v="180.58"/>
    <n v="51289.54"/>
  </r>
  <r>
    <n v="92"/>
    <n v="1.1000000000000001"/>
    <s v="Network"/>
    <n v="4"/>
    <s v="Mains, PVC - 4&quot;"/>
    <x v="0"/>
    <n v="2005"/>
    <n v="2615.9299999999998"/>
    <s v="LF"/>
    <n v="45"/>
    <n v="117716.64"/>
    <s v="n/a"/>
    <s v="n/a"/>
    <n v="17"/>
    <n v="75"/>
    <n v="0.23"/>
    <n v="26682.44"/>
    <n v="91034.2"/>
    <n v="91034.2"/>
    <n v="4530.3644054251008"/>
    <n v="9556.4564405425099"/>
    <n v="105121.02"/>
    <n v="2.1604145149574875E-3"/>
    <n v="97218.65"/>
    <n v="343.51"/>
    <n v="97562.159999999989"/>
  </r>
  <r>
    <n v="93"/>
    <n v="1.1000000000000001"/>
    <s v="Network"/>
    <n v="4"/>
    <s v="Mains, PVC - 4&quot;"/>
    <x v="0"/>
    <n v="2006"/>
    <n v="1421.67"/>
    <s v="LF"/>
    <n v="45"/>
    <n v="63975.22"/>
    <s v="n/a"/>
    <s v="n/a"/>
    <n v="16"/>
    <n v="75"/>
    <n v="0.21"/>
    <n v="13648.05"/>
    <n v="50327.18"/>
    <n v="50327.18"/>
    <n v="2504.5583406831938"/>
    <n v="5283.1738340683196"/>
    <n v="58114.91"/>
    <n v="1.194359559101006E-3"/>
    <n v="53746.18"/>
    <n v="189.9"/>
    <n v="53936.08"/>
  </r>
  <r>
    <n v="94"/>
    <n v="1.1000000000000001"/>
    <s v="Network"/>
    <n v="4"/>
    <s v="Mains, PVC - 4&quot;"/>
    <x v="0"/>
    <n v="2007"/>
    <n v="1546"/>
    <s v="LF"/>
    <n v="45"/>
    <n v="69570.039999999994"/>
    <s v="n/a"/>
    <s v="n/a"/>
    <n v="15"/>
    <n v="75"/>
    <n v="0.2"/>
    <n v="13914.01"/>
    <n v="55656.03"/>
    <n v="55656.03"/>
    <n v="2769.7513380605483"/>
    <n v="5842.5781338060551"/>
    <n v="64268.36"/>
    <n v="1.3208233500446741E-3"/>
    <n v="59437.05"/>
    <n v="210.01"/>
    <n v="59647.060000000005"/>
  </r>
  <r>
    <n v="95"/>
    <n v="1.1000000000000001"/>
    <s v="Network"/>
    <n v="4"/>
    <s v="Mains, PVC - 4&quot;"/>
    <x v="0"/>
    <n v="2008"/>
    <n v="562.58000000000004"/>
    <s v="LF"/>
    <n v="45"/>
    <n v="25315.98"/>
    <s v="n/a"/>
    <s v="n/a"/>
    <n v="14"/>
    <n v="75"/>
    <n v="0.19"/>
    <n v="4725.6499999999996"/>
    <n v="20590.330000000002"/>
    <n v="20590.330000000002"/>
    <n v="1024.688503089571"/>
    <n v="2161.5018503089573"/>
    <n v="23776.52"/>
    <n v="4.8864764557247453E-4"/>
    <n v="21989.14"/>
    <n v="77.69"/>
    <n v="22066.829999999998"/>
  </r>
  <r>
    <n v="96"/>
    <n v="1.1000000000000001"/>
    <s v="Network"/>
    <n v="4"/>
    <s v="Mains, PVC - 4&quot;"/>
    <x v="0"/>
    <n v="2012"/>
    <n v="495.32"/>
    <s v="LF"/>
    <n v="45"/>
    <n v="22289.32"/>
    <s v="n/a"/>
    <s v="n/a"/>
    <n v="10"/>
    <n v="75"/>
    <n v="0.13"/>
    <n v="2971.91"/>
    <n v="19317.41"/>
    <n v="19317.41"/>
    <n v="961.34097590798717"/>
    <n v="2027.8750975907988"/>
    <n v="22306.63"/>
    <n v="4.5843892336457678E-4"/>
    <n v="20629.75"/>
    <n v="72.89"/>
    <n v="20702.64"/>
  </r>
  <r>
    <n v="97"/>
    <n v="1.1000000000000001"/>
    <s v="Network"/>
    <n v="4"/>
    <s v="Mains, PVC - 4&quot;"/>
    <x v="0"/>
    <n v="2014"/>
    <n v="874.53"/>
    <s v="LF"/>
    <n v="45"/>
    <n v="39353.85"/>
    <s v="n/a"/>
    <s v="n/a"/>
    <n v="8"/>
    <n v="75"/>
    <n v="0.11"/>
    <n v="4197.74"/>
    <n v="35156.1"/>
    <n v="35156.1"/>
    <n v="1749.5616380828894"/>
    <n v="3690.5661638082888"/>
    <n v="40596.230000000003"/>
    <n v="8.3432109529143279E-4"/>
    <n v="37544.449999999997"/>
    <n v="132.66"/>
    <n v="37677.11"/>
  </r>
  <r>
    <n v="98"/>
    <n v="1.1000000000000001"/>
    <s v="Network"/>
    <n v="4"/>
    <s v="Mains, PVC - 4&quot;"/>
    <x v="0"/>
    <n v="2015"/>
    <n v="2808.33"/>
    <s v="LF"/>
    <n v="45"/>
    <n v="126374.64"/>
    <s v="n/a"/>
    <s v="n/a"/>
    <n v="7"/>
    <n v="75"/>
    <n v="0.09"/>
    <n v="11794.97"/>
    <n v="114579.67"/>
    <n v="114579.67"/>
    <n v="5702.116990684317"/>
    <n v="12028.178699068432"/>
    <n v="132309.97"/>
    <n v="2.7191933607720866E-3"/>
    <n v="122363.7"/>
    <n v="432.35"/>
    <n v="122796.05"/>
  </r>
  <r>
    <n v="99"/>
    <n v="1.1000000000000001"/>
    <s v="Network"/>
    <n v="4"/>
    <s v="Mains, YELLOMINE - 4&quot;"/>
    <x v="0"/>
    <n v="2015"/>
    <n v="92.03"/>
    <s v="LF"/>
    <n v="45"/>
    <n v="4141.33"/>
    <s v="n/a"/>
    <s v="n/a"/>
    <n v="7"/>
    <n v="75"/>
    <n v="0.09"/>
    <n v="386.52"/>
    <n v="3754.8"/>
    <n v="3754.8"/>
    <n v="186.85957881203072"/>
    <n v="394.1659578812031"/>
    <n v="4335.83"/>
    <n v="8.910862990473383E-5"/>
    <n v="4009.89"/>
    <n v="14.17"/>
    <n v="4024.06"/>
  </r>
  <r>
    <n v="100"/>
    <n v="1.1000000000000001"/>
    <s v="Network"/>
    <n v="4"/>
    <s v="Mains, PVC - 4&quot;"/>
    <x v="0"/>
    <n v="2016"/>
    <n v="511.17"/>
    <s v="LF"/>
    <n v="45"/>
    <n v="23002.58"/>
    <s v="n/a"/>
    <s v="n/a"/>
    <n v="6"/>
    <n v="75"/>
    <n v="0.08"/>
    <n v="1840.21"/>
    <n v="21162.37"/>
    <n v="21162.37"/>
    <n v="1053.1563718079137"/>
    <n v="2221.5526371807914"/>
    <n v="24437.08"/>
    <n v="5.0222326928693541E-4"/>
    <n v="22600.05"/>
    <n v="79.849999999999994"/>
    <n v="22679.899999999998"/>
  </r>
  <r>
    <n v="101"/>
    <n v="1.1000000000000001"/>
    <s v="Network"/>
    <n v="4"/>
    <s v="Mains, PVC - 4&quot;"/>
    <x v="0"/>
    <n v="2017"/>
    <n v="1502.38"/>
    <s v="LF"/>
    <n v="45"/>
    <n v="67607.22"/>
    <s v="n/a"/>
    <s v="n/a"/>
    <n v="5"/>
    <n v="75"/>
    <n v="7.0000000000000007E-2"/>
    <n v="4507.1499999999996"/>
    <n v="63100.08"/>
    <n v="63100.08"/>
    <n v="3140.2083657732624"/>
    <n v="6624.0288365773267"/>
    <n v="72864.320000000007"/>
    <n v="1.497484846993562E-3"/>
    <n v="67386.820000000007"/>
    <n v="238.1"/>
    <n v="67624.920000000013"/>
  </r>
  <r>
    <n v="102"/>
    <n v="1.1000000000000001"/>
    <s v="Network"/>
    <n v="4"/>
    <s v="Mains, PVC - 4&quot;"/>
    <x v="0"/>
    <n v="2018"/>
    <n v="705.79"/>
    <s v="LF"/>
    <n v="45"/>
    <n v="31760.42"/>
    <s v="n/a"/>
    <s v="n/a"/>
    <n v="4"/>
    <n v="75"/>
    <n v="0.05"/>
    <n v="1693.89"/>
    <n v="30066.53"/>
    <n v="30066.53"/>
    <n v="1496.2765346061803"/>
    <n v="3156.2806534606179"/>
    <n v="34719.089999999997"/>
    <n v="7.135359415473266E-4"/>
    <n v="32109.119999999999"/>
    <n v="113.45"/>
    <n v="32222.57"/>
  </r>
  <r>
    <n v="103"/>
    <n v="1.1000000000000001"/>
    <s v="Network"/>
    <n v="4"/>
    <s v="Mains, PVC - 4&quot;"/>
    <x v="0"/>
    <n v="2019"/>
    <n v="739.77"/>
    <s v="LF"/>
    <n v="45"/>
    <n v="33289.760000000002"/>
    <s v="n/a"/>
    <s v="n/a"/>
    <n v="3"/>
    <n v="75"/>
    <n v="0.04"/>
    <n v="1331.59"/>
    <n v="31958.17"/>
    <n v="31958.17"/>
    <n v="1590.414985033364"/>
    <n v="3354.8584985033362"/>
    <n v="36903.440000000002"/>
    <n v="7.5842802350912066E-4"/>
    <n v="34129.26"/>
    <n v="120.59"/>
    <n v="34249.85"/>
  </r>
  <r>
    <n v="104"/>
    <n v="1.1000000000000001"/>
    <s v="Network"/>
    <n v="4"/>
    <s v="Mains, PVC - 4&quot;"/>
    <x v="0"/>
    <n v="2020"/>
    <n v="2170.7199999999998"/>
    <s v="LF"/>
    <n v="45"/>
    <n v="97682.57"/>
    <s v="n/a"/>
    <s v="n/a"/>
    <n v="2"/>
    <n v="75"/>
    <n v="0.03"/>
    <n v="2604.87"/>
    <n v="95077.7"/>
    <n v="95077.7"/>
    <n v="4731.5912901929833"/>
    <n v="9980.9291290192996"/>
    <n v="109790.22"/>
    <n v="2.2563744614385959E-3"/>
    <n v="101536.85"/>
    <n v="358.76"/>
    <n v="101895.61"/>
  </r>
  <r>
    <n v="105"/>
    <n v="1.1000000000000001"/>
    <s v="Network"/>
    <n v="4"/>
    <s v="Mains, PVC - 4&quot;"/>
    <x v="0"/>
    <n v="2021"/>
    <n v="1416.23"/>
    <s v="LF"/>
    <n v="45"/>
    <n v="63730.55"/>
    <s v="n/a"/>
    <s v="n/a"/>
    <n v="1"/>
    <n v="75"/>
    <n v="0.01"/>
    <n v="849.74"/>
    <n v="62880.800000000003"/>
    <n v="62880.800000000003"/>
    <n v="3129.2957822956064"/>
    <n v="6601.0095782295612"/>
    <n v="72611.11"/>
    <n v="1.4922809538109008E-3"/>
    <n v="67152.639999999999"/>
    <n v="237.27"/>
    <n v="67389.91"/>
  </r>
  <r>
    <n v="106"/>
    <n v="1.1000000000000001"/>
    <s v="Network"/>
    <n v="4"/>
    <s v="Mains, PVC - 4&quot;"/>
    <x v="0"/>
    <n v="2022"/>
    <n v="4.87"/>
    <s v="LF"/>
    <n v="45"/>
    <n v="219.04"/>
    <s v="n/a"/>
    <s v="n/a"/>
    <n v="0"/>
    <n v="75"/>
    <n v="0"/>
    <n v="0"/>
    <n v="219.04"/>
    <n v="219.04"/>
    <n v="10.900639752579954"/>
    <n v="22.994063975257998"/>
    <n v="252.93"/>
    <n v="5.198138709729009E-6"/>
    <n v="233.92"/>
    <n v="0.83"/>
    <n v="234.75"/>
  </r>
  <r>
    <n v="107"/>
    <n v="1.1000000000000001"/>
    <s v="Network"/>
    <n v="4"/>
    <s v="Mains, HDD - 4&quot;"/>
    <x v="0"/>
    <n v="1963"/>
    <n v="100"/>
    <s v="LF"/>
    <n v="90"/>
    <n v="9000"/>
    <s v="n/a"/>
    <s v="n/a"/>
    <n v="59"/>
    <n v="75"/>
    <n v="0.79"/>
    <n v="7080"/>
    <n v="1920"/>
    <n v="1920"/>
    <n v="95.549800606982799"/>
    <n v="201.55498006069831"/>
    <n v="2217.1"/>
    <n v="4.556514977796301E-5"/>
    <n v="2050.4299999999998"/>
    <n v="7.24"/>
    <n v="2057.6699999999996"/>
  </r>
  <r>
    <n v="108"/>
    <n v="1.1000000000000001"/>
    <s v="Network"/>
    <n v="4"/>
    <s v="Mains, HDD - 4&quot;"/>
    <x v="0"/>
    <n v="1964"/>
    <n v="100"/>
    <s v="LF"/>
    <n v="90"/>
    <n v="9000"/>
    <s v="n/a"/>
    <s v="n/a"/>
    <n v="58"/>
    <n v="75"/>
    <n v="0.77"/>
    <n v="6960"/>
    <n v="2040"/>
    <n v="2040"/>
    <n v="101.52166314491922"/>
    <n v="214.15216631449195"/>
    <n v="2355.67"/>
    <n v="4.8412997328697007E-5"/>
    <n v="2178.58"/>
    <n v="7.7"/>
    <n v="2186.2799999999997"/>
  </r>
  <r>
    <n v="109"/>
    <n v="1.1000000000000001"/>
    <s v="Network"/>
    <n v="4"/>
    <s v="Mains, HDD - 4&quot;"/>
    <x v="0"/>
    <n v="1974"/>
    <n v="100"/>
    <s v="LF"/>
    <n v="90"/>
    <n v="9000"/>
    <s v="n/a"/>
    <s v="n/a"/>
    <n v="48"/>
    <n v="75"/>
    <n v="0.64"/>
    <n v="5760"/>
    <n v="3240"/>
    <n v="3240"/>
    <n v="161.24028852428347"/>
    <n v="340.12402885242841"/>
    <n v="3741.36"/>
    <n v="7.6891267319146507E-5"/>
    <n v="3460.11"/>
    <n v="12.23"/>
    <n v="3472.34"/>
  </r>
  <r>
    <n v="110"/>
    <n v="1.1000000000000001"/>
    <s v="Network"/>
    <n v="4"/>
    <s v="Mains, HDD - 4&quot;"/>
    <x v="0"/>
    <n v="1987"/>
    <n v="100"/>
    <s v="LF"/>
    <n v="90"/>
    <n v="9000"/>
    <s v="n/a"/>
    <s v="n/a"/>
    <n v="35"/>
    <n v="75"/>
    <n v="0.47"/>
    <n v="4200"/>
    <n v="4800"/>
    <n v="4800"/>
    <n v="238.87450151745699"/>
    <n v="503.88745015174572"/>
    <n v="5542.76"/>
    <n v="1.1391307996179797E-4"/>
    <n v="5126.09"/>
    <n v="18.11"/>
    <n v="5144.2"/>
  </r>
  <r>
    <n v="111"/>
    <n v="1.1000000000000001"/>
    <s v="Network"/>
    <n v="4"/>
    <s v="Mains, HDD - 4&quot;"/>
    <x v="0"/>
    <n v="2004"/>
    <n v="100"/>
    <s v="LF"/>
    <n v="90"/>
    <n v="9000"/>
    <s v="n/a"/>
    <s v="n/a"/>
    <n v="18"/>
    <n v="75"/>
    <n v="0.24"/>
    <n v="2160"/>
    <n v="6840"/>
    <n v="6840"/>
    <n v="340.39616466237618"/>
    <n v="718.0396164662377"/>
    <n v="7898.44"/>
    <n v="1.6232628280738541E-4"/>
    <n v="7304.68"/>
    <n v="25.81"/>
    <n v="7330.4900000000007"/>
  </r>
  <r>
    <n v="112"/>
    <n v="1.1000000000000001"/>
    <s v="Network"/>
    <n v="6"/>
    <s v="Mains, AC - 6&quot;"/>
    <x v="0"/>
    <n v="1963"/>
    <n v="71157.63"/>
    <s v="LF"/>
    <n v="55"/>
    <n v="3913669.82"/>
    <s v="n/a"/>
    <s v="n/a"/>
    <n v="59"/>
    <n v="50"/>
    <n v="1"/>
    <n v="3913669.82"/>
    <n v="0"/>
    <n v="0"/>
    <n v="0"/>
    <n v="0"/>
    <n v="0"/>
    <n v="0"/>
    <n v="0"/>
    <n v="0"/>
    <n v="0"/>
  </r>
  <r>
    <n v="113"/>
    <n v="1.1000000000000001"/>
    <s v="Network"/>
    <n v="6"/>
    <s v="Mains, DI - 6&quot;"/>
    <x v="0"/>
    <n v="1963"/>
    <n v="412.95"/>
    <s v="LF"/>
    <n v="72"/>
    <n v="29732.49"/>
    <s v="n/a"/>
    <s v="n/a"/>
    <n v="59"/>
    <n v="60"/>
    <n v="0.98"/>
    <n v="29236.95"/>
    <n v="495.54"/>
    <n v="495.54"/>
    <n v="24.660806350408464"/>
    <n v="52.020080635040848"/>
    <n v="572.22"/>
    <n v="1.1760087504373279E-5"/>
    <n v="529.20000000000005"/>
    <n v="1.87"/>
    <n v="531.07000000000005"/>
  </r>
  <r>
    <n v="114"/>
    <n v="1.1000000000000001"/>
    <s v="Network"/>
    <n v="6"/>
    <s v="Mains, AC - 6&quot;"/>
    <x v="0"/>
    <n v="1964"/>
    <n v="25429.7"/>
    <s v="LF"/>
    <n v="55"/>
    <n v="1398633.35"/>
    <s v="n/a"/>
    <s v="n/a"/>
    <n v="58"/>
    <n v="50"/>
    <n v="1"/>
    <n v="1398633.35"/>
    <n v="0"/>
    <n v="0"/>
    <n v="0"/>
    <n v="0"/>
    <n v="0"/>
    <n v="0"/>
    <n v="0"/>
    <n v="0"/>
    <n v="0"/>
  </r>
  <r>
    <n v="115"/>
    <n v="1.1000000000000001"/>
    <s v="Network"/>
    <n v="6"/>
    <s v="Mains, PVC - 6&quot;"/>
    <x v="0"/>
    <n v="1970"/>
    <n v="8243.6"/>
    <s v="LF"/>
    <n v="55"/>
    <n v="453398.03"/>
    <s v="n/a"/>
    <s v="n/a"/>
    <n v="52"/>
    <n v="50"/>
    <n v="1"/>
    <n v="453398.03"/>
    <n v="0"/>
    <n v="0"/>
    <n v="0"/>
    <n v="0"/>
    <n v="0"/>
    <n v="0"/>
    <n v="0"/>
    <n v="0"/>
    <n v="0"/>
  </r>
  <r>
    <n v="116"/>
    <n v="1.1000000000000001"/>
    <s v="Network"/>
    <n v="6"/>
    <s v="Mains, PVC - 6&quot;"/>
    <x v="0"/>
    <n v="1972"/>
    <n v="3559.53"/>
    <s v="LF"/>
    <n v="55"/>
    <n v="195774.33"/>
    <s v="n/a"/>
    <s v="n/a"/>
    <n v="50"/>
    <n v="50"/>
    <n v="1"/>
    <n v="195774.33"/>
    <n v="0"/>
    <n v="0"/>
    <n v="0"/>
    <n v="0"/>
    <n v="0"/>
    <n v="0"/>
    <n v="0"/>
    <n v="0"/>
    <n v="0"/>
  </r>
  <r>
    <n v="117"/>
    <n v="1.1000000000000001"/>
    <s v="Network"/>
    <n v="6"/>
    <s v="Mains, PVC - 6&quot;"/>
    <x v="0"/>
    <n v="1974"/>
    <n v="5272.18"/>
    <s v="LF"/>
    <n v="55"/>
    <n v="289969.71999999997"/>
    <s v="n/a"/>
    <s v="n/a"/>
    <n v="48"/>
    <n v="50"/>
    <n v="0.96"/>
    <n v="278370.93"/>
    <n v="11598.79"/>
    <n v="11598.79"/>
    <n v="577.21982905326354"/>
    <n v="1217.6009829053264"/>
    <n v="13393.61"/>
    <n v="2.7526130788761141E-4"/>
    <n v="12386.76"/>
    <n v="43.77"/>
    <n v="12430.53"/>
  </r>
  <r>
    <n v="118"/>
    <n v="1.1000000000000001"/>
    <s v="Network"/>
    <n v="6"/>
    <s v="Mains, PVC - 6&quot;"/>
    <x v="0"/>
    <n v="1975"/>
    <n v="1829.5"/>
    <s v="LF"/>
    <n v="55"/>
    <n v="100622.59"/>
    <s v="n/a"/>
    <s v="n/a"/>
    <n v="47"/>
    <n v="50"/>
    <n v="0.94"/>
    <n v="94585.24"/>
    <n v="6037.36"/>
    <n v="6037.36"/>
    <n v="300.45236676696538"/>
    <n v="633.78123667669661"/>
    <n v="6971.59"/>
    <n v="1.4327794981757664E-4"/>
    <n v="6447.51"/>
    <n v="22.78"/>
    <n v="6470.29"/>
  </r>
  <r>
    <n v="119"/>
    <n v="1.1000000000000001"/>
    <s v="Network"/>
    <n v="6"/>
    <s v="Mains, PVC - 6&quot;"/>
    <x v="0"/>
    <n v="1976"/>
    <n v="7742.46"/>
    <s v="LF"/>
    <n v="55"/>
    <n v="425835.19"/>
    <s v="n/a"/>
    <s v="n/a"/>
    <n v="46"/>
    <n v="50"/>
    <n v="0.92"/>
    <n v="391768.38"/>
    <n v="34066.82"/>
    <n v="34066.82"/>
    <n v="1695.3530512051946"/>
    <n v="3576.2173051205195"/>
    <n v="39338.39"/>
    <n v="8.0847035874517272E-4"/>
    <n v="36381.17"/>
    <n v="128.55000000000001"/>
    <n v="36509.72"/>
  </r>
  <r>
    <n v="120"/>
    <n v="1.1000000000000001"/>
    <s v="Network"/>
    <n v="6"/>
    <s v="Mains, PVC - 6&quot;"/>
    <x v="0"/>
    <n v="1977"/>
    <n v="3219.09"/>
    <s v="LF"/>
    <n v="55"/>
    <n v="177049.69"/>
    <s v="n/a"/>
    <s v="n/a"/>
    <n v="45"/>
    <n v="50"/>
    <n v="0.9"/>
    <n v="159344.72"/>
    <n v="17704.97"/>
    <n v="17704.97"/>
    <n v="881.09705898573554"/>
    <n v="1858.6067058985736"/>
    <n v="20444.669999999998"/>
    <n v="4.2017250043346129E-4"/>
    <n v="18907.759999999998"/>
    <n v="66.81"/>
    <n v="18974.57"/>
  </r>
  <r>
    <n v="121"/>
    <n v="1.1000000000000001"/>
    <s v="Network"/>
    <n v="6"/>
    <s v="Mains, PVC - 6&quot;"/>
    <x v="0"/>
    <n v="1978"/>
    <n v="913.52"/>
    <s v="LF"/>
    <n v="55"/>
    <n v="50243.51"/>
    <s v="n/a"/>
    <s v="n/a"/>
    <n v="44"/>
    <n v="50"/>
    <n v="0.88"/>
    <n v="44214.29"/>
    <n v="6029.22"/>
    <n v="6029.22"/>
    <n v="300.04727542480879"/>
    <n v="632.92672754248088"/>
    <n v="6962.19"/>
    <n v="1.4308476394056933E-4"/>
    <n v="6438.81"/>
    <n v="22.75"/>
    <n v="6461.56"/>
  </r>
  <r>
    <n v="122"/>
    <n v="1.1000000000000001"/>
    <s v="Network"/>
    <n v="6"/>
    <s v="Mains, PVC - 6&quot;"/>
    <x v="0"/>
    <n v="1980"/>
    <n v="6603.33"/>
    <s v="LF"/>
    <n v="55"/>
    <n v="363183.38"/>
    <s v="n/a"/>
    <s v="n/a"/>
    <n v="42"/>
    <n v="75"/>
    <n v="0.56000000000000005"/>
    <n v="203382.69"/>
    <n v="159800.69"/>
    <n v="159800.69"/>
    <n v="7952.564617894931"/>
    <n v="16775.325461789496"/>
    <n v="184528.58"/>
    <n v="3.7923739957669159E-3"/>
    <n v="170656.83"/>
    <n v="602.99"/>
    <n v="171259.81999999998"/>
  </r>
  <r>
    <n v="123"/>
    <n v="1.1000000000000001"/>
    <s v="Network"/>
    <n v="6"/>
    <s v="Mains, PVC - 6&quot;"/>
    <x v="0"/>
    <n v="1981"/>
    <n v="8841.08"/>
    <s v="LF"/>
    <n v="55"/>
    <n v="486259.53"/>
    <s v="n/a"/>
    <s v="n/a"/>
    <n v="41"/>
    <n v="75"/>
    <n v="0.55000000000000004"/>
    <n v="265821.88"/>
    <n v="220437.65"/>
    <n v="220437.65"/>
    <n v="10970.19453321451"/>
    <n v="23140.784453321452"/>
    <n v="254548.63"/>
    <n v="5.2314042901652107E-3"/>
    <n v="235413.19"/>
    <n v="831.79"/>
    <n v="236244.98"/>
  </r>
  <r>
    <n v="124"/>
    <n v="1.1000000000000001"/>
    <s v="Network"/>
    <n v="6"/>
    <s v="Mains, PVC - 6&quot;"/>
    <x v="0"/>
    <n v="1982"/>
    <n v="68.67"/>
    <s v="LF"/>
    <n v="55"/>
    <n v="3776.95"/>
    <s v="n/a"/>
    <s v="n/a"/>
    <n v="40"/>
    <n v="75"/>
    <n v="0.53"/>
    <n v="2014.38"/>
    <n v="1762.58"/>
    <n v="1762.58"/>
    <n v="87.71571226763318"/>
    <n v="185.02957122676332"/>
    <n v="2035.33"/>
    <n v="4.182946926055724E-5"/>
    <n v="1882.33"/>
    <n v="6.65"/>
    <n v="1888.98"/>
  </r>
  <r>
    <n v="125"/>
    <n v="1.1000000000000001"/>
    <s v="Network"/>
    <n v="6"/>
    <s v="Mains, PVC - 6&quot;"/>
    <x v="0"/>
    <n v="1983"/>
    <n v="7817.67"/>
    <s v="LF"/>
    <n v="55"/>
    <n v="429971.74"/>
    <s v="n/a"/>
    <s v="n/a"/>
    <n v="39"/>
    <n v="75"/>
    <n v="0.52"/>
    <n v="223585.31"/>
    <n v="206386.44"/>
    <n v="206386.44"/>
    <n v="10270.928744783863"/>
    <n v="21665.736874478389"/>
    <n v="238323.11"/>
    <n v="4.8979424485589076E-3"/>
    <n v="220407.41"/>
    <n v="778.77"/>
    <n v="221186.18"/>
  </r>
  <r>
    <n v="126"/>
    <n v="1.1000000000000001"/>
    <s v="Network"/>
    <n v="6"/>
    <s v="Mains, PVC - 6&quot;"/>
    <x v="0"/>
    <n v="1984"/>
    <n v="7702.37"/>
    <s v="LF"/>
    <n v="55"/>
    <n v="423630.58"/>
    <s v="n/a"/>
    <s v="n/a"/>
    <n v="38"/>
    <n v="75"/>
    <n v="0.51"/>
    <n v="214639.5"/>
    <n v="208991.09"/>
    <n v="208991.09"/>
    <n v="10400.550509445831"/>
    <n v="21939.164050944586"/>
    <n v="241330.8"/>
    <n v="4.9597555581776358E-3"/>
    <n v="223189"/>
    <n v="788.6"/>
    <n v="223977.60000000001"/>
  </r>
  <r>
    <n v="127"/>
    <n v="1.1000000000000001"/>
    <s v="Network"/>
    <n v="6"/>
    <s v="Mains, PVC - 6&quot;"/>
    <x v="0"/>
    <n v="1985"/>
    <n v="381.29"/>
    <s v="LF"/>
    <n v="55"/>
    <n v="20971.14"/>
    <s v="n/a"/>
    <s v="n/a"/>
    <n v="37"/>
    <n v="75"/>
    <n v="0.49"/>
    <n v="10345.76"/>
    <n v="10625.38"/>
    <n v="10625.38"/>
    <n v="528.77757311115761"/>
    <n v="1115.4157573111158"/>
    <n v="12269.57"/>
    <n v="2.5216038733534872E-4"/>
    <n v="11347.22"/>
    <n v="40.090000000000003"/>
    <n v="11387.31"/>
  </r>
  <r>
    <n v="128"/>
    <n v="1.1000000000000001"/>
    <s v="Network"/>
    <n v="6"/>
    <s v="Mains, PVC - 6&quot;"/>
    <x v="0"/>
    <n v="1987"/>
    <n v="2635.73"/>
    <s v="LF"/>
    <n v="55"/>
    <n v="144965.35"/>
    <s v="n/a"/>
    <s v="n/a"/>
    <n v="35"/>
    <n v="75"/>
    <n v="0.47"/>
    <n v="67650.490000000005"/>
    <n v="77314.850000000006"/>
    <n v="77314.850000000006"/>
    <n v="3847.6138028431169"/>
    <n v="8116.2463802843122"/>
    <n v="89278.71"/>
    <n v="1.8348282861094785E-3"/>
    <n v="82567.27"/>
    <n v="291.74"/>
    <n v="82859.010000000009"/>
  </r>
  <r>
    <n v="129"/>
    <n v="1.1000000000000001"/>
    <s v="Network"/>
    <n v="6"/>
    <s v="Mains, PVC - 6&quot;"/>
    <x v="0"/>
    <n v="1988"/>
    <n v="7368.51"/>
    <s v="LF"/>
    <n v="55"/>
    <n v="405268.22"/>
    <s v="n/a"/>
    <s v="n/a"/>
    <n v="34"/>
    <n v="75"/>
    <n v="0.45"/>
    <n v="183721.59"/>
    <n v="221546.63"/>
    <n v="221546.63"/>
    <n v="11025.38350085885"/>
    <n v="23257.201350085888"/>
    <n v="255829.21"/>
    <n v="5.2577223721203157E-3"/>
    <n v="236597.51"/>
    <n v="835.98"/>
    <n v="237433.49000000002"/>
  </r>
  <r>
    <n v="130"/>
    <n v="1.1000000000000001"/>
    <s v="Network"/>
    <n v="6"/>
    <s v="Mains, PVC - 6&quot;"/>
    <x v="0"/>
    <n v="1989"/>
    <n v="302.92"/>
    <s v="LF"/>
    <n v="55"/>
    <n v="16660.87"/>
    <s v="n/a"/>
    <s v="n/a"/>
    <n v="33"/>
    <n v="75"/>
    <n v="0.44"/>
    <n v="7330.78"/>
    <n v="9330.09"/>
    <n v="9330.09"/>
    <n v="464.31679122146045"/>
    <n v="979.44067912214621"/>
    <n v="10773.85"/>
    <n v="2.2142081499946183E-4"/>
    <n v="9963.94"/>
    <n v="35.21"/>
    <n v="9999.15"/>
  </r>
  <r>
    <n v="131"/>
    <n v="1.1000000000000001"/>
    <s v="Network"/>
    <n v="6"/>
    <s v="Mains, PVC - 6&quot;"/>
    <x v="0"/>
    <n v="1990"/>
    <n v="8201.43"/>
    <s v="LF"/>
    <n v="55"/>
    <n v="451078.39"/>
    <s v="n/a"/>
    <s v="n/a"/>
    <n v="32"/>
    <n v="75"/>
    <n v="0.43"/>
    <n v="192460.11"/>
    <n v="258618.28"/>
    <n v="258618.28"/>
    <n v="12870.273482979606"/>
    <n v="27148.855348297962"/>
    <n v="298637.40999999997"/>
    <n v="6.1375031870249189E-3"/>
    <n v="276187.64"/>
    <n v="975.86"/>
    <n v="277163.5"/>
  </r>
  <r>
    <n v="132"/>
    <n v="1.1000000000000001"/>
    <s v="Network"/>
    <n v="6"/>
    <s v="Mains, DI - 6&quot;"/>
    <x v="0"/>
    <n v="1990"/>
    <n v="2.8"/>
    <s v="LF"/>
    <n v="72"/>
    <n v="201.37"/>
    <s v="n/a"/>
    <s v="n/a"/>
    <n v="32"/>
    <n v="60"/>
    <n v="0.53"/>
    <n v="107.4"/>
    <n v="93.97"/>
    <n v="93.97"/>
    <n v="4.6764660224157151"/>
    <n v="9.8646466022415709"/>
    <n v="108.51"/>
    <n v="2.2300637780915462E-6"/>
    <n v="100.35"/>
    <n v="0.35"/>
    <n v="100.69999999999999"/>
  </r>
  <r>
    <n v="133"/>
    <n v="1.1000000000000001"/>
    <s v="Network"/>
    <n v="6"/>
    <s v="Mains, PVC - 6&quot;"/>
    <x v="0"/>
    <n v="1991"/>
    <n v="3438.57"/>
    <s v="LF"/>
    <n v="55"/>
    <n v="189121.18"/>
    <s v="n/a"/>
    <s v="n/a"/>
    <n v="31"/>
    <n v="75"/>
    <n v="0.41"/>
    <n v="78170.09"/>
    <n v="110951.09"/>
    <n v="110951.09"/>
    <n v="5521.5388159517715"/>
    <n v="11647.262881595178"/>
    <n v="128119.89"/>
    <n v="2.6330801395454176E-3"/>
    <n v="118488.61"/>
    <n v="418.66"/>
    <n v="118907.27"/>
  </r>
  <r>
    <n v="134"/>
    <n v="1.1000000000000001"/>
    <s v="Network"/>
    <n v="6"/>
    <s v="Mains, PVC - 6&quot;"/>
    <x v="0"/>
    <n v="1992"/>
    <n v="5703.9"/>
    <s v="LF"/>
    <n v="55"/>
    <n v="313714.28999999998"/>
    <s v="n/a"/>
    <s v="n/a"/>
    <n v="30"/>
    <n v="75"/>
    <n v="0.4"/>
    <n v="125485.72"/>
    <n v="188228.58"/>
    <n v="188228.58"/>
    <n v="9367.2933789247436"/>
    <n v="19759.587337892473"/>
    <n v="217355.46"/>
    <n v="4.4670218257895668E-3"/>
    <n v="201015.98"/>
    <n v="710.26"/>
    <n v="201726.24000000002"/>
  </r>
  <r>
    <n v="135"/>
    <n v="1.1000000000000001"/>
    <s v="Network"/>
    <n v="6"/>
    <s v="Mains, DI - 6&quot;"/>
    <x v="0"/>
    <n v="1992"/>
    <n v="131.44"/>
    <s v="LF"/>
    <n v="72"/>
    <n v="9463.9"/>
    <s v="n/a"/>
    <s v="n/a"/>
    <n v="30"/>
    <n v="60"/>
    <n v="0.5"/>
    <n v="4731.95"/>
    <n v="4731.95"/>
    <n v="4731.95"/>
    <n v="235.4879578032355"/>
    <n v="496.74379578032352"/>
    <n v="5464.18"/>
    <n v="1.1229812823677324E-4"/>
    <n v="5053.42"/>
    <n v="17.86"/>
    <n v="5071.28"/>
  </r>
  <r>
    <n v="136"/>
    <n v="1.1000000000000001"/>
    <s v="Network"/>
    <n v="6"/>
    <s v="Mains, PVC - 6&quot;"/>
    <x v="0"/>
    <n v="1993"/>
    <n v="5954.12"/>
    <s v="LF"/>
    <n v="55"/>
    <n v="327476.65999999997"/>
    <s v="n/a"/>
    <s v="n/a"/>
    <n v="29"/>
    <n v="75"/>
    <n v="0.39"/>
    <n v="126624.31"/>
    <n v="200852.35"/>
    <n v="200852.35"/>
    <n v="9995.5218718457927"/>
    <n v="21084.787187184582"/>
    <n v="231932.66"/>
    <n v="4.7666079073119712E-3"/>
    <n v="214497.36"/>
    <n v="757.89"/>
    <n v="215255.25"/>
  </r>
  <r>
    <n v="137"/>
    <n v="1.1000000000000001"/>
    <s v="Network"/>
    <n v="6"/>
    <s v="Mains, PVC - 6&quot;"/>
    <x v="0"/>
    <n v="1994"/>
    <n v="2455.7600000000002"/>
    <s v="LF"/>
    <n v="55"/>
    <n v="135067.07"/>
    <s v="n/a"/>
    <s v="n/a"/>
    <n v="28"/>
    <n v="75"/>
    <n v="0.37"/>
    <n v="50425.04"/>
    <n v="84642.03"/>
    <n v="84642.03"/>
    <n v="4212.2547340990923"/>
    <n v="8885.4284734099092"/>
    <n v="97739.71"/>
    <n v="2.0087161271050784E-3"/>
    <n v="90392.23"/>
    <n v="319.39"/>
    <n v="90711.62"/>
  </r>
  <r>
    <n v="138"/>
    <n v="1.1000000000000001"/>
    <s v="Network"/>
    <n v="6"/>
    <s v="Mains, DI - 6&quot;"/>
    <x v="0"/>
    <n v="1994"/>
    <n v="35.24"/>
    <s v="LF"/>
    <n v="72"/>
    <n v="2537.25"/>
    <s v="n/a"/>
    <s v="n/a"/>
    <n v="28"/>
    <n v="60"/>
    <n v="0.47"/>
    <n v="1184.05"/>
    <n v="1353.2"/>
    <n v="1353.2"/>
    <n v="67.342703219463075"/>
    <n v="142.05427032194632"/>
    <n v="1562.6"/>
    <n v="3.2114069299104688E-5"/>
    <n v="1445.13"/>
    <n v="5.1100000000000003"/>
    <n v="1450.24"/>
  </r>
  <r>
    <n v="139"/>
    <n v="1.1000000000000001"/>
    <s v="Network"/>
    <n v="6"/>
    <s v="Mains, PVC - 6&quot;"/>
    <x v="0"/>
    <n v="1995"/>
    <n v="4292.29"/>
    <s v="LF"/>
    <n v="55"/>
    <n v="236076.02"/>
    <s v="n/a"/>
    <s v="n/a"/>
    <n v="27"/>
    <n v="75"/>
    <n v="0.36"/>
    <n v="84987.37"/>
    <n v="151088.66"/>
    <n v="151088.66"/>
    <n v="7519.005904675113"/>
    <n v="15860.766590467512"/>
    <n v="174468.43"/>
    <n v="3.5856209212376776E-3"/>
    <n v="161352.94"/>
    <n v="570.11"/>
    <n v="161923.04999999999"/>
  </r>
  <r>
    <n v="140"/>
    <n v="1.1000000000000001"/>
    <s v="Network"/>
    <n v="6"/>
    <s v="Mains, PVC - 6&quot;"/>
    <x v="0"/>
    <n v="1996"/>
    <n v="7416.96"/>
    <s v="LF"/>
    <n v="55"/>
    <n v="407932.74"/>
    <s v="n/a"/>
    <s v="n/a"/>
    <n v="26"/>
    <n v="75"/>
    <n v="0.35"/>
    <n v="141416.68"/>
    <n v="266516.05"/>
    <n v="266516.05"/>
    <n v="13263.310122948258"/>
    <n v="27977.936012294827"/>
    <n v="307757.3"/>
    <n v="6.3249323304142785E-3"/>
    <n v="284621.95"/>
    <n v="1005.66"/>
    <n v="285627.61"/>
  </r>
  <r>
    <n v="141"/>
    <n v="1.1000000000000001"/>
    <s v="Network"/>
    <n v="6"/>
    <s v="Mains, DI - 6&quot;"/>
    <x v="0"/>
    <n v="1996"/>
    <n v="5.72"/>
    <s v="LF"/>
    <n v="72"/>
    <n v="411.65"/>
    <s v="n/a"/>
    <s v="n/a"/>
    <n v="26"/>
    <n v="60"/>
    <n v="0.43"/>
    <n v="178.38"/>
    <n v="233.27"/>
    <n v="233.27"/>
    <n v="11.608803118536915"/>
    <n v="24.487880311853694"/>
    <n v="269.37"/>
    <n v="5.536008477601325E-6"/>
    <n v="249.12"/>
    <n v="0.88"/>
    <n v="250"/>
  </r>
  <r>
    <n v="142"/>
    <n v="1.1000000000000001"/>
    <s v="Network"/>
    <n v="6"/>
    <s v="Mains, PVC - 6&quot;"/>
    <x v="0"/>
    <n v="1997"/>
    <n v="7847.05"/>
    <s v="LF"/>
    <n v="55"/>
    <n v="431587.49"/>
    <s v="n/a"/>
    <s v="n/a"/>
    <n v="25"/>
    <n v="75"/>
    <n v="0.33"/>
    <n v="143862.5"/>
    <n v="287724.99"/>
    <n v="287724.99"/>
    <n v="14318.784075076104"/>
    <n v="30204.377407507611"/>
    <n v="332248.15000000002"/>
    <n v="6.8282606640210743E-3"/>
    <n v="307271.73"/>
    <n v="1085.69"/>
    <n v="308357.42"/>
  </r>
  <r>
    <n v="143"/>
    <n v="1.1000000000000001"/>
    <s v="Network"/>
    <n v="6"/>
    <s v="Mains, PVC - 6&quot;"/>
    <x v="0"/>
    <n v="1998"/>
    <n v="11294.84"/>
    <s v="LF"/>
    <n v="55"/>
    <n v="621216.16"/>
    <s v="n/a"/>
    <s v="n/a"/>
    <n v="24"/>
    <n v="75"/>
    <n v="0.32"/>
    <n v="198789.17"/>
    <n v="422426.99"/>
    <n v="422426.99"/>
    <n v="21022.299304952037"/>
    <n v="44344.928930495204"/>
    <n v="487794.22"/>
    <n v="1.0024995126572839E-2"/>
    <n v="451124.78"/>
    <n v="1593.97"/>
    <n v="452718.75"/>
  </r>
  <r>
    <n v="144"/>
    <n v="1.1000000000000001"/>
    <s v="Network"/>
    <n v="6"/>
    <s v="Mains, DI - 6&quot;"/>
    <x v="0"/>
    <n v="1998"/>
    <n v="46.72"/>
    <s v="LF"/>
    <n v="72"/>
    <n v="3364.04"/>
    <s v="n/a"/>
    <s v="n/a"/>
    <n v="24"/>
    <n v="60"/>
    <n v="0.4"/>
    <n v="1345.62"/>
    <n v="2018.42"/>
    <n v="2018.42"/>
    <n v="100.44772319851366"/>
    <n v="211.88677231985139"/>
    <n v="2330.75"/>
    <n v="4.7900849237737267E-5"/>
    <n v="2155.54"/>
    <n v="7.62"/>
    <n v="2163.16"/>
  </r>
  <r>
    <n v="145"/>
    <n v="1.1000000000000001"/>
    <s v="Network"/>
    <n v="6"/>
    <s v="Mains, PVC - 6&quot;"/>
    <x v="0"/>
    <n v="1999"/>
    <n v="7303.12"/>
    <s v="LF"/>
    <n v="55"/>
    <n v="401671.82"/>
    <s v="n/a"/>
    <s v="n/a"/>
    <n v="23"/>
    <n v="75"/>
    <n v="0.31"/>
    <n v="123179.36"/>
    <n v="278492.46000000002"/>
    <n v="278492.46000000002"/>
    <n v="13859.322408097987"/>
    <n v="29235.178240809801"/>
    <n v="321586.96000000002"/>
    <n v="6.6091552023092338E-3"/>
    <n v="297411.98"/>
    <n v="1050.8599999999999"/>
    <n v="298462.83999999997"/>
  </r>
  <r>
    <n v="146"/>
    <n v="1.1000000000000001"/>
    <s v="Network"/>
    <n v="6"/>
    <s v="Mains, PVC - 6&quot;"/>
    <x v="0"/>
    <n v="2000"/>
    <n v="5855.1"/>
    <s v="LF"/>
    <n v="55"/>
    <n v="322030.32"/>
    <s v="n/a"/>
    <s v="n/a"/>
    <n v="22"/>
    <n v="75"/>
    <n v="0.28999999999999998"/>
    <n v="94462.23"/>
    <n v="227568.09"/>
    <n v="227568.09"/>
    <n v="11325.044595839539"/>
    <n v="23889.313459583955"/>
    <n v="262782.45"/>
    <n v="5.4006231984439481E-3"/>
    <n v="243028.04"/>
    <n v="858.7"/>
    <n v="243886.74000000002"/>
  </r>
  <r>
    <n v="147"/>
    <n v="1.1000000000000001"/>
    <s v="Network"/>
    <n v="6"/>
    <s v="Mains, DI - 6&quot;"/>
    <x v="0"/>
    <n v="2000"/>
    <n v="126.98"/>
    <s v="LF"/>
    <n v="72"/>
    <n v="9142.27"/>
    <s v="n/a"/>
    <s v="n/a"/>
    <n v="22"/>
    <n v="60"/>
    <n v="0.37"/>
    <n v="3352.16"/>
    <n v="5790.1"/>
    <n v="5790.1"/>
    <n v="288.14734400754747"/>
    <n v="607.82473440075489"/>
    <n v="6686.07"/>
    <n v="1.3741003156192555E-4"/>
    <n v="6183.45"/>
    <n v="21.85"/>
    <n v="6205.3"/>
  </r>
  <r>
    <n v="148"/>
    <n v="1.1000000000000001"/>
    <s v="Network"/>
    <n v="6"/>
    <s v="Mains, PVC - 6&quot;"/>
    <x v="0"/>
    <n v="2001"/>
    <n v="2095.7399999999998"/>
    <s v="LF"/>
    <n v="55"/>
    <n v="115265.81"/>
    <s v="n/a"/>
    <s v="n/a"/>
    <n v="21"/>
    <n v="75"/>
    <n v="0.28000000000000003"/>
    <n v="32274.43"/>
    <n v="82991.38"/>
    <n v="82991.38"/>
    <n v="4130.109276613719"/>
    <n v="8712.148927661372"/>
    <n v="95833.64"/>
    <n v="1.9695431691702618E-3"/>
    <n v="88629.440000000002"/>
    <n v="313.16000000000003"/>
    <n v="88942.6"/>
  </r>
  <r>
    <n v="149"/>
    <n v="1.1000000000000001"/>
    <s v="Network"/>
    <n v="6"/>
    <s v="Mains, DI - 6&quot;"/>
    <x v="0"/>
    <n v="2001"/>
    <n v="258.54000000000002"/>
    <s v="LF"/>
    <n v="72"/>
    <n v="18614.93"/>
    <s v="n/a"/>
    <s v="n/a"/>
    <n v="21"/>
    <n v="60"/>
    <n v="0.35"/>
    <n v="6515.23"/>
    <n v="12099.71"/>
    <n v="12099.71"/>
    <n v="602.14837390745606"/>
    <n v="1270.1858373907455"/>
    <n v="13972.04"/>
    <n v="2.8714902138094373E-4"/>
    <n v="12921.71"/>
    <n v="45.66"/>
    <n v="12967.369999999999"/>
  </r>
  <r>
    <n v="150"/>
    <n v="1.1000000000000001"/>
    <s v="Network"/>
    <n v="6"/>
    <s v="Mains, PVC - 6&quot;"/>
    <x v="0"/>
    <n v="2002"/>
    <n v="2218.6"/>
    <s v="LF"/>
    <n v="55"/>
    <n v="122023.03"/>
    <s v="n/a"/>
    <s v="n/a"/>
    <n v="20"/>
    <n v="75"/>
    <n v="0.27"/>
    <n v="32539.47"/>
    <n v="89483.56"/>
    <n v="89483.56"/>
    <n v="4453.1959977098859"/>
    <n v="9393.6755997709897"/>
    <n v="103330.43"/>
    <n v="2.1236148660733942E-3"/>
    <n v="95562.67"/>
    <n v="337.65"/>
    <n v="95900.319999999992"/>
  </r>
  <r>
    <n v="151"/>
    <n v="1.1000000000000001"/>
    <s v="Network"/>
    <n v="6"/>
    <s v="Mains, PVC - 6&quot;"/>
    <x v="0"/>
    <n v="2003"/>
    <n v="5229.3999999999996"/>
    <s v="LF"/>
    <n v="55"/>
    <n v="287617.15000000002"/>
    <s v="n/a"/>
    <s v="n/a"/>
    <n v="19"/>
    <n v="75"/>
    <n v="0.25"/>
    <n v="72863.009999999995"/>
    <n v="214754.14"/>
    <n v="214754.14"/>
    <n v="10687.351696106285"/>
    <n v="22544.149169610631"/>
    <n v="247985.64"/>
    <n v="5.0965237604907385E-3"/>
    <n v="229343.57"/>
    <n v="810.35"/>
    <n v="230153.92"/>
  </r>
  <r>
    <n v="152"/>
    <n v="1.1000000000000001"/>
    <s v="Network"/>
    <n v="6"/>
    <s v="Mains, DI - 6&quot;"/>
    <x v="0"/>
    <n v="2003"/>
    <n v="17.54"/>
    <s v="LF"/>
    <n v="72"/>
    <n v="1263.21"/>
    <s v="n/a"/>
    <s v="n/a"/>
    <n v="19"/>
    <n v="60"/>
    <n v="0.32"/>
    <n v="400.02"/>
    <n v="863.2"/>
    <n v="863.2"/>
    <n v="42.957597856222684"/>
    <n v="90.615759785622288"/>
    <n v="996.77"/>
    <n v="2.0485307087718276E-5"/>
    <n v="921.84"/>
    <n v="3.26"/>
    <n v="925.1"/>
  </r>
  <r>
    <n v="153"/>
    <n v="1.1000000000000001"/>
    <s v="Network"/>
    <n v="6"/>
    <s v="Mains, PVC - 6&quot;"/>
    <x v="0"/>
    <n v="2004"/>
    <n v="4454.2700000000004"/>
    <s v="LF"/>
    <n v="55"/>
    <n v="244984.64"/>
    <s v="n/a"/>
    <s v="n/a"/>
    <n v="18"/>
    <n v="75"/>
    <n v="0.24"/>
    <n v="58796.31"/>
    <n v="186188.33"/>
    <n v="186188.33"/>
    <n v="9265.7592743995374"/>
    <n v="19545.408927439956"/>
    <n v="214999.5"/>
    <n v="4.4186028684710475E-3"/>
    <n v="198837.13"/>
    <n v="702.56"/>
    <n v="199539.69"/>
  </r>
  <r>
    <n v="154"/>
    <n v="1.1000000000000001"/>
    <s v="Network"/>
    <n v="6"/>
    <s v="Mains, DI - 6&quot;"/>
    <x v="0"/>
    <n v="2004"/>
    <n v="18.57"/>
    <s v="LF"/>
    <n v="72"/>
    <n v="1336.98"/>
    <s v="n/a"/>
    <s v="n/a"/>
    <n v="18"/>
    <n v="60"/>
    <n v="0.3"/>
    <n v="401.09"/>
    <n v="935.88"/>
    <n v="935.88"/>
    <n v="46.574555933366177"/>
    <n v="98.245455593336615"/>
    <n v="1080.7"/>
    <n v="2.2210210349124816E-5"/>
    <n v="999.46"/>
    <n v="3.53"/>
    <n v="1002.99"/>
  </r>
  <r>
    <n v="155"/>
    <n v="1.1000000000000001"/>
    <s v="Network"/>
    <n v="6"/>
    <s v="Mains, PVC - 6&quot;"/>
    <x v="0"/>
    <n v="2005"/>
    <n v="11022.51"/>
    <s v="LF"/>
    <n v="55"/>
    <n v="606238.18000000005"/>
    <s v="n/a"/>
    <s v="n/a"/>
    <n v="17"/>
    <n v="75"/>
    <n v="0.23"/>
    <n v="137413.99"/>
    <n v="468824.19"/>
    <n v="468824.19"/>
    <n v="23331.280142828236"/>
    <n v="49215.547014282827"/>
    <n v="541371.02"/>
    <n v="1.1126088860109427E-2"/>
    <n v="500674"/>
    <n v="1769.05"/>
    <n v="502443.05"/>
  </r>
  <r>
    <n v="156"/>
    <n v="1.1000000000000001"/>
    <s v="Network"/>
    <n v="6"/>
    <s v="Mains, PVC - 6&quot;"/>
    <x v="0"/>
    <n v="2006"/>
    <n v="8741.73"/>
    <s v="LF"/>
    <n v="55"/>
    <n v="480794.89"/>
    <s v="n/a"/>
    <s v="n/a"/>
    <n v="16"/>
    <n v="75"/>
    <n v="0.21"/>
    <n v="102569.58"/>
    <n v="378225.31"/>
    <n v="378225.31"/>
    <n v="18822.579664069923"/>
    <n v="39704.788966406995"/>
    <n v="436752.68"/>
    <n v="8.9760052682002402E-3"/>
    <n v="403920.24"/>
    <n v="1427.18"/>
    <n v="405347.42"/>
  </r>
  <r>
    <n v="157"/>
    <n v="1.1000000000000001"/>
    <s v="Network"/>
    <n v="6"/>
    <s v="Mains, DI - 6&quot;"/>
    <x v="0"/>
    <n v="2006"/>
    <n v="253.57"/>
    <s v="LF"/>
    <n v="72"/>
    <n v="18257.259999999998"/>
    <s v="n/a"/>
    <s v="n/a"/>
    <n v="16"/>
    <n v="60"/>
    <n v="0.27"/>
    <n v="4868.6000000000004"/>
    <n v="13388.66"/>
    <n v="13388.66"/>
    <n v="666.29364239306574"/>
    <n v="1405.4953642393066"/>
    <n v="15460.45"/>
    <n v="3.1773836086992392E-4"/>
    <n v="14298.23"/>
    <n v="50.52"/>
    <n v="14348.75"/>
  </r>
  <r>
    <n v="158"/>
    <n v="1.1000000000000001"/>
    <s v="Network"/>
    <n v="6"/>
    <s v="Mains, PVC - 6&quot;"/>
    <x v="0"/>
    <n v="2007"/>
    <n v="2539.15"/>
    <s v="LF"/>
    <n v="55"/>
    <n v="139653.15"/>
    <s v="n/a"/>
    <s v="n/a"/>
    <n v="15"/>
    <n v="75"/>
    <n v="0.2"/>
    <n v="27930.63"/>
    <n v="111722.52"/>
    <n v="111722.52"/>
    <n v="5559.9294319321079"/>
    <n v="11728.244943193211"/>
    <n v="129010.69"/>
    <n v="2.6513875841452147E-3"/>
    <n v="119312.44"/>
    <n v="421.57"/>
    <n v="119734.01000000001"/>
  </r>
  <r>
    <n v="159"/>
    <n v="1.1000000000000001"/>
    <s v="Network"/>
    <n v="6"/>
    <s v="Mains, PVC - 6&quot;"/>
    <x v="0"/>
    <n v="2008"/>
    <n v="1318.08"/>
    <s v="LF"/>
    <n v="55"/>
    <n v="72494.240000000005"/>
    <s v="n/a"/>
    <s v="n/a"/>
    <n v="14"/>
    <n v="75"/>
    <n v="0.19"/>
    <n v="13532.26"/>
    <n v="58961.99"/>
    <n v="58961.99"/>
    <n v="2934.2741603598506"/>
    <n v="6189.6264160359851"/>
    <n v="68085.89"/>
    <n v="1.399280039518251E-3"/>
    <n v="62967.6"/>
    <n v="222.49"/>
    <n v="63190.09"/>
  </r>
  <r>
    <n v="160"/>
    <n v="1.1000000000000001"/>
    <s v="Network"/>
    <n v="6"/>
    <s v="Mains, DI - 6&quot;"/>
    <x v="0"/>
    <n v="2008"/>
    <n v="211.27"/>
    <s v="LF"/>
    <n v="72"/>
    <n v="15211.49"/>
    <s v="n/a"/>
    <s v="n/a"/>
    <n v="14"/>
    <n v="60"/>
    <n v="0.23"/>
    <n v="3549.35"/>
    <n v="11662.14"/>
    <n v="11662.14"/>
    <n v="580.37247481808242"/>
    <n v="1224.2512474818084"/>
    <n v="13466.76"/>
    <n v="2.7676466394113084E-4"/>
    <n v="12454.41"/>
    <n v="44.01"/>
    <n v="12498.42"/>
  </r>
  <r>
    <n v="161"/>
    <n v="1.1000000000000001"/>
    <s v="Network"/>
    <n v="6"/>
    <s v="Mains, PVC - 6&quot;"/>
    <x v="0"/>
    <n v="2011"/>
    <n v="513.37"/>
    <s v="LF"/>
    <n v="55"/>
    <n v="28235.29"/>
    <s v="n/a"/>
    <s v="n/a"/>
    <n v="11"/>
    <n v="75"/>
    <n v="0.15"/>
    <n v="4141.18"/>
    <n v="24094.11"/>
    <n v="24094.11"/>
    <n v="1199.0559407826615"/>
    <n v="2529.3165940782665"/>
    <n v="27822.48"/>
    <n v="5.7179895737421874E-4"/>
    <n v="25730.95"/>
    <n v="90.92"/>
    <n v="25821.87"/>
  </r>
  <r>
    <n v="162"/>
    <n v="1.1000000000000001"/>
    <s v="Network"/>
    <n v="6"/>
    <s v="Mains, PVC - 6&quot;"/>
    <x v="0"/>
    <n v="2012"/>
    <n v="4180.12"/>
    <s v="LF"/>
    <n v="55"/>
    <n v="229906.49"/>
    <s v="n/a"/>
    <s v="n/a"/>
    <n v="10"/>
    <n v="75"/>
    <n v="0.13"/>
    <n v="30654.2"/>
    <n v="199252.29"/>
    <n v="199252.29"/>
    <n v="9915.8940520753695"/>
    <n v="20916.818405207538"/>
    <n v="230085"/>
    <n v="4.7286353735341751E-3"/>
    <n v="212788.59"/>
    <n v="751.85"/>
    <n v="213540.44"/>
  </r>
  <r>
    <n v="163"/>
    <n v="1.1000000000000001"/>
    <s v="Network"/>
    <n v="6"/>
    <s v="Mains, PVC - 6&quot;"/>
    <x v="0"/>
    <n v="2014"/>
    <n v="531.1"/>
    <s v="LF"/>
    <n v="55"/>
    <n v="29210.55"/>
    <s v="n/a"/>
    <s v="n/a"/>
    <n v="8"/>
    <n v="75"/>
    <n v="0.11"/>
    <n v="3115.79"/>
    <n v="26094.76"/>
    <n v="26094.76"/>
    <n v="1298.619330670349"/>
    <n v="2739.337933067035"/>
    <n v="30132.720000000001"/>
    <n v="6.192782914696774E-4"/>
    <n v="27867.52"/>
    <n v="98.47"/>
    <n v="27965.99"/>
  </r>
  <r>
    <n v="164"/>
    <n v="1.1000000000000001"/>
    <s v="Network"/>
    <n v="6"/>
    <s v="Mains, PVC - 6&quot;"/>
    <x v="0"/>
    <n v="2015"/>
    <n v="1148.56"/>
    <s v="LF"/>
    <n v="55"/>
    <n v="63170.89"/>
    <s v="n/a"/>
    <s v="n/a"/>
    <n v="7"/>
    <n v="75"/>
    <n v="0.09"/>
    <n v="5895.95"/>
    <n v="57274.94"/>
    <n v="57274.94"/>
    <n v="2850.3172379046373"/>
    <n v="6012.5257237904643"/>
    <n v="66137.78"/>
    <n v="1.3592430885760527E-3"/>
    <n v="61165.94"/>
    <n v="216.12"/>
    <n v="61382.060000000005"/>
  </r>
  <r>
    <n v="165"/>
    <n v="1.1000000000000001"/>
    <s v="Network"/>
    <n v="6"/>
    <s v="Mains, PVC - 6&quot;"/>
    <x v="0"/>
    <n v="2016"/>
    <n v="535.16"/>
    <s v="LF"/>
    <n v="55"/>
    <n v="29433.69"/>
    <s v="n/a"/>
    <s v="n/a"/>
    <n v="6"/>
    <n v="75"/>
    <n v="0.08"/>
    <n v="2354.6999999999998"/>
    <n v="27078.99"/>
    <n v="27078.99"/>
    <n v="1347.6000495512922"/>
    <n v="2842.6590049551296"/>
    <n v="31269.25"/>
    <n v="6.4263590261809118E-4"/>
    <n v="28918.62"/>
    <n v="102.18"/>
    <n v="29020.799999999999"/>
  </r>
  <r>
    <n v="166"/>
    <n v="1.1000000000000001"/>
    <s v="Network"/>
    <n v="6"/>
    <s v="Mains, PVC - 6&quot;"/>
    <x v="0"/>
    <n v="2017"/>
    <n v="4066.86"/>
    <s v="LF"/>
    <n v="55"/>
    <n v="223677.12"/>
    <s v="n/a"/>
    <s v="n/a"/>
    <n v="5"/>
    <n v="75"/>
    <n v="7.0000000000000007E-2"/>
    <n v="14911.81"/>
    <n v="208765.31"/>
    <n v="208765.31"/>
    <n v="10389.314450080705"/>
    <n v="21915.462445008074"/>
    <n v="241070.09"/>
    <n v="4.95439752732715E-3"/>
    <n v="222947.89"/>
    <n v="787.75"/>
    <n v="223735.64"/>
  </r>
  <r>
    <n v="167"/>
    <n v="1.1000000000000001"/>
    <s v="Network"/>
    <n v="6"/>
    <s v="Mains, PVC - 6&quot;"/>
    <x v="0"/>
    <n v="2018"/>
    <n v="298.58999999999997"/>
    <s v="LF"/>
    <n v="55"/>
    <n v="16422.240000000002"/>
    <s v="n/a"/>
    <s v="n/a"/>
    <n v="4"/>
    <n v="75"/>
    <n v="0.05"/>
    <n v="875.85"/>
    <n v="15546.39"/>
    <n v="15546.39"/>
    <n v="773.67420034291206"/>
    <n v="1632.0064200342913"/>
    <n v="17952.07"/>
    <n v="3.6894536032406136E-4"/>
    <n v="16602.54"/>
    <n v="58.66"/>
    <n v="16661.2"/>
  </r>
  <r>
    <n v="168"/>
    <n v="1.1000000000000001"/>
    <s v="Network"/>
    <n v="6"/>
    <s v="Mains, PVC - 6&quot;"/>
    <x v="0"/>
    <n v="2019"/>
    <n v="2895.8"/>
    <s v="LF"/>
    <n v="55"/>
    <n v="159269.22"/>
    <s v="n/a"/>
    <s v="n/a"/>
    <n v="3"/>
    <n v="75"/>
    <n v="0.04"/>
    <n v="6370.77"/>
    <n v="152898.45000000001"/>
    <n v="152898.45000000001"/>
    <n v="7609.0710471962129"/>
    <n v="16050.752104719624"/>
    <n v="176558.27"/>
    <n v="3.6285706630679866E-3"/>
    <n v="163285.68"/>
    <n v="576.94000000000005"/>
    <n v="163862.62"/>
  </r>
  <r>
    <n v="169"/>
    <n v="1.1000000000000001"/>
    <s v="Network"/>
    <n v="6"/>
    <s v="Mains, PVC - 6&quot;"/>
    <x v="0"/>
    <n v="2020"/>
    <n v="5499.1"/>
    <s v="LF"/>
    <n v="55"/>
    <n v="302450.24"/>
    <s v="n/a"/>
    <s v="n/a"/>
    <n v="2"/>
    <n v="75"/>
    <n v="0.03"/>
    <n v="8065.34"/>
    <n v="294384.90000000002"/>
    <n v="294384.90000000002"/>
    <n v="14650.217967034672"/>
    <n v="30903.511796703471"/>
    <n v="339938.63"/>
    <n v="6.9863130175750084E-3"/>
    <n v="314384.09000000003"/>
    <n v="1110.82"/>
    <n v="315494.91000000003"/>
  </r>
  <r>
    <n v="170"/>
    <n v="1.1000000000000001"/>
    <s v="Network"/>
    <n v="6"/>
    <s v="Mains, PVC - 6&quot;"/>
    <x v="0"/>
    <n v="2021"/>
    <n v="6556.27"/>
    <s v="LF"/>
    <n v="55"/>
    <n v="360594.64"/>
    <s v="n/a"/>
    <s v="n/a"/>
    <n v="1"/>
    <n v="75"/>
    <n v="0.01"/>
    <n v="4807.93"/>
    <n v="355786.71"/>
    <n v="355786.71"/>
    <n v="17705.911041205425"/>
    <n v="37349.262104120542"/>
    <n v="410841.88"/>
    <n v="8.4434945637363711E-3"/>
    <n v="379957.26"/>
    <n v="1342.52"/>
    <n v="381299.78"/>
  </r>
  <r>
    <n v="171"/>
    <n v="1.1000000000000001"/>
    <s v="Network"/>
    <n v="6"/>
    <s v="Mains, PVC - 6&quot;"/>
    <x v="0"/>
    <n v="2022"/>
    <n v="2.25"/>
    <s v="LF"/>
    <n v="55"/>
    <n v="123.75"/>
    <s v="n/a"/>
    <s v="n/a"/>
    <n v="0"/>
    <n v="75"/>
    <n v="0"/>
    <n v="0"/>
    <n v="123.75"/>
    <n v="123.75"/>
    <n v="6.1584832422469376"/>
    <n v="12.990848324224695"/>
    <n v="142.9"/>
    <n v="2.936836364291604E-6"/>
    <n v="132.16"/>
    <n v="0.47"/>
    <n v="132.63"/>
  </r>
  <r>
    <n v="172"/>
    <n v="1.1000000000000001"/>
    <s v="Network"/>
    <n v="6"/>
    <s v="Mains, HDD - 6&quot;"/>
    <x v="0"/>
    <n v="1963"/>
    <n v="280"/>
    <s v="LF"/>
    <n v="120"/>
    <n v="33600"/>
    <s v="n/a"/>
    <s v="n/a"/>
    <n v="59"/>
    <n v="75"/>
    <n v="0.79"/>
    <n v="26432"/>
    <n v="7168"/>
    <n v="7168"/>
    <n v="356.7192555994024"/>
    <n v="752.47192555994025"/>
    <n v="8277.19"/>
    <n v="1.7011023503254598E-4"/>
    <n v="7654.96"/>
    <n v="27.05"/>
    <n v="7682.01"/>
  </r>
  <r>
    <n v="173"/>
    <n v="1.1000000000000001"/>
    <s v="Network"/>
    <n v="6"/>
    <s v="Mains, HDD - 6&quot;"/>
    <x v="0"/>
    <n v="1964"/>
    <n v="100"/>
    <s v="LF"/>
    <n v="120"/>
    <n v="12000"/>
    <s v="n/a"/>
    <s v="n/a"/>
    <n v="58"/>
    <n v="75"/>
    <n v="0.77"/>
    <n v="9280"/>
    <n v="2720"/>
    <n v="2720"/>
    <n v="135.36221752655894"/>
    <n v="285.53622175265593"/>
    <n v="3140.9"/>
    <n v="6.4550800116189636E-5"/>
    <n v="2904.79"/>
    <n v="10.26"/>
    <n v="2915.05"/>
  </r>
  <r>
    <n v="174"/>
    <n v="1.1000000000000001"/>
    <s v="Network"/>
    <n v="6"/>
    <s v="Mains, HDD - 6&quot;"/>
    <x v="0"/>
    <n v="1976"/>
    <n v="200"/>
    <s v="LF"/>
    <n v="120"/>
    <n v="24000"/>
    <s v="n/a"/>
    <s v="n/a"/>
    <n v="46"/>
    <n v="75"/>
    <n v="0.61"/>
    <n v="14720"/>
    <n v="9280"/>
    <n v="9280"/>
    <n v="461.8240362670835"/>
    <n v="974.18240362670849"/>
    <n v="10716.01"/>
    <n v="2.2023210530519572E-4"/>
    <n v="9910.44"/>
    <n v="35.020000000000003"/>
    <n v="9945.4600000000009"/>
  </r>
  <r>
    <n v="175"/>
    <n v="1.1000000000000001"/>
    <s v="Network"/>
    <n v="6"/>
    <s v="Mains, HDD - 6&quot;"/>
    <x v="0"/>
    <n v="1981"/>
    <n v="100"/>
    <s v="LF"/>
    <n v="120"/>
    <n v="12000"/>
    <s v="n/a"/>
    <s v="n/a"/>
    <n v="41"/>
    <n v="75"/>
    <n v="0.55000000000000004"/>
    <n v="6560"/>
    <n v="5440"/>
    <n v="5440"/>
    <n v="270.72443505311787"/>
    <n v="571.07244350531187"/>
    <n v="6281.8"/>
    <n v="1.2910160023237927E-4"/>
    <n v="5809.57"/>
    <n v="20.53"/>
    <n v="5830.0999999999995"/>
  </r>
  <r>
    <n v="176"/>
    <n v="1.1000000000000001"/>
    <s v="Network"/>
    <n v="6"/>
    <s v="Mains, HDD - 6&quot;"/>
    <x v="0"/>
    <n v="1982"/>
    <n v="100"/>
    <s v="LF"/>
    <n v="120"/>
    <n v="12000"/>
    <s v="n/a"/>
    <s v="n/a"/>
    <n v="40"/>
    <n v="75"/>
    <n v="0.53"/>
    <n v="6400"/>
    <n v="5600"/>
    <n v="5600"/>
    <n v="278.68691843703317"/>
    <n v="587.86869184370335"/>
    <n v="6466.56"/>
    <n v="1.3289873030002458E-4"/>
    <n v="5980.44"/>
    <n v="21.13"/>
    <n v="6001.57"/>
  </r>
  <r>
    <n v="177"/>
    <n v="1.1000000000000001"/>
    <s v="Network"/>
    <n v="6"/>
    <s v="Mains, HDD - 6&quot;"/>
    <x v="0"/>
    <n v="1983"/>
    <n v="160"/>
    <s v="LF"/>
    <n v="120"/>
    <n v="19200"/>
    <s v="n/a"/>
    <s v="n/a"/>
    <n v="39"/>
    <n v="75"/>
    <n v="0.52"/>
    <n v="9984"/>
    <n v="9216"/>
    <n v="9216"/>
    <n v="458.63904291351741"/>
    <n v="967.46390429135181"/>
    <n v="10642.1"/>
    <n v="2.1871312996800334E-4"/>
    <n v="9842.09"/>
    <n v="34.78"/>
    <n v="9876.8700000000008"/>
  </r>
  <r>
    <n v="178"/>
    <n v="1.1000000000000001"/>
    <s v="Network"/>
    <n v="6"/>
    <s v="Mains, HDD - 6&quot;"/>
    <x v="0"/>
    <n v="1987"/>
    <n v="240"/>
    <s v="LF"/>
    <n v="120"/>
    <n v="28800"/>
    <s v="n/a"/>
    <s v="n/a"/>
    <n v="35"/>
    <n v="75"/>
    <n v="0.47"/>
    <n v="13440"/>
    <n v="15360"/>
    <n v="15360"/>
    <n v="764.3984048558624"/>
    <n v="1612.4398404855865"/>
    <n v="17736.84"/>
    <n v="3.6452202029126584E-4"/>
    <n v="16403.490000000002"/>
    <n v="57.96"/>
    <n v="16461.45"/>
  </r>
  <r>
    <n v="179"/>
    <n v="1.1000000000000001"/>
    <s v="Network"/>
    <n v="6"/>
    <s v="Mains, HDD - 6&quot;"/>
    <x v="0"/>
    <n v="1997"/>
    <n v="140"/>
    <s v="LF"/>
    <n v="120"/>
    <n v="16800"/>
    <s v="n/a"/>
    <s v="n/a"/>
    <n v="25"/>
    <n v="75"/>
    <n v="0.33"/>
    <n v="5600"/>
    <n v="11200"/>
    <n v="11200"/>
    <n v="557.37383687406634"/>
    <n v="1175.7373836874067"/>
    <n v="12933.11"/>
    <n v="2.6579725508315877E-4"/>
    <n v="11960.88"/>
    <n v="42.26"/>
    <n v="12003.14"/>
  </r>
  <r>
    <n v="180"/>
    <n v="1.1000000000000001"/>
    <s v="Network"/>
    <n v="8"/>
    <s v="Mains, AC - 8&quot;"/>
    <x v="0"/>
    <n v="1963"/>
    <n v="3255.08"/>
    <s v="LF"/>
    <n v="65"/>
    <n v="211579.91"/>
    <s v="n/a"/>
    <s v="n/a"/>
    <n v="59"/>
    <n v="50"/>
    <n v="1"/>
    <n v="211579.91"/>
    <n v="0"/>
    <n v="0"/>
    <n v="0"/>
    <n v="0"/>
    <n v="0"/>
    <n v="0"/>
    <n v="0"/>
    <n v="0"/>
    <n v="0"/>
  </r>
  <r>
    <n v="181"/>
    <n v="1.1000000000000001"/>
    <s v="Network"/>
    <n v="8"/>
    <s v="Mains, DI - 8&quot;"/>
    <x v="0"/>
    <n v="1963"/>
    <n v="865"/>
    <s v="LF"/>
    <n v="85"/>
    <n v="73525.37"/>
    <s v="n/a"/>
    <s v="n/a"/>
    <n v="59"/>
    <n v="60"/>
    <n v="0.98"/>
    <n v="72299.95"/>
    <n v="1225.42"/>
    <n v="1225.42"/>
    <n v="60.983664926983785"/>
    <n v="128.64036649269838"/>
    <n v="1415.04"/>
    <n v="2.9081462063871175E-5"/>
    <n v="1308.67"/>
    <n v="4.62"/>
    <n v="1313.29"/>
  </r>
  <r>
    <n v="182"/>
    <n v="1.1000000000000001"/>
    <s v="Network"/>
    <n v="8"/>
    <s v="Mains, AC - 8&quot;"/>
    <x v="0"/>
    <n v="1964"/>
    <n v="2746.12"/>
    <s v="LF"/>
    <n v="65"/>
    <n v="178497.48"/>
    <s v="n/a"/>
    <s v="n/a"/>
    <n v="58"/>
    <n v="50"/>
    <n v="1"/>
    <n v="178497.48"/>
    <n v="0"/>
    <n v="0"/>
    <n v="0"/>
    <n v="0"/>
    <n v="0"/>
    <n v="0"/>
    <n v="0"/>
    <n v="0"/>
    <n v="0"/>
  </r>
  <r>
    <n v="183"/>
    <n v="1.1000000000000001"/>
    <s v="Network"/>
    <n v="8"/>
    <s v="Mains, PVC - 8&quot;"/>
    <x v="0"/>
    <n v="1975"/>
    <n v="534.74"/>
    <s v="LF"/>
    <n v="65"/>
    <n v="34757.99"/>
    <s v="n/a"/>
    <s v="n/a"/>
    <n v="47"/>
    <n v="50"/>
    <n v="0.94"/>
    <n v="32672.51"/>
    <n v="2085.48"/>
    <n v="2085.48"/>
    <n v="103.78499904679713"/>
    <n v="218.92649990467973"/>
    <n v="2408.19"/>
    <n v="4.9492372037252608E-5"/>
    <n v="2227.16"/>
    <n v="7.87"/>
    <n v="2235.0299999999997"/>
  </r>
  <r>
    <n v="184"/>
    <n v="1.1000000000000001"/>
    <s v="Network"/>
    <n v="8"/>
    <s v="Mains, PVC - 8&quot;"/>
    <x v="0"/>
    <n v="1976"/>
    <n v="1.74"/>
    <s v="LF"/>
    <n v="65"/>
    <n v="112.95"/>
    <s v="n/a"/>
    <s v="n/a"/>
    <n v="46"/>
    <n v="50"/>
    <n v="0.92"/>
    <n v="103.92"/>
    <n v="9.0399999999999991"/>
    <n v="9.0399999999999991"/>
    <n v="0.44988031119121064"/>
    <n v="0.948988031119121"/>
    <n v="10.44"/>
    <n v="2.145596336123467E-7"/>
    <n v="9.66"/>
    <n v="0.03"/>
    <n v="9.69"/>
  </r>
  <r>
    <n v="185"/>
    <n v="1.1000000000000001"/>
    <s v="Network"/>
    <n v="8"/>
    <s v="Mains, PVC - 8&quot;"/>
    <x v="0"/>
    <n v="1980"/>
    <n v="3856.27"/>
    <s v="LF"/>
    <n v="65"/>
    <n v="250657.43"/>
    <s v="n/a"/>
    <s v="n/a"/>
    <n v="42"/>
    <n v="75"/>
    <n v="0.56000000000000005"/>
    <n v="140368.16"/>
    <n v="110289.27"/>
    <n v="110289.27"/>
    <n v="5488.60299874463"/>
    <n v="11577.787299874464"/>
    <n v="127355.66"/>
    <n v="2.617373922227835E-3"/>
    <n v="117781.83"/>
    <n v="416.16"/>
    <n v="118197.99"/>
  </r>
  <r>
    <n v="186"/>
    <n v="1.1000000000000001"/>
    <s v="Network"/>
    <n v="8"/>
    <s v="Mains, PVC - 8&quot;"/>
    <x v="0"/>
    <n v="1981"/>
    <n v="4167.67"/>
    <s v="LF"/>
    <n v="65"/>
    <n v="270898.56"/>
    <s v="n/a"/>
    <s v="n/a"/>
    <n v="41"/>
    <n v="75"/>
    <n v="0.55000000000000004"/>
    <n v="148091.21"/>
    <n v="122807.35"/>
    <n v="122807.35"/>
    <n v="6111.5717737353898"/>
    <n v="12891.89217737354"/>
    <n v="141810.81"/>
    <n v="2.914451670102501E-3"/>
    <n v="131150.32999999999"/>
    <n v="463.4"/>
    <n v="131613.72999999998"/>
  </r>
  <r>
    <n v="187"/>
    <n v="1.1000000000000001"/>
    <s v="Network"/>
    <n v="8"/>
    <s v="Mains, PVC - 8&quot;"/>
    <x v="0"/>
    <n v="1982"/>
    <n v="273.10000000000002"/>
    <s v="LF"/>
    <n v="65"/>
    <n v="17751.63"/>
    <s v="n/a"/>
    <s v="n/a"/>
    <n v="40"/>
    <n v="75"/>
    <n v="0.53"/>
    <n v="9467.5400000000009"/>
    <n v="8284.09"/>
    <n v="8284.09"/>
    <n v="412.26205609911466"/>
    <n v="869.63520560991151"/>
    <n v="9565.99"/>
    <n v="1.9659725187158738E-4"/>
    <n v="8846.8799999999992"/>
    <n v="31.26"/>
    <n v="8878.14"/>
  </r>
  <r>
    <n v="188"/>
    <n v="1.1000000000000001"/>
    <s v="Network"/>
    <n v="8"/>
    <s v="Mains, PVC - 8&quot;"/>
    <x v="0"/>
    <n v="1984"/>
    <n v="16620.88"/>
    <s v="LF"/>
    <n v="65"/>
    <n v="1080357.45"/>
    <s v="n/a"/>
    <s v="n/a"/>
    <n v="38"/>
    <n v="75"/>
    <n v="0.51"/>
    <n v="547381.11"/>
    <n v="532976.34"/>
    <n v="532976.34"/>
    <n v="26523.84532043722"/>
    <n v="55950.018532043723"/>
    <n v="615450.19999999995"/>
    <n v="1.2648541132054165E-2"/>
    <n v="569184.35"/>
    <n v="2011.12"/>
    <n v="571195.47"/>
  </r>
  <r>
    <n v="189"/>
    <n v="1.1000000000000001"/>
    <s v="Network"/>
    <n v="8"/>
    <s v="Mains, PVC - 8&quot;"/>
    <x v="0"/>
    <n v="1987"/>
    <n v="1975.01"/>
    <s v="LF"/>
    <n v="65"/>
    <n v="128375.56"/>
    <s v="n/a"/>
    <s v="n/a"/>
    <n v="35"/>
    <n v="75"/>
    <n v="0.47"/>
    <n v="59908.6"/>
    <n v="68466.97"/>
    <n v="68466.97"/>
    <n v="3407.2944435751419"/>
    <n v="7187.4264443575148"/>
    <n v="79061.69"/>
    <n v="1.624851268120013E-3"/>
    <n v="73118.31"/>
    <n v="258.35000000000002"/>
    <n v="73376.66"/>
  </r>
  <r>
    <n v="190"/>
    <n v="1.1000000000000001"/>
    <s v="Network"/>
    <n v="8"/>
    <s v="Mains, PVC - 8&quot;"/>
    <x v="0"/>
    <n v="1988"/>
    <n v="1623.72"/>
    <s v="LF"/>
    <n v="65"/>
    <n v="105541.56"/>
    <s v="n/a"/>
    <s v="n/a"/>
    <n v="34"/>
    <n v="75"/>
    <n v="0.45"/>
    <n v="47845.51"/>
    <n v="57696.05"/>
    <n v="57696.05"/>
    <n v="2871.2739965158908"/>
    <n v="6056.7323996515897"/>
    <n v="66624.06"/>
    <n v="1.3692369639240424E-3"/>
    <n v="61615.66"/>
    <n v="217.71"/>
    <n v="61833.37"/>
  </r>
  <r>
    <n v="191"/>
    <n v="1.1000000000000001"/>
    <s v="Network"/>
    <n v="8"/>
    <s v="Mains, PVC - 8&quot;"/>
    <x v="0"/>
    <n v="1989"/>
    <n v="2383.2199999999998"/>
    <s v="LF"/>
    <n v="65"/>
    <n v="154909.47"/>
    <s v="n/a"/>
    <s v="n/a"/>
    <n v="33"/>
    <n v="75"/>
    <n v="0.44"/>
    <n v="68160.17"/>
    <n v="86749.3"/>
    <n v="86749.3"/>
    <n v="4317.1241238517359"/>
    <n v="9106.6424123851739"/>
    <n v="100173.07"/>
    <n v="2.0587257851555517E-3"/>
    <n v="92642.66"/>
    <n v="327.33999999999997"/>
    <n v="92970"/>
  </r>
  <r>
    <n v="192"/>
    <n v="1.1000000000000001"/>
    <s v="Network"/>
    <n v="8"/>
    <s v="Mains, PVC - 8&quot;"/>
    <x v="0"/>
    <n v="1990"/>
    <n v="5645.48"/>
    <s v="LF"/>
    <n v="65"/>
    <n v="366956.11"/>
    <s v="n/a"/>
    <s v="n/a"/>
    <n v="32"/>
    <n v="75"/>
    <n v="0.43"/>
    <n v="156567.94"/>
    <n v="210388.17"/>
    <n v="210388.17"/>
    <n v="10470.076923733333"/>
    <n v="22085.824692373339"/>
    <n v="242944.07"/>
    <n v="4.992910981560566E-3"/>
    <n v="224680.99"/>
    <n v="793.87"/>
    <n v="225474.86"/>
  </r>
  <r>
    <n v="193"/>
    <n v="1.1000000000000001"/>
    <s v="Network"/>
    <n v="8"/>
    <s v="Mains, DI - 8&quot;"/>
    <x v="0"/>
    <n v="1990"/>
    <n v="81.2"/>
    <s v="LF"/>
    <n v="85"/>
    <n v="6902"/>
    <s v="n/a"/>
    <s v="n/a"/>
    <n v="32"/>
    <n v="60"/>
    <n v="0.53"/>
    <n v="3681.07"/>
    <n v="3220.93"/>
    <n v="3220.93"/>
    <n v="160.29126003596306"/>
    <n v="338.12212600359635"/>
    <n v="3719.34"/>
    <n v="7.6438719126412419E-5"/>
    <n v="3439.74"/>
    <n v="12.15"/>
    <n v="3451.89"/>
  </r>
  <r>
    <n v="194"/>
    <n v="1.1000000000000001"/>
    <s v="Network"/>
    <n v="8"/>
    <s v="Mains, PVC - 8&quot;"/>
    <x v="0"/>
    <n v="1991"/>
    <n v="1527.34"/>
    <s v="LF"/>
    <n v="65"/>
    <n v="99277.39"/>
    <s v="n/a"/>
    <s v="n/a"/>
    <n v="31"/>
    <n v="75"/>
    <n v="0.41"/>
    <n v="41034.65"/>
    <n v="58242.74"/>
    <n v="58242.74"/>
    <n v="2898.480309273094"/>
    <n v="6114.1220309273094"/>
    <n v="67255.34"/>
    <n v="1.3822108341833147E-3"/>
    <n v="62199.49"/>
    <n v="219.77"/>
    <n v="62419.259999999995"/>
  </r>
  <r>
    <n v="195"/>
    <n v="1.1000000000000001"/>
    <s v="Network"/>
    <n v="8"/>
    <s v="Mains, PVC - 8&quot;"/>
    <x v="0"/>
    <n v="1992"/>
    <n v="9974.94"/>
    <s v="LF"/>
    <n v="65"/>
    <n v="648370.98"/>
    <s v="n/a"/>
    <s v="n/a"/>
    <n v="30"/>
    <n v="75"/>
    <n v="0.4"/>
    <n v="259348.39"/>
    <n v="389022.59"/>
    <n v="389022.59"/>
    <n v="19359.911930266677"/>
    <n v="40838.250193026674"/>
    <n v="449220.75"/>
    <n v="9.2322451658106881E-3"/>
    <n v="415451.03"/>
    <n v="1467.93"/>
    <n v="416918.96"/>
  </r>
  <r>
    <n v="196"/>
    <n v="1.1000000000000001"/>
    <s v="Network"/>
    <n v="8"/>
    <s v="Mains, DI - 8&quot;"/>
    <x v="0"/>
    <n v="1992"/>
    <n v="67.63"/>
    <s v="LF"/>
    <n v="85"/>
    <n v="5748.21"/>
    <s v="n/a"/>
    <s v="n/a"/>
    <n v="30"/>
    <n v="60"/>
    <n v="0.5"/>
    <n v="2874.1"/>
    <n v="2874.1"/>
    <n v="2874.1"/>
    <n v="143.03108433569233"/>
    <n v="301.71310843356923"/>
    <n v="3318.84"/>
    <n v="6.8207767664559463E-5"/>
    <n v="3069.35"/>
    <n v="10.85"/>
    <n v="3080.2"/>
  </r>
  <r>
    <n v="197"/>
    <n v="1.1000000000000001"/>
    <s v="Network"/>
    <n v="8"/>
    <s v="Mains, PVC - 8&quot;"/>
    <x v="0"/>
    <n v="1993"/>
    <n v="13454.78"/>
    <s v="LF"/>
    <n v="65"/>
    <n v="874560.64"/>
    <s v="n/a"/>
    <s v="n/a"/>
    <n v="29"/>
    <n v="75"/>
    <n v="0.39"/>
    <n v="338163.45"/>
    <n v="536397.18999999994"/>
    <n v="536397.18999999994"/>
    <n v="26694.085703461384"/>
    <n v="56309.127570346143"/>
    <n v="619400.4"/>
    <n v="1.2729724414113122E-2"/>
    <n v="572837.6"/>
    <n v="2024.03"/>
    <n v="574861.63"/>
  </r>
  <r>
    <n v="198"/>
    <n v="1.1000000000000001"/>
    <s v="Network"/>
    <n v="8"/>
    <s v="Mains, PVC - 8&quot;"/>
    <x v="0"/>
    <n v="1994"/>
    <n v="8496.9699999999993"/>
    <s v="LF"/>
    <n v="65"/>
    <n v="552302.85"/>
    <s v="n/a"/>
    <s v="n/a"/>
    <n v="28"/>
    <n v="75"/>
    <n v="0.37"/>
    <n v="206193.06"/>
    <n v="346109.79"/>
    <n v="346109.79"/>
    <n v="17224.334074283692"/>
    <n v="36333.412407428368"/>
    <n v="399667.54"/>
    <n v="8.2138430027919457E-3"/>
    <n v="369622.94"/>
    <n v="1306"/>
    <n v="370928.94"/>
  </r>
  <r>
    <n v="199"/>
    <n v="1.1000000000000001"/>
    <s v="Network"/>
    <n v="8"/>
    <s v="Mains, PVC - 8&quot;"/>
    <x v="0"/>
    <n v="1995"/>
    <n v="3460.48"/>
    <s v="LF"/>
    <n v="65"/>
    <n v="224930.97"/>
    <s v="n/a"/>
    <s v="n/a"/>
    <n v="27"/>
    <n v="75"/>
    <n v="0.36"/>
    <n v="80975.149999999994"/>
    <n v="143955.82"/>
    <n v="143955.82"/>
    <n v="7164.0364047993262"/>
    <n v="15111.985640479934"/>
    <n v="166231.84"/>
    <n v="3.4163450847802907E-3"/>
    <n v="153735.53"/>
    <n v="543.20000000000005"/>
    <n v="154278.73000000001"/>
  </r>
  <r>
    <n v="200"/>
    <n v="1.1000000000000001"/>
    <s v="Network"/>
    <n v="8"/>
    <s v="Mains, PVC - 8&quot;"/>
    <x v="0"/>
    <n v="1996"/>
    <n v="9812"/>
    <s v="LF"/>
    <n v="65"/>
    <n v="637779.89"/>
    <s v="n/a"/>
    <s v="n/a"/>
    <n v="26"/>
    <n v="75"/>
    <n v="0.35"/>
    <n v="221097.03"/>
    <n v="416682.86"/>
    <n v="416682.86"/>
    <n v="20736.439681951731"/>
    <n v="43741.929968195174"/>
    <n v="481161.23"/>
    <n v="9.8886759786653324E-3"/>
    <n v="444990.42"/>
    <n v="1572.3"/>
    <n v="446562.72"/>
  </r>
  <r>
    <n v="201"/>
    <n v="1.1000000000000001"/>
    <s v="Network"/>
    <n v="8"/>
    <s v="Mains, PVC - 8&quot;"/>
    <x v="0"/>
    <n v="1997"/>
    <n v="8668.2199999999993"/>
    <s v="LF"/>
    <n v="65"/>
    <n v="563434.56000000006"/>
    <s v="n/a"/>
    <s v="n/a"/>
    <n v="25"/>
    <n v="75"/>
    <n v="0.33"/>
    <n v="187811.52"/>
    <n v="375623.04"/>
    <n v="375623.04"/>
    <n v="18693.076341348293"/>
    <n v="39431.611634134832"/>
    <n v="433747.73"/>
    <n v="8.9142484702094908E-3"/>
    <n v="401141.18"/>
    <n v="1417.37"/>
    <n v="402558.55"/>
  </r>
  <r>
    <n v="202"/>
    <n v="1.1000000000000001"/>
    <s v="Network"/>
    <n v="8"/>
    <s v="Mains, PVC - 8&quot;"/>
    <x v="0"/>
    <n v="1998"/>
    <n v="15862.78"/>
    <s v="LF"/>
    <n v="65"/>
    <n v="1031080.47"/>
    <s v="n/a"/>
    <s v="n/a"/>
    <n v="24"/>
    <n v="75"/>
    <n v="0.32"/>
    <n v="329945.75"/>
    <n v="701134.72"/>
    <n v="701134.72"/>
    <n v="34892.334736787867"/>
    <n v="73602.705473678783"/>
    <n v="809629.76"/>
    <n v="1.6639259067744463E-2"/>
    <n v="748766.66"/>
    <n v="2645.64"/>
    <n v="751412.3"/>
  </r>
  <r>
    <n v="203"/>
    <n v="1.1000000000000001"/>
    <s v="Network"/>
    <n v="8"/>
    <s v="Mains, DI - 8&quot;"/>
    <x v="0"/>
    <n v="1998"/>
    <n v="93.34"/>
    <s v="LF"/>
    <n v="85"/>
    <n v="7933.56"/>
    <s v="n/a"/>
    <s v="n/a"/>
    <n v="24"/>
    <n v="60"/>
    <n v="0.4"/>
    <n v="3173.42"/>
    <n v="4760.1400000000003"/>
    <n v="4760.1400000000003"/>
    <n v="236.89084784443912"/>
    <n v="499.70308478444394"/>
    <n v="5496.73"/>
    <n v="1.1296708571513356E-4"/>
    <n v="5083.5200000000004"/>
    <n v="17.96"/>
    <n v="5101.4800000000005"/>
  </r>
  <r>
    <n v="204"/>
    <n v="1.1000000000000001"/>
    <s v="Network"/>
    <n v="8"/>
    <s v="Mains, PVC - 8&quot;"/>
    <x v="0"/>
    <n v="1999"/>
    <n v="12710.77"/>
    <s v="LF"/>
    <n v="65"/>
    <n v="826200.23"/>
    <s v="n/a"/>
    <s v="n/a"/>
    <n v="23"/>
    <n v="75"/>
    <n v="0.31"/>
    <n v="253368.07"/>
    <n v="572832.16"/>
    <n v="572832.16"/>
    <n v="28507.290973576703"/>
    <n v="60133.945097357675"/>
    <n v="661473.4"/>
    <n v="1.359439562723307E-2"/>
    <n v="611747.80000000005"/>
    <n v="2161.5100000000002"/>
    <n v="613909.31000000006"/>
  </r>
  <r>
    <n v="205"/>
    <n v="1.1000000000000001"/>
    <s v="Network"/>
    <n v="8"/>
    <s v="Mains, PVC - 8&quot;"/>
    <x v="0"/>
    <n v="2000"/>
    <n v="13460.38"/>
    <s v="LF"/>
    <n v="65"/>
    <n v="874924.81"/>
    <s v="n/a"/>
    <s v="n/a"/>
    <n v="22"/>
    <n v="75"/>
    <n v="0.28999999999999998"/>
    <n v="256644.61"/>
    <n v="618280.19999999995"/>
    <n v="618280.19999999995"/>
    <n v="30769.036369398666"/>
    <n v="64904.923636939871"/>
    <n v="713954.16"/>
    <n v="1.4672963887510609E-2"/>
    <n v="660283.37"/>
    <n v="2333"/>
    <n v="662616.37"/>
  </r>
  <r>
    <n v="206"/>
    <n v="1.1000000000000001"/>
    <s v="Network"/>
    <n v="8"/>
    <s v="Mains, DI - 8&quot;"/>
    <x v="0"/>
    <n v="2000"/>
    <n v="210.9"/>
    <s v="LF"/>
    <n v="85"/>
    <n v="17926.240000000002"/>
    <s v="n/a"/>
    <s v="n/a"/>
    <n v="22"/>
    <n v="60"/>
    <n v="0.37"/>
    <n v="6572.95"/>
    <n v="11353.28"/>
    <n v="11353.28"/>
    <n v="565.00189595585709"/>
    <n v="1191.8281895955859"/>
    <n v="13110.11"/>
    <n v="2.6943490404382784E-4"/>
    <n v="12124.57"/>
    <n v="42.84"/>
    <n v="12167.41"/>
  </r>
  <r>
    <n v="207"/>
    <n v="1.1000000000000001"/>
    <s v="Network"/>
    <n v="8"/>
    <s v="Mains, PVC - 8&quot;"/>
    <x v="0"/>
    <n v="2001"/>
    <n v="10245.69"/>
    <s v="LF"/>
    <n v="65"/>
    <n v="665969.67000000004"/>
    <s v="n/a"/>
    <s v="n/a"/>
    <n v="21"/>
    <n v="75"/>
    <n v="0.28000000000000003"/>
    <n v="186471.51"/>
    <n v="479498.16"/>
    <n v="479498.16"/>
    <n v="23862.47582261205"/>
    <n v="50336.063582261209"/>
    <n v="553696.69999999995"/>
    <n v="1.1379402402716995E-2"/>
    <n v="512073.11"/>
    <n v="1809.32"/>
    <n v="513882.43"/>
  </r>
  <r>
    <n v="208"/>
    <n v="1.1000000000000001"/>
    <s v="Network"/>
    <n v="8"/>
    <s v="Mains, DI - 8&quot;"/>
    <x v="0"/>
    <n v="2001"/>
    <n v="178.02"/>
    <s v="LF"/>
    <n v="85"/>
    <n v="15131.58"/>
    <s v="n/a"/>
    <s v="n/a"/>
    <n v="21"/>
    <n v="60"/>
    <n v="0.35"/>
    <n v="5296.05"/>
    <n v="9835.5300000000007"/>
    <n v="9835.5300000000007"/>
    <n v="489.47027623124876"/>
    <n v="1032.5000276231249"/>
    <n v="11357.5"/>
    <n v="2.3341580830960035E-4"/>
    <n v="10503.71"/>
    <n v="37.11"/>
    <n v="10540.82"/>
  </r>
  <r>
    <n v="209"/>
    <n v="1.1000000000000001"/>
    <s v="Network"/>
    <n v="8"/>
    <s v="Mains, PVC - 8&quot;"/>
    <x v="0"/>
    <n v="2002"/>
    <n v="547.63"/>
    <s v="LF"/>
    <n v="65"/>
    <n v="35595.839999999997"/>
    <s v="n/a"/>
    <s v="n/a"/>
    <n v="20"/>
    <n v="75"/>
    <n v="0.27"/>
    <n v="9492.2199999999993"/>
    <n v="26103.61"/>
    <n v="26103.61"/>
    <n v="1299.0597555325219"/>
    <n v="2740.2669755532525"/>
    <n v="30142.94"/>
    <n v="6.1948832973170013E-4"/>
    <n v="27876.97"/>
    <n v="98.5"/>
    <n v="27975.47"/>
  </r>
  <r>
    <n v="210"/>
    <n v="1.1000000000000001"/>
    <s v="Network"/>
    <n v="8"/>
    <s v="Mains, PVC - 8&quot;"/>
    <x v="0"/>
    <n v="2003"/>
    <n v="6929.55"/>
    <s v="LF"/>
    <n v="65"/>
    <n v="450420.68"/>
    <s v="n/a"/>
    <s v="n/a"/>
    <n v="19"/>
    <n v="75"/>
    <n v="0.25"/>
    <n v="114106.57"/>
    <n v="336314.11"/>
    <n v="336314.11"/>
    <n v="16736.846954070246"/>
    <n v="35305.095695407028"/>
    <n v="388356.05"/>
    <n v="7.9813727776952299E-3"/>
    <n v="359161.77"/>
    <n v="1269.04"/>
    <n v="360430.81"/>
  </r>
  <r>
    <n v="211"/>
    <n v="1.1000000000000001"/>
    <s v="Network"/>
    <n v="8"/>
    <s v="Mains, DI - 8&quot;"/>
    <x v="0"/>
    <n v="2003"/>
    <n v="5.69"/>
    <s v="LF"/>
    <n v="85"/>
    <n v="483.72"/>
    <s v="n/a"/>
    <s v="n/a"/>
    <n v="19"/>
    <n v="60"/>
    <n v="0.32"/>
    <n v="153.18"/>
    <n v="330.54"/>
    <n v="330.54"/>
    <n v="16.449495360745882"/>
    <n v="34.698949536074586"/>
    <n v="381.69"/>
    <n v="7.8443741909479514E-6"/>
    <n v="353"/>
    <n v="1.25"/>
    <n v="354.25"/>
  </r>
  <r>
    <n v="212"/>
    <n v="1.1000000000000001"/>
    <s v="Network"/>
    <n v="8"/>
    <s v="Mains, PVC - 8&quot;"/>
    <x v="0"/>
    <n v="2004"/>
    <n v="6752.64"/>
    <s v="LF"/>
    <n v="65"/>
    <n v="438921.53"/>
    <s v="n/a"/>
    <s v="n/a"/>
    <n v="18"/>
    <n v="75"/>
    <n v="0.24"/>
    <n v="105341.17"/>
    <n v="333580.36"/>
    <n v="333580.36"/>
    <n v="16600.800460627881"/>
    <n v="35018.116046062787"/>
    <n v="385199.28"/>
    <n v="7.9164958222739234E-3"/>
    <n v="356242.31"/>
    <n v="1258.72"/>
    <n v="357501.02999999997"/>
  </r>
  <r>
    <n v="213"/>
    <n v="1.1000000000000001"/>
    <s v="Network"/>
    <n v="8"/>
    <s v="Mains, DI - 8&quot;"/>
    <x v="0"/>
    <n v="2004"/>
    <n v="148.94"/>
    <s v="LF"/>
    <n v="85"/>
    <n v="12659.57"/>
    <s v="n/a"/>
    <s v="n/a"/>
    <n v="18"/>
    <n v="60"/>
    <n v="0.3"/>
    <n v="3797.87"/>
    <n v="8861.7000000000007"/>
    <n v="8861.7000000000007"/>
    <n v="441.00711877026015"/>
    <n v="930.27071187702609"/>
    <n v="10232.98"/>
    <n v="2.1030502294659687E-4"/>
    <n v="9463.73"/>
    <n v="33.44"/>
    <n v="9497.17"/>
  </r>
  <r>
    <n v="214"/>
    <n v="1.1000000000000001"/>
    <s v="Network"/>
    <n v="8"/>
    <s v="Mains, PVC - 8&quot;"/>
    <x v="0"/>
    <n v="2005"/>
    <n v="6743.35"/>
    <s v="LF"/>
    <n v="65"/>
    <n v="438317.9"/>
    <s v="n/a"/>
    <s v="n/a"/>
    <n v="17"/>
    <n v="75"/>
    <n v="0.23"/>
    <n v="99352.06"/>
    <n v="338965.84"/>
    <n v="338965.84"/>
    <n v="16868.811679467934"/>
    <n v="35583.465167946793"/>
    <n v="391418.12"/>
    <n v="8.0443034881641333E-3"/>
    <n v="361993.66"/>
    <n v="1279.04"/>
    <n v="363272.69999999995"/>
  </r>
  <r>
    <n v="215"/>
    <n v="1.1000000000000001"/>
    <s v="Network"/>
    <n v="8"/>
    <s v="Mains, PVC - 8&quot;"/>
    <x v="0"/>
    <n v="2006"/>
    <n v="8023.29"/>
    <s v="LF"/>
    <n v="65"/>
    <n v="521513.73"/>
    <s v="n/a"/>
    <s v="n/a"/>
    <n v="16"/>
    <n v="75"/>
    <n v="0.21"/>
    <n v="111256.26"/>
    <n v="410257.47"/>
    <n v="410257.47"/>
    <n v="20416.676800013134"/>
    <n v="43067.414680001311"/>
    <n v="473741.56"/>
    <n v="9.7361892280212227E-3"/>
    <n v="438128.52"/>
    <n v="1548.05"/>
    <n v="439676.57"/>
  </r>
  <r>
    <n v="216"/>
    <n v="1.1000000000000001"/>
    <s v="Network"/>
    <n v="8"/>
    <s v="Mains, DI - 8&quot;"/>
    <x v="0"/>
    <n v="2006"/>
    <n v="92.59"/>
    <s v="LF"/>
    <n v="85"/>
    <n v="7870.32"/>
    <s v="n/a"/>
    <s v="n/a"/>
    <n v="16"/>
    <n v="60"/>
    <n v="0.27"/>
    <n v="2098.75"/>
    <n v="5771.57"/>
    <n v="5771.57"/>
    <n v="287.22518890064777"/>
    <n v="605.87951889006479"/>
    <n v="6664.67"/>
    <n v="1.3697022541639834E-4"/>
    <n v="6163.66"/>
    <n v="21.78"/>
    <n v="6185.44"/>
  </r>
  <r>
    <n v="217"/>
    <n v="1.1000000000000001"/>
    <s v="Network"/>
    <n v="8"/>
    <s v="Mains, PVC - 8&quot;"/>
    <x v="0"/>
    <n v="2007"/>
    <n v="1763.07"/>
    <s v="LF"/>
    <n v="65"/>
    <n v="114599.41"/>
    <s v="n/a"/>
    <s v="n/a"/>
    <n v="15"/>
    <n v="75"/>
    <n v="0.2"/>
    <n v="22919.88"/>
    <n v="91679.53"/>
    <n v="91679.53"/>
    <n v="4562.4795891884878"/>
    <n v="9624.2009589188492"/>
    <n v="105866.21"/>
    <n v="2.1757294281156852E-3"/>
    <n v="97907.82"/>
    <n v="345.94"/>
    <n v="98253.760000000009"/>
  </r>
  <r>
    <n v="218"/>
    <n v="1.1000000000000001"/>
    <s v="Network"/>
    <n v="8"/>
    <s v="Mains, PVC - 8&quot;"/>
    <x v="0"/>
    <n v="2014"/>
    <n v="3257.07"/>
    <s v="LF"/>
    <n v="65"/>
    <n v="211709.86"/>
    <s v="n/a"/>
    <s v="n/a"/>
    <n v="8"/>
    <n v="75"/>
    <n v="0.11"/>
    <n v="22582.39"/>
    <n v="189127.48"/>
    <n v="189127.48"/>
    <n v="9412.0276058860036"/>
    <n v="19853.950760588603"/>
    <n v="218393.46"/>
    <n v="4.4883544790165417E-3"/>
    <n v="201975.95"/>
    <n v="713.65"/>
    <n v="202689.6"/>
  </r>
  <r>
    <n v="219"/>
    <n v="1.1000000000000001"/>
    <s v="Network"/>
    <n v="8"/>
    <s v="Mains, PVC - 8&quot;"/>
    <x v="0"/>
    <n v="2015"/>
    <n v="4392.32"/>
    <s v="LF"/>
    <n v="65"/>
    <n v="285500.73"/>
    <s v="n/a"/>
    <s v="n/a"/>
    <n v="7"/>
    <n v="75"/>
    <n v="0.09"/>
    <n v="26646.73"/>
    <n v="258854"/>
    <n v="258854"/>
    <n v="12882.004211624961"/>
    <n v="27173.600421162497"/>
    <n v="298909.59999999998"/>
    <n v="6.1430971512656226E-3"/>
    <n v="276439.37"/>
    <n v="976.75"/>
    <n v="277416.12"/>
  </r>
  <r>
    <n v="220"/>
    <n v="1.1000000000000001"/>
    <s v="Network"/>
    <n v="8"/>
    <s v="Mains, PVC - 8&quot;"/>
    <x v="0"/>
    <n v="2016"/>
    <n v="4505.34"/>
    <s v="LF"/>
    <n v="65"/>
    <n v="292847.31"/>
    <s v="n/a"/>
    <s v="n/a"/>
    <n v="6"/>
    <n v="75"/>
    <n v="0.08"/>
    <n v="23427.78"/>
    <n v="269419.52000000002"/>
    <n v="269419.52000000002"/>
    <n v="13407.802820640112"/>
    <n v="28282.732282064011"/>
    <n v="311110.06"/>
    <n v="6.3938372113711874E-3"/>
    <n v="287722.67"/>
    <n v="1016.62"/>
    <n v="288739.28999999998"/>
  </r>
  <r>
    <n v="221"/>
    <n v="1.1000000000000001"/>
    <s v="Network"/>
    <n v="8"/>
    <s v="Mains, PVC - 8&quot;"/>
    <x v="0"/>
    <n v="2017"/>
    <n v="1431.73"/>
    <s v="LF"/>
    <n v="65"/>
    <n v="93062.28"/>
    <s v="n/a"/>
    <s v="n/a"/>
    <n v="5"/>
    <n v="75"/>
    <n v="7.0000000000000007E-2"/>
    <n v="6204.15"/>
    <n v="86858.12"/>
    <n v="86858.12"/>
    <n v="4322.5396078632211"/>
    <n v="9118.0659607863217"/>
    <n v="100298.73"/>
    <n v="2.0613083104007363E-3"/>
    <n v="92758.87"/>
    <n v="327.75"/>
    <n v="93086.62"/>
  </r>
  <r>
    <n v="222"/>
    <n v="1.1000000000000001"/>
    <s v="Network"/>
    <n v="8"/>
    <s v="Mains, PVC - 8&quot;"/>
    <x v="0"/>
    <n v="2018"/>
    <n v="1844.33"/>
    <s v="LF"/>
    <n v="65"/>
    <n v="119881.77"/>
    <s v="n/a"/>
    <s v="n/a"/>
    <n v="4"/>
    <n v="75"/>
    <n v="0.05"/>
    <n v="6393.69"/>
    <n v="113488.08"/>
    <n v="113488.08"/>
    <n v="5647.7934454527667"/>
    <n v="11913.587344545278"/>
    <n v="131049.46"/>
    <n v="2.693287751216081E-3"/>
    <n v="121197.95"/>
    <n v="428.23"/>
    <n v="121626.18"/>
  </r>
  <r>
    <n v="223"/>
    <n v="1.1000000000000001"/>
    <s v="Network"/>
    <n v="8"/>
    <s v="Mains, PVC - 8&quot;"/>
    <x v="0"/>
    <n v="2019"/>
    <n v="2654.57"/>
    <s v="LF"/>
    <n v="65"/>
    <n v="172546.97"/>
    <s v="n/a"/>
    <s v="n/a"/>
    <n v="3"/>
    <n v="75"/>
    <n v="0.04"/>
    <n v="6901.88"/>
    <n v="165645.09"/>
    <n v="165645.09"/>
    <n v="8243.4142297008948"/>
    <n v="17388.850422970088"/>
    <n v="191277.35"/>
    <n v="3.9310726182318588E-3"/>
    <n v="176898.27"/>
    <n v="625.04"/>
    <n v="177523.31"/>
  </r>
  <r>
    <n v="224"/>
    <n v="1.1000000000000001"/>
    <s v="Network"/>
    <n v="8"/>
    <s v="Mains, PVC - 8&quot;"/>
    <x v="0"/>
    <n v="2020"/>
    <n v="12.77"/>
    <s v="LF"/>
    <n v="65"/>
    <n v="830.32"/>
    <s v="n/a"/>
    <s v="n/a"/>
    <n v="2"/>
    <n v="75"/>
    <n v="0.03"/>
    <n v="22.14"/>
    <n v="808.18"/>
    <n v="808.18"/>
    <n v="40.219498882578826"/>
    <n v="84.839949888257877"/>
    <n v="933.24"/>
    <n v="1.9179658282795635E-5"/>
    <n v="863.08"/>
    <n v="3.05"/>
    <n v="866.13"/>
  </r>
  <r>
    <n v="225"/>
    <n v="1.1000000000000001"/>
    <s v="Network"/>
    <n v="8"/>
    <s v="Mains, HDD - 8&quot;"/>
    <x v="0"/>
    <n v="1984"/>
    <n v="100"/>
    <s v="LF"/>
    <n v="150"/>
    <n v="15000"/>
    <s v="n/a"/>
    <s v="n/a"/>
    <n v="38"/>
    <n v="75"/>
    <n v="0.51"/>
    <n v="7600"/>
    <n v="7400"/>
    <n v="7400"/>
    <n v="368.26485650607952"/>
    <n v="776.82648565060799"/>
    <n v="8545.09"/>
    <n v="1.7561603252725362E-4"/>
    <n v="7902.72"/>
    <n v="27.92"/>
    <n v="7930.64"/>
  </r>
  <r>
    <n v="226"/>
    <n v="1.1000000000000001"/>
    <s v="Network"/>
    <n v="8"/>
    <s v="Mains, HDD - 8&quot;"/>
    <x v="0"/>
    <n v="1995"/>
    <n v="100"/>
    <s v="LF"/>
    <n v="150"/>
    <n v="15000"/>
    <s v="n/a"/>
    <s v="n/a"/>
    <n v="27"/>
    <n v="75"/>
    <n v="0.36"/>
    <n v="5400"/>
    <n v="9600"/>
    <n v="9600"/>
    <n v="477.74900303491398"/>
    <n v="1007.7749003034914"/>
    <n v="11085.52"/>
    <n v="2.2782615992359594E-4"/>
    <n v="10252.18"/>
    <n v="36.22"/>
    <n v="10288.4"/>
  </r>
  <r>
    <n v="227"/>
    <n v="1.1000000000000001"/>
    <s v="Network"/>
    <n v="8"/>
    <s v="Mains, HDD - 8&quot;"/>
    <x v="0"/>
    <n v="1998"/>
    <n v="160"/>
    <s v="LF"/>
    <n v="150"/>
    <n v="24000"/>
    <s v="n/a"/>
    <s v="n/a"/>
    <n v="24"/>
    <n v="75"/>
    <n v="0.32"/>
    <n v="7680"/>
    <n v="16320"/>
    <n v="16320"/>
    <n v="812.17330515935373"/>
    <n v="1713.2173305159356"/>
    <n v="18845.39"/>
    <n v="3.8730459518024736E-4"/>
    <n v="17428.71"/>
    <n v="61.58"/>
    <n v="17490.29"/>
  </r>
  <r>
    <n v="228"/>
    <n v="1.1000000000000001"/>
    <s v="Network"/>
    <n v="8"/>
    <s v="Mains, HDD - 8&quot;"/>
    <x v="0"/>
    <n v="2003"/>
    <n v="100"/>
    <s v="LF"/>
    <n v="150"/>
    <n v="15000"/>
    <s v="n/a"/>
    <s v="n/a"/>
    <n v="19"/>
    <n v="75"/>
    <n v="0.25"/>
    <n v="3800"/>
    <n v="11200"/>
    <n v="11200"/>
    <n v="557.37383687406634"/>
    <n v="1175.7373836874067"/>
    <n v="12933.11"/>
    <n v="2.6579725508315877E-4"/>
    <n v="11960.88"/>
    <n v="42.26"/>
    <n v="12003.14"/>
  </r>
  <r>
    <n v="229"/>
    <n v="1.1000000000000001"/>
    <s v="Network"/>
    <n v="8"/>
    <s v="Mains, HDD - 8&quot;"/>
    <x v="0"/>
    <n v="2005"/>
    <n v="100"/>
    <s v="LF"/>
    <n v="150"/>
    <n v="15000"/>
    <s v="n/a"/>
    <s v="n/a"/>
    <n v="17"/>
    <n v="75"/>
    <n v="0.23"/>
    <n v="3400"/>
    <n v="11600"/>
    <n v="11600"/>
    <n v="577.28004533385433"/>
    <n v="1217.7280045333855"/>
    <n v="13395.01"/>
    <n v="2.7529008025227203E-4"/>
    <n v="12388.05"/>
    <n v="43.77"/>
    <n v="12431.82"/>
  </r>
  <r>
    <n v="230"/>
    <n v="1.1000000000000001"/>
    <s v="Network"/>
    <n v="8"/>
    <s v="Mains, HDD - 8&quot;"/>
    <x v="0"/>
    <n v="2006"/>
    <n v="100"/>
    <s v="LF"/>
    <n v="150"/>
    <n v="15000"/>
    <s v="n/a"/>
    <s v="n/a"/>
    <n v="16"/>
    <n v="75"/>
    <n v="0.21"/>
    <n v="3200"/>
    <n v="11800"/>
    <n v="11800"/>
    <n v="587.2331495637485"/>
    <n v="1238.7233149563749"/>
    <n v="13625.96"/>
    <n v="2.8003649283682869E-4"/>
    <n v="12601.64"/>
    <n v="44.53"/>
    <n v="12646.17"/>
  </r>
  <r>
    <n v="231"/>
    <n v="1.1000000000000001"/>
    <s v="Network"/>
    <n v="8"/>
    <s v="Mains, HDD - 8&quot;"/>
    <x v="0"/>
    <n v="2016"/>
    <n v="100"/>
    <s v="LF"/>
    <n v="150"/>
    <n v="15000"/>
    <s v="n/a"/>
    <s v="n/a"/>
    <n v="6"/>
    <n v="75"/>
    <n v="0.08"/>
    <n v="1200"/>
    <n v="13800"/>
    <n v="13800"/>
    <n v="686.76419186268879"/>
    <n v="1448.676419186269"/>
    <n v="15935.44"/>
    <n v="3.2750020764861439E-4"/>
    <n v="14737.51"/>
    <n v="52.07"/>
    <n v="14789.58"/>
  </r>
  <r>
    <n v="232"/>
    <n v="1.1000000000000001"/>
    <s v="Network"/>
    <n v="8"/>
    <s v="Mains, HDD - 8&quot;"/>
    <x v="0"/>
    <n v="2019"/>
    <n v="100"/>
    <s v="LF"/>
    <n v="150"/>
    <n v="15000"/>
    <s v="n/a"/>
    <s v="n/a"/>
    <n v="3"/>
    <n v="75"/>
    <n v="0.04"/>
    <n v="600"/>
    <n v="14400"/>
    <n v="14400"/>
    <n v="716.62350455237095"/>
    <n v="1511.6623504552372"/>
    <n v="16628.29"/>
    <n v="3.4173944540228437E-4"/>
    <n v="15378.28"/>
    <n v="54.34"/>
    <n v="15432.62"/>
  </r>
  <r>
    <n v="233"/>
    <n v="1.1000000000000001"/>
    <s v="Network"/>
    <n v="10"/>
    <s v="Mains, AC - 10&quot;"/>
    <x v="0"/>
    <n v="1963"/>
    <n v="1906.21"/>
    <s v="LF"/>
    <n v="80"/>
    <n v="152496.57"/>
    <s v="n/a"/>
    <s v="n/a"/>
    <n v="59"/>
    <n v="50"/>
    <n v="1"/>
    <n v="152496.57"/>
    <n v="0"/>
    <n v="0"/>
    <n v="0"/>
    <n v="0"/>
    <n v="0"/>
    <n v="0"/>
    <n v="0"/>
    <n v="0"/>
    <n v="0"/>
  </r>
  <r>
    <n v="234"/>
    <n v="1.1000000000000001"/>
    <s v="Network"/>
    <n v="10"/>
    <s v="Mains, PVC - 10&quot;"/>
    <x v="0"/>
    <n v="1984"/>
    <n v="1.03"/>
    <s v="LF"/>
    <n v="80"/>
    <n v="82.01"/>
    <s v="n/a"/>
    <s v="n/a"/>
    <n v="38"/>
    <n v="75"/>
    <n v="0.51"/>
    <n v="41.55"/>
    <n v="40.46"/>
    <n v="40.46"/>
    <n v="2.0135129857075644"/>
    <n v="4.2473512985707567"/>
    <n v="46.72"/>
    <n v="9.6017491210429472E-7"/>
    <n v="43.21"/>
    <n v="0.15"/>
    <n v="43.36"/>
  </r>
  <r>
    <n v="235"/>
    <n v="1.1000000000000001"/>
    <s v="Network"/>
    <n v="10"/>
    <s v="Mains, DI - 10&quot;"/>
    <x v="0"/>
    <n v="1992"/>
    <n v="42.35"/>
    <s v="LF"/>
    <n v="104"/>
    <n v="4404.76"/>
    <s v="n/a"/>
    <s v="n/a"/>
    <n v="30"/>
    <n v="60"/>
    <n v="0.5"/>
    <n v="2202.38"/>
    <n v="2202.38"/>
    <n v="2202.38"/>
    <n v="109.6025884691702"/>
    <n v="231.19825884691704"/>
    <n v="2543.1799999999998"/>
    <n v="5.2266644541211477E-5"/>
    <n v="2352"/>
    <n v="8.31"/>
    <n v="2360.31"/>
  </r>
  <r>
    <n v="236"/>
    <n v="1.1000000000000001"/>
    <s v="Network"/>
    <n v="10"/>
    <s v="Mains, PVC - 10&quot;"/>
    <x v="0"/>
    <n v="1998"/>
    <n v="4263.38"/>
    <s v="LF"/>
    <n v="80"/>
    <n v="341070.41"/>
    <s v="n/a"/>
    <s v="n/a"/>
    <n v="24"/>
    <n v="75"/>
    <n v="0.32"/>
    <n v="109142.53"/>
    <n v="231927.88"/>
    <n v="231927.88"/>
    <n v="11542.011817291788"/>
    <n v="24346.989181729179"/>
    <n v="267816.88"/>
    <n v="5.5040892383143511E-3"/>
    <n v="247684.02"/>
    <n v="875.15"/>
    <n v="248559.16999999998"/>
  </r>
  <r>
    <n v="237"/>
    <n v="1.1000000000000001"/>
    <s v="Network"/>
    <n v="10"/>
    <s v="Mains, DI - 10&quot;"/>
    <x v="0"/>
    <n v="1998"/>
    <n v="113.01"/>
    <s v="LF"/>
    <n v="104"/>
    <n v="11752.76"/>
    <s v="n/a"/>
    <s v="n/a"/>
    <n v="24"/>
    <n v="60"/>
    <n v="0.4"/>
    <n v="4701.1000000000004"/>
    <n v="7051.65"/>
    <n v="7051.65"/>
    <n v="350.92903721366156"/>
    <n v="740.25790372136623"/>
    <n v="8142.84"/>
    <n v="1.6734911560957482E-4"/>
    <n v="7530.71"/>
    <n v="26.61"/>
    <n v="7557.32"/>
  </r>
  <r>
    <n v="238"/>
    <n v="1.1000000000000001"/>
    <s v="Network"/>
    <n v="10"/>
    <s v="Mains, PVC - 10&quot;"/>
    <x v="0"/>
    <n v="2003"/>
    <n v="2277.48"/>
    <s v="LF"/>
    <n v="80"/>
    <n v="182198.42"/>
    <s v="n/a"/>
    <s v="n/a"/>
    <n v="19"/>
    <n v="75"/>
    <n v="0.25"/>
    <n v="46156.93"/>
    <n v="136041.49"/>
    <n v="136041.49"/>
    <n v="6770.175647800439"/>
    <n v="14281.166564780044"/>
    <n v="157092.82999999999"/>
    <n v="3.2285229930964238E-3"/>
    <n v="145283.53"/>
    <n v="513.34"/>
    <n v="145796.87"/>
  </r>
  <r>
    <n v="239"/>
    <n v="1.1000000000000001"/>
    <s v="Network"/>
    <n v="10"/>
    <s v="Mains, PVC - 10&quot;"/>
    <x v="0"/>
    <n v="2005"/>
    <n v="2.29"/>
    <s v="LF"/>
    <n v="80"/>
    <n v="183.19"/>
    <s v="n/a"/>
    <s v="n/a"/>
    <n v="17"/>
    <n v="75"/>
    <n v="0.23"/>
    <n v="41.52"/>
    <n v="141.66"/>
    <n v="141.66"/>
    <n v="7.0497837260339491"/>
    <n v="14.870978372603396"/>
    <n v="163.58000000000001"/>
    <n v="3.3618452937076317E-6"/>
    <n v="151.28"/>
    <n v="0.53"/>
    <n v="151.81"/>
  </r>
  <r>
    <n v="240"/>
    <n v="1.1000000000000001"/>
    <s v="Network"/>
    <n v="10"/>
    <s v="Mains, PVC - 10&quot;"/>
    <x v="0"/>
    <n v="2017"/>
    <n v="5.97"/>
    <s v="LF"/>
    <n v="80"/>
    <n v="477.64"/>
    <s v="n/a"/>
    <s v="n/a"/>
    <n v="5"/>
    <n v="75"/>
    <n v="7.0000000000000007E-2"/>
    <n v="31.84"/>
    <n v="445.8"/>
    <n v="445.8"/>
    <n v="22.185469328433818"/>
    <n v="46.798546932843387"/>
    <n v="514.78"/>
    <n v="1.0579598485724505E-5"/>
    <n v="476.08"/>
    <n v="1.68"/>
    <n v="477.76"/>
  </r>
  <r>
    <n v="241"/>
    <n v="1.1000000000000001"/>
    <s v="Network"/>
    <n v="12"/>
    <s v="Mains, PVC - 12&quot;"/>
    <x v="0"/>
    <n v="1974"/>
    <n v="34.42"/>
    <s v="LF"/>
    <n v="95"/>
    <n v="3270.21"/>
    <s v="n/a"/>
    <s v="n/a"/>
    <n v="48"/>
    <n v="50"/>
    <n v="0.96"/>
    <n v="3139.4"/>
    <n v="130.81"/>
    <n v="130.81"/>
    <n v="6.5098278215621974"/>
    <n v="13.731982782156221"/>
    <n v="151.05000000000001"/>
    <n v="3.104332629994729E-6"/>
    <n v="139.69"/>
    <n v="0.49"/>
    <n v="140.18"/>
  </r>
  <r>
    <n v="242"/>
    <n v="1.1000000000000001"/>
    <s v="Network"/>
    <n v="12"/>
    <s v="Mains, PVC - 12&quot;"/>
    <x v="0"/>
    <n v="1987"/>
    <n v="6.39"/>
    <s v="LF"/>
    <n v="95"/>
    <n v="607.29"/>
    <s v="n/a"/>
    <s v="n/a"/>
    <n v="35"/>
    <n v="75"/>
    <n v="0.47"/>
    <n v="283.39999999999998"/>
    <n v="323.89"/>
    <n v="323.89"/>
    <n v="16.118554645101902"/>
    <n v="34.000855464510188"/>
    <n v="374.01"/>
    <n v="7.68653721909519E-6"/>
    <n v="345.89"/>
    <n v="1.22"/>
    <n v="347.11"/>
  </r>
  <r>
    <n v="243"/>
    <n v="1.1000000000000001"/>
    <s v="Network"/>
    <n v="12"/>
    <s v="Mains, PVC - 12&quot;"/>
    <x v="0"/>
    <n v="1988"/>
    <n v="2708.45"/>
    <s v="LF"/>
    <n v="95"/>
    <n v="257302.51"/>
    <s v="n/a"/>
    <s v="n/a"/>
    <n v="34"/>
    <n v="75"/>
    <n v="0.45"/>
    <n v="116643.81"/>
    <n v="140658.71"/>
    <n v="140658.71"/>
    <n v="6999.9540073621956"/>
    <n v="14765.866400736219"/>
    <n v="162424.53"/>
    <n v="3.3380984335687372E-3"/>
    <n v="150214.43"/>
    <n v="530.76"/>
    <n v="150745.19"/>
  </r>
  <r>
    <n v="244"/>
    <n v="1.1000000000000001"/>
    <s v="Network"/>
    <n v="12"/>
    <s v="Mains, PVC - 12&quot;"/>
    <x v="0"/>
    <n v="1992"/>
    <n v="1158.79"/>
    <s v="LF"/>
    <n v="95"/>
    <n v="110085.28"/>
    <s v="n/a"/>
    <s v="n/a"/>
    <n v="30"/>
    <n v="75"/>
    <n v="0.4"/>
    <n v="44034.11"/>
    <n v="66051.17"/>
    <n v="66051.17"/>
    <n v="3287.0708975822517"/>
    <n v="6933.8240897582255"/>
    <n v="76272.06"/>
    <n v="1.5675196598140732E-3"/>
    <n v="70538.38"/>
    <n v="249.24"/>
    <n v="70787.62000000001"/>
  </r>
  <r>
    <n v="245"/>
    <n v="1.1000000000000001"/>
    <s v="Network"/>
    <n v="10"/>
    <s v="Casing Pipe, Jack and Bore - 10&quot;"/>
    <x v="0"/>
    <n v="1963"/>
    <n v="60"/>
    <s v="LF"/>
    <n v="500"/>
    <n v="30000"/>
    <s v="n/a"/>
    <s v="n/a"/>
    <n v="59"/>
    <n v="60"/>
    <n v="0.98"/>
    <n v="29500"/>
    <n v="500"/>
    <n v="500"/>
    <n v="24.882760574735101"/>
    <n v="52.488276057473513"/>
    <n v="577.37"/>
    <n v="1.1865928702946418E-5"/>
    <n v="533.97"/>
    <n v="1.89"/>
    <n v="535.86"/>
  </r>
  <r>
    <n v="246"/>
    <n v="1.1000000000000001"/>
    <s v="Network"/>
    <n v="12"/>
    <s v="Casing Pipe, Jack and Bore - 12&quot;"/>
    <x v="0"/>
    <n v="1963"/>
    <n v="848"/>
    <s v="LF"/>
    <n v="550"/>
    <n v="466400"/>
    <s v="n/a"/>
    <s v="n/a"/>
    <n v="59"/>
    <n v="60"/>
    <n v="0.98"/>
    <n v="458626.67"/>
    <n v="7773.33"/>
    <n v="7773.33"/>
    <n v="386.84381851681121"/>
    <n v="816.01738185168119"/>
    <n v="8976.19"/>
    <n v="1.8447586567383242E-4"/>
    <n v="8301.41"/>
    <n v="29.33"/>
    <n v="8330.74"/>
  </r>
  <r>
    <n v="247"/>
    <n v="1.1000000000000001"/>
    <s v="Network"/>
    <n v="16"/>
    <s v="Casing Pipe, Jack and Bore - 16&quot;"/>
    <x v="0"/>
    <n v="1963"/>
    <n v="71"/>
    <s v="LF"/>
    <n v="650"/>
    <n v="46150"/>
    <s v="n/a"/>
    <s v="n/a"/>
    <n v="59"/>
    <n v="60"/>
    <n v="0.98"/>
    <n v="45380.83"/>
    <n v="769.17"/>
    <n v="769.17"/>
    <n v="38.278145902537993"/>
    <n v="80.744814590253796"/>
    <n v="888.19"/>
    <n v="1.8253804691393698E-5"/>
    <n v="821.42"/>
    <n v="2.9"/>
    <n v="824.31999999999994"/>
  </r>
  <r>
    <n v="248"/>
    <n v="1.1000000000000001"/>
    <s v="Network"/>
    <n v="10"/>
    <s v="Casing Pipe, Jack and Bore - 10&quot;"/>
    <x v="0"/>
    <n v="1964"/>
    <n v="226"/>
    <s v="LF"/>
    <n v="500"/>
    <n v="113000"/>
    <s v="n/a"/>
    <s v="n/a"/>
    <n v="58"/>
    <n v="60"/>
    <n v="0.97"/>
    <n v="109233.33"/>
    <n v="3766.67"/>
    <n v="3766.67"/>
    <n v="187.45029554807496"/>
    <n v="395.41202955480753"/>
    <n v="4349.53"/>
    <n v="8.9390188044627419E-5"/>
    <n v="4022.56"/>
    <n v="14.21"/>
    <n v="4036.77"/>
  </r>
  <r>
    <n v="249"/>
    <n v="1.1000000000000001"/>
    <s v="Network"/>
    <n v="12"/>
    <s v="Casing Pipe, Jack and Bore - 12&quot;"/>
    <x v="0"/>
    <n v="1964"/>
    <n v="104"/>
    <s v="LF"/>
    <n v="550"/>
    <n v="57200"/>
    <s v="n/a"/>
    <s v="n/a"/>
    <n v="58"/>
    <n v="60"/>
    <n v="0.97"/>
    <n v="55293.33"/>
    <n v="1906.67"/>
    <n v="1906.67"/>
    <n v="94.886426210060364"/>
    <n v="200.15564262100605"/>
    <n v="2201.71"/>
    <n v="4.5248859283586191E-5"/>
    <n v="2036.2"/>
    <n v="7.19"/>
    <n v="2043.39"/>
  </r>
  <r>
    <n v="250"/>
    <n v="1.1000000000000001"/>
    <s v="Network"/>
    <n v="12"/>
    <s v="Casing Pipe, Jack and Bore - 12&quot;"/>
    <x v="0"/>
    <n v="1970"/>
    <n v="353"/>
    <s v="LF"/>
    <n v="550"/>
    <n v="194150"/>
    <s v="n/a"/>
    <s v="n/a"/>
    <n v="52"/>
    <n v="60"/>
    <n v="0.87"/>
    <n v="168263.33"/>
    <n v="25886.67"/>
    <n v="25886.67"/>
    <n v="1288.2636233743558"/>
    <n v="2717.4933623374354"/>
    <n v="29892.43"/>
    <n v="6.1433992610945604E-4"/>
    <n v="27645.3"/>
    <n v="97.68"/>
    <n v="27742.98"/>
  </r>
  <r>
    <n v="251"/>
    <n v="1.1000000000000001"/>
    <s v="Network"/>
    <n v="10"/>
    <s v="Casing Pipe, Jack and Bore - 10&quot;"/>
    <x v="0"/>
    <n v="1974"/>
    <n v="85"/>
    <s v="LF"/>
    <n v="500"/>
    <n v="42500"/>
    <s v="n/a"/>
    <s v="n/a"/>
    <n v="48"/>
    <n v="60"/>
    <n v="0.8"/>
    <n v="34000"/>
    <n v="8500"/>
    <n v="8500"/>
    <n v="423.00692977049675"/>
    <n v="892.30069297704983"/>
    <n v="9815.31"/>
    <n v="2.0172119898386996E-4"/>
    <n v="9077.4500000000007"/>
    <n v="32.07"/>
    <n v="9109.52"/>
  </r>
  <r>
    <n v="252"/>
    <n v="1.1000000000000001"/>
    <s v="Network"/>
    <n v="12"/>
    <s v="Casing Pipe, Jack and Bore - 12&quot;"/>
    <x v="0"/>
    <n v="1974"/>
    <n v="74"/>
    <s v="LF"/>
    <n v="550"/>
    <n v="40700"/>
    <s v="n/a"/>
    <s v="n/a"/>
    <n v="48"/>
    <n v="60"/>
    <n v="0.8"/>
    <n v="32560"/>
    <n v="8140"/>
    <n v="8140"/>
    <n v="405.09134215668746"/>
    <n v="854.50913421566884"/>
    <n v="9399.6"/>
    <n v="1.9317765633166802E-4"/>
    <n v="8692.99"/>
    <n v="30.72"/>
    <n v="8723.7099999999991"/>
  </r>
  <r>
    <n v="253"/>
    <n v="1.1000000000000001"/>
    <s v="Network"/>
    <n v="10"/>
    <s v="Casing Pipe, Jack and Bore - 10&quot;"/>
    <x v="0"/>
    <n v="1975"/>
    <n v="80"/>
    <s v="LF"/>
    <n v="500"/>
    <n v="40000"/>
    <s v="n/a"/>
    <s v="n/a"/>
    <n v="47"/>
    <n v="60"/>
    <n v="0.78"/>
    <n v="31333.33"/>
    <n v="8666.67"/>
    <n v="8666.67"/>
    <n v="431.30134918047895"/>
    <n v="909.79713491804796"/>
    <n v="10007.77"/>
    <n v="2.0567657705714896E-4"/>
    <n v="9255.4500000000007"/>
    <n v="32.700000000000003"/>
    <n v="9288.1500000000015"/>
  </r>
  <r>
    <n v="254"/>
    <n v="1.1000000000000001"/>
    <s v="Network"/>
    <n v="12"/>
    <s v="Casing Pipe, Jack and Bore - 12&quot;"/>
    <x v="0"/>
    <n v="1977"/>
    <n v="70"/>
    <s v="LF"/>
    <n v="550"/>
    <n v="38500"/>
    <s v="n/a"/>
    <s v="n/a"/>
    <n v="45"/>
    <n v="60"/>
    <n v="0.75"/>
    <n v="28875"/>
    <n v="9625"/>
    <n v="9625"/>
    <n v="478.99314106365074"/>
    <n v="1010.3993141063652"/>
    <n v="11114.39"/>
    <n v="2.284194871862768E-4"/>
    <n v="10278.879999999999"/>
    <n v="36.32"/>
    <n v="10315.199999999999"/>
  </r>
  <r>
    <n v="255"/>
    <n v="1.1000000000000001"/>
    <s v="Network"/>
    <n v="16"/>
    <s v="Casing Pipe, Jack and Bore - 16&quot;"/>
    <x v="0"/>
    <n v="1984"/>
    <n v="210"/>
    <s v="LF"/>
    <n v="650"/>
    <n v="136500"/>
    <s v="n/a"/>
    <s v="n/a"/>
    <n v="38"/>
    <n v="60"/>
    <n v="0.63"/>
    <n v="86450"/>
    <n v="50050"/>
    <n v="50050"/>
    <n v="2490.7643335309835"/>
    <n v="5254.0764333530988"/>
    <n v="57794.84"/>
    <n v="1.187781579988908E-3"/>
    <n v="53450.17"/>
    <n v="188.86"/>
    <n v="53639.03"/>
  </r>
  <r>
    <n v="256"/>
    <n v="1.1000000000000001"/>
    <s v="Network"/>
    <n v="16"/>
    <s v="Casing Pipe, Jack and Bore - 16&quot;"/>
    <x v="0"/>
    <n v="1990"/>
    <n v="80"/>
    <s v="LF"/>
    <n v="650"/>
    <n v="52000"/>
    <s v="n/a"/>
    <s v="n/a"/>
    <n v="32"/>
    <n v="60"/>
    <n v="0.53"/>
    <n v="27733.33"/>
    <n v="24266.67"/>
    <n v="24266.67"/>
    <n v="1207.6434791122142"/>
    <n v="2547.4313479112216"/>
    <n v="28021.74"/>
    <n v="5.7589408693299235E-4"/>
    <n v="25915.23"/>
    <n v="91.57"/>
    <n v="26006.799999999999"/>
  </r>
  <r>
    <n v="257"/>
    <n v="1.1000000000000001"/>
    <s v="Network"/>
    <n v="30"/>
    <s v="Casing Pipe, Jack and Bore - 30&quot;"/>
    <x v="0"/>
    <n v="1993"/>
    <n v="66"/>
    <s v="LF"/>
    <n v="900"/>
    <n v="59400"/>
    <s v="n/a"/>
    <s v="n/a"/>
    <n v="29"/>
    <n v="60"/>
    <n v="0.48"/>
    <n v="28710"/>
    <n v="30690"/>
    <n v="30690"/>
    <n v="1527.3038440772407"/>
    <n v="3221.7303844077242"/>
    <n v="35439.03"/>
    <n v="7.283319245571803E-4"/>
    <n v="32774.94"/>
    <n v="115.8"/>
    <n v="32890.740000000005"/>
  </r>
  <r>
    <n v="258"/>
    <n v="1.1000000000000001"/>
    <s v="Network"/>
    <n v="16"/>
    <s v="Casing Pipe, Jack and Bore - 16&quot;"/>
    <x v="0"/>
    <n v="1998"/>
    <n v="171"/>
    <s v="LF"/>
    <n v="650"/>
    <n v="111150"/>
    <s v="n/a"/>
    <s v="n/a"/>
    <n v="24"/>
    <n v="60"/>
    <n v="0.4"/>
    <n v="44460"/>
    <n v="66690"/>
    <n v="66690"/>
    <n v="3318.8626054581678"/>
    <n v="7000.8862605458171"/>
    <n v="77009.75"/>
    <n v="1.5826804353044461E-3"/>
    <n v="71220.62"/>
    <n v="251.65"/>
    <n v="71472.26999999999"/>
  </r>
  <r>
    <n v="259"/>
    <n v="1.1000000000000001"/>
    <s v="Network"/>
    <n v="30"/>
    <s v="Casing Pipe, Jack and Bore - 30&quot;"/>
    <x v="0"/>
    <n v="1998"/>
    <n v="167"/>
    <s v="LF"/>
    <n v="900"/>
    <n v="150300"/>
    <s v="n/a"/>
    <s v="n/a"/>
    <n v="24"/>
    <n v="60"/>
    <n v="0.4"/>
    <n v="60120"/>
    <n v="90180"/>
    <n v="90180"/>
    <n v="4487.854697259223"/>
    <n v="9466.7854697259227"/>
    <n v="104134.64"/>
    <n v="2.1401427399189293E-3"/>
    <n v="96306.42"/>
    <n v="340.28"/>
    <n v="96646.7"/>
  </r>
  <r>
    <n v="260"/>
    <n v="1.1000000000000001"/>
    <s v="Network"/>
    <n v="18"/>
    <s v="Casing Pipe, Jack and Bore - 18&quot;"/>
    <x v="0"/>
    <n v="1998"/>
    <n v="65"/>
    <s v="LF"/>
    <n v="750"/>
    <n v="48750"/>
    <s v="n/a"/>
    <s v="n/a"/>
    <n v="24"/>
    <n v="60"/>
    <n v="0.4"/>
    <n v="19500"/>
    <n v="29250"/>
    <n v="29250"/>
    <n v="1455.6414936220035"/>
    <n v="3070.5641493622006"/>
    <n v="33776.21"/>
    <n v="6.9415816498215332E-4"/>
    <n v="31237.119999999999"/>
    <n v="110.37"/>
    <n v="31347.489999999998"/>
  </r>
  <r>
    <n v="261"/>
    <n v="1.1000000000000001"/>
    <s v="Network"/>
    <n v="16"/>
    <s v="Casing Pipe, Jack and Bore - 16&quot;"/>
    <x v="0"/>
    <n v="2004"/>
    <n v="72"/>
    <s v="LF"/>
    <n v="650"/>
    <n v="46800"/>
    <s v="n/a"/>
    <s v="n/a"/>
    <n v="18"/>
    <n v="60"/>
    <n v="0.3"/>
    <n v="14040"/>
    <n v="32760"/>
    <n v="32760"/>
    <n v="1630.3184728566439"/>
    <n v="3439.0318472856643"/>
    <n v="37829.35"/>
    <n v="7.7745703791122869E-4"/>
    <n v="34985.57"/>
    <n v="123.62"/>
    <n v="35109.19"/>
  </r>
  <r>
    <n v="262"/>
    <n v="1.1000000000000001"/>
    <s v="Network"/>
    <n v="30"/>
    <s v="Casing Pipe, Jack and Bore - 30&quot;"/>
    <x v="0"/>
    <n v="2004"/>
    <n v="65"/>
    <s v="LF"/>
    <n v="900"/>
    <n v="58500"/>
    <s v="n/a"/>
    <s v="n/a"/>
    <n v="18"/>
    <n v="60"/>
    <n v="0.3"/>
    <n v="17550"/>
    <n v="40950"/>
    <n v="40950"/>
    <n v="2037.8980910708046"/>
    <n v="4298.7898091070811"/>
    <n v="47286.69"/>
    <n v="9.7182134876825851E-4"/>
    <n v="43731.96"/>
    <n v="154.52000000000001"/>
    <n v="43886.479999999996"/>
  </r>
  <r>
    <n v="263"/>
    <n v="1.1000000000000001"/>
    <s v="Network"/>
    <n v="16"/>
    <s v="Casing Pipe, Jack and Bore - 16&quot;"/>
    <x v="0"/>
    <n v="2005"/>
    <n v="73"/>
    <s v="LF"/>
    <n v="650"/>
    <n v="47450"/>
    <s v="n/a"/>
    <s v="n/a"/>
    <n v="17"/>
    <n v="60"/>
    <n v="0.28000000000000003"/>
    <n v="13444.17"/>
    <n v="34005.83"/>
    <n v="34005.83"/>
    <n v="1692.3178520702884"/>
    <n v="3569.8147852070288"/>
    <n v="39267.96"/>
    <n v="8.0702290328585108E-4"/>
    <n v="36316.03"/>
    <n v="128.32"/>
    <n v="36444.35"/>
  </r>
  <r>
    <n v="264"/>
    <n v="1.1000000000000001"/>
    <s v="Network"/>
    <n v="16"/>
    <s v="Casing Pipe, Jack and Bore - 16&quot;"/>
    <x v="0"/>
    <n v="2006"/>
    <n v="83"/>
    <s v="LF"/>
    <n v="650"/>
    <n v="53950"/>
    <s v="n/a"/>
    <s v="n/a"/>
    <n v="16"/>
    <n v="60"/>
    <n v="0.27"/>
    <n v="14386.67"/>
    <n v="39563.33"/>
    <n v="39563.33"/>
    <n v="1968.8897358584693"/>
    <n v="4153.221973585848"/>
    <n v="45685.440000000002"/>
    <n v="9.3891295668762915E-4"/>
    <n v="42251.08"/>
    <n v="149.29"/>
    <n v="42400.37"/>
  </r>
  <r>
    <n v="265"/>
    <n v="1.1000000000000001"/>
    <s v="Network"/>
    <n v="10"/>
    <s v="Casing Pipe, Jack and Bore - 10&quot;"/>
    <x v="0"/>
    <n v="2015"/>
    <n v="92"/>
    <s v="LF"/>
    <n v="500"/>
    <n v="46000"/>
    <s v="n/a"/>
    <s v="n/a"/>
    <n v="7"/>
    <n v="60"/>
    <n v="0.12"/>
    <n v="5366.67"/>
    <n v="40633.33"/>
    <n v="40633.33"/>
    <n v="2022.1388434884022"/>
    <n v="4265.5468843488406"/>
    <n v="46921.02"/>
    <n v="9.6430621263578458E-4"/>
    <n v="43393.78"/>
    <n v="153.32"/>
    <n v="43547.1"/>
  </r>
  <r>
    <n v="266"/>
    <n v="1.1000000000000001"/>
    <s v="Network"/>
    <n v="30"/>
    <s v="Casing Pipe, Jack and Bore - 30&quot;"/>
    <x v="0"/>
    <n v="2018"/>
    <n v="129"/>
    <s v="LF"/>
    <n v="900"/>
    <n v="116100"/>
    <s v="n/a"/>
    <s v="n/a"/>
    <n v="4"/>
    <n v="60"/>
    <n v="7.0000000000000007E-2"/>
    <n v="7740"/>
    <n v="108360"/>
    <n v="108360"/>
    <n v="5392.591871756591"/>
    <n v="11375.259187175659"/>
    <n v="125127.85"/>
    <n v="2.5715886638602182E-3"/>
    <n v="115721.49"/>
    <n v="408.88"/>
    <n v="116130.37000000001"/>
  </r>
  <r>
    <n v="267"/>
    <n v="1.1000000000000001"/>
    <s v="Network"/>
    <n v="12"/>
    <s v="Mains, PVC - 12&quot;"/>
    <x v="0"/>
    <n v="1994"/>
    <n v="941.88"/>
    <s v="LF"/>
    <n v="95"/>
    <n v="89478.96"/>
    <s v="n/a"/>
    <s v="n/a"/>
    <n v="28"/>
    <n v="75"/>
    <n v="0.37"/>
    <n v="33405.480000000003"/>
    <n v="56073.48"/>
    <n v="56073.48"/>
    <n v="2790.5259548643949"/>
    <n v="5886.4005954864406"/>
    <n v="64750.41"/>
    <n v="1.3307302917480105E-3"/>
    <n v="59882.86"/>
    <n v="211.59"/>
    <n v="60094.45"/>
  </r>
  <r>
    <n v="268"/>
    <n v="1.1000000000000001"/>
    <s v="Network"/>
    <n v="12"/>
    <s v="Mains, DI - 12&quot;"/>
    <x v="0"/>
    <n v="1994"/>
    <n v="121.81"/>
    <s v="LF"/>
    <n v="124"/>
    <n v="15104.34"/>
    <s v="n/a"/>
    <s v="n/a"/>
    <n v="28"/>
    <n v="60"/>
    <n v="0.47"/>
    <n v="7048.69"/>
    <n v="8055.65"/>
    <n v="8055.65"/>
    <n v="400.89362044772963"/>
    <n v="845.65436204477305"/>
    <n v="9302.2000000000007"/>
    <n v="1.9117592181884784E-4"/>
    <n v="8602.92"/>
    <n v="30.4"/>
    <n v="8633.32"/>
  </r>
  <r>
    <n v="269"/>
    <n v="1.1000000000000001"/>
    <s v="Network"/>
    <n v="12"/>
    <s v="Mains, PVC - 12&quot;"/>
    <x v="0"/>
    <n v="1997"/>
    <n v="2261.31"/>
    <s v="LF"/>
    <n v="95"/>
    <n v="214824.71"/>
    <s v="n/a"/>
    <s v="n/a"/>
    <n v="25"/>
    <n v="75"/>
    <n v="0.33"/>
    <n v="71608.240000000005"/>
    <n v="143216.48000000001"/>
    <n v="143216.48000000001"/>
    <n v="7127.2427643926776"/>
    <n v="15034.372276439268"/>
    <n v="165378.1"/>
    <n v="3.3987992857764399E-3"/>
    <n v="152945.97"/>
    <n v="540.41"/>
    <n v="153486.38"/>
  </r>
  <r>
    <n v="270"/>
    <n v="1.1000000000000001"/>
    <s v="Network"/>
    <n v="12"/>
    <s v="Mains, PVC - 12&quot;"/>
    <x v="0"/>
    <n v="1998"/>
    <n v="21.18"/>
    <s v="LF"/>
    <n v="95"/>
    <n v="2011.85"/>
    <s v="n/a"/>
    <s v="n/a"/>
    <n v="24"/>
    <n v="75"/>
    <n v="0.32"/>
    <n v="643.79"/>
    <n v="1368.06"/>
    <n v="1368.06"/>
    <n v="68.082218863744203"/>
    <n v="143.61422188637442"/>
    <n v="1579.76"/>
    <n v="3.24667362830882E-5"/>
    <n v="1461"/>
    <n v="5.16"/>
    <n v="1466.16"/>
  </r>
  <r>
    <n v="271"/>
    <n v="1.1000000000000001"/>
    <s v="Network"/>
    <n v="12"/>
    <s v="Mains, PVC - 12&quot;"/>
    <x v="0"/>
    <n v="1999"/>
    <n v="2578.44"/>
    <s v="LF"/>
    <n v="95"/>
    <n v="244951.91"/>
    <s v="n/a"/>
    <s v="n/a"/>
    <n v="23"/>
    <n v="75"/>
    <n v="0.31"/>
    <n v="75118.58"/>
    <n v="169833.32"/>
    <n v="169833.32"/>
    <n v="8451.8436783447414"/>
    <n v="17828.516367834476"/>
    <n v="196113.68"/>
    <n v="4.030467368502778E-3"/>
    <n v="181371.03"/>
    <n v="640.84"/>
    <n v="182011.87"/>
  </r>
  <r>
    <n v="272"/>
    <n v="1.1000000000000001"/>
    <s v="Network"/>
    <n v="12"/>
    <s v="Mains, DI - 12&quot;"/>
    <x v="0"/>
    <n v="2000"/>
    <n v="6.9"/>
    <s v="LF"/>
    <n v="124"/>
    <n v="856.07"/>
    <s v="n/a"/>
    <s v="n/a"/>
    <n v="22"/>
    <n v="60"/>
    <n v="0.37"/>
    <n v="313.89"/>
    <n v="542.17999999999995"/>
    <n v="542.17999999999995"/>
    <n v="26.981870256819754"/>
    <n v="56.916187025681978"/>
    <n v="626.08000000000004"/>
    <n v="1.2867001476246938E-5"/>
    <n v="579.02"/>
    <n v="2.0499999999999998"/>
    <n v="581.06999999999994"/>
  </r>
  <r>
    <n v="273"/>
    <n v="1.1000000000000001"/>
    <s v="Network"/>
    <n v="12"/>
    <s v="Mains, PVC - 12&quot;"/>
    <x v="0"/>
    <n v="2001"/>
    <n v="3543.16"/>
    <s v="LF"/>
    <n v="95"/>
    <n v="336599.74"/>
    <s v="n/a"/>
    <s v="n/a"/>
    <n v="21"/>
    <n v="75"/>
    <n v="0.28000000000000003"/>
    <n v="94247.93"/>
    <n v="242351.81"/>
    <n v="242351.81"/>
    <n v="12060.764126167385"/>
    <n v="25441.257412616742"/>
    <n v="279853.83"/>
    <n v="5.7514688917444405E-3"/>
    <n v="258816.1"/>
    <n v="914.48"/>
    <n v="259730.58000000002"/>
  </r>
  <r>
    <n v="274"/>
    <n v="1.1000000000000001"/>
    <s v="Network"/>
    <n v="12"/>
    <s v="Mains, PVC - 12&quot;"/>
    <x v="0"/>
    <n v="2003"/>
    <n v="834.89"/>
    <s v="LF"/>
    <n v="95"/>
    <n v="79314.45"/>
    <s v="n/a"/>
    <s v="n/a"/>
    <n v="19"/>
    <n v="75"/>
    <n v="0.25"/>
    <n v="20093"/>
    <n v="59221.46"/>
    <n v="59221.46"/>
    <n v="2947.1868201325037"/>
    <n v="6216.8646820132508"/>
    <n v="68385.509999999995"/>
    <n v="1.4054377365894128E-3"/>
    <n v="63244.7"/>
    <n v="223.46"/>
    <n v="63468.159999999996"/>
  </r>
  <r>
    <n v="275"/>
    <n v="1.1000000000000001"/>
    <s v="Network"/>
    <n v="12"/>
    <s v="Mains, PVC - 12&quot;"/>
    <x v="0"/>
    <n v="2005"/>
    <n v="1128.97"/>
    <s v="LF"/>
    <n v="95"/>
    <n v="107251.69"/>
    <s v="n/a"/>
    <s v="n/a"/>
    <n v="17"/>
    <n v="75"/>
    <n v="0.23"/>
    <n v="24310.38"/>
    <n v="82941.31"/>
    <n v="82941.31"/>
    <n v="4127.6175169697644"/>
    <n v="8706.8927516969761"/>
    <n v="95775.82"/>
    <n v="1.9683548705097765E-3"/>
    <n v="88575.97"/>
    <n v="312.97000000000003"/>
    <n v="88888.94"/>
  </r>
  <r>
    <n v="276"/>
    <n v="1.1000000000000001"/>
    <s v="Network"/>
    <n v="12"/>
    <s v="Mains, PVC - 12&quot;"/>
    <x v="0"/>
    <n v="2006"/>
    <n v="592.34"/>
    <s v="LF"/>
    <n v="95"/>
    <n v="56271.99"/>
    <s v="n/a"/>
    <s v="n/a"/>
    <n v="16"/>
    <n v="75"/>
    <n v="0.21"/>
    <n v="12004.69"/>
    <n v="44267.3"/>
    <n v="44267.3"/>
    <n v="2202.9852543799425"/>
    <n v="4647.0285254379951"/>
    <n v="51117.31"/>
    <n v="1.0505470598514124E-3"/>
    <n v="47274.62"/>
    <n v="167.04"/>
    <n v="47441.66"/>
  </r>
  <r>
    <n v="277"/>
    <n v="1.1000000000000001"/>
    <s v="Network"/>
    <n v="12"/>
    <s v="Mains, PVC - 12&quot;"/>
    <x v="0"/>
    <n v="2016"/>
    <n v="1656.18"/>
    <s v="LF"/>
    <n v="95"/>
    <n v="157336.93"/>
    <s v="n/a"/>
    <s v="n/a"/>
    <n v="6"/>
    <n v="75"/>
    <n v="0.08"/>
    <n v="12586.95"/>
    <n v="144749.98000000001"/>
    <n v="144749.98000000001"/>
    <n v="7203.5581910753899"/>
    <n v="15195.353819107542"/>
    <n v="167148.89000000001"/>
    <n v="3.4351920112174754E-3"/>
    <n v="154583.64000000001"/>
    <n v="546.20000000000005"/>
    <n v="155129.84000000003"/>
  </r>
  <r>
    <n v="278"/>
    <n v="1.1000000000000001"/>
    <s v="Network"/>
    <n v="12"/>
    <s v="Mains, PVC - 12&quot;"/>
    <x v="0"/>
    <n v="2017"/>
    <n v="19.18"/>
    <s v="LF"/>
    <n v="95"/>
    <n v="1822.49"/>
    <s v="n/a"/>
    <s v="n/a"/>
    <n v="5"/>
    <n v="75"/>
    <n v="7.0000000000000007E-2"/>
    <n v="121.5"/>
    <n v="1700.99"/>
    <n v="1700.99"/>
    <n v="84.65065382003732"/>
    <n v="178.56406538200375"/>
    <n v="1964.2"/>
    <n v="4.0367627618905308E-5"/>
    <n v="1816.54"/>
    <n v="6.42"/>
    <n v="1822.96"/>
  </r>
  <r>
    <n v="279"/>
    <n v="1.1000000000000001"/>
    <s v="Network"/>
    <n v="12"/>
    <s v="Mains, HDD - 12&quot;"/>
    <x v="0"/>
    <n v="1963"/>
    <n v="140"/>
    <s v="LF"/>
    <n v="180"/>
    <n v="25200"/>
    <s v="n/a"/>
    <s v="n/a"/>
    <n v="59"/>
    <n v="75"/>
    <n v="0.79"/>
    <n v="19824"/>
    <n v="5376"/>
    <n v="5376"/>
    <n v="267.53944169955184"/>
    <n v="564.35394416995518"/>
    <n v="6207.89"/>
    <n v="1.2758262489518689E-4"/>
    <n v="5741.22"/>
    <n v="20.29"/>
    <n v="5761.51"/>
  </r>
  <r>
    <n v="280"/>
    <n v="1.1000000000000001"/>
    <s v="Network"/>
    <n v="12"/>
    <s v="Mains, HDD - 12&quot;"/>
    <x v="0"/>
    <n v="2001"/>
    <n v="100"/>
    <s v="LF"/>
    <n v="180"/>
    <n v="18000"/>
    <s v="n/a"/>
    <s v="n/a"/>
    <n v="21"/>
    <n v="75"/>
    <n v="0.28000000000000003"/>
    <n v="5040"/>
    <n v="12960"/>
    <n v="12960"/>
    <n v="644.96115409713389"/>
    <n v="1360.4961154097136"/>
    <n v="14965.46"/>
    <n v="3.0756548031036682E-4"/>
    <n v="13840.45"/>
    <n v="48.9"/>
    <n v="13889.35"/>
  </r>
  <r>
    <n v="281"/>
    <n v="1.1000000000000001"/>
    <s v="Network"/>
    <n v="16"/>
    <s v="Mains, PVC - 16&quot;"/>
    <x v="0"/>
    <n v="1992"/>
    <n v="7356.28"/>
    <s v="LF"/>
    <n v="110"/>
    <n v="809190.33"/>
    <s v="n/a"/>
    <s v="n/a"/>
    <n v="30"/>
    <n v="75"/>
    <n v="0.4"/>
    <n v="323676.13"/>
    <n v="485514.2"/>
    <n v="485514.2"/>
    <n v="24161.867188468106"/>
    <n v="50967.606718846815"/>
    <n v="560643.67000000004"/>
    <n v="1.1522174369950327E-2"/>
    <n v="518497.85"/>
    <n v="1832.03"/>
    <n v="520329.88"/>
  </r>
  <r>
    <n v="282"/>
    <n v="1.1000000000000001"/>
    <s v="Network"/>
    <n v="16"/>
    <s v="Mains, DI - 16&quot;"/>
    <x v="0"/>
    <n v="1992"/>
    <n v="65"/>
    <s v="LF"/>
    <n v="145"/>
    <n v="9425"/>
    <s v="n/a"/>
    <s v="n/a"/>
    <n v="30"/>
    <n v="60"/>
    <n v="0.5"/>
    <n v="4712.5"/>
    <n v="4712.5"/>
    <n v="4712.5"/>
    <n v="234.52001841687834"/>
    <n v="494.70200184168783"/>
    <n v="5441.72"/>
    <n v="1.1183653730086009E-4"/>
    <n v="5032.6400000000003"/>
    <n v="17.78"/>
    <n v="5050.42"/>
  </r>
  <r>
    <n v="283"/>
    <n v="1.1000000000000001"/>
    <s v="Network"/>
    <n v="16"/>
    <s v="Mains, PVC - 16&quot;"/>
    <x v="0"/>
    <n v="1993"/>
    <n v="985.22"/>
    <s v="LF"/>
    <n v="110"/>
    <n v="108374.32"/>
    <s v="n/a"/>
    <s v="n/a"/>
    <n v="29"/>
    <n v="75"/>
    <n v="0.39"/>
    <n v="41904.74"/>
    <n v="66469.58"/>
    <n v="66469.58"/>
    <n v="3307.8932892864018"/>
    <n v="6977.7473289286399"/>
    <n v="76755.22"/>
    <n v="1.5774494138922476E-3"/>
    <n v="70985.22"/>
    <n v="250.81"/>
    <n v="71236.03"/>
  </r>
  <r>
    <n v="284"/>
    <n v="1.1000000000000001"/>
    <s v="Network"/>
    <n v="16"/>
    <s v="Mains, DI - 16&quot;"/>
    <x v="0"/>
    <n v="1993"/>
    <n v="65.97"/>
    <s v="LF"/>
    <n v="145"/>
    <n v="9565.98"/>
    <s v="n/a"/>
    <s v="n/a"/>
    <n v="29"/>
    <n v="60"/>
    <n v="0.48"/>
    <n v="4623.5600000000004"/>
    <n v="4942.42"/>
    <n v="4942.42"/>
    <n v="245.96210703956453"/>
    <n v="518.83821070395641"/>
    <n v="5707.22"/>
    <n v="1.1729301074186373E-4"/>
    <n v="5278.19"/>
    <n v="18.649999999999999"/>
    <n v="5296.8399999999992"/>
  </r>
  <r>
    <n v="285"/>
    <n v="1.1000000000000001"/>
    <s v="Network"/>
    <n v="16"/>
    <s v="Mains, PVC - 16&quot;"/>
    <x v="0"/>
    <n v="1994"/>
    <n v="506.12"/>
    <s v="LF"/>
    <n v="110"/>
    <n v="55673.13"/>
    <s v="n/a"/>
    <s v="n/a"/>
    <n v="28"/>
    <n v="75"/>
    <n v="0.37"/>
    <n v="20784.64"/>
    <n v="34888.5"/>
    <n v="34888.5"/>
    <n v="1736.2443846232914"/>
    <n v="3662.4744384623295"/>
    <n v="40287.22"/>
    <n v="8.2797041786015384E-4"/>
    <n v="37258.67"/>
    <n v="131.65"/>
    <n v="37390.32"/>
  </r>
  <r>
    <n v="286"/>
    <n v="1.1000000000000001"/>
    <s v="Network"/>
    <n v="16"/>
    <s v="Mains, PVC - 16&quot;"/>
    <x v="0"/>
    <n v="1998"/>
    <n v="13505.27"/>
    <s v="LF"/>
    <n v="110"/>
    <n v="1485580.14"/>
    <s v="n/a"/>
    <s v="n/a"/>
    <n v="24"/>
    <n v="75"/>
    <n v="0.32"/>
    <n v="475385.64"/>
    <n v="1010194.49"/>
    <n v="1010194.49"/>
    <n v="50272.855257173273"/>
    <n v="106046.73452571733"/>
    <n v="1166514.08"/>
    <n v="2.397383463682411E-2"/>
    <n v="1078822.51"/>
    <n v="3811.9300000000003"/>
    <n v="1082634.44"/>
  </r>
  <r>
    <n v="287"/>
    <n v="1.1000000000000001"/>
    <s v="Network"/>
    <n v="16"/>
    <s v="Mains, DI - 16&quot;"/>
    <x v="0"/>
    <n v="1998"/>
    <n v="344.63"/>
    <s v="LF"/>
    <n v="145"/>
    <n v="49972.01"/>
    <s v="n/a"/>
    <s v="n/a"/>
    <n v="24"/>
    <n v="60"/>
    <n v="0.4"/>
    <n v="19988.810000000001"/>
    <n v="29983.21"/>
    <n v="29983.21"/>
    <n v="1492.1300713840064"/>
    <n v="3147.5340071384007"/>
    <n v="34622.870000000003"/>
    <n v="7.1155845802757761E-4"/>
    <n v="32020.13"/>
    <n v="113.14"/>
    <n v="32133.27"/>
  </r>
  <r>
    <n v="288"/>
    <n v="1.1000000000000001"/>
    <s v="Network"/>
    <n v="16"/>
    <s v="Mains, PVC - 16&quot;"/>
    <x v="0"/>
    <n v="2004"/>
    <n v="3463.53"/>
    <s v="LF"/>
    <n v="110"/>
    <n v="380988.41"/>
    <s v="n/a"/>
    <s v="n/a"/>
    <n v="18"/>
    <n v="75"/>
    <n v="0.24"/>
    <n v="91437.22"/>
    <n v="289551.19"/>
    <n v="289551.19"/>
    <n v="14409.665869799264"/>
    <n v="30396.085586979927"/>
    <n v="334356.94"/>
    <n v="6.8715998603587538E-3"/>
    <n v="309221.99"/>
    <n v="1092.58"/>
    <n v="310314.57"/>
  </r>
  <r>
    <n v="289"/>
    <n v="1.1000000000000001"/>
    <s v="Network"/>
    <n v="16"/>
    <s v="Mains, DI - 16&quot;"/>
    <x v="0"/>
    <n v="2004"/>
    <n v="210.11"/>
    <s v="LF"/>
    <n v="145"/>
    <n v="30465.48"/>
    <s v="n/a"/>
    <s v="n/a"/>
    <n v="18"/>
    <n v="60"/>
    <n v="0.3"/>
    <n v="9139.64"/>
    <n v="21325.84"/>
    <n v="21325.84"/>
    <n v="1061.2915415502177"/>
    <n v="2238.713154155022"/>
    <n v="24625.84"/>
    <n v="5.0610260611075395E-4"/>
    <n v="22774.62"/>
    <n v="80.47"/>
    <n v="22855.09"/>
  </r>
  <r>
    <n v="290"/>
    <n v="1.1000000000000001"/>
    <s v="Network"/>
    <n v="16"/>
    <s v="Mains, PVC - 16&quot;"/>
    <x v="0"/>
    <n v="2018"/>
    <n v="8238.65"/>
    <s v="LF"/>
    <n v="110"/>
    <n v="906251.38"/>
    <s v="n/a"/>
    <s v="n/a"/>
    <n v="4"/>
    <n v="75"/>
    <n v="0.05"/>
    <n v="48333.41"/>
    <n v="857917.97"/>
    <n v="857917.97"/>
    <n v="42694.73488054554"/>
    <n v="90061.27048805455"/>
    <n v="990673.98"/>
    <n v="2.0360023580276367E-2"/>
    <n v="916201.06"/>
    <n v="3237.24"/>
    <n v="919438.3"/>
  </r>
  <r>
    <n v="291"/>
    <n v="1.1000000000000001"/>
    <s v="Network"/>
    <n v="16"/>
    <s v="Mains, HDD - 16&quot;"/>
    <x v="0"/>
    <n v="1988"/>
    <n v="100"/>
    <s v="LF"/>
    <n v="225"/>
    <n v="22500"/>
    <s v="n/a"/>
    <s v="n/a"/>
    <n v="34"/>
    <n v="75"/>
    <n v="0.45"/>
    <n v="10200"/>
    <n v="12300"/>
    <n v="12300"/>
    <n v="612.11591013848351"/>
    <n v="1291.2115910138484"/>
    <n v="14203.33"/>
    <n v="2.9190242153977512E-4"/>
    <n v="13135.61"/>
    <n v="46.41"/>
    <n v="13182.02"/>
  </r>
  <r>
    <n v="292"/>
    <m/>
    <m/>
    <s v="WATER MAIN TOTALS"/>
    <m/>
    <x v="1"/>
    <m/>
    <m/>
    <m/>
    <m/>
    <n v="46161623.869999968"/>
    <m/>
    <m/>
    <m/>
    <m/>
    <m/>
    <n v="23227371.059999987"/>
    <n v="22934252.819999985"/>
    <n v="22934252.819999985"/>
    <n v="1141335.0437610063"/>
    <n v="2407558.7863761"/>
    <n v="26483146.610000014"/>
    <n v="0.544273394017592"/>
    <n v="24492302.710000008"/>
    <n v="86539.549999999974"/>
    <n v="24578842.26000002"/>
  </r>
  <r>
    <n v="293"/>
    <n v="1.2"/>
    <s v="Network"/>
    <n v="4"/>
    <s v="Gate Valve - 4&quot;"/>
    <x v="0"/>
    <n v="1963"/>
    <n v="52"/>
    <s v="EA"/>
    <n v="1200"/>
    <n v="62400"/>
    <s v="n/a"/>
    <s v="n/a"/>
    <n v="59"/>
    <n v="50"/>
    <n v="1"/>
    <n v="62400"/>
    <n v="0"/>
    <n v="0"/>
    <n v="0"/>
    <n v="0"/>
    <n v="0"/>
    <n v="0"/>
    <n v="0"/>
    <n v="0"/>
    <n v="0"/>
  </r>
  <r>
    <n v="294"/>
    <n v="1.2"/>
    <s v="Network"/>
    <n v="6"/>
    <s v="Gate Valve - 6&quot;"/>
    <x v="0"/>
    <n v="1963"/>
    <n v="208"/>
    <s v="EA"/>
    <n v="2000"/>
    <n v="416000"/>
    <s v="n/a"/>
    <s v="n/a"/>
    <n v="59"/>
    <n v="50"/>
    <n v="1"/>
    <n v="416000"/>
    <n v="0"/>
    <n v="0"/>
    <n v="0"/>
    <n v="0"/>
    <n v="0"/>
    <n v="0"/>
    <n v="0"/>
    <n v="0"/>
    <n v="0"/>
  </r>
  <r>
    <n v="295"/>
    <n v="1.2"/>
    <s v="Network"/>
    <n v="8"/>
    <s v="Gate Valve - 8&quot;"/>
    <x v="0"/>
    <n v="1963"/>
    <n v="11"/>
    <s v="EA"/>
    <n v="3000"/>
    <n v="33000"/>
    <s v="n/a"/>
    <s v="n/a"/>
    <n v="59"/>
    <n v="50"/>
    <n v="1"/>
    <n v="33000"/>
    <n v="0"/>
    <n v="0"/>
    <n v="0"/>
    <n v="0"/>
    <n v="0"/>
    <n v="0"/>
    <n v="0"/>
    <n v="0"/>
    <n v="0"/>
  </r>
  <r>
    <n v="296"/>
    <n v="1.2"/>
    <s v="Network"/>
    <n v="10"/>
    <s v="Gate Valve - 10&quot;"/>
    <x v="0"/>
    <n v="1963"/>
    <n v="5"/>
    <s v="EA"/>
    <n v="4500"/>
    <n v="22500"/>
    <s v="n/a"/>
    <s v="n/a"/>
    <n v="59"/>
    <n v="50"/>
    <n v="1"/>
    <n v="22500"/>
    <n v="0"/>
    <n v="0"/>
    <n v="0"/>
    <n v="0"/>
    <n v="0"/>
    <n v="0"/>
    <n v="0"/>
    <n v="0"/>
    <n v="0"/>
  </r>
  <r>
    <n v="297"/>
    <n v="1.2"/>
    <s v="Network"/>
    <n v="3"/>
    <s v="Gate Valve - 3&quot;"/>
    <x v="0"/>
    <n v="1964"/>
    <n v="5"/>
    <s v="EA"/>
    <n v="600"/>
    <n v="3000"/>
    <s v="n/a"/>
    <s v="n/a"/>
    <n v="58"/>
    <n v="50"/>
    <n v="1"/>
    <n v="3000"/>
    <n v="0"/>
    <n v="0"/>
    <n v="0"/>
    <n v="0"/>
    <n v="0"/>
    <n v="0"/>
    <n v="0"/>
    <n v="0"/>
    <n v="0"/>
  </r>
  <r>
    <n v="298"/>
    <n v="1.2"/>
    <s v="Network"/>
    <n v="4"/>
    <s v="Gate Valve - 4&quot;"/>
    <x v="0"/>
    <n v="1964"/>
    <n v="106"/>
    <s v="EA"/>
    <n v="1200"/>
    <n v="127200"/>
    <s v="n/a"/>
    <s v="n/a"/>
    <n v="58"/>
    <n v="50"/>
    <n v="1"/>
    <n v="127200"/>
    <n v="0"/>
    <n v="0"/>
    <n v="0"/>
    <n v="0"/>
    <n v="0"/>
    <n v="0"/>
    <n v="0"/>
    <n v="0"/>
    <n v="0"/>
  </r>
  <r>
    <n v="299"/>
    <n v="1.2"/>
    <s v="Network"/>
    <n v="6"/>
    <s v="Gate Valve - 6&quot;"/>
    <x v="0"/>
    <n v="1964"/>
    <n v="75"/>
    <s v="EA"/>
    <n v="2000"/>
    <n v="150000"/>
    <s v="n/a"/>
    <s v="n/a"/>
    <n v="58"/>
    <n v="50"/>
    <n v="1"/>
    <n v="150000"/>
    <n v="0"/>
    <n v="0"/>
    <n v="0"/>
    <n v="0"/>
    <n v="0"/>
    <n v="0"/>
    <n v="0"/>
    <n v="0"/>
    <n v="0"/>
  </r>
  <r>
    <n v="300"/>
    <n v="1.2"/>
    <s v="Network"/>
    <n v="8"/>
    <s v="Gate Valve - 8&quot;"/>
    <x v="0"/>
    <n v="1964"/>
    <n v="8"/>
    <s v="EA"/>
    <n v="3000"/>
    <n v="24000"/>
    <s v="n/a"/>
    <s v="n/a"/>
    <n v="58"/>
    <n v="50"/>
    <n v="1"/>
    <n v="24000"/>
    <n v="0"/>
    <n v="0"/>
    <n v="0"/>
    <n v="0"/>
    <n v="0"/>
    <n v="0"/>
    <n v="0"/>
    <n v="0"/>
    <n v="0"/>
  </r>
  <r>
    <n v="301"/>
    <n v="1.2"/>
    <s v="Network"/>
    <n v="4"/>
    <s v="Gate Valve - 4&quot;"/>
    <x v="0"/>
    <n v="1970"/>
    <n v="12"/>
    <s v="EA"/>
    <n v="1200"/>
    <n v="14400"/>
    <s v="n/a"/>
    <s v="n/a"/>
    <n v="52"/>
    <n v="50"/>
    <n v="1"/>
    <n v="14400"/>
    <n v="0"/>
    <n v="0"/>
    <n v="0"/>
    <n v="0"/>
    <n v="0"/>
    <n v="0"/>
    <n v="0"/>
    <n v="0"/>
    <n v="0"/>
  </r>
  <r>
    <n v="302"/>
    <n v="1.2"/>
    <s v="Network"/>
    <n v="6"/>
    <s v="Gate Valve - 6&quot;"/>
    <x v="0"/>
    <n v="1970"/>
    <n v="24"/>
    <s v="EA"/>
    <n v="2000"/>
    <n v="48000"/>
    <s v="n/a"/>
    <s v="n/a"/>
    <n v="52"/>
    <n v="50"/>
    <n v="1"/>
    <n v="48000"/>
    <n v="0"/>
    <n v="0"/>
    <n v="0"/>
    <n v="0"/>
    <n v="0"/>
    <n v="0"/>
    <n v="0"/>
    <n v="0"/>
    <n v="0"/>
  </r>
  <r>
    <n v="303"/>
    <n v="1.2"/>
    <s v="Network"/>
    <n v="6"/>
    <s v="Gate Valve - 6&quot;"/>
    <x v="0"/>
    <n v="1972"/>
    <n v="10"/>
    <s v="EA"/>
    <n v="2000"/>
    <n v="20000"/>
    <s v="n/a"/>
    <s v="n/a"/>
    <n v="50"/>
    <n v="50"/>
    <n v="1"/>
    <n v="20000"/>
    <n v="0"/>
    <n v="0"/>
    <n v="0"/>
    <n v="0"/>
    <n v="0"/>
    <n v="0"/>
    <n v="0"/>
    <n v="0"/>
    <n v="0"/>
  </r>
  <r>
    <n v="304"/>
    <n v="1.2"/>
    <s v="Network"/>
    <n v="4"/>
    <s v="Gate Valve - 4&quot;"/>
    <x v="0"/>
    <n v="1974"/>
    <n v="27"/>
    <s v="EA"/>
    <n v="1200"/>
    <n v="32400"/>
    <s v="n/a"/>
    <s v="n/a"/>
    <n v="48"/>
    <n v="50"/>
    <n v="0.96"/>
    <n v="31104"/>
    <n v="1296"/>
    <n v="1296"/>
    <n v="64.496115409713383"/>
    <n v="136.04961154097134"/>
    <n v="1496.55"/>
    <n v="3.0756630237792857E-5"/>
    <n v="1384.05"/>
    <n v="4.8899999999999997"/>
    <n v="1388.94"/>
  </r>
  <r>
    <n v="305"/>
    <n v="1.2"/>
    <s v="Network"/>
    <n v="6"/>
    <s v="Gate Valve - 6&quot;"/>
    <x v="0"/>
    <n v="1974"/>
    <n v="15"/>
    <s v="EA"/>
    <n v="2000"/>
    <n v="30000"/>
    <s v="n/a"/>
    <s v="n/a"/>
    <n v="48"/>
    <n v="50"/>
    <n v="0.96"/>
    <n v="28800"/>
    <n v="1200"/>
    <n v="1200"/>
    <n v="59.718625379364248"/>
    <n v="125.97186253793643"/>
    <n v="1385.69"/>
    <n v="2.8478269990449493E-5"/>
    <n v="1281.52"/>
    <n v="4.53"/>
    <n v="1286.05"/>
  </r>
  <r>
    <n v="306"/>
    <n v="1.2"/>
    <s v="Network"/>
    <n v="4"/>
    <s v="Gate Valve - 4&quot;"/>
    <x v="0"/>
    <n v="1975"/>
    <n v="27"/>
    <s v="EA"/>
    <n v="1200"/>
    <n v="32400"/>
    <s v="n/a"/>
    <s v="n/a"/>
    <n v="47"/>
    <n v="50"/>
    <n v="0.94"/>
    <n v="30456"/>
    <n v="1944"/>
    <n v="1944"/>
    <n v="96.744173114570074"/>
    <n v="204.07441731145701"/>
    <n v="2244.8200000000002"/>
    <n v="4.6134842598244076E-5"/>
    <n v="2076.0700000000002"/>
    <n v="7.34"/>
    <n v="2083.4100000000003"/>
  </r>
  <r>
    <n v="307"/>
    <n v="1.2"/>
    <s v="Network"/>
    <n v="6"/>
    <s v="Gate Valve - 6&quot;"/>
    <x v="0"/>
    <n v="1975"/>
    <n v="5"/>
    <s v="EA"/>
    <n v="2000"/>
    <n v="10000"/>
    <s v="n/a"/>
    <s v="n/a"/>
    <n v="47"/>
    <n v="50"/>
    <n v="0.94"/>
    <n v="9400"/>
    <n v="600"/>
    <n v="600"/>
    <n v="29.859312689682124"/>
    <n v="62.985931268968216"/>
    <n v="692.85"/>
    <n v="1.4239237753669962E-5"/>
    <n v="640.77"/>
    <n v="2.2599999999999998"/>
    <n v="643.03"/>
  </r>
  <r>
    <n v="308"/>
    <n v="1.2"/>
    <s v="Network"/>
    <n v="8"/>
    <s v="Gate Valve - 8&quot;"/>
    <x v="0"/>
    <n v="1975"/>
    <n v="2"/>
    <s v="EA"/>
    <n v="3000"/>
    <n v="6000"/>
    <s v="n/a"/>
    <s v="n/a"/>
    <n v="47"/>
    <n v="50"/>
    <n v="0.94"/>
    <n v="5640"/>
    <n v="360"/>
    <n v="360"/>
    <n v="17.915587613809276"/>
    <n v="37.791558761380934"/>
    <n v="415.71"/>
    <n v="8.5435426522019764E-6"/>
    <n v="384.46"/>
    <n v="1.36"/>
    <n v="385.82"/>
  </r>
  <r>
    <n v="309"/>
    <n v="1.2"/>
    <s v="Network"/>
    <n v="2"/>
    <s v="Gate Valve - 2&quot;"/>
    <x v="0"/>
    <n v="1976"/>
    <n v="1"/>
    <s v="EA"/>
    <n v="450"/>
    <n v="450"/>
    <s v="n/a"/>
    <s v="n/a"/>
    <n v="46"/>
    <n v="50"/>
    <n v="0.92"/>
    <n v="414"/>
    <n v="36"/>
    <n v="36"/>
    <n v="1.7915587613809274"/>
    <n v="3.779155876138093"/>
    <n v="41.57"/>
    <n v="8.5433371353115448E-7"/>
    <n v="38.450000000000003"/>
    <n v="0.14000000000000001"/>
    <n v="38.590000000000003"/>
  </r>
  <r>
    <n v="310"/>
    <n v="1.2"/>
    <s v="Network"/>
    <n v="4"/>
    <s v="Gate Valve - 4&quot;"/>
    <x v="0"/>
    <n v="1976"/>
    <n v="38"/>
    <s v="EA"/>
    <n v="1200"/>
    <n v="45600"/>
    <s v="n/a"/>
    <s v="n/a"/>
    <n v="46"/>
    <n v="50"/>
    <n v="0.92"/>
    <n v="41952"/>
    <n v="3648"/>
    <n v="3648"/>
    <n v="181.54462115326731"/>
    <n v="382.95446211532675"/>
    <n v="4212.5"/>
    <n v="8.6573990095020157E-5"/>
    <n v="3895.83"/>
    <n v="13.77"/>
    <n v="3909.6"/>
  </r>
  <r>
    <n v="311"/>
    <n v="1.2"/>
    <s v="Network"/>
    <n v="6"/>
    <s v="Gate Valve - 6&quot;"/>
    <x v="0"/>
    <n v="1976"/>
    <n v="22"/>
    <s v="EA"/>
    <n v="2000"/>
    <n v="44000"/>
    <s v="n/a"/>
    <s v="n/a"/>
    <n v="46"/>
    <n v="50"/>
    <n v="0.92"/>
    <n v="40480"/>
    <n v="3520"/>
    <n v="3520"/>
    <n v="175.17463444613514"/>
    <n v="369.51746344461355"/>
    <n v="4064.69"/>
    <n v="8.3536244937525809E-5"/>
    <n v="3759.13"/>
    <n v="13.28"/>
    <n v="3772.4100000000003"/>
  </r>
  <r>
    <n v="312"/>
    <n v="1.2"/>
    <s v="Network"/>
    <n v="6"/>
    <s v="Gate Valve - 6&quot;"/>
    <x v="0"/>
    <n v="1977"/>
    <n v="9"/>
    <s v="EA"/>
    <n v="2000"/>
    <n v="18000"/>
    <s v="n/a"/>
    <s v="n/a"/>
    <n v="45"/>
    <n v="50"/>
    <n v="0.9"/>
    <n v="16200"/>
    <n v="1800"/>
    <n v="1800"/>
    <n v="89.577938069046368"/>
    <n v="188.95779380690465"/>
    <n v="2078.54"/>
    <n v="4.2717507744119452E-5"/>
    <n v="1922.29"/>
    <n v="6.79"/>
    <n v="1929.08"/>
  </r>
  <r>
    <n v="313"/>
    <n v="1.2"/>
    <s v="Network"/>
    <n v="4"/>
    <s v="Gate Valve - 4&quot;"/>
    <x v="0"/>
    <n v="1978"/>
    <n v="1"/>
    <s v="EA"/>
    <n v="1200"/>
    <n v="1200"/>
    <s v="n/a"/>
    <s v="n/a"/>
    <n v="44"/>
    <n v="50"/>
    <n v="0.88"/>
    <n v="1056"/>
    <n v="144"/>
    <n v="144"/>
    <n v="7.1662350455237096"/>
    <n v="15.116623504552372"/>
    <n v="166.28"/>
    <n v="3.4173348541246179E-6"/>
    <n v="153.78"/>
    <n v="0.54"/>
    <n v="154.32"/>
  </r>
  <r>
    <n v="314"/>
    <n v="1.2"/>
    <s v="Network"/>
    <n v="6"/>
    <s v="Gate Valve - 6&quot;"/>
    <x v="0"/>
    <n v="1978"/>
    <n v="3"/>
    <s v="EA"/>
    <n v="2000"/>
    <n v="6000"/>
    <s v="n/a"/>
    <s v="n/a"/>
    <n v="44"/>
    <n v="50"/>
    <n v="0.88"/>
    <n v="5280"/>
    <n v="720"/>
    <n v="720"/>
    <n v="35.831175227618552"/>
    <n v="75.583117522761867"/>
    <n v="831.41"/>
    <n v="1.7086879787513521E-5"/>
    <n v="768.91"/>
    <n v="2.72"/>
    <n v="771.63"/>
  </r>
  <r>
    <n v="315"/>
    <n v="1.2"/>
    <s v="Network"/>
    <n v="6"/>
    <s v="Gate Valve - 6&quot;"/>
    <x v="0"/>
    <n v="1980"/>
    <n v="19"/>
    <s v="EA"/>
    <n v="2000"/>
    <n v="38000"/>
    <s v="n/a"/>
    <s v="n/a"/>
    <n v="42"/>
    <n v="50"/>
    <n v="0.84"/>
    <n v="31920"/>
    <n v="6080"/>
    <n v="6080"/>
    <n v="302.57436858877884"/>
    <n v="638.25743685887801"/>
    <n v="7020.83"/>
    <n v="1.4428991498607012E-4"/>
    <n v="6493.05"/>
    <n v="22.94"/>
    <n v="6515.99"/>
  </r>
  <r>
    <n v="316"/>
    <n v="1.2"/>
    <s v="Network"/>
    <n v="8"/>
    <s v="Gate Valve - 8&quot;"/>
    <x v="0"/>
    <n v="1980"/>
    <n v="11"/>
    <s v="EA"/>
    <n v="3000"/>
    <n v="33000"/>
    <s v="n/a"/>
    <s v="n/a"/>
    <n v="42"/>
    <n v="50"/>
    <n v="0.84"/>
    <n v="27720"/>
    <n v="5280"/>
    <n v="5280"/>
    <n v="262.76195166920269"/>
    <n v="554.27619516692027"/>
    <n v="6097.04"/>
    <n v="1.2530447016473393E-4"/>
    <n v="5638.7"/>
    <n v="19.920000000000002"/>
    <n v="5658.62"/>
  </r>
  <r>
    <n v="317"/>
    <n v="1.2"/>
    <s v="Network"/>
    <n v="4"/>
    <s v="Gate Valve - 4&quot;"/>
    <x v="0"/>
    <n v="1981"/>
    <n v="2"/>
    <s v="EA"/>
    <n v="1200"/>
    <n v="2400"/>
    <s v="n/a"/>
    <s v="n/a"/>
    <n v="41"/>
    <n v="50"/>
    <n v="0.82"/>
    <n v="1968"/>
    <n v="432"/>
    <n v="432"/>
    <n v="21.498705136571129"/>
    <n v="45.349870513657116"/>
    <n v="498.85"/>
    <n v="1.0252210079264287E-5"/>
    <n v="461.35"/>
    <n v="1.63"/>
    <n v="462.98"/>
  </r>
  <r>
    <n v="318"/>
    <n v="1.2"/>
    <s v="Network"/>
    <n v="6"/>
    <s v="Gate Valve - 6&quot;"/>
    <x v="0"/>
    <n v="1981"/>
    <n v="25"/>
    <s v="EA"/>
    <n v="2000"/>
    <n v="50000"/>
    <s v="n/a"/>
    <s v="n/a"/>
    <n v="41"/>
    <n v="50"/>
    <n v="0.82"/>
    <n v="41000"/>
    <n v="9000"/>
    <n v="9000"/>
    <n v="447.88969034523183"/>
    <n v="944.78896903452323"/>
    <n v="10392.68"/>
    <n v="2.1358712768681642E-4"/>
    <n v="9611.42"/>
    <n v="33.96"/>
    <n v="9645.3799999999992"/>
  </r>
  <r>
    <n v="319"/>
    <n v="1.2"/>
    <s v="Network"/>
    <n v="8"/>
    <s v="Gate Valve - 8&quot;"/>
    <x v="0"/>
    <n v="1981"/>
    <n v="12"/>
    <s v="EA"/>
    <n v="3000"/>
    <n v="36000"/>
    <s v="n/a"/>
    <s v="n/a"/>
    <n v="41"/>
    <n v="50"/>
    <n v="0.82"/>
    <n v="29520"/>
    <n v="6480"/>
    <n v="6480"/>
    <n v="322.48057704856694"/>
    <n v="680.24805770485682"/>
    <n v="7482.73"/>
    <n v="1.5378274015518341E-4"/>
    <n v="6920.22"/>
    <n v="24.45"/>
    <n v="6944.67"/>
  </r>
  <r>
    <n v="320"/>
    <n v="1.2"/>
    <s v="Network"/>
    <n v="8"/>
    <s v="Gate Valve - 8&quot;"/>
    <x v="0"/>
    <n v="1982"/>
    <n v="1"/>
    <s v="EA"/>
    <n v="3000"/>
    <n v="3000"/>
    <s v="n/a"/>
    <s v="n/a"/>
    <n v="40"/>
    <n v="50"/>
    <n v="0.8"/>
    <n v="2400"/>
    <n v="600"/>
    <n v="600"/>
    <n v="29.859312689682124"/>
    <n v="62.985931268968216"/>
    <n v="692.85"/>
    <n v="1.4239237753669962E-5"/>
    <n v="640.77"/>
    <n v="2.2599999999999998"/>
    <n v="643.03"/>
  </r>
  <r>
    <n v="321"/>
    <n v="1.2"/>
    <s v="Network"/>
    <n v="2"/>
    <s v="Gate Valve - 2&quot;"/>
    <x v="0"/>
    <n v="1983"/>
    <n v="1"/>
    <s v="EA"/>
    <n v="450"/>
    <n v="450"/>
    <s v="n/a"/>
    <s v="n/a"/>
    <n v="39"/>
    <n v="50"/>
    <n v="0.78"/>
    <n v="351"/>
    <n v="99"/>
    <n v="99"/>
    <n v="4.9267865937975506"/>
    <n v="10.392678659379754"/>
    <n v="114.32"/>
    <n v="2.3494690914332827E-6"/>
    <n v="105.73"/>
    <n v="0.37"/>
    <n v="106.10000000000001"/>
  </r>
  <r>
    <n v="322"/>
    <n v="1.2"/>
    <s v="Network"/>
    <n v="4"/>
    <s v="Gate Valve - 4&quot;"/>
    <x v="0"/>
    <n v="1983"/>
    <n v="2"/>
    <s v="EA"/>
    <n v="1200"/>
    <n v="2400"/>
    <s v="n/a"/>
    <s v="n/a"/>
    <n v="39"/>
    <n v="50"/>
    <n v="0.78"/>
    <n v="1872"/>
    <n v="528"/>
    <n v="528"/>
    <n v="26.276195166920267"/>
    <n v="55.427619516692033"/>
    <n v="609.70000000000005"/>
    <n v="1.2530364809717222E-5"/>
    <n v="563.87"/>
    <n v="1.99"/>
    <n v="565.86"/>
  </r>
  <r>
    <n v="323"/>
    <n v="1.2"/>
    <s v="Network"/>
    <n v="6"/>
    <s v="Gate Valve - 6&quot;"/>
    <x v="0"/>
    <n v="1983"/>
    <n v="22"/>
    <s v="EA"/>
    <n v="2000"/>
    <n v="44000"/>
    <s v="n/a"/>
    <s v="n/a"/>
    <n v="39"/>
    <n v="50"/>
    <n v="0.78"/>
    <n v="34320"/>
    <n v="9680"/>
    <n v="9680"/>
    <n v="481.7302447268716"/>
    <n v="1016.1730244726873"/>
    <n v="11177.9"/>
    <n v="2.2972472495741858E-4"/>
    <n v="10337.61"/>
    <n v="36.53"/>
    <n v="10374.140000000001"/>
  </r>
  <r>
    <n v="324"/>
    <n v="1.2"/>
    <s v="Network"/>
    <n v="2"/>
    <s v="Gate Valve - 2&quot;"/>
    <x v="0"/>
    <n v="1984"/>
    <n v="1"/>
    <s v="EA"/>
    <n v="450"/>
    <n v="450"/>
    <s v="n/a"/>
    <s v="n/a"/>
    <n v="38"/>
    <n v="50"/>
    <n v="0.76"/>
    <n v="342"/>
    <n v="108"/>
    <n v="108"/>
    <n v="5.3746762841427822"/>
    <n v="11.337467628414279"/>
    <n v="124.71"/>
    <n v="2.5630011405934632E-6"/>
    <n v="115.34"/>
    <n v="0.41"/>
    <n v="115.75"/>
  </r>
  <r>
    <n v="325"/>
    <n v="1.2"/>
    <s v="Network"/>
    <n v="4"/>
    <s v="Gate Valve - 4&quot;"/>
    <x v="0"/>
    <n v="1984"/>
    <n v="1"/>
    <s v="EA"/>
    <n v="1200"/>
    <n v="1200"/>
    <s v="n/a"/>
    <s v="n/a"/>
    <n v="38"/>
    <n v="50"/>
    <n v="0.76"/>
    <n v="912"/>
    <n v="288"/>
    <n v="288"/>
    <n v="14.332470091047419"/>
    <n v="30.233247009104744"/>
    <n v="332.57"/>
    <n v="6.8348752251396688E-6"/>
    <n v="307.57"/>
    <n v="1.0900000000000001"/>
    <n v="308.65999999999997"/>
  </r>
  <r>
    <n v="326"/>
    <n v="1.2"/>
    <s v="Network"/>
    <n v="6"/>
    <s v="Gate Valve - 6&quot;"/>
    <x v="0"/>
    <n v="1984"/>
    <n v="22"/>
    <s v="EA"/>
    <n v="2000"/>
    <n v="44000"/>
    <s v="n/a"/>
    <s v="n/a"/>
    <n v="38"/>
    <n v="50"/>
    <n v="0.76"/>
    <n v="33440"/>
    <n v="10560"/>
    <n v="10560"/>
    <n v="525.52390333840538"/>
    <n v="1108.5523903338405"/>
    <n v="12194.08"/>
    <n v="2.5060894032946787E-4"/>
    <n v="11277.4"/>
    <n v="39.85"/>
    <n v="11317.25"/>
  </r>
  <r>
    <n v="327"/>
    <n v="1.2"/>
    <s v="Network"/>
    <n v="8"/>
    <s v="Gate Valve - 8&quot;"/>
    <x v="0"/>
    <n v="1984"/>
    <n v="49"/>
    <s v="EA"/>
    <n v="3000"/>
    <n v="147000"/>
    <s v="n/a"/>
    <s v="n/a"/>
    <n v="38"/>
    <n v="50"/>
    <n v="0.76"/>
    <n v="111720"/>
    <n v="35280"/>
    <n v="35280"/>
    <n v="1755.7275861533089"/>
    <n v="3703.5727586153316"/>
    <n v="40739.300000000003"/>
    <n v="8.3726142544286177E-4"/>
    <n v="37676.76"/>
    <n v="133.12"/>
    <n v="37809.880000000005"/>
  </r>
  <r>
    <n v="328"/>
    <n v="1.2"/>
    <s v="Network"/>
    <n v="2"/>
    <s v="Gate Valve - 2&quot;"/>
    <x v="0"/>
    <n v="1985"/>
    <n v="1"/>
    <s v="EA"/>
    <n v="450"/>
    <n v="450"/>
    <s v="n/a"/>
    <s v="n/a"/>
    <n v="37"/>
    <n v="50"/>
    <n v="0.74"/>
    <n v="333"/>
    <n v="117"/>
    <n v="117"/>
    <n v="5.8225659744880138"/>
    <n v="12.282256597448802"/>
    <n v="135.1"/>
    <n v="2.7765331897536434E-6"/>
    <n v="124.94"/>
    <n v="0.44"/>
    <n v="125.38"/>
  </r>
  <r>
    <n v="329"/>
    <n v="1.2"/>
    <s v="Network"/>
    <n v="6"/>
    <s v="Gate Valve - 6&quot;"/>
    <x v="0"/>
    <n v="1985"/>
    <n v="1"/>
    <s v="EA"/>
    <n v="2000"/>
    <n v="2000"/>
    <s v="n/a"/>
    <s v="n/a"/>
    <n v="37"/>
    <n v="50"/>
    <n v="0.74"/>
    <n v="1480"/>
    <n v="520"/>
    <n v="520"/>
    <n v="25.878070997724507"/>
    <n v="54.587807099772455"/>
    <n v="600.47"/>
    <n v="1.2340672719847302E-5"/>
    <n v="555.33000000000004"/>
    <n v="1.96"/>
    <n v="557.29000000000008"/>
  </r>
  <r>
    <n v="330"/>
    <n v="1.2"/>
    <s v="Network"/>
    <n v="4"/>
    <s v="Gate Valve - 4&quot;"/>
    <x v="0"/>
    <n v="1987"/>
    <n v="14"/>
    <s v="EA"/>
    <n v="1200"/>
    <n v="16800"/>
    <s v="n/a"/>
    <s v="n/a"/>
    <n v="35"/>
    <n v="50"/>
    <n v="0.7"/>
    <n v="11760"/>
    <n v="5040"/>
    <n v="5040"/>
    <n v="250.81822659332983"/>
    <n v="529.08182265933306"/>
    <n v="5819.9"/>
    <n v="1.1960877506326594E-4"/>
    <n v="5382.39"/>
    <n v="19.02"/>
    <n v="5401.4100000000008"/>
  </r>
  <r>
    <n v="331"/>
    <n v="1.2"/>
    <s v="Network"/>
    <n v="6"/>
    <s v="Gate Valve - 6&quot;"/>
    <x v="0"/>
    <n v="1987"/>
    <n v="8"/>
    <s v="EA"/>
    <n v="2000"/>
    <n v="16000"/>
    <s v="n/a"/>
    <s v="n/a"/>
    <n v="35"/>
    <n v="50"/>
    <n v="0.7"/>
    <n v="11200"/>
    <n v="4800"/>
    <n v="4800"/>
    <n v="238.87450151745699"/>
    <n v="503.88745015174572"/>
    <n v="5542.76"/>
    <n v="1.1391307996179797E-4"/>
    <n v="5126.09"/>
    <n v="18.11"/>
    <n v="5144.2"/>
  </r>
  <r>
    <n v="332"/>
    <n v="1.2"/>
    <s v="Network"/>
    <n v="8"/>
    <s v="Gate Valve - 8&quot;"/>
    <x v="0"/>
    <n v="1987"/>
    <n v="6"/>
    <s v="EA"/>
    <n v="3000"/>
    <n v="18000"/>
    <s v="n/a"/>
    <s v="n/a"/>
    <n v="35"/>
    <n v="50"/>
    <n v="0.7"/>
    <n v="12600"/>
    <n v="5400"/>
    <n v="5400"/>
    <n v="268.73381420713906"/>
    <n v="566.87338142071394"/>
    <n v="6235.61"/>
    <n v="1.2815231771546792E-4"/>
    <n v="5766.85"/>
    <n v="20.38"/>
    <n v="5787.2300000000005"/>
  </r>
  <r>
    <n v="333"/>
    <n v="1.2"/>
    <s v="Network"/>
    <n v="2"/>
    <s v="Gate Valve - 2&quot;"/>
    <x v="0"/>
    <n v="1988"/>
    <n v="3"/>
    <s v="EA"/>
    <n v="450"/>
    <n v="1350"/>
    <s v="n/a"/>
    <s v="n/a"/>
    <n v="34"/>
    <n v="50"/>
    <n v="0.68"/>
    <n v="918"/>
    <n v="432"/>
    <n v="432"/>
    <n v="21.498705136571129"/>
    <n v="45.349870513657116"/>
    <n v="498.85"/>
    <n v="1.0252210079264287E-5"/>
    <n v="461.35"/>
    <n v="1.63"/>
    <n v="462.98"/>
  </r>
  <r>
    <n v="334"/>
    <n v="1.2"/>
    <s v="Network"/>
    <n v="4"/>
    <s v="Gate Valve - 4&quot;"/>
    <x v="0"/>
    <n v="1988"/>
    <n v="2"/>
    <s v="EA"/>
    <n v="1200"/>
    <n v="2400"/>
    <s v="n/a"/>
    <s v="n/a"/>
    <n v="34"/>
    <n v="50"/>
    <n v="0.68"/>
    <n v="1632"/>
    <n v="768"/>
    <n v="768"/>
    <n v="38.219920242793116"/>
    <n v="80.621992024279322"/>
    <n v="886.84"/>
    <n v="1.8226059911185206E-5"/>
    <n v="820.17"/>
    <n v="2.9"/>
    <n v="823.06999999999994"/>
  </r>
  <r>
    <n v="335"/>
    <n v="1.2"/>
    <s v="Network"/>
    <n v="6"/>
    <s v="Gate Valve - 6&quot;"/>
    <x v="0"/>
    <n v="1988"/>
    <n v="21"/>
    <s v="EA"/>
    <n v="2000"/>
    <n v="42000"/>
    <s v="n/a"/>
    <s v="n/a"/>
    <n v="34"/>
    <n v="50"/>
    <n v="0.68"/>
    <n v="28560"/>
    <n v="13440"/>
    <n v="13440"/>
    <n v="668.8486042488795"/>
    <n v="1410.8848604248881"/>
    <n v="15519.73"/>
    <n v="3.1895666499641239E-4"/>
    <n v="14353.05"/>
    <n v="50.71"/>
    <n v="14403.759999999998"/>
  </r>
  <r>
    <n v="336"/>
    <n v="1.2"/>
    <s v="Network"/>
    <n v="8"/>
    <s v="Gate Valve - 8&quot;"/>
    <x v="0"/>
    <n v="1988"/>
    <n v="5"/>
    <s v="EA"/>
    <n v="3000"/>
    <n v="15000"/>
    <s v="n/a"/>
    <s v="n/a"/>
    <n v="34"/>
    <n v="50"/>
    <n v="0.68"/>
    <n v="10200"/>
    <n v="4800"/>
    <n v="4800"/>
    <n v="238.87450151745699"/>
    <n v="503.88745015174572"/>
    <n v="5542.76"/>
    <n v="1.1391307996179797E-4"/>
    <n v="5126.09"/>
    <n v="18.11"/>
    <n v="5144.2"/>
  </r>
  <r>
    <n v="337"/>
    <n v="1.2"/>
    <s v="Network"/>
    <n v="12"/>
    <s v="Gate Valve - 12&quot;"/>
    <x v="0"/>
    <n v="1988"/>
    <n v="8"/>
    <s v="EA"/>
    <n v="7500"/>
    <n v="60000"/>
    <s v="n/a"/>
    <s v="n/a"/>
    <n v="34"/>
    <n v="50"/>
    <n v="0.68"/>
    <n v="40800"/>
    <n v="19200"/>
    <n v="19200"/>
    <n v="955.49800606982797"/>
    <n v="2015.5498006069829"/>
    <n v="22171.05"/>
    <n v="4.5565252536408228E-4"/>
    <n v="20504.36"/>
    <n v="72.45"/>
    <n v="20576.810000000001"/>
  </r>
  <r>
    <n v="338"/>
    <n v="1.2"/>
    <s v="Network"/>
    <n v="4"/>
    <s v="Gate Valve - 4&quot;"/>
    <x v="0"/>
    <n v="1989"/>
    <n v="4"/>
    <s v="EA"/>
    <n v="1200"/>
    <n v="4800"/>
    <s v="n/a"/>
    <s v="n/a"/>
    <n v="33"/>
    <n v="50"/>
    <n v="0.66"/>
    <n v="3168"/>
    <n v="1632"/>
    <n v="1632"/>
    <n v="81.217330515935387"/>
    <n v="171.32173305159355"/>
    <n v="1884.54"/>
    <n v="3.8730480069713776E-5"/>
    <n v="1742.87"/>
    <n v="6.16"/>
    <n v="1749.03"/>
  </r>
  <r>
    <n v="339"/>
    <n v="1.2"/>
    <s v="Network"/>
    <n v="6"/>
    <s v="Gate Valve - 6&quot;"/>
    <x v="0"/>
    <n v="1989"/>
    <n v="1"/>
    <s v="EA"/>
    <n v="2000"/>
    <n v="2000"/>
    <s v="n/a"/>
    <s v="n/a"/>
    <n v="33"/>
    <n v="50"/>
    <n v="0.66"/>
    <n v="1320"/>
    <n v="680"/>
    <n v="680"/>
    <n v="33.840554381639734"/>
    <n v="71.384055438163983"/>
    <n v="785.22"/>
    <n v="1.6137597270602193E-5"/>
    <n v="726.19"/>
    <n v="2.57"/>
    <n v="728.7600000000001"/>
  </r>
  <r>
    <n v="340"/>
    <n v="1.2"/>
    <s v="Network"/>
    <n v="8"/>
    <s v="Gate Valve - 8&quot;"/>
    <x v="0"/>
    <n v="1989"/>
    <n v="7"/>
    <s v="EA"/>
    <n v="3000"/>
    <n v="21000"/>
    <s v="n/a"/>
    <s v="n/a"/>
    <n v="33"/>
    <n v="50"/>
    <n v="0.66"/>
    <n v="13860"/>
    <n v="7140"/>
    <n v="7140"/>
    <n v="355.32582100721726"/>
    <n v="749.53258210072181"/>
    <n v="8244.86"/>
    <n v="1.6944579892577517E-4"/>
    <n v="7625.06"/>
    <n v="26.94"/>
    <n v="7652"/>
  </r>
  <r>
    <n v="341"/>
    <n v="1.2"/>
    <s v="Network"/>
    <n v="4"/>
    <s v="Gate Valve - 4&quot;"/>
    <x v="0"/>
    <n v="1990"/>
    <n v="6"/>
    <s v="EA"/>
    <n v="1200"/>
    <n v="7200"/>
    <s v="n/a"/>
    <s v="n/a"/>
    <n v="32"/>
    <n v="50"/>
    <n v="0.64"/>
    <n v="4608"/>
    <n v="2592"/>
    <n v="2592"/>
    <n v="128.99223081942677"/>
    <n v="272.09922308194268"/>
    <n v="2993.09"/>
    <n v="6.1513054958695288E-5"/>
    <n v="2768.09"/>
    <n v="9.7799999999999994"/>
    <n v="2777.8700000000003"/>
  </r>
  <r>
    <n v="342"/>
    <n v="1.2"/>
    <s v="Network"/>
    <n v="6"/>
    <s v="Gate Valve - 6&quot;"/>
    <x v="0"/>
    <n v="1990"/>
    <n v="23"/>
    <s v="EA"/>
    <n v="2000"/>
    <n v="46000"/>
    <s v="n/a"/>
    <s v="n/a"/>
    <n v="32"/>
    <n v="50"/>
    <n v="0.64"/>
    <n v="29440"/>
    <n v="16560"/>
    <n v="16560"/>
    <n v="824.11703023522659"/>
    <n v="1738.4117030235227"/>
    <n v="19122.53"/>
    <n v="3.9300029028171529E-4"/>
    <n v="17685.009999999998"/>
    <n v="62.49"/>
    <n v="17747.5"/>
  </r>
  <r>
    <n v="343"/>
    <n v="1.2"/>
    <s v="Network"/>
    <n v="8"/>
    <s v="Gate Valve - 8&quot;"/>
    <x v="0"/>
    <n v="1990"/>
    <n v="16"/>
    <s v="EA"/>
    <n v="3000"/>
    <n v="48000"/>
    <s v="n/a"/>
    <s v="n/a"/>
    <n v="32"/>
    <n v="50"/>
    <n v="0.64"/>
    <n v="30720"/>
    <n v="17280"/>
    <n v="17280"/>
    <n v="859.94820546284518"/>
    <n v="1813.9948205462847"/>
    <n v="19953.939999999999"/>
    <n v="4.1008717006922883E-4"/>
    <n v="18453.919999999998"/>
    <n v="65.2"/>
    <n v="18519.12"/>
  </r>
  <r>
    <n v="344"/>
    <n v="1.2"/>
    <s v="Network"/>
    <n v="4"/>
    <s v="Gate Valve - 4&quot;"/>
    <x v="0"/>
    <n v="1991"/>
    <n v="5"/>
    <s v="EA"/>
    <n v="1200"/>
    <n v="6000"/>
    <s v="n/a"/>
    <s v="n/a"/>
    <n v="31"/>
    <n v="50"/>
    <n v="0.62"/>
    <n v="3720"/>
    <n v="2280"/>
    <n v="2280"/>
    <n v="113.46538822079206"/>
    <n v="239.34653882207922"/>
    <n v="2632.81"/>
    <n v="5.4108692430164988E-5"/>
    <n v="2434.89"/>
    <n v="8.6"/>
    <n v="2443.4899999999998"/>
  </r>
  <r>
    <n v="345"/>
    <n v="1.2"/>
    <s v="Network"/>
    <n v="6"/>
    <s v="Gate Valve - 6&quot;"/>
    <x v="0"/>
    <n v="1991"/>
    <n v="10"/>
    <s v="EA"/>
    <n v="2000"/>
    <n v="20000"/>
    <s v="n/a"/>
    <s v="n/a"/>
    <n v="31"/>
    <n v="50"/>
    <n v="0.62"/>
    <n v="12400"/>
    <n v="7600"/>
    <n v="7600"/>
    <n v="378.21796073597352"/>
    <n v="797.8217960735974"/>
    <n v="8776.0400000000009"/>
    <n v="1.8036244511181028E-4"/>
    <n v="8116.31"/>
    <n v="28.68"/>
    <n v="8144.9900000000007"/>
  </r>
  <r>
    <n v="346"/>
    <n v="1.2"/>
    <s v="Network"/>
    <n v="8"/>
    <s v="Gate Valve - 8&quot;"/>
    <x v="0"/>
    <n v="1991"/>
    <n v="4"/>
    <s v="EA"/>
    <n v="3000"/>
    <n v="12000"/>
    <s v="n/a"/>
    <s v="n/a"/>
    <n v="31"/>
    <n v="50"/>
    <n v="0.62"/>
    <n v="7440"/>
    <n v="4560"/>
    <n v="4560"/>
    <n v="226.93077644158413"/>
    <n v="478.69307764415845"/>
    <n v="5265.62"/>
    <n v="1.0821738486032998E-4"/>
    <n v="4869.78"/>
    <n v="17.21"/>
    <n v="4886.99"/>
  </r>
  <r>
    <n v="347"/>
    <n v="1.2"/>
    <s v="Network"/>
    <n v="4"/>
    <s v="Gate Valve - 4&quot;"/>
    <x v="0"/>
    <n v="1992"/>
    <n v="13"/>
    <s v="EA"/>
    <n v="1200"/>
    <n v="15600"/>
    <s v="n/a"/>
    <s v="n/a"/>
    <n v="30"/>
    <n v="50"/>
    <n v="0.6"/>
    <n v="9360"/>
    <n v="6240"/>
    <n v="6240"/>
    <n v="310.53685197269408"/>
    <n v="655.05368519726949"/>
    <n v="7205.59"/>
    <n v="1.4808704505371546E-4"/>
    <n v="6663.92"/>
    <n v="23.55"/>
    <n v="6687.47"/>
  </r>
  <r>
    <n v="348"/>
    <n v="1.2"/>
    <s v="Network"/>
    <n v="6"/>
    <s v="Gate Valve - 6&quot;"/>
    <x v="0"/>
    <n v="1992"/>
    <n v="16"/>
    <s v="EA"/>
    <n v="2000"/>
    <n v="32000"/>
    <s v="n/a"/>
    <s v="n/a"/>
    <n v="30"/>
    <n v="50"/>
    <n v="0.6"/>
    <n v="19200"/>
    <n v="12800"/>
    <n v="12800"/>
    <n v="636.99867071321864"/>
    <n v="1343.6998670713219"/>
    <n v="14780.7"/>
    <n v="3.0376835024272154E-4"/>
    <n v="13669.58"/>
    <n v="48.3"/>
    <n v="13717.88"/>
  </r>
  <r>
    <n v="349"/>
    <n v="1.2"/>
    <s v="Network"/>
    <n v="8"/>
    <s v="Gate Valve - 8&quot;"/>
    <x v="0"/>
    <n v="1992"/>
    <n v="29"/>
    <s v="EA"/>
    <n v="3000"/>
    <n v="87000"/>
    <s v="n/a"/>
    <s v="n/a"/>
    <n v="30"/>
    <n v="50"/>
    <n v="0.6"/>
    <n v="52200"/>
    <n v="34800"/>
    <n v="34800"/>
    <n v="1731.840136001563"/>
    <n v="3653.1840136001565"/>
    <n v="40185.019999999997"/>
    <n v="8.2587003523992559E-4"/>
    <n v="37164.15"/>
    <n v="131.31"/>
    <n v="37295.46"/>
  </r>
  <r>
    <n v="350"/>
    <n v="1.2"/>
    <s v="Network"/>
    <n v="12"/>
    <s v="Gate Valve - 12&quot;"/>
    <x v="0"/>
    <n v="1992"/>
    <n v="3"/>
    <s v="EA"/>
    <n v="7500"/>
    <n v="22500"/>
    <s v="n/a"/>
    <s v="n/a"/>
    <n v="30"/>
    <n v="50"/>
    <n v="0.6"/>
    <n v="13500"/>
    <n v="9000"/>
    <n v="9000"/>
    <n v="447.88969034523183"/>
    <n v="944.78896903452323"/>
    <n v="10392.68"/>
    <n v="2.1358712768681642E-4"/>
    <n v="9611.42"/>
    <n v="33.96"/>
    <n v="9645.3799999999992"/>
  </r>
  <r>
    <n v="351"/>
    <n v="1.2"/>
    <s v="Network"/>
    <n v="16"/>
    <s v="Gate Valve - 16&quot;"/>
    <x v="0"/>
    <n v="1992"/>
    <n v="21"/>
    <s v="EA"/>
    <n v="10000"/>
    <n v="210000"/>
    <s v="n/a"/>
    <s v="n/a"/>
    <n v="30"/>
    <n v="50"/>
    <n v="0.6"/>
    <n v="126000"/>
    <n v="84000"/>
    <n v="84000"/>
    <n v="4180.3037765554973"/>
    <n v="8818.0303776555502"/>
    <n v="96998.33"/>
    <n v="1.9934795158821359E-3"/>
    <n v="89706.58"/>
    <n v="316.95999999999998"/>
    <n v="90023.540000000008"/>
  </r>
  <r>
    <n v="352"/>
    <n v="1.2"/>
    <s v="Network"/>
    <n v="4"/>
    <s v="Gate Valve - 4&quot;"/>
    <x v="0"/>
    <n v="1993"/>
    <n v="12"/>
    <s v="EA"/>
    <n v="1200"/>
    <n v="14400"/>
    <s v="n/a"/>
    <s v="n/a"/>
    <n v="29"/>
    <n v="50"/>
    <n v="0.57999999999999996"/>
    <n v="8352"/>
    <n v="6048"/>
    <n v="6048"/>
    <n v="300.98187191199582"/>
    <n v="634.89818719119967"/>
    <n v="6983.88"/>
    <n v="1.4353053007591914E-4"/>
    <n v="6458.87"/>
    <n v="22.82"/>
    <n v="6481.69"/>
  </r>
  <r>
    <n v="353"/>
    <n v="1.2"/>
    <s v="Network"/>
    <n v="6"/>
    <s v="Gate Valve - 6&quot;"/>
    <x v="0"/>
    <n v="1993"/>
    <n v="17"/>
    <s v="EA"/>
    <n v="2000"/>
    <n v="34000"/>
    <s v="n/a"/>
    <s v="n/a"/>
    <n v="29"/>
    <n v="50"/>
    <n v="0.57999999999999996"/>
    <n v="19720"/>
    <n v="14280"/>
    <n v="14280"/>
    <n v="710.65164201443451"/>
    <n v="1499.0651642014436"/>
    <n v="16489.72"/>
    <n v="3.3889159785155035E-4"/>
    <n v="15250.12"/>
    <n v="53.88"/>
    <n v="15304"/>
  </r>
  <r>
    <n v="354"/>
    <n v="1.2"/>
    <s v="Network"/>
    <n v="8"/>
    <s v="Gate Valve - 8&quot;"/>
    <x v="0"/>
    <n v="1993"/>
    <n v="39"/>
    <s v="EA"/>
    <n v="3000"/>
    <n v="117000"/>
    <s v="n/a"/>
    <s v="n/a"/>
    <n v="29"/>
    <n v="50"/>
    <n v="0.57999999999999996"/>
    <n v="67860"/>
    <n v="49140"/>
    <n v="49140"/>
    <n v="2445.4777092849658"/>
    <n v="5158.5477709284969"/>
    <n v="56744.03"/>
    <n v="1.1661856596252881E-3"/>
    <n v="52478.35"/>
    <n v="185.42"/>
    <n v="52663.77"/>
  </r>
  <r>
    <n v="355"/>
    <n v="1.2"/>
    <s v="Network"/>
    <n v="16"/>
    <s v="Gate Valve - 16&quot;"/>
    <x v="0"/>
    <n v="1993"/>
    <n v="3"/>
    <s v="EA"/>
    <n v="10000"/>
    <n v="30000"/>
    <s v="n/a"/>
    <s v="n/a"/>
    <n v="29"/>
    <n v="50"/>
    <n v="0.57999999999999996"/>
    <n v="17400"/>
    <n v="12600"/>
    <n v="12600"/>
    <n v="627.04556648332459"/>
    <n v="1322.7045566483325"/>
    <n v="14549.75"/>
    <n v="2.9902193765816488E-4"/>
    <n v="13455.99"/>
    <n v="47.54"/>
    <n v="13503.53"/>
  </r>
  <r>
    <n v="356"/>
    <n v="1.2"/>
    <s v="Network"/>
    <n v="4"/>
    <s v="Gate Valve - 4&quot;"/>
    <x v="0"/>
    <n v="1994"/>
    <n v="9"/>
    <s v="EA"/>
    <n v="1200"/>
    <n v="10800"/>
    <s v="n/a"/>
    <s v="n/a"/>
    <n v="28"/>
    <n v="50"/>
    <n v="0.56000000000000005"/>
    <n v="6048"/>
    <n v="4752"/>
    <n v="4752"/>
    <n v="236.48575650228241"/>
    <n v="498.84857565022821"/>
    <n v="5487.33"/>
    <n v="1.1277389983812628E-4"/>
    <n v="5074.83"/>
    <n v="17.93"/>
    <n v="5092.76"/>
  </r>
  <r>
    <n v="357"/>
    <n v="1.2"/>
    <s v="Network"/>
    <n v="6"/>
    <s v="Gate Valve - 6&quot;"/>
    <x v="0"/>
    <n v="1994"/>
    <n v="7"/>
    <s v="EA"/>
    <n v="2000"/>
    <n v="14000"/>
    <s v="n/a"/>
    <s v="n/a"/>
    <n v="28"/>
    <n v="50"/>
    <n v="0.56000000000000005"/>
    <n v="7840"/>
    <n v="6160"/>
    <n v="6160"/>
    <n v="306.55561028073646"/>
    <n v="646.65556102807375"/>
    <n v="7113.21"/>
    <n v="1.4618848001989279E-4"/>
    <n v="6578.48"/>
    <n v="23.24"/>
    <n v="6601.7199999999993"/>
  </r>
  <r>
    <n v="358"/>
    <n v="1.2"/>
    <s v="Network"/>
    <n v="8"/>
    <s v="Gate Valve - 8&quot;"/>
    <x v="0"/>
    <n v="1994"/>
    <n v="24"/>
    <s v="EA"/>
    <n v="3000"/>
    <n v="72000"/>
    <s v="n/a"/>
    <s v="n/a"/>
    <n v="28"/>
    <n v="50"/>
    <n v="0.56000000000000005"/>
    <n v="40320"/>
    <n v="31680"/>
    <n v="31680"/>
    <n v="1576.571710015216"/>
    <n v="3325.6571710015219"/>
    <n v="36582.230000000003"/>
    <n v="7.5182661547151331E-4"/>
    <n v="33832.199999999997"/>
    <n v="119.54"/>
    <n v="33951.74"/>
  </r>
  <r>
    <n v="359"/>
    <n v="1.2"/>
    <s v="Network"/>
    <n v="12"/>
    <s v="Gate Valve - 12&quot;"/>
    <x v="0"/>
    <n v="1994"/>
    <n v="3"/>
    <s v="EA"/>
    <n v="7500"/>
    <n v="22500"/>
    <s v="n/a"/>
    <s v="n/a"/>
    <n v="28"/>
    <n v="50"/>
    <n v="0.56000000000000005"/>
    <n v="12600"/>
    <n v="9900"/>
    <n v="9900"/>
    <n v="492.678659379755"/>
    <n v="1039.2678659379756"/>
    <n v="11431.95"/>
    <n v="2.3494588155887616E-4"/>
    <n v="10572.56"/>
    <n v="37.36"/>
    <n v="10609.92"/>
  </r>
  <r>
    <n v="360"/>
    <n v="1.2"/>
    <s v="Network"/>
    <n v="16"/>
    <s v="Gate Valve - 16&quot;"/>
    <x v="0"/>
    <n v="1994"/>
    <n v="1"/>
    <s v="EA"/>
    <n v="10000"/>
    <n v="10000"/>
    <s v="n/a"/>
    <s v="n/a"/>
    <n v="28"/>
    <n v="50"/>
    <n v="0.56000000000000005"/>
    <n v="5600"/>
    <n v="4400"/>
    <n v="4400"/>
    <n v="218.96829305766889"/>
    <n v="461.89682930576691"/>
    <n v="5080.87"/>
    <n v="1.0442046030957509E-4"/>
    <n v="4698.92"/>
    <n v="16.600000000000001"/>
    <n v="4715.5200000000004"/>
  </r>
  <r>
    <n v="361"/>
    <n v="1.2"/>
    <s v="Network"/>
    <n v="4"/>
    <s v="Gate Valve - 4&quot;"/>
    <x v="0"/>
    <n v="1995"/>
    <n v="13"/>
    <s v="EA"/>
    <n v="1200"/>
    <n v="15600"/>
    <s v="n/a"/>
    <s v="n/a"/>
    <n v="27"/>
    <n v="50"/>
    <n v="0.54"/>
    <n v="8424"/>
    <n v="7176"/>
    <n v="7176"/>
    <n v="357.1173797685982"/>
    <n v="753.31173797685983"/>
    <n v="8286.43"/>
    <n v="1.7030013263930632E-4"/>
    <n v="7663.51"/>
    <n v="27.08"/>
    <n v="7690.59"/>
  </r>
  <r>
    <n v="362"/>
    <n v="1.2"/>
    <s v="Network"/>
    <n v="6"/>
    <s v="Gate Valve - 6&quot;"/>
    <x v="0"/>
    <n v="1995"/>
    <n v="12"/>
    <s v="EA"/>
    <n v="2000"/>
    <n v="24000"/>
    <s v="n/a"/>
    <s v="n/a"/>
    <n v="27"/>
    <n v="50"/>
    <n v="0.54"/>
    <n v="12960"/>
    <n v="11040"/>
    <n v="11040"/>
    <n v="549.4113534901511"/>
    <n v="1158.9411353490152"/>
    <n v="12748.35"/>
    <n v="2.6200012501551343E-4"/>
    <n v="11790.01"/>
    <n v="41.66"/>
    <n v="11831.67"/>
  </r>
  <r>
    <n v="363"/>
    <n v="1.2"/>
    <s v="Network"/>
    <n v="8"/>
    <s v="Gate Valve - 8&quot;"/>
    <x v="0"/>
    <n v="1995"/>
    <n v="10"/>
    <s v="EA"/>
    <n v="3000"/>
    <n v="30000"/>
    <s v="n/a"/>
    <s v="n/a"/>
    <n v="27"/>
    <n v="50"/>
    <n v="0.54"/>
    <n v="16200"/>
    <n v="13800"/>
    <n v="13800"/>
    <n v="686.76419186268879"/>
    <n v="1448.676419186269"/>
    <n v="15935.44"/>
    <n v="3.2750020764861439E-4"/>
    <n v="14737.51"/>
    <n v="52.07"/>
    <n v="14789.58"/>
  </r>
  <r>
    <n v="364"/>
    <n v="1.2"/>
    <s v="Network"/>
    <n v="4"/>
    <s v="Gate Valve - 4&quot;"/>
    <x v="0"/>
    <n v="1996"/>
    <n v="11"/>
    <s v="EA"/>
    <n v="1200"/>
    <n v="13200"/>
    <s v="n/a"/>
    <s v="n/a"/>
    <n v="26"/>
    <n v="50"/>
    <n v="0.52"/>
    <n v="6864"/>
    <n v="6336"/>
    <n v="6336"/>
    <n v="315.31434200304324"/>
    <n v="665.13143420030428"/>
    <n v="7316.45"/>
    <n v="1.5036540530105882E-4"/>
    <n v="6766.44"/>
    <n v="23.91"/>
    <n v="6790.3499999999995"/>
  </r>
  <r>
    <n v="365"/>
    <n v="1.2"/>
    <s v="Network"/>
    <n v="6"/>
    <s v="Gate Valve - 6&quot;"/>
    <x v="0"/>
    <n v="1996"/>
    <n v="21"/>
    <s v="EA"/>
    <n v="2000"/>
    <n v="42000"/>
    <s v="n/a"/>
    <s v="n/a"/>
    <n v="26"/>
    <n v="50"/>
    <n v="0.52"/>
    <n v="21840"/>
    <n v="20160"/>
    <n v="20160"/>
    <n v="1003.2729063733193"/>
    <n v="2116.3272906373322"/>
    <n v="23279.599999999999"/>
    <n v="4.7843510025306375E-4"/>
    <n v="21529.58"/>
    <n v="76.069999999999993"/>
    <n v="21605.65"/>
  </r>
  <r>
    <n v="366"/>
    <n v="1.2"/>
    <s v="Network"/>
    <n v="8"/>
    <s v="Gate Valve - 8&quot;"/>
    <x v="0"/>
    <n v="1996"/>
    <n v="28"/>
    <s v="EA"/>
    <n v="3000"/>
    <n v="84000"/>
    <s v="n/a"/>
    <s v="n/a"/>
    <n v="26"/>
    <n v="50"/>
    <n v="0.52"/>
    <n v="43680"/>
    <n v="40320"/>
    <n v="40320"/>
    <n v="2006.5458127466386"/>
    <n v="4232.6545812746645"/>
    <n v="46559.199999999997"/>
    <n v="9.5687020050612751E-4"/>
    <n v="43059.16"/>
    <n v="152.13999999999999"/>
    <n v="43211.3"/>
  </r>
  <r>
    <n v="367"/>
    <n v="1.2"/>
    <s v="Network"/>
    <n v="4"/>
    <s v="Gate Valve - 4&quot;"/>
    <x v="0"/>
    <n v="1997"/>
    <n v="11"/>
    <s v="EA"/>
    <n v="1200"/>
    <n v="13200"/>
    <s v="n/a"/>
    <s v="n/a"/>
    <n v="25"/>
    <n v="50"/>
    <n v="0.5"/>
    <n v="6600"/>
    <n v="6600"/>
    <n v="6600"/>
    <n v="328.45243958650337"/>
    <n v="692.84524395865037"/>
    <n v="7621.3"/>
    <n v="1.5663058770591743E-4"/>
    <n v="7048.38"/>
    <n v="24.9"/>
    <n v="7073.28"/>
  </r>
  <r>
    <n v="368"/>
    <n v="1.2"/>
    <s v="Network"/>
    <n v="6"/>
    <s v="Gate Valve - 6&quot;"/>
    <x v="0"/>
    <n v="1997"/>
    <n v="22"/>
    <s v="EA"/>
    <n v="2000"/>
    <n v="44000"/>
    <s v="n/a"/>
    <s v="n/a"/>
    <n v="25"/>
    <n v="50"/>
    <n v="0.5"/>
    <n v="22000"/>
    <n v="22000"/>
    <n v="22000"/>
    <n v="1094.8414652883446"/>
    <n v="2309.4841465288346"/>
    <n v="25404.33"/>
    <n v="5.2210189051409461E-4"/>
    <n v="23494.59"/>
    <n v="83.01"/>
    <n v="23577.599999999999"/>
  </r>
  <r>
    <n v="369"/>
    <n v="1.2"/>
    <s v="Network"/>
    <n v="8"/>
    <s v="Gate Valve - 8&quot;"/>
    <x v="0"/>
    <n v="1997"/>
    <n v="25"/>
    <s v="EA"/>
    <n v="3000"/>
    <n v="75000"/>
    <s v="n/a"/>
    <s v="n/a"/>
    <n v="25"/>
    <n v="50"/>
    <n v="0.5"/>
    <n v="37500"/>
    <n v="37500"/>
    <n v="37500"/>
    <n v="1866.2070431051327"/>
    <n v="3936.6207043105132"/>
    <n v="43302.83"/>
    <n v="8.8994629685610488E-4"/>
    <n v="40047.58"/>
    <n v="141.5"/>
    <n v="40189.08"/>
  </r>
  <r>
    <n v="370"/>
    <n v="1.2"/>
    <s v="Network"/>
    <n v="12"/>
    <s v="Gate Valve - 12&quot;"/>
    <x v="0"/>
    <n v="1997"/>
    <n v="6"/>
    <s v="EA"/>
    <n v="7500"/>
    <n v="45000"/>
    <s v="n/a"/>
    <s v="n/a"/>
    <n v="25"/>
    <n v="50"/>
    <n v="0.5"/>
    <n v="22500"/>
    <n v="22500"/>
    <n v="22500"/>
    <n v="1119.7242258630795"/>
    <n v="2361.9724225863079"/>
    <n v="25981.7"/>
    <n v="5.3396781921704098E-4"/>
    <n v="24028.55"/>
    <n v="84.9"/>
    <n v="24113.45"/>
  </r>
  <r>
    <n v="371"/>
    <n v="1.2"/>
    <s v="Network"/>
    <n v="2"/>
    <s v="Gate Valve - 2&quot;"/>
    <x v="0"/>
    <n v="1998"/>
    <n v="2"/>
    <s v="EA"/>
    <n v="450"/>
    <n v="900"/>
    <s v="n/a"/>
    <s v="n/a"/>
    <n v="24"/>
    <n v="50"/>
    <n v="0.48"/>
    <n v="432"/>
    <n v="468"/>
    <n v="468"/>
    <n v="23.290263897952055"/>
    <n v="49.129026389795207"/>
    <n v="540.41999999999996"/>
    <n v="1.1106543792795439E-5"/>
    <n v="499.79"/>
    <n v="1.77"/>
    <n v="501.56"/>
  </r>
  <r>
    <n v="372"/>
    <n v="1.2"/>
    <s v="Network"/>
    <n v="4"/>
    <s v="Gate Valve - 4&quot;"/>
    <x v="0"/>
    <n v="1998"/>
    <n v="16"/>
    <s v="EA"/>
    <n v="1200"/>
    <n v="19200"/>
    <s v="n/a"/>
    <s v="n/a"/>
    <n v="24"/>
    <n v="50"/>
    <n v="0.48"/>
    <n v="9216"/>
    <n v="9984"/>
    <n v="9984"/>
    <n v="496.85896315631055"/>
    <n v="1048.0858963156311"/>
    <n v="11528.94"/>
    <n v="2.3693918987918855E-4"/>
    <n v="10662.26"/>
    <n v="37.67"/>
    <n v="10699.93"/>
  </r>
  <r>
    <n v="373"/>
    <n v="1.2"/>
    <s v="Network"/>
    <n v="6"/>
    <s v="Gate Valve - 6&quot;"/>
    <x v="0"/>
    <n v="1998"/>
    <n v="32"/>
    <s v="EA"/>
    <n v="2000"/>
    <n v="64000"/>
    <s v="n/a"/>
    <s v="n/a"/>
    <n v="24"/>
    <n v="50"/>
    <n v="0.48"/>
    <n v="30720"/>
    <n v="33280"/>
    <n v="33280"/>
    <n v="1656.1965438543684"/>
    <n v="3493.6196543854371"/>
    <n v="38429.82"/>
    <n v="7.8979771063107597E-4"/>
    <n v="35540.9"/>
    <n v="125.58"/>
    <n v="35666.480000000003"/>
  </r>
  <r>
    <n v="374"/>
    <n v="1.2"/>
    <s v="Network"/>
    <n v="8"/>
    <s v="Gate Valve - 8&quot;"/>
    <x v="0"/>
    <n v="1998"/>
    <n v="45"/>
    <s v="EA"/>
    <n v="3000"/>
    <n v="135000"/>
    <s v="n/a"/>
    <s v="n/a"/>
    <n v="24"/>
    <n v="50"/>
    <n v="0.48"/>
    <n v="64800"/>
    <n v="70200"/>
    <n v="70200"/>
    <n v="3493.5395846928086"/>
    <n v="7369.3539584692817"/>
    <n v="81062.89"/>
    <n v="1.6659793082335213E-3"/>
    <n v="74969.070000000007"/>
    <n v="264.89"/>
    <n v="75233.960000000006"/>
  </r>
  <r>
    <n v="375"/>
    <n v="1.2"/>
    <s v="Network"/>
    <n v="10"/>
    <s v="Gate Valve - 10&quot;"/>
    <x v="0"/>
    <n v="1998"/>
    <n v="12"/>
    <s v="EA"/>
    <n v="4500"/>
    <n v="54000"/>
    <s v="n/a"/>
    <s v="n/a"/>
    <n v="24"/>
    <n v="50"/>
    <n v="0.48"/>
    <n v="25920"/>
    <n v="28080"/>
    <n v="28080"/>
    <n v="1397.4158338771233"/>
    <n v="2947.7415833877126"/>
    <n v="32425.16"/>
    <n v="6.6639180550016473E-4"/>
    <n v="29987.63"/>
    <n v="105.96"/>
    <n v="30093.59"/>
  </r>
  <r>
    <n v="376"/>
    <n v="1.2"/>
    <s v="Network"/>
    <n v="16"/>
    <s v="Gate Valve - 16&quot;"/>
    <x v="0"/>
    <n v="1998"/>
    <n v="39"/>
    <s v="EA"/>
    <n v="10000"/>
    <n v="390000"/>
    <s v="n/a"/>
    <s v="n/a"/>
    <n v="24"/>
    <n v="50"/>
    <n v="0.48"/>
    <n v="187200"/>
    <n v="202800"/>
    <n v="202800"/>
    <n v="10092.447689112558"/>
    <n v="21289.24476891126"/>
    <n v="234181.69"/>
    <n v="4.8128292725210875E-3"/>
    <n v="216577.32"/>
    <n v="765.24"/>
    <n v="217342.56"/>
  </r>
  <r>
    <n v="377"/>
    <n v="1.2"/>
    <s v="Network"/>
    <n v="16"/>
    <s v="Gate Valve - 16&quot;"/>
    <x v="0"/>
    <n v="1998"/>
    <n v="1"/>
    <s v="EA"/>
    <n v="10000"/>
    <n v="10000"/>
    <s v="n/a"/>
    <s v="n/a"/>
    <n v="24"/>
    <n v="50"/>
    <n v="0.48"/>
    <n v="4800"/>
    <n v="5200"/>
    <n v="5200"/>
    <n v="258.78070997724507"/>
    <n v="545.87807099772454"/>
    <n v="6004.66"/>
    <n v="1.2340590513091126E-4"/>
    <n v="5553.27"/>
    <n v="19.62"/>
    <n v="5572.89"/>
  </r>
  <r>
    <n v="378"/>
    <n v="1.2"/>
    <s v="Network"/>
    <n v="4"/>
    <s v="Gate Valve - 4&quot;"/>
    <x v="0"/>
    <n v="1999"/>
    <n v="20"/>
    <s v="EA"/>
    <n v="1200"/>
    <n v="24000"/>
    <s v="n/a"/>
    <s v="n/a"/>
    <n v="23"/>
    <n v="50"/>
    <n v="0.46"/>
    <n v="11040"/>
    <n v="12960"/>
    <n v="12960"/>
    <n v="644.96115409713389"/>
    <n v="1360.4961154097136"/>
    <n v="14965.46"/>
    <n v="3.0756548031036682E-4"/>
    <n v="13840.45"/>
    <n v="48.9"/>
    <n v="13889.35"/>
  </r>
  <r>
    <n v="379"/>
    <n v="1.2"/>
    <s v="Network"/>
    <n v="6"/>
    <s v="Gate Valve - 6&quot;"/>
    <x v="0"/>
    <n v="1999"/>
    <n v="21"/>
    <s v="EA"/>
    <n v="2000"/>
    <n v="42000"/>
    <s v="n/a"/>
    <s v="n/a"/>
    <n v="23"/>
    <n v="50"/>
    <n v="0.46"/>
    <n v="19320"/>
    <n v="22680"/>
    <n v="22680"/>
    <n v="1128.6820196699841"/>
    <n v="2380.8682019669986"/>
    <n v="26189.55"/>
    <n v="5.3823948778469678E-4"/>
    <n v="24220.78"/>
    <n v="85.58"/>
    <n v="24306.36"/>
  </r>
  <r>
    <n v="380"/>
    <n v="1.2"/>
    <s v="Network"/>
    <n v="8"/>
    <s v="Gate Valve - 8&quot;"/>
    <x v="0"/>
    <n v="1999"/>
    <n v="36"/>
    <s v="EA"/>
    <n v="3000"/>
    <n v="108000"/>
    <s v="n/a"/>
    <s v="n/a"/>
    <n v="23"/>
    <n v="50"/>
    <n v="0.46"/>
    <n v="49680"/>
    <n v="58320"/>
    <n v="58320"/>
    <n v="2902.3251934371024"/>
    <n v="6122.23251934371"/>
    <n v="67344.56"/>
    <n v="1.3840444558797604E-3"/>
    <n v="62282"/>
    <n v="220.06"/>
    <n v="62502.06"/>
  </r>
  <r>
    <n v="381"/>
    <n v="1.2"/>
    <s v="Network"/>
    <n v="12"/>
    <s v="Gate Valve - 12&quot;"/>
    <x v="0"/>
    <n v="1999"/>
    <n v="7"/>
    <s v="EA"/>
    <n v="7500"/>
    <n v="52500"/>
    <s v="n/a"/>
    <s v="n/a"/>
    <n v="23"/>
    <n v="50"/>
    <n v="0.46"/>
    <n v="24150"/>
    <n v="28350"/>
    <n v="28350"/>
    <n v="1410.8525245874803"/>
    <n v="2976.0852524587481"/>
    <n v="32736.94"/>
    <n v="6.7279941111009353E-4"/>
    <n v="30275.97"/>
    <n v="106.98"/>
    <n v="30382.95"/>
  </r>
  <r>
    <n v="382"/>
    <n v="1.2"/>
    <s v="Network"/>
    <n v="2"/>
    <s v="Gate Valve - 2&quot;"/>
    <x v="0"/>
    <n v="2000"/>
    <n v="1"/>
    <s v="EA"/>
    <n v="450"/>
    <n v="450"/>
    <s v="n/a"/>
    <s v="n/a"/>
    <n v="22"/>
    <n v="50"/>
    <n v="0.44"/>
    <n v="198"/>
    <n v="252"/>
    <n v="252"/>
    <n v="12.540911329666493"/>
    <n v="26.454091132966649"/>
    <n v="291"/>
    <n v="5.9805415116085145E-6"/>
    <n v="269.12"/>
    <n v="0.95"/>
    <n v="270.07"/>
  </r>
  <r>
    <n v="383"/>
    <n v="1.2"/>
    <s v="Network"/>
    <n v="4"/>
    <s v="Gate Valve - 4&quot;"/>
    <x v="0"/>
    <n v="2000"/>
    <n v="12"/>
    <s v="EA"/>
    <n v="1200"/>
    <n v="14400"/>
    <s v="n/a"/>
    <s v="n/a"/>
    <n v="22"/>
    <n v="50"/>
    <n v="0.44"/>
    <n v="6336"/>
    <n v="8064"/>
    <n v="8064"/>
    <n v="401.30916254932777"/>
    <n v="846.53091625493278"/>
    <n v="9311.84"/>
    <n v="1.9137404010122552E-4"/>
    <n v="8611.83"/>
    <n v="30.43"/>
    <n v="8642.26"/>
  </r>
  <r>
    <n v="384"/>
    <n v="1.2"/>
    <s v="Network"/>
    <n v="6"/>
    <s v="Gate Valve - 6&quot;"/>
    <x v="0"/>
    <n v="2000"/>
    <n v="17"/>
    <s v="EA"/>
    <n v="2000"/>
    <n v="34000"/>
    <s v="n/a"/>
    <s v="n/a"/>
    <n v="22"/>
    <n v="50"/>
    <n v="0.44"/>
    <n v="14960"/>
    <n v="19040"/>
    <n v="19040"/>
    <n v="947.53552268591272"/>
    <n v="1998.7535522685914"/>
    <n v="21986.29"/>
    <n v="4.51855395296437E-4"/>
    <n v="20333.490000000002"/>
    <n v="71.849999999999994"/>
    <n v="20405.34"/>
  </r>
  <r>
    <n v="385"/>
    <n v="1.2"/>
    <s v="Network"/>
    <n v="8"/>
    <s v="Gate Valve - 8&quot;"/>
    <x v="0"/>
    <n v="2000"/>
    <n v="39"/>
    <s v="EA"/>
    <n v="3000"/>
    <n v="117000"/>
    <s v="n/a"/>
    <s v="n/a"/>
    <n v="22"/>
    <n v="50"/>
    <n v="0.44"/>
    <n v="51480"/>
    <n v="65520"/>
    <n v="65520"/>
    <n v="3260.6369457132878"/>
    <n v="6878.0636945713286"/>
    <n v="75658.7"/>
    <n v="1.5549140758224574E-3"/>
    <n v="69971.13"/>
    <n v="247.23"/>
    <n v="70218.36"/>
  </r>
  <r>
    <n v="386"/>
    <n v="1.2"/>
    <s v="Network"/>
    <n v="8"/>
    <s v="Gate Valve - 8&quot;"/>
    <x v="0"/>
    <n v="2000"/>
    <n v="1"/>
    <s v="EA"/>
    <n v="3000"/>
    <n v="3000"/>
    <s v="n/a"/>
    <s v="n/a"/>
    <n v="22"/>
    <n v="50"/>
    <n v="0.44"/>
    <n v="1320"/>
    <n v="1680"/>
    <n v="1680"/>
    <n v="83.606075531109937"/>
    <n v="176.36060755311101"/>
    <n v="1939.97"/>
    <n v="3.9869660193385461E-5"/>
    <n v="1794.13"/>
    <n v="6.34"/>
    <n v="1800.47"/>
  </r>
  <r>
    <n v="387"/>
    <n v="1.2"/>
    <s v="Network"/>
    <n v="2"/>
    <s v="Gate Valve - 2&quot;"/>
    <x v="0"/>
    <n v="2001"/>
    <n v="1"/>
    <s v="EA"/>
    <n v="450"/>
    <n v="450"/>
    <s v="n/a"/>
    <s v="n/a"/>
    <n v="21"/>
    <n v="50"/>
    <n v="0.42"/>
    <n v="189"/>
    <n v="261"/>
    <n v="261"/>
    <n v="12.988801020011724"/>
    <n v="27.398880102001176"/>
    <n v="301.39"/>
    <n v="6.1940735607686946E-6"/>
    <n v="278.73"/>
    <n v="0.98"/>
    <n v="279.71000000000004"/>
  </r>
  <r>
    <n v="388"/>
    <n v="1.2"/>
    <s v="Network"/>
    <n v="4"/>
    <s v="Gate Valve - 4&quot;"/>
    <x v="0"/>
    <n v="2001"/>
    <n v="3"/>
    <s v="EA"/>
    <n v="1200"/>
    <n v="3600"/>
    <s v="n/a"/>
    <s v="n/a"/>
    <n v="21"/>
    <n v="50"/>
    <n v="0.42"/>
    <n v="1512"/>
    <n v="2088"/>
    <n v="2088"/>
    <n v="103.91040816009379"/>
    <n v="219.19104081600941"/>
    <n v="2411.1"/>
    <n v="4.9552177452368686E-5"/>
    <n v="2229.85"/>
    <n v="7.88"/>
    <n v="2237.73"/>
  </r>
  <r>
    <n v="389"/>
    <n v="1.2"/>
    <s v="Network"/>
    <n v="6"/>
    <s v="Gate Valve - 6&quot;"/>
    <x v="0"/>
    <n v="2001"/>
    <n v="6"/>
    <s v="EA"/>
    <n v="2000"/>
    <n v="12000"/>
    <s v="n/a"/>
    <s v="n/a"/>
    <n v="21"/>
    <n v="50"/>
    <n v="0.42"/>
    <n v="5040"/>
    <n v="6960"/>
    <n v="6960"/>
    <n v="346.36802720031267"/>
    <n v="730.63680272003137"/>
    <n v="8037"/>
    <n v="1.6517392484122898E-4"/>
    <n v="7432.83"/>
    <n v="26.26"/>
    <n v="7459.09"/>
  </r>
  <r>
    <n v="390"/>
    <n v="1.2"/>
    <s v="Network"/>
    <n v="6"/>
    <s v="Gate Valve - 6&quot;"/>
    <x v="0"/>
    <n v="2001"/>
    <n v="1"/>
    <s v="EA"/>
    <n v="2000"/>
    <n v="2000"/>
    <s v="n/a"/>
    <s v="n/a"/>
    <n v="21"/>
    <n v="50"/>
    <n v="0.42"/>
    <n v="840"/>
    <n v="1160"/>
    <n v="1160"/>
    <n v="57.728004533385437"/>
    <n v="121.77280045333856"/>
    <n v="1339.5"/>
    <n v="2.7528987473538161E-5"/>
    <n v="1238.8"/>
    <n v="4.38"/>
    <n v="1243.18"/>
  </r>
  <r>
    <n v="391"/>
    <n v="1.2"/>
    <s v="Network"/>
    <n v="8"/>
    <s v="Gate Valve - 8&quot;"/>
    <x v="0"/>
    <n v="2001"/>
    <n v="29"/>
    <s v="EA"/>
    <n v="3000"/>
    <n v="87000"/>
    <s v="n/a"/>
    <s v="n/a"/>
    <n v="21"/>
    <n v="50"/>
    <n v="0.42"/>
    <n v="36540"/>
    <n v="50460"/>
    <n v="50460"/>
    <n v="2511.1681972022666"/>
    <n v="5297.1168197202269"/>
    <n v="58268.29"/>
    <n v="1.1975117771664719E-3"/>
    <n v="53888.03"/>
    <n v="190.4"/>
    <n v="54078.43"/>
  </r>
  <r>
    <n v="392"/>
    <n v="1.2"/>
    <s v="Network"/>
    <n v="8"/>
    <s v="Gate Valve - 8&quot;"/>
    <x v="0"/>
    <n v="2001"/>
    <n v="1"/>
    <s v="EA"/>
    <n v="3000"/>
    <n v="3000"/>
    <s v="n/a"/>
    <s v="n/a"/>
    <n v="21"/>
    <n v="50"/>
    <n v="0.42"/>
    <n v="1260"/>
    <n v="1740"/>
    <n v="1740"/>
    <n v="86.592006800078167"/>
    <n v="182.65920068000784"/>
    <n v="2009.25"/>
    <n v="4.1293481210307244E-5"/>
    <n v="1858.21"/>
    <n v="6.57"/>
    <n v="1864.78"/>
  </r>
  <r>
    <n v="393"/>
    <n v="1.2"/>
    <s v="Network"/>
    <n v="12"/>
    <s v="Gate Valve - 12&quot;"/>
    <x v="0"/>
    <n v="2001"/>
    <n v="10"/>
    <s v="EA"/>
    <n v="7500"/>
    <n v="75000"/>
    <s v="n/a"/>
    <s v="n/a"/>
    <n v="21"/>
    <n v="50"/>
    <n v="0.42"/>
    <n v="31500"/>
    <n v="43500"/>
    <n v="43500"/>
    <n v="2164.800170001954"/>
    <n v="4566.4800170001954"/>
    <n v="50231.28"/>
    <n v="1.0323376468083522E-3"/>
    <n v="46455.19"/>
    <n v="164.14"/>
    <n v="46619.33"/>
  </r>
  <r>
    <n v="394"/>
    <n v="1.2"/>
    <s v="Network"/>
    <n v="6"/>
    <s v="Gate Valve - 6&quot;"/>
    <x v="0"/>
    <n v="2002"/>
    <n v="6"/>
    <s v="EA"/>
    <n v="2000"/>
    <n v="12000"/>
    <s v="n/a"/>
    <s v="n/a"/>
    <n v="20"/>
    <n v="50"/>
    <n v="0.4"/>
    <n v="4800"/>
    <n v="7200"/>
    <n v="7200"/>
    <n v="358.31175227618547"/>
    <n v="755.83117522761859"/>
    <n v="8314.14"/>
    <n v="1.7086961994269693E-4"/>
    <n v="7689.13"/>
    <n v="27.17"/>
    <n v="7716.3"/>
  </r>
  <r>
    <n v="395"/>
    <n v="1.2"/>
    <s v="Network"/>
    <n v="8"/>
    <s v="Gate Valve - 8&quot;"/>
    <x v="0"/>
    <n v="2002"/>
    <n v="2"/>
    <s v="EA"/>
    <n v="3000"/>
    <n v="6000"/>
    <s v="n/a"/>
    <s v="n/a"/>
    <n v="20"/>
    <n v="50"/>
    <n v="0.4"/>
    <n v="2400"/>
    <n v="3600"/>
    <n v="3600"/>
    <n v="179.15587613809274"/>
    <n v="377.91558761380929"/>
    <n v="4157.07"/>
    <n v="8.5434809971348465E-5"/>
    <n v="3844.57"/>
    <n v="13.58"/>
    <n v="3858.15"/>
  </r>
  <r>
    <n v="396"/>
    <n v="1.2"/>
    <s v="Network"/>
    <n v="4"/>
    <s v="Gate Valve - 4&quot;"/>
    <x v="0"/>
    <n v="2003"/>
    <n v="4"/>
    <s v="EA"/>
    <n v="1200"/>
    <n v="4800"/>
    <s v="n/a"/>
    <s v="n/a"/>
    <n v="19"/>
    <n v="50"/>
    <n v="0.38"/>
    <n v="1824"/>
    <n v="2976"/>
    <n v="2976"/>
    <n v="148.10219094082333"/>
    <n v="312.41021909408232"/>
    <n v="3436.51"/>
    <n v="7.0626084914287893E-5"/>
    <n v="3178.17"/>
    <n v="11.23"/>
    <n v="3189.4"/>
  </r>
  <r>
    <n v="397"/>
    <n v="1.2"/>
    <s v="Network"/>
    <n v="6"/>
    <s v="Gate Valve - 6&quot;"/>
    <x v="0"/>
    <n v="2003"/>
    <n v="15"/>
    <s v="EA"/>
    <n v="2000"/>
    <n v="30000"/>
    <s v="n/a"/>
    <s v="n/a"/>
    <n v="19"/>
    <n v="50"/>
    <n v="0.38"/>
    <n v="11400"/>
    <n v="18600"/>
    <n v="18600"/>
    <n v="925.63869338014581"/>
    <n v="1952.5638693380145"/>
    <n v="21478.2"/>
    <n v="4.4141328761041236E-4"/>
    <n v="19863.599999999999"/>
    <n v="70.180000000000007"/>
    <n v="19933.78"/>
  </r>
  <r>
    <n v="398"/>
    <n v="1.2"/>
    <s v="Network"/>
    <n v="8"/>
    <s v="Gate Valve - 8&quot;"/>
    <x v="0"/>
    <n v="2003"/>
    <n v="20"/>
    <s v="EA"/>
    <n v="3000"/>
    <n v="60000"/>
    <s v="n/a"/>
    <s v="n/a"/>
    <n v="19"/>
    <n v="50"/>
    <n v="0.38"/>
    <n v="22800"/>
    <n v="37200"/>
    <n v="37200"/>
    <n v="1851.2773867602916"/>
    <n v="3905.1277386760289"/>
    <n v="42956.41"/>
    <n v="8.8282678073771522E-4"/>
    <n v="39727.21"/>
    <n v="140.37"/>
    <n v="39867.58"/>
  </r>
  <r>
    <n v="399"/>
    <n v="1.2"/>
    <s v="Network"/>
    <n v="10"/>
    <s v="Gate Valve - 10&quot;"/>
    <x v="0"/>
    <n v="2003"/>
    <n v="7"/>
    <s v="EA"/>
    <n v="4500"/>
    <n v="31500"/>
    <s v="n/a"/>
    <s v="n/a"/>
    <n v="19"/>
    <n v="50"/>
    <n v="0.38"/>
    <n v="11970"/>
    <n v="19530"/>
    <n v="19530"/>
    <n v="971.92062804915315"/>
    <n v="2050.1920628049152"/>
    <n v="22552.11"/>
    <n v="4.6348395199093296E-4"/>
    <n v="20856.78"/>
    <n v="73.69"/>
    <n v="20930.469999999998"/>
  </r>
  <r>
    <n v="400"/>
    <n v="1.2"/>
    <s v="Network"/>
    <n v="12"/>
    <s v="Gate Valve - 12&quot;"/>
    <x v="0"/>
    <n v="2003"/>
    <n v="2"/>
    <s v="EA"/>
    <n v="7500"/>
    <n v="15000"/>
    <s v="n/a"/>
    <s v="n/a"/>
    <n v="19"/>
    <n v="50"/>
    <n v="0.38"/>
    <n v="5700"/>
    <n v="9300"/>
    <n v="9300"/>
    <n v="462.8193466900729"/>
    <n v="976.28193466900723"/>
    <n v="10739.1"/>
    <n v="2.2070664380520618E-4"/>
    <n v="9931.7999999999993"/>
    <n v="35.090000000000003"/>
    <n v="9966.89"/>
  </r>
  <r>
    <n v="401"/>
    <n v="1.2"/>
    <s v="Network"/>
    <n v="4"/>
    <s v="Gate Valve - 4&quot;"/>
    <x v="0"/>
    <n v="2004"/>
    <n v="4"/>
    <s v="EA"/>
    <n v="1200"/>
    <n v="4800"/>
    <s v="n/a"/>
    <s v="n/a"/>
    <n v="18"/>
    <n v="50"/>
    <n v="0.36"/>
    <n v="1728"/>
    <n v="3072"/>
    <n v="3072"/>
    <n v="152.87968097117246"/>
    <n v="322.48796809711729"/>
    <n v="3547.37"/>
    <n v="7.290444516163125E-5"/>
    <n v="3280.7"/>
    <n v="11.59"/>
    <n v="3292.29"/>
  </r>
  <r>
    <n v="402"/>
    <n v="1.2"/>
    <s v="Network"/>
    <n v="6"/>
    <s v="Gate Valve - 6&quot;"/>
    <x v="0"/>
    <n v="2004"/>
    <n v="13"/>
    <s v="EA"/>
    <n v="2000"/>
    <n v="26000"/>
    <s v="n/a"/>
    <s v="n/a"/>
    <n v="18"/>
    <n v="50"/>
    <n v="0.36"/>
    <n v="9360"/>
    <n v="16640"/>
    <n v="16640"/>
    <n v="828.09827192718421"/>
    <n v="1746.8098271927186"/>
    <n v="19214.91"/>
    <n v="3.9489885531553799E-4"/>
    <n v="17770.45"/>
    <n v="62.79"/>
    <n v="17833.240000000002"/>
  </r>
  <r>
    <n v="403"/>
    <n v="1.2"/>
    <s v="Network"/>
    <n v="8"/>
    <s v="Gate Valve - 8&quot;"/>
    <x v="0"/>
    <n v="2004"/>
    <n v="19"/>
    <s v="EA"/>
    <n v="3000"/>
    <n v="57000"/>
    <s v="n/a"/>
    <s v="n/a"/>
    <n v="18"/>
    <n v="50"/>
    <n v="0.36"/>
    <n v="20520"/>
    <n v="36480"/>
    <n v="36480"/>
    <n v="1815.446211532673"/>
    <n v="3829.5446211532676"/>
    <n v="42124.99"/>
    <n v="8.6573969543331112E-4"/>
    <n v="38958.29"/>
    <n v="137.65"/>
    <n v="39095.94"/>
  </r>
  <r>
    <n v="404"/>
    <n v="1.2"/>
    <s v="Network"/>
    <n v="16"/>
    <s v="Gate Valve - 16&quot;"/>
    <x v="0"/>
    <n v="2004"/>
    <n v="10"/>
    <s v="EA"/>
    <n v="10000"/>
    <n v="100000"/>
    <s v="n/a"/>
    <s v="n/a"/>
    <n v="18"/>
    <n v="50"/>
    <n v="0.36"/>
    <n v="36000"/>
    <n v="64000"/>
    <n v="64000"/>
    <n v="3184.993353566093"/>
    <n v="6718.4993353566097"/>
    <n v="73903.490000000005"/>
    <n v="1.5188415456967174E-3"/>
    <n v="68347.87"/>
    <n v="241.5"/>
    <n v="68589.37"/>
  </r>
  <r>
    <n v="405"/>
    <n v="1.2"/>
    <s v="Network"/>
    <n v="16"/>
    <s v="Gate Valve - 16&quot;"/>
    <x v="0"/>
    <n v="2004"/>
    <n v="1"/>
    <s v="EA"/>
    <n v="10000"/>
    <n v="10000"/>
    <s v="n/a"/>
    <s v="n/a"/>
    <n v="18"/>
    <n v="50"/>
    <n v="0.36"/>
    <n v="3600"/>
    <n v="6400"/>
    <n v="6400"/>
    <n v="318.49933535660932"/>
    <n v="671.84993353566097"/>
    <n v="7390.35"/>
    <n v="1.5188417512136077E-4"/>
    <n v="6834.79"/>
    <n v="24.15"/>
    <n v="6858.94"/>
  </r>
  <r>
    <n v="406"/>
    <n v="1.2"/>
    <s v="Network"/>
    <n v="4"/>
    <s v="Gate Valve - 4&quot;"/>
    <x v="0"/>
    <n v="2005"/>
    <n v="7"/>
    <s v="EA"/>
    <n v="1200"/>
    <n v="8400"/>
    <s v="n/a"/>
    <s v="n/a"/>
    <n v="17"/>
    <n v="50"/>
    <n v="0.34"/>
    <n v="2856"/>
    <n v="5544"/>
    <n v="5544"/>
    <n v="275.90004925266277"/>
    <n v="581.99000492526636"/>
    <n v="6401.89"/>
    <n v="1.3156965256959255E-4"/>
    <n v="5920.63"/>
    <n v="20.92"/>
    <n v="5941.55"/>
  </r>
  <r>
    <n v="407"/>
    <n v="1.2"/>
    <s v="Network"/>
    <n v="6"/>
    <s v="Gate Valve - 6&quot;"/>
    <x v="0"/>
    <n v="2005"/>
    <n v="32"/>
    <s v="EA"/>
    <n v="2000"/>
    <n v="64000"/>
    <s v="n/a"/>
    <s v="n/a"/>
    <n v="17"/>
    <n v="50"/>
    <n v="0.34"/>
    <n v="21760"/>
    <n v="42240"/>
    <n v="42240"/>
    <n v="2102.0956133536215"/>
    <n v="4434.2095613353622"/>
    <n v="48776.31"/>
    <n v="1.0024355558009811E-3"/>
    <n v="45109.599999999999"/>
    <n v="159.38999999999999"/>
    <n v="45268.99"/>
  </r>
  <r>
    <n v="408"/>
    <n v="1.2"/>
    <s v="Network"/>
    <n v="8"/>
    <s v="Gate Valve - 8&quot;"/>
    <x v="0"/>
    <n v="2005"/>
    <n v="19"/>
    <s v="EA"/>
    <n v="3000"/>
    <n v="57000"/>
    <s v="n/a"/>
    <s v="n/a"/>
    <n v="17"/>
    <n v="50"/>
    <n v="0.34"/>
    <n v="19380"/>
    <n v="37620"/>
    <n v="37620"/>
    <n v="1872.1789056430691"/>
    <n v="3949.2178905643073"/>
    <n v="43441.4"/>
    <n v="8.9279414440683895E-4"/>
    <n v="40175.74"/>
    <n v="141.94999999999999"/>
    <n v="40317.689999999995"/>
  </r>
  <r>
    <n v="409"/>
    <n v="1.2"/>
    <s v="Network"/>
    <n v="12"/>
    <s v="Gate Valve - 12&quot;"/>
    <x v="0"/>
    <n v="2005"/>
    <n v="3"/>
    <s v="EA"/>
    <n v="7500"/>
    <n v="22500"/>
    <s v="n/a"/>
    <s v="n/a"/>
    <n v="17"/>
    <n v="50"/>
    <n v="0.34"/>
    <n v="7650"/>
    <n v="14850"/>
    <n v="14850"/>
    <n v="739.01798906963256"/>
    <n v="1558.9017989069634"/>
    <n v="17147.919999999998"/>
    <n v="3.5241871957986896E-4"/>
    <n v="15858.84"/>
    <n v="56.03"/>
    <n v="15914.87"/>
  </r>
  <r>
    <n v="410"/>
    <n v="1.2"/>
    <s v="Network"/>
    <n v="4"/>
    <s v="Gate Valve - 4&quot;"/>
    <x v="0"/>
    <n v="2006"/>
    <n v="4"/>
    <s v="EA"/>
    <n v="1200"/>
    <n v="4800"/>
    <s v="n/a"/>
    <s v="n/a"/>
    <n v="16"/>
    <n v="50"/>
    <n v="0.32"/>
    <n v="1536"/>
    <n v="3264"/>
    <n v="3264"/>
    <n v="162.43466103187077"/>
    <n v="342.64346610318711"/>
    <n v="3769.08"/>
    <n v="7.7460960139427552E-5"/>
    <n v="3485.74"/>
    <n v="12.32"/>
    <n v="3498.06"/>
  </r>
  <r>
    <n v="411"/>
    <n v="1.2"/>
    <s v="Network"/>
    <n v="6"/>
    <s v="Gate Valve - 6&quot;"/>
    <x v="0"/>
    <n v="2006"/>
    <n v="25"/>
    <s v="EA"/>
    <n v="2000"/>
    <n v="50000"/>
    <s v="n/a"/>
    <s v="n/a"/>
    <n v="16"/>
    <n v="50"/>
    <n v="0.32"/>
    <n v="16000"/>
    <n v="34000"/>
    <n v="34000"/>
    <n v="1692.027719081987"/>
    <n v="3569.2027719081993"/>
    <n v="39261.230000000003"/>
    <n v="8.0688459041858957E-4"/>
    <n v="36309.81"/>
    <n v="128.29"/>
    <n v="36438.1"/>
  </r>
  <r>
    <n v="412"/>
    <n v="1.2"/>
    <s v="Network"/>
    <n v="6"/>
    <s v="Gate Valve - 6&quot;"/>
    <x v="0"/>
    <n v="2006"/>
    <n v="1"/>
    <s v="EA"/>
    <n v="2000"/>
    <n v="2000"/>
    <s v="n/a"/>
    <s v="n/a"/>
    <n v="16"/>
    <n v="50"/>
    <n v="0.32"/>
    <n v="640"/>
    <n v="1360"/>
    <n v="1360"/>
    <n v="67.681108763279468"/>
    <n v="142.76811087632797"/>
    <n v="1570.45"/>
    <n v="3.2275400058094818E-5"/>
    <n v="1452.39"/>
    <n v="5.13"/>
    <n v="1457.5200000000002"/>
  </r>
  <r>
    <n v="413"/>
    <n v="1.2"/>
    <s v="Network"/>
    <n v="8"/>
    <s v="Gate Valve - 8&quot;"/>
    <x v="0"/>
    <n v="2006"/>
    <n v="23"/>
    <s v="EA"/>
    <n v="3000"/>
    <n v="69000"/>
    <s v="n/a"/>
    <s v="n/a"/>
    <n v="16"/>
    <n v="50"/>
    <n v="0.32"/>
    <n v="22080"/>
    <n v="46920"/>
    <n v="46920"/>
    <n v="2334.9982523331419"/>
    <n v="4925.4998252333144"/>
    <n v="54180.5"/>
    <n v="1.113500788212045E-3"/>
    <n v="50107.54"/>
    <n v="177.05"/>
    <n v="50284.590000000004"/>
  </r>
  <r>
    <n v="414"/>
    <n v="1.2"/>
    <s v="Network"/>
    <n v="12"/>
    <s v="Gate Valve - 12&quot;"/>
    <x v="0"/>
    <n v="2006"/>
    <n v="2"/>
    <s v="EA"/>
    <n v="7500"/>
    <n v="15000"/>
    <s v="n/a"/>
    <s v="n/a"/>
    <n v="16"/>
    <n v="50"/>
    <n v="0.32"/>
    <n v="4800"/>
    <n v="10200"/>
    <n v="10200"/>
    <n v="507.60831572459614"/>
    <n v="1070.7608315724597"/>
    <n v="11778.37"/>
    <n v="2.4206539767726592E-4"/>
    <n v="10892.94"/>
    <n v="38.49"/>
    <n v="10931.43"/>
  </r>
  <r>
    <n v="415"/>
    <n v="1.2"/>
    <s v="Network"/>
    <n v="4"/>
    <s v="Gate Valve - 4&quot;"/>
    <x v="0"/>
    <n v="2007"/>
    <n v="4"/>
    <s v="EA"/>
    <n v="1200"/>
    <n v="4800"/>
    <s v="n/a"/>
    <s v="n/a"/>
    <n v="15"/>
    <n v="50"/>
    <n v="0.3"/>
    <n v="1440"/>
    <n v="3360"/>
    <n v="3360"/>
    <n v="167.21215106221987"/>
    <n v="352.72121510622202"/>
    <n v="3879.93"/>
    <n v="7.9739114869880484E-5"/>
    <n v="3588.26"/>
    <n v="12.68"/>
    <n v="3600.94"/>
  </r>
  <r>
    <n v="416"/>
    <n v="1.2"/>
    <s v="Network"/>
    <n v="6"/>
    <s v="Gate Valve - 6&quot;"/>
    <x v="0"/>
    <n v="2007"/>
    <n v="7"/>
    <s v="EA"/>
    <n v="2000"/>
    <n v="14000"/>
    <s v="n/a"/>
    <s v="n/a"/>
    <n v="15"/>
    <n v="50"/>
    <n v="0.3"/>
    <n v="4200"/>
    <n v="9800"/>
    <n v="9800"/>
    <n v="487.70210726480798"/>
    <n v="1028.7702107264809"/>
    <n v="11316.47"/>
    <n v="2.3257257250815257E-4"/>
    <n v="10465.77"/>
    <n v="36.979999999999997"/>
    <n v="10502.75"/>
  </r>
  <r>
    <n v="417"/>
    <n v="1.2"/>
    <s v="Network"/>
    <n v="8"/>
    <s v="Gate Valve - 8&quot;"/>
    <x v="0"/>
    <n v="2007"/>
    <n v="5"/>
    <s v="EA"/>
    <n v="3000"/>
    <n v="15000"/>
    <s v="n/a"/>
    <s v="n/a"/>
    <n v="15"/>
    <n v="50"/>
    <n v="0.3"/>
    <n v="4500"/>
    <n v="10500"/>
    <n v="10500"/>
    <n v="522.53797206943716"/>
    <n v="1102.2537972069438"/>
    <n v="12124.79"/>
    <n v="2.4918491379565569E-4"/>
    <n v="11213.32"/>
    <n v="39.619999999999997"/>
    <n v="11252.94"/>
  </r>
  <r>
    <n v="418"/>
    <n v="1.2"/>
    <s v="Network"/>
    <n v="2"/>
    <s v="Gate Valve - 2&quot;"/>
    <x v="0"/>
    <n v="2008"/>
    <n v="1"/>
    <s v="EA"/>
    <n v="450"/>
    <n v="450"/>
    <s v="n/a"/>
    <s v="n/a"/>
    <n v="14"/>
    <n v="50"/>
    <n v="0.28000000000000003"/>
    <n v="126"/>
    <n v="324"/>
    <n v="324"/>
    <n v="16.124028852428346"/>
    <n v="34.012402885242835"/>
    <n v="374.14"/>
    <n v="7.6892089386708222E-6"/>
    <n v="346.01"/>
    <n v="1.22"/>
    <n v="347.23"/>
  </r>
  <r>
    <n v="419"/>
    <n v="1.2"/>
    <s v="Network"/>
    <n v="4"/>
    <s v="Gate Valve - 4&quot;"/>
    <x v="0"/>
    <n v="2008"/>
    <n v="2"/>
    <s v="EA"/>
    <n v="1200"/>
    <n v="2400"/>
    <s v="n/a"/>
    <s v="n/a"/>
    <n v="14"/>
    <n v="50"/>
    <n v="0.28000000000000003"/>
    <n v="672"/>
    <n v="1728"/>
    <n v="1728"/>
    <n v="85.994820546284515"/>
    <n v="181.39948205462846"/>
    <n v="1995.39"/>
    <n v="4.1008634800166715E-5"/>
    <n v="1845.39"/>
    <n v="6.52"/>
    <n v="1851.91"/>
  </r>
  <r>
    <n v="420"/>
    <n v="1.2"/>
    <s v="Network"/>
    <n v="6"/>
    <s v="Gate Valve - 6&quot;"/>
    <x v="0"/>
    <n v="2008"/>
    <n v="4"/>
    <s v="EA"/>
    <n v="2000"/>
    <n v="8000"/>
    <s v="n/a"/>
    <s v="n/a"/>
    <n v="14"/>
    <n v="50"/>
    <n v="0.28000000000000003"/>
    <n v="2240"/>
    <n v="5760"/>
    <n v="5760"/>
    <n v="286.64940182094841"/>
    <n v="604.66494018209494"/>
    <n v="6651.31"/>
    <n v="1.3669565485077947E-4"/>
    <n v="6151.3"/>
    <n v="21.73"/>
    <n v="6173.03"/>
  </r>
  <r>
    <n v="421"/>
    <n v="1.2"/>
    <s v="Network"/>
    <n v="6"/>
    <s v="Gate Valve - 6&quot;"/>
    <x v="0"/>
    <n v="2008"/>
    <n v="1"/>
    <s v="EA"/>
    <n v="2000"/>
    <n v="2000"/>
    <s v="n/a"/>
    <s v="n/a"/>
    <n v="14"/>
    <n v="50"/>
    <n v="0.28000000000000003"/>
    <n v="560"/>
    <n v="1440"/>
    <n v="1440"/>
    <n v="71.662350455237103"/>
    <n v="151.16623504552373"/>
    <n v="1662.83"/>
    <n v="3.4173965091917474E-5"/>
    <n v="1537.83"/>
    <n v="5.43"/>
    <n v="1543.26"/>
  </r>
  <r>
    <n v="422"/>
    <n v="1.2"/>
    <s v="Network"/>
    <n v="6"/>
    <s v="Gate Valve - 6&quot;"/>
    <x v="0"/>
    <n v="2011"/>
    <n v="1"/>
    <s v="EA"/>
    <n v="2000"/>
    <n v="2000"/>
    <s v="n/a"/>
    <s v="n/a"/>
    <n v="11"/>
    <n v="50"/>
    <n v="0.22"/>
    <n v="440"/>
    <n v="1560"/>
    <n v="1560"/>
    <n v="77.63421299317352"/>
    <n v="163.76342129931737"/>
    <n v="1801.4"/>
    <n v="3.7021812642651471E-5"/>
    <n v="1665.98"/>
    <n v="5.89"/>
    <n v="1671.8700000000001"/>
  </r>
  <r>
    <n v="423"/>
    <n v="1.2"/>
    <s v="Network"/>
    <n v="4"/>
    <s v="Gate Valve - 4&quot;"/>
    <x v="0"/>
    <n v="2012"/>
    <n v="1"/>
    <s v="EA"/>
    <n v="1200"/>
    <n v="1200"/>
    <s v="n/a"/>
    <s v="n/a"/>
    <n v="10"/>
    <n v="50"/>
    <n v="0.2"/>
    <n v="240"/>
    <n v="960"/>
    <n v="960"/>
    <n v="47.7749003034914"/>
    <n v="100.77749003034916"/>
    <n v="1108.55"/>
    <n v="2.2782574888981505E-5"/>
    <n v="1025.22"/>
    <n v="3.62"/>
    <n v="1028.8399999999999"/>
  </r>
  <r>
    <n v="424"/>
    <n v="1.2"/>
    <s v="Network"/>
    <n v="6"/>
    <s v="Gate Valve - 6&quot;"/>
    <x v="0"/>
    <n v="2012"/>
    <n v="12"/>
    <s v="EA"/>
    <n v="2000"/>
    <n v="24000"/>
    <s v="n/a"/>
    <s v="n/a"/>
    <n v="10"/>
    <n v="50"/>
    <n v="0.2"/>
    <n v="4800"/>
    <n v="19200"/>
    <n v="19200"/>
    <n v="955.49800606982797"/>
    <n v="2015.5498006069829"/>
    <n v="22171.05"/>
    <n v="4.5565252536408228E-4"/>
    <n v="20504.36"/>
    <n v="72.45"/>
    <n v="20576.810000000001"/>
  </r>
  <r>
    <n v="425"/>
    <n v="1.2"/>
    <s v="Network"/>
    <n v="4"/>
    <s v="Gate Valve - 4&quot;"/>
    <x v="0"/>
    <n v="2014"/>
    <n v="3"/>
    <s v="EA"/>
    <n v="1200"/>
    <n v="3600"/>
    <s v="n/a"/>
    <s v="n/a"/>
    <n v="8"/>
    <n v="50"/>
    <n v="0.16"/>
    <n v="576"/>
    <n v="3024"/>
    <n v="3024"/>
    <n v="150.49093595599791"/>
    <n v="317.44909359559983"/>
    <n v="3491.94"/>
    <n v="7.1765265037959571E-5"/>
    <n v="3229.44"/>
    <n v="11.41"/>
    <n v="3240.85"/>
  </r>
  <r>
    <n v="426"/>
    <n v="1.2"/>
    <s v="Network"/>
    <n v="6"/>
    <s v="Gate Valve - 6&quot;"/>
    <x v="0"/>
    <n v="2014"/>
    <n v="2"/>
    <s v="EA"/>
    <n v="2000"/>
    <n v="4000"/>
    <s v="n/a"/>
    <s v="n/a"/>
    <n v="8"/>
    <n v="50"/>
    <n v="0.16"/>
    <n v="640"/>
    <n v="3360"/>
    <n v="3360"/>
    <n v="167.21215106221987"/>
    <n v="352.72121510622202"/>
    <n v="3879.93"/>
    <n v="7.9739114869880484E-5"/>
    <n v="3588.26"/>
    <n v="12.68"/>
    <n v="3600.94"/>
  </r>
  <r>
    <n v="427"/>
    <n v="1.2"/>
    <s v="Network"/>
    <n v="8"/>
    <s v="Gate Valve - 8&quot;"/>
    <x v="0"/>
    <n v="2014"/>
    <n v="9"/>
    <s v="EA"/>
    <n v="3000"/>
    <n v="27000"/>
    <s v="n/a"/>
    <s v="n/a"/>
    <n v="8"/>
    <n v="50"/>
    <n v="0.16"/>
    <n v="4320"/>
    <n v="22680"/>
    <n v="22680"/>
    <n v="1128.6820196699841"/>
    <n v="2380.8682019669986"/>
    <n v="26189.55"/>
    <n v="5.3823948778469678E-4"/>
    <n v="24220.78"/>
    <n v="85.58"/>
    <n v="24306.36"/>
  </r>
  <r>
    <n v="428"/>
    <n v="1.2"/>
    <s v="Network"/>
    <n v="4"/>
    <s v="Gate Valve - 4&quot;"/>
    <x v="0"/>
    <n v="2015"/>
    <n v="8"/>
    <s v="EA"/>
    <n v="1200"/>
    <n v="9600"/>
    <s v="n/a"/>
    <s v="n/a"/>
    <n v="7"/>
    <n v="50"/>
    <n v="0.14000000000000001"/>
    <n v="1344"/>
    <n v="8256"/>
    <n v="8256"/>
    <n v="410.86414261002602"/>
    <n v="866.6864142610026"/>
    <n v="9533.5499999999993"/>
    <n v="1.9593055507902181E-4"/>
    <n v="8816.8700000000008"/>
    <n v="31.15"/>
    <n v="8848.02"/>
  </r>
  <r>
    <n v="429"/>
    <n v="1.2"/>
    <s v="Network"/>
    <n v="6"/>
    <s v="Gate Valve - 6&quot;"/>
    <x v="0"/>
    <n v="2015"/>
    <n v="3"/>
    <s v="EA"/>
    <n v="2000"/>
    <n v="6000"/>
    <s v="n/a"/>
    <s v="n/a"/>
    <n v="7"/>
    <n v="50"/>
    <n v="0.14000000000000001"/>
    <n v="840"/>
    <n v="5160"/>
    <n v="5160"/>
    <n v="256.79008913126626"/>
    <n v="541.67900891312672"/>
    <n v="5958.47"/>
    <n v="1.2245662261399994E-4"/>
    <n v="5510.55"/>
    <n v="19.47"/>
    <n v="5530.02"/>
  </r>
  <r>
    <n v="430"/>
    <n v="1.2"/>
    <s v="Network"/>
    <n v="8"/>
    <s v="Gate Valve - 8&quot;"/>
    <x v="0"/>
    <n v="2015"/>
    <n v="13"/>
    <s v="EA"/>
    <n v="3000"/>
    <n v="39000"/>
    <s v="n/a"/>
    <s v="n/a"/>
    <n v="7"/>
    <n v="50"/>
    <n v="0.14000000000000001"/>
    <n v="5460"/>
    <n v="33540"/>
    <n v="33540"/>
    <n v="1669.1355793532307"/>
    <n v="3520.9135579353228"/>
    <n v="38730.050000000003"/>
    <n v="7.9596794423255452E-4"/>
    <n v="35818.559999999998"/>
    <n v="126.56"/>
    <n v="35945.119999999995"/>
  </r>
  <r>
    <n v="431"/>
    <n v="1.2"/>
    <s v="Network"/>
    <n v="4"/>
    <s v="Gate Valve - 4&quot;"/>
    <x v="0"/>
    <n v="2016"/>
    <n v="1"/>
    <s v="EA"/>
    <n v="1200"/>
    <n v="1200"/>
    <s v="n/a"/>
    <s v="n/a"/>
    <n v="6"/>
    <n v="50"/>
    <n v="0.12"/>
    <n v="144"/>
    <n v="1056"/>
    <n v="1056"/>
    <n v="52.552390333840535"/>
    <n v="110.85523903338407"/>
    <n v="1219.4100000000001"/>
    <n v="2.5060935136324876E-5"/>
    <n v="1127.74"/>
    <n v="3.98"/>
    <n v="1131.72"/>
  </r>
  <r>
    <n v="432"/>
    <n v="1.2"/>
    <s v="Network"/>
    <n v="6"/>
    <s v="Gate Valve - 6&quot;"/>
    <x v="0"/>
    <n v="2016"/>
    <n v="2"/>
    <s v="EA"/>
    <n v="2000"/>
    <n v="4000"/>
    <s v="n/a"/>
    <s v="n/a"/>
    <n v="6"/>
    <n v="50"/>
    <n v="0.12"/>
    <n v="480"/>
    <n v="3520"/>
    <n v="3520"/>
    <n v="175.17463444613514"/>
    <n v="369.51746344461355"/>
    <n v="4064.69"/>
    <n v="8.3536244937525809E-5"/>
    <n v="3759.13"/>
    <n v="13.28"/>
    <n v="3772.4100000000003"/>
  </r>
  <r>
    <n v="433"/>
    <n v="1.2"/>
    <s v="Network"/>
    <n v="8"/>
    <s v="Gate Valve - 8&quot;"/>
    <x v="0"/>
    <n v="2016"/>
    <n v="13"/>
    <s v="EA"/>
    <n v="3000"/>
    <n v="39000"/>
    <s v="n/a"/>
    <s v="n/a"/>
    <n v="6"/>
    <n v="50"/>
    <n v="0.12"/>
    <n v="4680"/>
    <n v="34320"/>
    <n v="34320"/>
    <n v="1707.9526858498173"/>
    <n v="3602.7952685849814"/>
    <n v="39630.75"/>
    <n v="8.1447885055388014E-4"/>
    <n v="36651.550000000003"/>
    <n v="129.5"/>
    <n v="36781.050000000003"/>
  </r>
  <r>
    <n v="434"/>
    <n v="1.2"/>
    <s v="Network"/>
    <n v="12"/>
    <s v="Gate Valve - 12&quot;"/>
    <x v="0"/>
    <n v="2016"/>
    <n v="5"/>
    <s v="EA"/>
    <n v="7500"/>
    <n v="37500"/>
    <s v="n/a"/>
    <s v="n/a"/>
    <n v="6"/>
    <n v="50"/>
    <n v="0.12"/>
    <n v="4500"/>
    <n v="33000"/>
    <n v="33000"/>
    <n v="1642.2621979325168"/>
    <n v="3464.2262197932523"/>
    <n v="38106.49"/>
    <n v="7.8315273301269661E-4"/>
    <n v="35241.870000000003"/>
    <n v="124.52"/>
    <n v="35366.39"/>
  </r>
  <r>
    <n v="435"/>
    <n v="1.2"/>
    <s v="Network"/>
    <n v="4"/>
    <s v="Gate Valve - 4&quot;"/>
    <x v="0"/>
    <n v="2017"/>
    <n v="4"/>
    <s v="EA"/>
    <n v="1200"/>
    <n v="4800"/>
    <s v="n/a"/>
    <s v="n/a"/>
    <n v="5"/>
    <n v="50"/>
    <n v="0.1"/>
    <n v="480"/>
    <n v="4320"/>
    <n v="4320"/>
    <n v="214.9870513657113"/>
    <n v="453.49870513657117"/>
    <n v="4988.49"/>
    <n v="1.0252189527575242E-4"/>
    <n v="4613.49"/>
    <n v="16.3"/>
    <n v="4629.79"/>
  </r>
  <r>
    <n v="436"/>
    <n v="1.2"/>
    <s v="Network"/>
    <n v="6"/>
    <s v="Gate Valve - 6&quot;"/>
    <x v="0"/>
    <n v="2017"/>
    <n v="12"/>
    <s v="EA"/>
    <n v="2000"/>
    <n v="24000"/>
    <s v="n/a"/>
    <s v="n/a"/>
    <n v="5"/>
    <n v="50"/>
    <n v="0.1"/>
    <n v="2400"/>
    <n v="21600"/>
    <n v="21600"/>
    <n v="1074.9352568285562"/>
    <n v="2267.4935256828558"/>
    <n v="24942.43"/>
    <n v="5.126090653449813E-4"/>
    <n v="23067.41"/>
    <n v="81.5"/>
    <n v="23148.91"/>
  </r>
  <r>
    <n v="437"/>
    <n v="1.2"/>
    <s v="Network"/>
    <n v="8"/>
    <s v="Gate Valve - 8&quot;"/>
    <x v="0"/>
    <n v="2017"/>
    <n v="4"/>
    <s v="EA"/>
    <n v="3000"/>
    <n v="12000"/>
    <s v="n/a"/>
    <s v="n/a"/>
    <n v="5"/>
    <n v="50"/>
    <n v="0.1"/>
    <n v="1200"/>
    <n v="10800"/>
    <n v="10800"/>
    <n v="537.46762841427812"/>
    <n v="1133.7467628414279"/>
    <n v="12471.21"/>
    <n v="2.5630442991404539E-4"/>
    <n v="11533.7"/>
    <n v="40.75"/>
    <n v="11574.45"/>
  </r>
  <r>
    <n v="438"/>
    <n v="1.2"/>
    <s v="Network"/>
    <n v="4"/>
    <s v="Gate Valve - 4&quot;"/>
    <x v="0"/>
    <n v="2018"/>
    <n v="2"/>
    <s v="EA"/>
    <n v="1200"/>
    <n v="2400"/>
    <s v="n/a"/>
    <s v="n/a"/>
    <n v="4"/>
    <n v="50"/>
    <n v="0.08"/>
    <n v="192"/>
    <n v="2208"/>
    <n v="2208"/>
    <n v="109.88227069803021"/>
    <n v="231.78822706980304"/>
    <n v="2549.67"/>
    <n v="5.2400025003102683E-5"/>
    <n v="2358"/>
    <n v="8.33"/>
    <n v="2366.33"/>
  </r>
  <r>
    <n v="439"/>
    <n v="1.2"/>
    <s v="Network"/>
    <n v="6"/>
    <s v="Gate Valve - 6&quot;"/>
    <x v="0"/>
    <n v="2018"/>
    <n v="1"/>
    <s v="EA"/>
    <n v="2000"/>
    <n v="2000"/>
    <s v="n/a"/>
    <s v="n/a"/>
    <n v="4"/>
    <n v="50"/>
    <n v="0.08"/>
    <n v="160"/>
    <n v="1840"/>
    <n v="1840"/>
    <n v="91.568558915025179"/>
    <n v="193.15685589150254"/>
    <n v="2124.73"/>
    <n v="4.3666790261030786E-5"/>
    <n v="1965.01"/>
    <n v="6.94"/>
    <n v="1971.95"/>
  </r>
  <r>
    <n v="440"/>
    <n v="1.2"/>
    <s v="Network"/>
    <n v="8"/>
    <s v="Gate Valve - 8&quot;"/>
    <x v="0"/>
    <n v="2018"/>
    <n v="5"/>
    <s v="EA"/>
    <n v="3000"/>
    <n v="15000"/>
    <s v="n/a"/>
    <s v="n/a"/>
    <n v="4"/>
    <n v="50"/>
    <n v="0.08"/>
    <n v="1200"/>
    <n v="13800"/>
    <n v="13800"/>
    <n v="686.76419186268879"/>
    <n v="1448.676419186269"/>
    <n v="15935.44"/>
    <n v="3.2750020764861439E-4"/>
    <n v="14737.51"/>
    <n v="52.07"/>
    <n v="14789.58"/>
  </r>
  <r>
    <n v="441"/>
    <n v="1.2"/>
    <s v="Network"/>
    <n v="16"/>
    <s v="Gate Valve - 16&quot;"/>
    <x v="0"/>
    <n v="2018"/>
    <n v="24"/>
    <s v="EA"/>
    <n v="10000"/>
    <n v="240000"/>
    <s v="n/a"/>
    <s v="n/a"/>
    <n v="4"/>
    <n v="50"/>
    <n v="0.08"/>
    <n v="19200"/>
    <n v="220800"/>
    <n v="220800"/>
    <n v="10988.227069803021"/>
    <n v="23178.822706980303"/>
    <n v="254967.05"/>
    <n v="5.2400035278947201E-3"/>
    <n v="235800.16"/>
    <n v="833.16"/>
    <n v="236633.32"/>
  </r>
  <r>
    <n v="442"/>
    <n v="1.2"/>
    <s v="Network"/>
    <n v="4"/>
    <s v="Gate Valve - 4&quot;"/>
    <x v="0"/>
    <n v="2019"/>
    <n v="2"/>
    <s v="EA"/>
    <n v="1200"/>
    <n v="2400"/>
    <s v="n/a"/>
    <s v="n/a"/>
    <n v="3"/>
    <n v="50"/>
    <n v="0.06"/>
    <n v="144"/>
    <n v="2256"/>
    <n v="2256"/>
    <n v="112.27101571320478"/>
    <n v="236.82710157132047"/>
    <n v="2605.1"/>
    <n v="5.3539205126774362E-5"/>
    <n v="2409.2600000000002"/>
    <n v="8.51"/>
    <n v="2417.7700000000004"/>
  </r>
  <r>
    <n v="443"/>
    <n v="1.2"/>
    <s v="Network"/>
    <n v="6"/>
    <s v="Gate Valve - 6&quot;"/>
    <x v="0"/>
    <n v="2019"/>
    <n v="8"/>
    <s v="EA"/>
    <n v="2000"/>
    <n v="16000"/>
    <s v="n/a"/>
    <s v="n/a"/>
    <n v="3"/>
    <n v="50"/>
    <n v="0.06"/>
    <n v="960"/>
    <n v="15040"/>
    <n v="15040"/>
    <n v="748.4734380880318"/>
    <n v="1578.8473438088033"/>
    <n v="17367.32"/>
    <n v="3.5692776015597521E-4"/>
    <n v="16061.75"/>
    <n v="56.75"/>
    <n v="16118.5"/>
  </r>
  <r>
    <n v="444"/>
    <n v="1.2"/>
    <s v="Network"/>
    <n v="8"/>
    <s v="Gate Valve - 8&quot;"/>
    <x v="0"/>
    <n v="2019"/>
    <n v="8"/>
    <s v="EA"/>
    <n v="3000"/>
    <n v="24000"/>
    <s v="n/a"/>
    <s v="n/a"/>
    <n v="3"/>
    <n v="50"/>
    <n v="0.06"/>
    <n v="1440"/>
    <n v="22560"/>
    <n v="22560"/>
    <n v="1122.7101571320479"/>
    <n v="2368.2710157132051"/>
    <n v="26050.98"/>
    <n v="5.3539164023396282E-4"/>
    <n v="24092.62"/>
    <n v="85.13"/>
    <n v="24177.75"/>
  </r>
  <r>
    <n v="445"/>
    <n v="1.2"/>
    <s v="Network"/>
    <n v="4"/>
    <s v="Gate Valve - 4&quot;"/>
    <x v="0"/>
    <n v="2020"/>
    <n v="6"/>
    <s v="EA"/>
    <n v="1200"/>
    <n v="7200"/>
    <s v="n/a"/>
    <s v="n/a"/>
    <n v="2"/>
    <n v="50"/>
    <n v="0.04"/>
    <n v="288"/>
    <n v="6912"/>
    <n v="6912"/>
    <n v="343.97928218513806"/>
    <n v="725.59792821851386"/>
    <n v="7981.58"/>
    <n v="1.6403495023444771E-4"/>
    <n v="7381.57"/>
    <n v="26.08"/>
    <n v="7407.65"/>
  </r>
  <r>
    <n v="446"/>
    <n v="1.2"/>
    <s v="Network"/>
    <n v="6"/>
    <s v="Gate Valve - 6&quot;"/>
    <x v="0"/>
    <n v="2020"/>
    <n v="16"/>
    <s v="EA"/>
    <n v="2000"/>
    <n v="32000"/>
    <s v="n/a"/>
    <s v="n/a"/>
    <n v="2"/>
    <n v="50"/>
    <n v="0.04"/>
    <n v="1280"/>
    <n v="30720"/>
    <n v="30720"/>
    <n v="1528.7968097117248"/>
    <n v="3224.879680971173"/>
    <n v="35473.68"/>
    <n v="7.2904404058253167E-4"/>
    <n v="32806.980000000003"/>
    <n v="115.92"/>
    <n v="32922.9"/>
  </r>
  <r>
    <n v="447"/>
    <n v="1.2"/>
    <s v="Network"/>
    <n v="4"/>
    <s v="Gate Valve - 4&quot;"/>
    <x v="0"/>
    <n v="2021"/>
    <n v="4"/>
    <s v="EA"/>
    <n v="1200"/>
    <n v="4800"/>
    <s v="n/a"/>
    <s v="n/a"/>
    <n v="1"/>
    <n v="50"/>
    <n v="0.02"/>
    <n v="96"/>
    <n v="4704"/>
    <n v="4704"/>
    <n v="234.09701148710784"/>
    <n v="493.80970114871081"/>
    <n v="5431.91"/>
    <n v="1.1163492523134503E-4"/>
    <n v="5023.57"/>
    <n v="17.75"/>
    <n v="5041.32"/>
  </r>
  <r>
    <n v="448"/>
    <n v="1.2"/>
    <s v="Network"/>
    <n v="6"/>
    <s v="Gate Valve - 6&quot;"/>
    <x v="0"/>
    <n v="2021"/>
    <n v="19"/>
    <s v="EA"/>
    <n v="2000"/>
    <n v="38000"/>
    <s v="n/a"/>
    <s v="n/a"/>
    <n v="1"/>
    <n v="50"/>
    <n v="0.02"/>
    <n v="760"/>
    <n v="37240"/>
    <n v="37240"/>
    <n v="1853.2680076062704"/>
    <n v="3909.3268007606271"/>
    <n v="43002.59"/>
    <n v="8.8377585773773593E-4"/>
    <n v="39769.910000000003"/>
    <n v="140.52000000000001"/>
    <n v="39910.43"/>
  </r>
  <r>
    <n v="449"/>
    <n v="1.2"/>
    <s v="Network"/>
    <n v="2"/>
    <s v="Ball Valve - 2&quot;"/>
    <x v="0"/>
    <n v="1984"/>
    <n v="1"/>
    <s v="EA"/>
    <n v="450"/>
    <n v="450"/>
    <s v="n/a"/>
    <s v="n/a"/>
    <n v="38"/>
    <n v="50"/>
    <n v="0.76"/>
    <n v="342"/>
    <n v="108"/>
    <n v="108"/>
    <n v="5.3746762841427822"/>
    <n v="11.337467628414279"/>
    <n v="124.71"/>
    <n v="2.5630011405934632E-6"/>
    <n v="115.34"/>
    <n v="0.41"/>
    <n v="115.75"/>
  </r>
  <r>
    <n v="450"/>
    <n v="1.2"/>
    <s v="Network"/>
    <n v="2"/>
    <s v="Ball Valve - 2&quot;"/>
    <x v="0"/>
    <n v="1988"/>
    <n v="1"/>
    <s v="EA"/>
    <n v="450"/>
    <n v="450"/>
    <s v="n/a"/>
    <s v="n/a"/>
    <n v="34"/>
    <n v="50"/>
    <n v="0.68"/>
    <n v="306"/>
    <n v="144"/>
    <n v="144"/>
    <n v="7.1662350455237096"/>
    <n v="15.116623504552372"/>
    <n v="166.28"/>
    <n v="3.4173348541246179E-6"/>
    <n v="153.78"/>
    <n v="0.54"/>
    <n v="154.32"/>
  </r>
  <r>
    <n v="451"/>
    <n v="1.2"/>
    <s v="Network"/>
    <n v="2"/>
    <s v="Ball Valve - 2&quot;"/>
    <x v="0"/>
    <n v="1992"/>
    <n v="1"/>
    <s v="EA"/>
    <n v="450"/>
    <n v="450"/>
    <s v="n/a"/>
    <s v="n/a"/>
    <n v="30"/>
    <n v="50"/>
    <n v="0.6"/>
    <n v="270"/>
    <n v="180"/>
    <n v="180"/>
    <n v="8.9577938069046379"/>
    <n v="18.895779380690467"/>
    <n v="207.85"/>
    <n v="4.2716685676557722E-6"/>
    <n v="192.23"/>
    <n v="0.68"/>
    <n v="192.91"/>
  </r>
  <r>
    <n v="452"/>
    <n v="1.2"/>
    <s v="Network"/>
    <n v="2"/>
    <s v="Ball Valve - 2&quot;"/>
    <x v="0"/>
    <n v="2003"/>
    <n v="1"/>
    <s v="EA"/>
    <n v="450"/>
    <n v="450"/>
    <s v="n/a"/>
    <s v="n/a"/>
    <n v="19"/>
    <n v="50"/>
    <n v="0.38"/>
    <n v="171"/>
    <n v="279"/>
    <n v="279"/>
    <n v="13.884580400702188"/>
    <n v="29.288458040070221"/>
    <n v="322.17"/>
    <n v="6.6211376590890557E-6"/>
    <n v="297.95"/>
    <n v="1.05"/>
    <n v="299"/>
  </r>
  <r>
    <n v="453"/>
    <n v="1.2"/>
    <s v="Network"/>
    <n v="2"/>
    <s v="Ball Valve - 2&quot;"/>
    <x v="0"/>
    <n v="2022"/>
    <n v="1"/>
    <s v="EA"/>
    <n v="450"/>
    <n v="450"/>
    <s v="n/a"/>
    <s v="n/a"/>
    <n v="0"/>
    <n v="50"/>
    <n v="0"/>
    <n v="0"/>
    <n v="450"/>
    <n v="450"/>
    <n v="22.394484517261592"/>
    <n v="47.239448451726162"/>
    <n v="519.63"/>
    <n v="1.0679274177584647E-5"/>
    <n v="480.57"/>
    <n v="1.7"/>
    <n v="482.27"/>
  </r>
  <r>
    <n v="454"/>
    <n v="1.2"/>
    <s v="Network"/>
    <n v="6"/>
    <s v="Post Indicating Valve - 6&quot;"/>
    <x v="0"/>
    <n v="1999"/>
    <n v="1"/>
    <s v="EA"/>
    <n v="3500"/>
    <n v="3500"/>
    <s v="n/a"/>
    <s v="n/a"/>
    <n v="23"/>
    <n v="50"/>
    <n v="0.46"/>
    <n v="1610"/>
    <n v="1890"/>
    <n v="1890"/>
    <n v="94.056834972498677"/>
    <n v="198.40568349724987"/>
    <n v="2182.46"/>
    <n v="4.4853239269502126E-5"/>
    <n v="2018.4"/>
    <n v="7.13"/>
    <n v="2025.5300000000002"/>
  </r>
  <r>
    <n v="455"/>
    <n v="1.2"/>
    <s v="Network"/>
    <n v="8"/>
    <s v="Post Indicating Valve - 8&quot;"/>
    <x v="0"/>
    <n v="1999"/>
    <n v="1"/>
    <s v="EA"/>
    <n v="5000"/>
    <n v="5000"/>
    <s v="n/a"/>
    <s v="n/a"/>
    <n v="23"/>
    <n v="50"/>
    <n v="0.46"/>
    <n v="2300"/>
    <n v="2700"/>
    <n v="2700"/>
    <n v="134.36690710356953"/>
    <n v="283.43669071035697"/>
    <n v="3117.8"/>
    <n v="6.4076056099288749E-5"/>
    <n v="2883.42"/>
    <n v="10.19"/>
    <n v="2893.61"/>
  </r>
  <r>
    <n v="456"/>
    <n v="1.2"/>
    <s v="Network"/>
    <n v="0.75"/>
    <s v="Air Release Valve - 0.75&quot;"/>
    <x v="0"/>
    <n v="1965"/>
    <n v="3"/>
    <s v="EA"/>
    <n v="4500"/>
    <n v="13500"/>
    <s v="n/a"/>
    <s v="n/a"/>
    <n v="57"/>
    <n v="50"/>
    <n v="1"/>
    <n v="13500"/>
    <n v="0"/>
    <n v="0"/>
    <n v="0"/>
    <n v="0"/>
    <n v="0"/>
    <n v="0"/>
    <n v="0"/>
    <n v="0"/>
    <n v="0"/>
  </r>
  <r>
    <n v="457"/>
    <n v="1.2"/>
    <s v="Network"/>
    <n v="1"/>
    <s v="Air Release Valve - 1&quot;"/>
    <x v="0"/>
    <n v="1997"/>
    <n v="1"/>
    <s v="EA"/>
    <n v="6000"/>
    <n v="6000"/>
    <s v="n/a"/>
    <s v="n/a"/>
    <n v="25"/>
    <n v="50"/>
    <n v="0.5"/>
    <n v="3000"/>
    <n v="3000"/>
    <n v="3000"/>
    <n v="149.29656344841061"/>
    <n v="314.92965634484108"/>
    <n v="3464.23"/>
    <n v="7.1195777734568951E-5"/>
    <n v="3203.81"/>
    <n v="11.32"/>
    <n v="3215.13"/>
  </r>
  <r>
    <n v="458"/>
    <n v="1.2"/>
    <s v="Network"/>
    <n v="2"/>
    <s v="Air Release Valve - 2&quot;"/>
    <x v="0"/>
    <n v="1992"/>
    <n v="2"/>
    <s v="EA"/>
    <n v="8500"/>
    <n v="17000"/>
    <s v="n/a"/>
    <s v="n/a"/>
    <n v="30"/>
    <n v="50"/>
    <n v="0.6"/>
    <n v="10200"/>
    <n v="6800"/>
    <n v="6800"/>
    <n v="338.40554381639737"/>
    <n v="713.84055438163978"/>
    <n v="7852.25"/>
    <n v="1.6137700029047409E-4"/>
    <n v="7261.97"/>
    <n v="25.66"/>
    <n v="7287.63"/>
  </r>
  <r>
    <n v="459"/>
    <n v="1.2"/>
    <s v="Network"/>
    <n v="2"/>
    <s v="Air Release Valve - 2&quot;"/>
    <x v="0"/>
    <n v="1998"/>
    <n v="7"/>
    <s v="EA"/>
    <n v="8500"/>
    <n v="59500"/>
    <s v="n/a"/>
    <s v="n/a"/>
    <n v="24"/>
    <n v="50"/>
    <n v="0.48"/>
    <n v="28560"/>
    <n v="30940"/>
    <n v="30940"/>
    <n v="1539.745224364608"/>
    <n v="3247.974522436461"/>
    <n v="35727.72"/>
    <n v="7.342649916670988E-4"/>
    <n v="33041.919999999998"/>
    <n v="116.75"/>
    <n v="33158.67"/>
  </r>
  <r>
    <n v="460"/>
    <n v="1.2"/>
    <s v="Network"/>
    <n v="2"/>
    <s v="Air Release Valve - 2&quot;"/>
    <x v="0"/>
    <n v="2004"/>
    <n v="1"/>
    <s v="EA"/>
    <n v="8500"/>
    <n v="8500"/>
    <s v="n/a"/>
    <s v="n/a"/>
    <n v="18"/>
    <n v="50"/>
    <n v="0.36"/>
    <n v="3060"/>
    <n v="5440"/>
    <n v="5440"/>
    <n v="270.72443505311787"/>
    <n v="571.07244350531187"/>
    <n v="6281.8"/>
    <n v="1.2910160023237927E-4"/>
    <n v="5809.57"/>
    <n v="20.53"/>
    <n v="5830.0999999999995"/>
  </r>
  <r>
    <n v="461"/>
    <m/>
    <m/>
    <s v="VALVES TOTALS"/>
    <m/>
    <x v="1"/>
    <m/>
    <m/>
    <m/>
    <m/>
    <n v="5653150"/>
    <m/>
    <m/>
    <m/>
    <m/>
    <m/>
    <n v="3222072"/>
    <n v="2431078"/>
    <n v="2431078"/>
    <n v="120983.86362501173"/>
    <n v="255206.1863625012"/>
    <n v="2807268.0799999991"/>
    <n v="5.7694100641421039E-2"/>
    <n v="2596234.5299999998"/>
    <n v="9173.2899999999991"/>
    <n v="2605407.8200000003"/>
  </r>
  <r>
    <n v="462"/>
    <n v="1.3"/>
    <s v="Network"/>
    <s v="5/8"/>
    <s v="Residential Meter Pit"/>
    <x v="2"/>
    <n v="1963"/>
    <n v="922"/>
    <s v="EA"/>
    <n v="750"/>
    <n v="691500"/>
    <s v="n/a"/>
    <s v="n/a"/>
    <n v="59"/>
    <n v="50"/>
    <n v="1"/>
    <n v="691500"/>
    <n v="0"/>
    <n v="0"/>
    <n v="0"/>
    <n v="0"/>
    <n v="0"/>
    <n v="0"/>
    <n v="0"/>
    <n v="0"/>
    <n v="0"/>
  </r>
  <r>
    <n v="463"/>
    <n v="1.3"/>
    <s v="Network"/>
    <s v="5/8"/>
    <s v="Residential Meter Pit"/>
    <x v="2"/>
    <n v="1964"/>
    <n v="639"/>
    <s v="EA"/>
    <n v="750"/>
    <n v="479250"/>
    <s v="n/a"/>
    <s v="n/a"/>
    <n v="58"/>
    <n v="50"/>
    <n v="1"/>
    <n v="479250"/>
    <n v="0"/>
    <n v="0"/>
    <n v="0"/>
    <n v="0"/>
    <n v="0"/>
    <n v="0"/>
    <n v="0"/>
    <n v="0"/>
    <n v="0"/>
  </r>
  <r>
    <n v="464"/>
    <n v="1.3"/>
    <s v="Network"/>
    <s v="5/8"/>
    <s v="Residential Meter Pit"/>
    <x v="2"/>
    <n v="1965"/>
    <n v="0"/>
    <s v="EA"/>
    <n v="750"/>
    <n v="0"/>
    <s v="n/a"/>
    <s v="n/a"/>
    <n v="57"/>
    <n v="50"/>
    <n v="1"/>
    <n v="0"/>
    <n v="0"/>
    <n v="0"/>
    <n v="0"/>
    <n v="0"/>
    <n v="0"/>
    <n v="0"/>
    <n v="0"/>
    <n v="0"/>
    <n v="0"/>
  </r>
  <r>
    <n v="465"/>
    <n v="1.3"/>
    <s v="Network"/>
    <s v="5/8"/>
    <s v="Residential Meter Pit"/>
    <x v="2"/>
    <n v="1966"/>
    <n v="0"/>
    <s v="EA"/>
    <n v="750"/>
    <n v="0"/>
    <s v="n/a"/>
    <s v="n/a"/>
    <n v="56"/>
    <n v="50"/>
    <n v="1"/>
    <n v="0"/>
    <n v="0"/>
    <n v="0"/>
    <n v="0"/>
    <n v="0"/>
    <n v="0"/>
    <n v="0"/>
    <n v="0"/>
    <n v="0"/>
    <n v="0"/>
  </r>
  <r>
    <n v="466"/>
    <n v="1.3"/>
    <s v="Network"/>
    <s v="5/8"/>
    <s v="Residential Meter Pit"/>
    <x v="2"/>
    <n v="1967"/>
    <n v="0"/>
    <s v="EA"/>
    <n v="750"/>
    <n v="0"/>
    <s v="n/a"/>
    <s v="n/a"/>
    <n v="55"/>
    <n v="50"/>
    <n v="1"/>
    <n v="0"/>
    <n v="0"/>
    <n v="0"/>
    <n v="0"/>
    <n v="0"/>
    <n v="0"/>
    <n v="0"/>
    <n v="0"/>
    <n v="0"/>
    <n v="0"/>
  </r>
  <r>
    <n v="467"/>
    <n v="1.3"/>
    <s v="Network"/>
    <s v="5/8"/>
    <s v="Residential Meter Pit"/>
    <x v="2"/>
    <n v="1968"/>
    <n v="0"/>
    <s v="EA"/>
    <n v="750"/>
    <n v="0"/>
    <s v="n/a"/>
    <s v="n/a"/>
    <n v="54"/>
    <n v="50"/>
    <n v="1"/>
    <n v="0"/>
    <n v="0"/>
    <n v="0"/>
    <n v="0"/>
    <n v="0"/>
    <n v="0"/>
    <n v="0"/>
    <n v="0"/>
    <n v="0"/>
    <n v="0"/>
  </r>
  <r>
    <n v="468"/>
    <n v="1.3"/>
    <s v="Network"/>
    <s v="5/8"/>
    <s v="Residential Meter Pit"/>
    <x v="2"/>
    <n v="1969"/>
    <n v="0"/>
    <s v="EA"/>
    <n v="750"/>
    <n v="0"/>
    <s v="n/a"/>
    <s v="n/a"/>
    <n v="53"/>
    <n v="50"/>
    <n v="1"/>
    <n v="0"/>
    <n v="0"/>
    <n v="0"/>
    <n v="0"/>
    <n v="0"/>
    <n v="0"/>
    <n v="0"/>
    <n v="0"/>
    <n v="0"/>
    <n v="0"/>
  </r>
  <r>
    <n v="469"/>
    <n v="1.3"/>
    <s v="Network"/>
    <s v="5/8"/>
    <s v="Residential Meter Pit"/>
    <x v="2"/>
    <n v="1970"/>
    <n v="119"/>
    <s v="EA"/>
    <n v="750"/>
    <n v="89250"/>
    <s v="n/a"/>
    <s v="n/a"/>
    <n v="52"/>
    <n v="50"/>
    <n v="1"/>
    <n v="89250"/>
    <n v="0"/>
    <n v="0"/>
    <n v="0"/>
    <n v="0"/>
    <n v="0"/>
    <n v="0"/>
    <n v="0"/>
    <n v="0"/>
    <n v="0"/>
  </r>
  <r>
    <n v="470"/>
    <n v="1.3"/>
    <s v="Network"/>
    <s v="5/8"/>
    <s v="Residential Meter Pit"/>
    <x v="2"/>
    <n v="1971"/>
    <n v="0"/>
    <s v="EA"/>
    <n v="750"/>
    <n v="0"/>
    <s v="n/a"/>
    <s v="n/a"/>
    <n v="51"/>
    <n v="50"/>
    <n v="1"/>
    <n v="0"/>
    <n v="0"/>
    <n v="0"/>
    <n v="0"/>
    <n v="0"/>
    <n v="0"/>
    <n v="0"/>
    <n v="0"/>
    <n v="0"/>
    <n v="0"/>
  </r>
  <r>
    <n v="471"/>
    <n v="1.3"/>
    <s v="Network"/>
    <s v="5/8"/>
    <s v="Residential Meter Pit"/>
    <x v="2"/>
    <n v="1972"/>
    <n v="37"/>
    <s v="EA"/>
    <n v="750"/>
    <n v="27750"/>
    <s v="n/a"/>
    <s v="n/a"/>
    <n v="50"/>
    <n v="50"/>
    <n v="1"/>
    <n v="27750"/>
    <n v="0"/>
    <n v="0"/>
    <n v="0"/>
    <n v="0"/>
    <n v="0"/>
    <n v="0"/>
    <n v="0"/>
    <n v="0"/>
    <n v="0"/>
  </r>
  <r>
    <n v="472"/>
    <n v="1.3"/>
    <s v="Network"/>
    <s v="5/8"/>
    <s v="Residential Meter Pit"/>
    <x v="2"/>
    <n v="1973"/>
    <n v="0"/>
    <s v="EA"/>
    <n v="750"/>
    <n v="0"/>
    <s v="n/a"/>
    <s v="n/a"/>
    <n v="49"/>
    <n v="50"/>
    <n v="0.98"/>
    <n v="0"/>
    <n v="0"/>
    <n v="0"/>
    <n v="0"/>
    <n v="0"/>
    <n v="0"/>
    <n v="0"/>
    <n v="0"/>
    <n v="0"/>
    <n v="0"/>
  </r>
  <r>
    <n v="473"/>
    <n v="1.3"/>
    <s v="Network"/>
    <s v="5/8"/>
    <s v="Residential Meter Pit"/>
    <x v="2"/>
    <n v="1974"/>
    <n v="144"/>
    <s v="EA"/>
    <n v="750"/>
    <n v="108000"/>
    <s v="n/a"/>
    <s v="n/a"/>
    <n v="48"/>
    <n v="50"/>
    <n v="0.96"/>
    <n v="103680"/>
    <n v="4320"/>
    <n v="4320"/>
    <n v="214.9870513657113"/>
    <n v="453.49870513657117"/>
    <n v="4988.49"/>
    <n v="1.0252189527575242E-4"/>
    <n v="4613.49"/>
    <n v="16.3"/>
    <n v="4629.79"/>
  </r>
  <r>
    <n v="474"/>
    <n v="1.3"/>
    <s v="Network"/>
    <s v="5/8"/>
    <s v="Residential Meter Pit"/>
    <x v="2"/>
    <n v="1975"/>
    <n v="113"/>
    <s v="EA"/>
    <n v="750"/>
    <n v="84750"/>
    <s v="n/a"/>
    <s v="n/a"/>
    <n v="47"/>
    <n v="50"/>
    <n v="0.94"/>
    <n v="79665"/>
    <n v="5085"/>
    <n v="5085"/>
    <n v="253.05767504505599"/>
    <n v="533.80576750450564"/>
    <n v="5871.86"/>
    <n v="1.2067664082595728E-4"/>
    <n v="5430.45"/>
    <n v="19.190000000000001"/>
    <n v="5449.6399999999994"/>
  </r>
  <r>
    <n v="475"/>
    <n v="1.3"/>
    <s v="Network"/>
    <s v="5/8"/>
    <s v="Residential Meter Pit"/>
    <x v="2"/>
    <n v="1976"/>
    <n v="201"/>
    <s v="EA"/>
    <n v="750"/>
    <n v="150750"/>
    <s v="n/a"/>
    <s v="n/a"/>
    <n v="46"/>
    <n v="50"/>
    <n v="0.92"/>
    <n v="138690"/>
    <n v="12060"/>
    <n v="12060"/>
    <n v="600.17218506261065"/>
    <n v="1266.0172185062611"/>
    <n v="13926.19"/>
    <n v="2.8620672643830714E-4"/>
    <n v="12879.3"/>
    <n v="45.51"/>
    <n v="12924.81"/>
  </r>
  <r>
    <n v="476"/>
    <n v="1.3"/>
    <s v="Network"/>
    <s v="5/8"/>
    <s v="Residential Meter Pit"/>
    <x v="2"/>
    <n v="1977"/>
    <n v="31"/>
    <s v="EA"/>
    <n v="750"/>
    <n v="23250"/>
    <s v="n/a"/>
    <s v="n/a"/>
    <n v="45"/>
    <n v="50"/>
    <n v="0.9"/>
    <n v="20925"/>
    <n v="2325"/>
    <n v="2325"/>
    <n v="115.70483667251823"/>
    <n v="244.07048366725181"/>
    <n v="2684.78"/>
    <n v="5.5176763709746764E-5"/>
    <n v="2482.9499999999998"/>
    <n v="8.77"/>
    <n v="2491.7199999999998"/>
  </r>
  <r>
    <n v="477"/>
    <n v="1.3"/>
    <s v="Network"/>
    <s v="5/8"/>
    <s v="Residential Meter Pit"/>
    <x v="2"/>
    <n v="1978"/>
    <n v="11"/>
    <s v="EA"/>
    <n v="750"/>
    <n v="8250"/>
    <s v="n/a"/>
    <s v="n/a"/>
    <n v="44"/>
    <n v="50"/>
    <n v="0.88"/>
    <n v="7260"/>
    <n v="990"/>
    <n v="990"/>
    <n v="49.2678659379755"/>
    <n v="103.92678659379756"/>
    <n v="1143.19"/>
    <n v="2.3494485397442396E-5"/>
    <n v="1057.25"/>
    <n v="3.74"/>
    <n v="1060.99"/>
  </r>
  <r>
    <n v="478"/>
    <n v="1.3"/>
    <s v="Network"/>
    <s v="5/8"/>
    <s v="Residential Meter Pit"/>
    <x v="2"/>
    <n v="1979"/>
    <n v="0"/>
    <s v="EA"/>
    <n v="750"/>
    <n v="0"/>
    <s v="n/a"/>
    <s v="n/a"/>
    <n v="43"/>
    <n v="50"/>
    <n v="0.86"/>
    <n v="0"/>
    <n v="0"/>
    <n v="0"/>
    <n v="0"/>
    <n v="0"/>
    <n v="0"/>
    <n v="0"/>
    <n v="0"/>
    <n v="0"/>
    <n v="0"/>
  </r>
  <r>
    <n v="479"/>
    <n v="1.3"/>
    <s v="Network"/>
    <s v="5/8"/>
    <s v="Residential Meter Pit"/>
    <x v="2"/>
    <n v="1980"/>
    <n v="103"/>
    <s v="EA"/>
    <n v="750"/>
    <n v="77250"/>
    <s v="n/a"/>
    <s v="n/a"/>
    <n v="42"/>
    <n v="50"/>
    <n v="0.84"/>
    <n v="64890"/>
    <n v="12360"/>
    <n v="12360"/>
    <n v="615.10184140745173"/>
    <n v="1297.5101841407452"/>
    <n v="14272.61"/>
    <n v="2.933262425566969E-4"/>
    <n v="13199.68"/>
    <n v="46.64"/>
    <n v="13246.32"/>
  </r>
  <r>
    <n v="480"/>
    <n v="1.3"/>
    <s v="Network"/>
    <s v="5/8"/>
    <s v="Residential Meter Pit"/>
    <x v="2"/>
    <n v="1981"/>
    <n v="133"/>
    <s v="EA"/>
    <n v="750"/>
    <n v="99750"/>
    <s v="n/a"/>
    <s v="n/a"/>
    <n v="41"/>
    <n v="50"/>
    <n v="0.82"/>
    <n v="81795"/>
    <n v="17955"/>
    <n v="17955"/>
    <n v="893.53993223873749"/>
    <n v="1884.8539932238739"/>
    <n v="20733.39"/>
    <n v="4.2610618409405103E-4"/>
    <n v="19174.78"/>
    <n v="67.75"/>
    <n v="19242.53"/>
  </r>
  <r>
    <n v="481"/>
    <n v="1.3"/>
    <s v="Network"/>
    <s v="5/8"/>
    <s v="Residential Meter Pit"/>
    <x v="2"/>
    <n v="1982"/>
    <n v="3"/>
    <s v="EA"/>
    <n v="750"/>
    <n v="2250"/>
    <s v="n/a"/>
    <s v="n/a"/>
    <n v="40"/>
    <n v="50"/>
    <n v="0.8"/>
    <n v="1800"/>
    <n v="450"/>
    <n v="450"/>
    <n v="22.394484517261592"/>
    <n v="47.239448451726162"/>
    <n v="519.63"/>
    <n v="1.0679274177584647E-5"/>
    <n v="480.57"/>
    <n v="1.7"/>
    <n v="482.27"/>
  </r>
  <r>
    <n v="482"/>
    <n v="1.3"/>
    <s v="Network"/>
    <s v="5/8"/>
    <s v="Residential Meter Pit"/>
    <x v="2"/>
    <n v="1983"/>
    <n v="84"/>
    <s v="EA"/>
    <n v="750"/>
    <n v="63000"/>
    <s v="n/a"/>
    <s v="n/a"/>
    <n v="39"/>
    <n v="50"/>
    <n v="0.78"/>
    <n v="49140"/>
    <n v="13860"/>
    <n v="13860"/>
    <n v="689.75012313165701"/>
    <n v="1454.9750123131657"/>
    <n v="16004.73"/>
    <n v="3.2892423418242657E-4"/>
    <n v="14801.59"/>
    <n v="52.3"/>
    <n v="14853.89"/>
  </r>
  <r>
    <n v="483"/>
    <n v="1.3"/>
    <s v="Network"/>
    <s v="5/8"/>
    <s v="Residential Meter Pit"/>
    <x v="2"/>
    <n v="1984"/>
    <n v="241"/>
    <s v="EA"/>
    <n v="750"/>
    <n v="180750"/>
    <s v="n/a"/>
    <s v="n/a"/>
    <n v="38"/>
    <n v="50"/>
    <n v="0.76"/>
    <n v="137370"/>
    <n v="43380"/>
    <n v="43380"/>
    <n v="2158.8283074640176"/>
    <n v="4553.8828307464019"/>
    <n v="50092.71"/>
    <n v="1.0294897992576184E-3"/>
    <n v="46327.040000000001"/>
    <n v="163.69"/>
    <n v="46490.73"/>
  </r>
  <r>
    <n v="484"/>
    <n v="1.3"/>
    <s v="Network"/>
    <s v="5/8"/>
    <s v="Residential Meter Pit"/>
    <x v="2"/>
    <n v="1985"/>
    <n v="6"/>
    <s v="EA"/>
    <n v="750"/>
    <n v="4500"/>
    <s v="n/a"/>
    <s v="n/a"/>
    <n v="37"/>
    <n v="50"/>
    <n v="0.74"/>
    <n v="3330"/>
    <n v="1170"/>
    <n v="1170"/>
    <n v="58.22565974488014"/>
    <n v="122.82256597448803"/>
    <n v="1351.05"/>
    <n v="2.7766359481988601E-5"/>
    <n v="1249.49"/>
    <n v="4.41"/>
    <n v="1253.9000000000001"/>
  </r>
  <r>
    <n v="485"/>
    <n v="1.3"/>
    <s v="Network"/>
    <s v="5/8"/>
    <s v="Residential Meter Pit"/>
    <x v="2"/>
    <n v="1986"/>
    <n v="0"/>
    <s v="EA"/>
    <n v="750"/>
    <n v="0"/>
    <s v="n/a"/>
    <s v="n/a"/>
    <n v="36"/>
    <n v="50"/>
    <n v="0.72"/>
    <n v="0"/>
    <n v="0"/>
    <n v="0"/>
    <n v="0"/>
    <n v="0"/>
    <n v="0"/>
    <n v="0"/>
    <n v="0"/>
    <n v="0"/>
    <n v="0"/>
  </r>
  <r>
    <n v="486"/>
    <n v="1.3"/>
    <s v="Network"/>
    <s v="5/8"/>
    <s v="Residential Meter Pit"/>
    <x v="2"/>
    <n v="1987"/>
    <n v="93"/>
    <s v="EA"/>
    <n v="750"/>
    <n v="69750"/>
    <s v="n/a"/>
    <s v="n/a"/>
    <n v="35"/>
    <n v="50"/>
    <n v="0.7"/>
    <n v="48825"/>
    <n v="20925"/>
    <n v="20925"/>
    <n v="1041.3435300526639"/>
    <n v="2196.6343530052668"/>
    <n v="24162.98"/>
    <n v="4.9659005132015905E-4"/>
    <n v="22346.55"/>
    <n v="78.959999999999994"/>
    <n v="22425.51"/>
  </r>
  <r>
    <n v="487"/>
    <n v="1.3"/>
    <s v="Network"/>
    <s v="5/8"/>
    <s v="Residential Meter Pit"/>
    <x v="2"/>
    <n v="1988"/>
    <n v="130"/>
    <s v="EA"/>
    <n v="750"/>
    <n v="97500"/>
    <s v="n/a"/>
    <s v="n/a"/>
    <n v="34"/>
    <n v="50"/>
    <n v="0.68"/>
    <n v="66300"/>
    <n v="31200"/>
    <n v="31200"/>
    <n v="1552.6842598634705"/>
    <n v="3275.2684259863472"/>
    <n v="36027.949999999997"/>
    <n v="7.4043522526857713E-4"/>
    <n v="33319.589999999997"/>
    <n v="117.73"/>
    <n v="33437.32"/>
  </r>
  <r>
    <n v="488"/>
    <n v="1.3"/>
    <s v="Network"/>
    <s v="5/8"/>
    <s v="Residential Meter Pit"/>
    <x v="2"/>
    <n v="1989"/>
    <n v="39"/>
    <s v="EA"/>
    <n v="750"/>
    <n v="29250"/>
    <s v="n/a"/>
    <s v="n/a"/>
    <n v="33"/>
    <n v="50"/>
    <n v="0.66"/>
    <n v="19305"/>
    <n v="9945"/>
    <n v="9945"/>
    <n v="494.91810783148122"/>
    <n v="1043.9918107831481"/>
    <n v="11483.91"/>
    <n v="2.3601374732156745E-4"/>
    <n v="10620.62"/>
    <n v="37.53"/>
    <n v="10658.150000000001"/>
  </r>
  <r>
    <n v="489"/>
    <n v="1.3"/>
    <s v="Network"/>
    <s v="5/8"/>
    <s v="Residential Meter Pit"/>
    <x v="2"/>
    <n v="1990"/>
    <n v="156"/>
    <s v="EA"/>
    <n v="750"/>
    <n v="117000"/>
    <s v="n/a"/>
    <s v="n/a"/>
    <n v="32"/>
    <n v="50"/>
    <n v="0.64"/>
    <n v="74880"/>
    <n v="42120"/>
    <n v="42120"/>
    <n v="2096.1237508156851"/>
    <n v="4421.6123750815686"/>
    <n v="48637.74"/>
    <n v="9.9958770825024699E-4"/>
    <n v="44981.45"/>
    <n v="158.93"/>
    <n v="45140.38"/>
  </r>
  <r>
    <n v="490"/>
    <n v="1.3"/>
    <s v="Network"/>
    <s v="5/8"/>
    <s v="Residential Meter Pit"/>
    <x v="2"/>
    <n v="1991"/>
    <n v="64"/>
    <s v="EA"/>
    <n v="750"/>
    <n v="48000"/>
    <s v="n/a"/>
    <s v="n/a"/>
    <n v="31"/>
    <n v="50"/>
    <n v="0.62"/>
    <n v="29760"/>
    <n v="18240"/>
    <n v="18240"/>
    <n v="907.72310576633652"/>
    <n v="1914.7723105766338"/>
    <n v="21062.5"/>
    <n v="4.3286995047510081E-4"/>
    <n v="19479.150000000001"/>
    <n v="68.83"/>
    <n v="19547.980000000003"/>
  </r>
  <r>
    <n v="491"/>
    <n v="1.3"/>
    <s v="Network"/>
    <s v="5/8"/>
    <s v="Residential Meter Pit"/>
    <x v="2"/>
    <n v="1992"/>
    <n v="281"/>
    <s v="EA"/>
    <n v="750"/>
    <n v="210750"/>
    <s v="n/a"/>
    <s v="n/a"/>
    <n v="30"/>
    <n v="50"/>
    <n v="0.6"/>
    <n v="126450"/>
    <n v="84300"/>
    <n v="84300"/>
    <n v="4195.2334329003379"/>
    <n v="8849.5233432900332"/>
    <n v="97344.76"/>
    <n v="2.0005992375174159E-3"/>
    <n v="90026.97"/>
    <n v="318.10000000000002"/>
    <n v="90345.07"/>
  </r>
  <r>
    <n v="492"/>
    <n v="1.3"/>
    <s v="Network"/>
    <s v="5/8"/>
    <s v="Residential Meter Pit"/>
    <x v="2"/>
    <n v="1993"/>
    <n v="238"/>
    <s v="EA"/>
    <n v="750"/>
    <n v="178500"/>
    <s v="n/a"/>
    <s v="n/a"/>
    <n v="29"/>
    <n v="50"/>
    <n v="0.57999999999999996"/>
    <n v="103530"/>
    <n v="74970"/>
    <n v="74970"/>
    <n v="3730.9211205757815"/>
    <n v="7870.0921120575777"/>
    <n v="86571.01"/>
    <n v="1.7791804776868584E-3"/>
    <n v="80063.12"/>
    <n v="282.89"/>
    <n v="80346.009999999995"/>
  </r>
  <r>
    <n v="493"/>
    <n v="1.3"/>
    <s v="Network"/>
    <s v="5/8"/>
    <s v="Residential Meter Pit"/>
    <x v="2"/>
    <n v="1994"/>
    <n v="152"/>
    <s v="EA"/>
    <n v="750"/>
    <n v="114000"/>
    <s v="n/a"/>
    <s v="n/a"/>
    <n v="28"/>
    <n v="50"/>
    <n v="0.56000000000000005"/>
    <n v="63840"/>
    <n v="50160"/>
    <n v="50160"/>
    <n v="2496.2385408574255"/>
    <n v="5265.623854085743"/>
    <n v="57921.86"/>
    <n v="1.1903920555311916E-3"/>
    <n v="53567.64"/>
    <n v="189.27"/>
    <n v="53756.909999999996"/>
  </r>
  <r>
    <n v="494"/>
    <n v="1.3"/>
    <s v="Network"/>
    <s v="5/8"/>
    <s v="Residential Meter Pit"/>
    <x v="2"/>
    <n v="1995"/>
    <n v="121"/>
    <s v="EA"/>
    <n v="750"/>
    <n v="90750"/>
    <s v="n/a"/>
    <s v="n/a"/>
    <n v="27"/>
    <n v="50"/>
    <n v="0.54"/>
    <n v="49005"/>
    <n v="41745"/>
    <n v="41745"/>
    <n v="2077.4616803846334"/>
    <n v="4382.246168038464"/>
    <n v="48204.71"/>
    <n v="9.9068821034381462E-4"/>
    <n v="44580.97"/>
    <n v="157.52000000000001"/>
    <n v="44738.49"/>
  </r>
  <r>
    <n v="495"/>
    <n v="1.3"/>
    <s v="Network"/>
    <s v="5/8"/>
    <s v="Residential Meter Pit"/>
    <x v="2"/>
    <n v="1996"/>
    <n v="204"/>
    <s v="EA"/>
    <n v="750"/>
    <n v="153000"/>
    <s v="n/a"/>
    <s v="n/a"/>
    <n v="26"/>
    <n v="50"/>
    <n v="0.52"/>
    <n v="79560"/>
    <n v="73440"/>
    <n v="73440"/>
    <n v="3654.7798732170918"/>
    <n v="7709.4779873217094"/>
    <n v="84804.26"/>
    <n v="1.7428707810695581E-3"/>
    <n v="78429.19"/>
    <n v="277.12"/>
    <n v="78706.31"/>
  </r>
  <r>
    <n v="496"/>
    <n v="1.3"/>
    <s v="Network"/>
    <s v="5/8"/>
    <s v="Residential Meter Pit"/>
    <x v="2"/>
    <n v="1997"/>
    <n v="220"/>
    <s v="EA"/>
    <n v="750"/>
    <n v="165000"/>
    <s v="n/a"/>
    <s v="n/a"/>
    <n v="25"/>
    <n v="50"/>
    <n v="0.5"/>
    <n v="82500"/>
    <n v="82500"/>
    <n v="82500"/>
    <n v="4105.6554948312914"/>
    <n v="8660.5655494831299"/>
    <n v="95266.22"/>
    <n v="1.9578817297732963E-3"/>
    <n v="88104.68"/>
    <n v="311.3"/>
    <n v="88415.98"/>
  </r>
  <r>
    <n v="497"/>
    <n v="1.3"/>
    <s v="Network"/>
    <s v="5/8"/>
    <s v="Residential Meter Pit"/>
    <x v="2"/>
    <n v="1998"/>
    <n v="501"/>
    <s v="EA"/>
    <n v="750"/>
    <n v="375750"/>
    <s v="n/a"/>
    <s v="n/a"/>
    <n v="24"/>
    <n v="50"/>
    <n v="0.48"/>
    <n v="180360"/>
    <n v="195390"/>
    <n v="195390"/>
    <n v="9723.685177394982"/>
    <n v="20511.368517739498"/>
    <n v="225625.05"/>
    <n v="4.636975867985383E-3"/>
    <n v="208663.91"/>
    <n v="737.28"/>
    <n v="209401.19"/>
  </r>
  <r>
    <n v="498"/>
    <n v="1.3"/>
    <s v="Network"/>
    <s v="5/8"/>
    <s v="Residential Meter Pit"/>
    <x v="2"/>
    <n v="1999"/>
    <n v="286"/>
    <s v="EA"/>
    <n v="750"/>
    <n v="214500"/>
    <s v="n/a"/>
    <s v="n/a"/>
    <n v="23"/>
    <n v="50"/>
    <n v="0.46"/>
    <n v="98670"/>
    <n v="115830"/>
    <n v="115830"/>
    <n v="5764.3403147431336"/>
    <n v="12159.434031474315"/>
    <n v="133753.76999999999"/>
    <n v="2.7488658894128438E-3"/>
    <n v="123698.97"/>
    <n v="437.07"/>
    <n v="124136.04000000001"/>
  </r>
  <r>
    <n v="499"/>
    <n v="1.3"/>
    <s v="Network"/>
    <s v="5/8"/>
    <s v="Residential Meter Pit"/>
    <x v="2"/>
    <n v="2000"/>
    <n v="234"/>
    <s v="EA"/>
    <n v="750"/>
    <n v="175500"/>
    <s v="n/a"/>
    <s v="n/a"/>
    <n v="22"/>
    <n v="50"/>
    <n v="0.44"/>
    <n v="77220"/>
    <n v="98280"/>
    <n v="98280"/>
    <n v="4890.9554185699317"/>
    <n v="10317.095541856994"/>
    <n v="113488.05"/>
    <n v="2.3323711137336863E-3"/>
    <n v="104956.7"/>
    <n v="370.85"/>
    <n v="105327.55"/>
  </r>
  <r>
    <n v="500"/>
    <n v="1.3"/>
    <s v="Network"/>
    <s v="5/8"/>
    <s v="Residential Meter Pit"/>
    <x v="2"/>
    <n v="2001"/>
    <n v="171"/>
    <s v="EA"/>
    <n v="750"/>
    <n v="128250"/>
    <s v="n/a"/>
    <s v="n/a"/>
    <n v="21"/>
    <n v="50"/>
    <n v="0.42"/>
    <n v="53865"/>
    <n v="74385"/>
    <n v="74385"/>
    <n v="3701.8082907033413"/>
    <n v="7808.6808290703339"/>
    <n v="85895.49"/>
    <n v="1.7652974007043095E-3"/>
    <n v="79438.38"/>
    <n v="280.68"/>
    <n v="79719.06"/>
  </r>
  <r>
    <n v="501"/>
    <n v="1.3"/>
    <s v="Network"/>
    <s v="5/8"/>
    <s v="Residential Meter Pit"/>
    <x v="2"/>
    <n v="2002"/>
    <n v="27"/>
    <s v="EA"/>
    <n v="750"/>
    <n v="20250"/>
    <s v="n/a"/>
    <s v="n/a"/>
    <n v="20"/>
    <n v="50"/>
    <n v="0.4"/>
    <n v="8100"/>
    <n v="12150"/>
    <n v="12150"/>
    <n v="604.65108196606297"/>
    <n v="1275.4651081966065"/>
    <n v="14030.12"/>
    <n v="2.8834266348058023E-4"/>
    <n v="12975.42"/>
    <n v="45.85"/>
    <n v="13021.27"/>
  </r>
  <r>
    <n v="502"/>
    <n v="1.3"/>
    <s v="Network"/>
    <s v="5/8"/>
    <s v="Residential Meter Pit"/>
    <x v="2"/>
    <n v="2003"/>
    <n v="162"/>
    <s v="EA"/>
    <n v="750"/>
    <n v="121500"/>
    <s v="n/a"/>
    <s v="n/a"/>
    <n v="19"/>
    <n v="50"/>
    <n v="0.38"/>
    <n v="46170"/>
    <n v="75330"/>
    <n v="75330"/>
    <n v="3748.8367081895904"/>
    <n v="7907.8836708189592"/>
    <n v="86986.72"/>
    <n v="1.7877240203390604E-3"/>
    <n v="80447.58"/>
    <n v="284.25"/>
    <n v="80731.83"/>
  </r>
  <r>
    <n v="503"/>
    <n v="1.3"/>
    <s v="Network"/>
    <s v="5/8"/>
    <s v="Residential Meter Pit"/>
    <x v="2"/>
    <n v="2004"/>
    <n v="159"/>
    <s v="EA"/>
    <n v="750"/>
    <n v="119250"/>
    <s v="n/a"/>
    <s v="n/a"/>
    <n v="18"/>
    <n v="50"/>
    <n v="0.36"/>
    <n v="42930"/>
    <n v="76320"/>
    <n v="76320"/>
    <n v="3798.1045741275661"/>
    <n v="8011.8104574127565"/>
    <n v="88129.919999999998"/>
    <n v="1.8112187112533933E-3"/>
    <n v="81504.84"/>
    <n v="287.98"/>
    <n v="81792.819999999992"/>
  </r>
  <r>
    <n v="504"/>
    <n v="1.3"/>
    <s v="Network"/>
    <s v="5/8"/>
    <s v="Residential Meter Pit"/>
    <x v="2"/>
    <n v="2005"/>
    <n v="208"/>
    <s v="EA"/>
    <n v="750"/>
    <n v="156000"/>
    <s v="n/a"/>
    <s v="n/a"/>
    <n v="17"/>
    <n v="50"/>
    <n v="0.34"/>
    <n v="53040"/>
    <n v="102960"/>
    <n v="102960"/>
    <n v="5123.8580575494525"/>
    <n v="10808.385805754946"/>
    <n v="118892.24"/>
    <n v="2.4434363461447502E-3"/>
    <n v="109954.64"/>
    <n v="388.51"/>
    <n v="110343.15"/>
  </r>
  <r>
    <n v="505"/>
    <n v="1.3"/>
    <s v="Network"/>
    <s v="5/8"/>
    <s v="Residential Meter Pit"/>
    <x v="2"/>
    <n v="2006"/>
    <n v="185"/>
    <s v="EA"/>
    <n v="750"/>
    <n v="138750"/>
    <s v="n/a"/>
    <s v="n/a"/>
    <n v="16"/>
    <n v="50"/>
    <n v="0.32"/>
    <n v="44400"/>
    <n v="94350"/>
    <n v="94350"/>
    <n v="4695.3769204525133"/>
    <n v="9904.5376920452527"/>
    <n v="108949.91"/>
    <n v="2.2391046716185967E-3"/>
    <n v="100759.71"/>
    <n v="356.02"/>
    <n v="101115.73000000001"/>
  </r>
  <r>
    <n v="506"/>
    <n v="1.3"/>
    <s v="Network"/>
    <s v="5/8"/>
    <s v="Residential Meter Pit"/>
    <x v="2"/>
    <n v="2007"/>
    <n v="57"/>
    <s v="EA"/>
    <n v="750"/>
    <n v="42750"/>
    <s v="n/a"/>
    <s v="n/a"/>
    <n v="15"/>
    <n v="50"/>
    <n v="0.3"/>
    <n v="12825"/>
    <n v="29925"/>
    <n v="29925"/>
    <n v="1489.2332203978958"/>
    <n v="3141.4233220397896"/>
    <n v="34555.660000000003"/>
    <n v="7.1017717900697557E-4"/>
    <n v="31957.97"/>
    <n v="112.92"/>
    <n v="32070.89"/>
  </r>
  <r>
    <n v="507"/>
    <n v="1.3"/>
    <s v="Network"/>
    <s v="5/8"/>
    <s v="Residential Meter Pit"/>
    <x v="2"/>
    <n v="2008"/>
    <n v="22"/>
    <s v="EA"/>
    <n v="750"/>
    <n v="16500"/>
    <s v="n/a"/>
    <s v="n/a"/>
    <n v="14"/>
    <n v="50"/>
    <n v="0.28000000000000003"/>
    <n v="4620"/>
    <n v="11880"/>
    <n v="11880"/>
    <n v="591.21439125570612"/>
    <n v="1247.1214391255708"/>
    <n v="13718.34"/>
    <n v="2.8193505787065134E-4"/>
    <n v="12687.08"/>
    <n v="44.83"/>
    <n v="12731.91"/>
  </r>
  <r>
    <n v="508"/>
    <n v="1.3"/>
    <s v="Network"/>
    <s v="5/8"/>
    <s v="Residential Meter Pit"/>
    <x v="2"/>
    <n v="2009"/>
    <n v="0"/>
    <s v="EA"/>
    <n v="750"/>
    <n v="0"/>
    <s v="n/a"/>
    <s v="n/a"/>
    <n v="13"/>
    <n v="50"/>
    <n v="0.26"/>
    <n v="0"/>
    <n v="0"/>
    <n v="0"/>
    <n v="0"/>
    <n v="0"/>
    <n v="0"/>
    <n v="0"/>
    <n v="0"/>
    <n v="0"/>
    <n v="0"/>
  </r>
  <r>
    <n v="509"/>
    <n v="1.3"/>
    <s v="Network"/>
    <s v="5/8"/>
    <s v="Residential Meter Pit"/>
    <x v="2"/>
    <n v="2010"/>
    <n v="0"/>
    <s v="EA"/>
    <n v="750"/>
    <n v="0"/>
    <s v="n/a"/>
    <s v="n/a"/>
    <n v="12"/>
    <n v="50"/>
    <n v="0.24"/>
    <n v="0"/>
    <n v="0"/>
    <n v="0"/>
    <n v="0"/>
    <n v="0"/>
    <n v="0"/>
    <n v="0"/>
    <n v="0"/>
    <n v="0"/>
    <n v="0"/>
  </r>
  <r>
    <n v="510"/>
    <n v="1.3"/>
    <s v="Network"/>
    <s v="5/8"/>
    <s v="Residential Meter Pit"/>
    <x v="2"/>
    <n v="2011"/>
    <n v="5"/>
    <s v="EA"/>
    <n v="750"/>
    <n v="3750"/>
    <s v="n/a"/>
    <s v="n/a"/>
    <n v="11"/>
    <n v="50"/>
    <n v="0.22"/>
    <n v="825"/>
    <n v="2925"/>
    <n v="2925"/>
    <n v="145.56414936220037"/>
    <n v="307.05641493622005"/>
    <n v="3377.62"/>
    <n v="6.9415795946526284E-5"/>
    <n v="3123.71"/>
    <n v="11.04"/>
    <n v="3134.75"/>
  </r>
  <r>
    <n v="511"/>
    <n v="1.3"/>
    <s v="Network"/>
    <s v="5/8"/>
    <s v="Residential Meter Pit"/>
    <x v="2"/>
    <n v="2012"/>
    <n v="45"/>
    <s v="EA"/>
    <n v="750"/>
    <n v="33750"/>
    <s v="n/a"/>
    <s v="n/a"/>
    <n v="10"/>
    <n v="50"/>
    <n v="0.2"/>
    <n v="6750"/>
    <n v="27000"/>
    <n v="27000"/>
    <n v="1343.6690710356957"/>
    <n v="2834.3669071035697"/>
    <n v="31178.04"/>
    <n v="6.4076138306044925E-4"/>
    <n v="28834.26"/>
    <n v="101.88"/>
    <n v="28936.14"/>
  </r>
  <r>
    <n v="512"/>
    <n v="1.3"/>
    <s v="Network"/>
    <s v="5/8"/>
    <s v="Residential Meter Pit"/>
    <x v="2"/>
    <n v="2013"/>
    <n v="45"/>
    <s v="EA"/>
    <n v="750"/>
    <n v="33750"/>
    <s v="n/a"/>
    <s v="n/a"/>
    <n v="9"/>
    <n v="50"/>
    <n v="0.18"/>
    <n v="6075"/>
    <n v="27675"/>
    <n v="27675"/>
    <n v="1377.260797811588"/>
    <n v="2905.2260797811591"/>
    <n v="31957.49"/>
    <n v="6.5678039708527139E-4"/>
    <n v="29555.119999999999"/>
    <n v="104.43"/>
    <n v="29659.55"/>
  </r>
  <r>
    <n v="513"/>
    <n v="1.3"/>
    <s v="Network"/>
    <s v="5/8"/>
    <s v="Residential Meter Pit"/>
    <x v="2"/>
    <n v="2014"/>
    <n v="0"/>
    <s v="EA"/>
    <n v="750"/>
    <n v="0"/>
    <s v="n/a"/>
    <s v="n/a"/>
    <n v="8"/>
    <n v="50"/>
    <n v="0.16"/>
    <n v="0"/>
    <n v="0"/>
    <n v="0"/>
    <n v="0"/>
    <n v="0"/>
    <n v="0"/>
    <n v="0"/>
    <n v="0"/>
    <n v="0"/>
    <n v="0"/>
  </r>
  <r>
    <n v="514"/>
    <n v="1.3"/>
    <s v="Network"/>
    <s v="5/8"/>
    <s v="Residential Meter Pit"/>
    <x v="2"/>
    <n v="2015"/>
    <n v="81"/>
    <s v="EA"/>
    <n v="750"/>
    <n v="60750"/>
    <s v="n/a"/>
    <s v="n/a"/>
    <n v="7"/>
    <n v="50"/>
    <n v="0.14000000000000001"/>
    <n v="8505"/>
    <n v="52245"/>
    <n v="52245"/>
    <n v="2599.9996524540707"/>
    <n v="5484.4999652454071"/>
    <n v="60329.5"/>
    <n v="1.2398731241394702E-3"/>
    <n v="55794.29"/>
    <n v="197.14"/>
    <n v="55991.43"/>
  </r>
  <r>
    <n v="515"/>
    <n v="1.3"/>
    <s v="Network"/>
    <s v="5/8"/>
    <s v="Residential Meter Pit"/>
    <x v="2"/>
    <n v="2016"/>
    <n v="70"/>
    <s v="EA"/>
    <n v="750"/>
    <n v="52500"/>
    <s v="n/a"/>
    <s v="n/a"/>
    <n v="6"/>
    <n v="50"/>
    <n v="0.12"/>
    <n v="6300"/>
    <n v="46200"/>
    <n v="46200"/>
    <n v="2299.1670771055237"/>
    <n v="4849.9167077105521"/>
    <n v="53349.08"/>
    <n v="1.096413702907641E-3"/>
    <n v="49338.62"/>
    <n v="174.33"/>
    <n v="49512.950000000004"/>
  </r>
  <r>
    <n v="516"/>
    <n v="1.3"/>
    <s v="Network"/>
    <s v="5/8"/>
    <s v="Residential Meter Pit"/>
    <x v="2"/>
    <n v="2017"/>
    <n v="68"/>
    <s v="EA"/>
    <n v="750"/>
    <n v="51000"/>
    <s v="n/a"/>
    <s v="n/a"/>
    <n v="5"/>
    <n v="50"/>
    <n v="0.1"/>
    <n v="5100"/>
    <n v="45900"/>
    <n v="45900"/>
    <n v="2284.2374207606822"/>
    <n v="4818.4237420760683"/>
    <n v="53002.66"/>
    <n v="1.0892941867892514E-3"/>
    <n v="49018.239999999998"/>
    <n v="173.2"/>
    <n v="49191.439999999995"/>
  </r>
  <r>
    <n v="517"/>
    <n v="1.3"/>
    <s v="Network"/>
    <s v="5/8"/>
    <s v="Residential Meter Pit"/>
    <x v="2"/>
    <n v="2018"/>
    <n v="107"/>
    <s v="EA"/>
    <n v="750"/>
    <n v="80250"/>
    <s v="n/a"/>
    <s v="n/a"/>
    <n v="4"/>
    <n v="50"/>
    <n v="0.08"/>
    <n v="6420"/>
    <n v="73830"/>
    <n v="73830"/>
    <n v="3674.1884264653854"/>
    <n v="7750.418842646538"/>
    <n v="85254.61"/>
    <n v="1.7521262342302213E-3"/>
    <n v="78845.679999999993"/>
    <n v="278.58999999999997"/>
    <n v="79124.26999999999"/>
  </r>
  <r>
    <n v="518"/>
    <n v="1.3"/>
    <s v="Network"/>
    <s v="5/8"/>
    <s v="Residential Meter Pit"/>
    <x v="2"/>
    <n v="2019"/>
    <n v="61"/>
    <s v="EA"/>
    <n v="750"/>
    <n v="45750"/>
    <s v="n/a"/>
    <s v="n/a"/>
    <n v="3"/>
    <n v="50"/>
    <n v="0.06"/>
    <n v="2745"/>
    <n v="43005"/>
    <n v="43005"/>
    <n v="2140.1662370329659"/>
    <n v="4514.5166237032963"/>
    <n v="49659.68"/>
    <n v="1.020590301351186E-3"/>
    <n v="45926.559999999998"/>
    <n v="162.27000000000001"/>
    <n v="46088.829999999994"/>
  </r>
  <r>
    <n v="519"/>
    <n v="1.3"/>
    <s v="Network"/>
    <s v="5/8"/>
    <s v="Residential Meter Pit"/>
    <x v="2"/>
    <n v="2020"/>
    <n v="74"/>
    <s v="EA"/>
    <n v="750"/>
    <n v="55500"/>
    <s v="n/a"/>
    <s v="n/a"/>
    <n v="2"/>
    <n v="50"/>
    <n v="0.04"/>
    <n v="2220"/>
    <n v="53280"/>
    <n v="53280"/>
    <n v="2651.5069668437727"/>
    <n v="5593.1506966843772"/>
    <n v="61524.66"/>
    <n v="1.2644356808164945E-3"/>
    <n v="56899.61"/>
    <n v="201.05"/>
    <n v="57100.66"/>
  </r>
  <r>
    <n v="520"/>
    <n v="1.3"/>
    <s v="Network"/>
    <s v="5/8"/>
    <s v="Residential Meter Pit"/>
    <x v="2"/>
    <n v="2021"/>
    <n v="77"/>
    <s v="EA"/>
    <n v="750"/>
    <n v="57750"/>
    <s v="n/a"/>
    <s v="n/a"/>
    <n v="1"/>
    <n v="50"/>
    <n v="0.02"/>
    <n v="1155"/>
    <n v="56595"/>
    <n v="56595"/>
    <n v="2816.4796694542661"/>
    <n v="5941.1479669454275"/>
    <n v="65352.63"/>
    <n v="1.3431069299236836E-3"/>
    <n v="60439.81"/>
    <n v="213.55"/>
    <n v="60653.36"/>
  </r>
  <r>
    <n v="521"/>
    <n v="1.3"/>
    <s v="Network"/>
    <s v="5/8"/>
    <s v="Residential Meter Pit"/>
    <x v="2"/>
    <n v="2022"/>
    <n v="0"/>
    <s v="EA"/>
    <n v="750"/>
    <n v="0"/>
    <s v="n/a"/>
    <s v="n/a"/>
    <n v="0"/>
    <n v="50"/>
    <n v="0"/>
    <n v="0"/>
    <n v="0"/>
    <n v="0"/>
    <n v="0"/>
    <n v="0"/>
    <n v="0"/>
    <n v="0"/>
    <n v="0"/>
    <n v="0"/>
    <n v="0"/>
  </r>
  <r>
    <n v="522"/>
    <n v="1.3"/>
    <s v="Network"/>
    <s v="5/8"/>
    <s v="FlexNet Sensus Residential Meter"/>
    <x v="3"/>
    <n v="1999"/>
    <n v="1780"/>
    <s v="EA"/>
    <n v="500"/>
    <n v="890000"/>
    <s v="n/a"/>
    <s v="n/a"/>
    <n v="23"/>
    <n v="10"/>
    <n v="1"/>
    <n v="890000"/>
    <n v="0"/>
    <n v="0"/>
    <n v="0"/>
    <n v="0"/>
    <n v="0"/>
    <n v="0"/>
    <n v="0"/>
    <n v="0"/>
    <n v="0"/>
  </r>
  <r>
    <n v="523"/>
    <n v="1.3"/>
    <s v="Network"/>
    <s v="5/8"/>
    <s v="FlexNet Sensus Residential Meter"/>
    <x v="3"/>
    <n v="2000"/>
    <n v="150"/>
    <s v="EA"/>
    <n v="500"/>
    <n v="75000"/>
    <s v="n/a"/>
    <s v="n/a"/>
    <n v="22"/>
    <n v="10"/>
    <n v="1"/>
    <n v="75000"/>
    <n v="0"/>
    <n v="0"/>
    <n v="0"/>
    <n v="0"/>
    <n v="0"/>
    <n v="0"/>
    <n v="0"/>
    <n v="0"/>
    <n v="0"/>
  </r>
  <r>
    <n v="524"/>
    <n v="1.3"/>
    <s v="Network"/>
    <s v="5/8"/>
    <s v="FlexNet Sensus Residential Meter"/>
    <x v="3"/>
    <n v="2001"/>
    <n v="55"/>
    <s v="EA"/>
    <n v="500"/>
    <n v="27500"/>
    <s v="n/a"/>
    <s v="n/a"/>
    <n v="21"/>
    <n v="10"/>
    <n v="1"/>
    <n v="27500"/>
    <n v="0"/>
    <n v="0"/>
    <n v="0"/>
    <n v="0"/>
    <n v="0"/>
    <n v="0"/>
    <n v="0"/>
    <n v="0"/>
    <n v="0"/>
  </r>
  <r>
    <n v="525"/>
    <n v="1.3"/>
    <s v="Network"/>
    <s v="5/8"/>
    <s v="FlexNet Sensus Residential Meter"/>
    <x v="3"/>
    <n v="2002"/>
    <n v="53"/>
    <s v="EA"/>
    <n v="500"/>
    <n v="26500"/>
    <s v="n/a"/>
    <s v="n/a"/>
    <n v="20"/>
    <n v="10"/>
    <n v="1"/>
    <n v="26500"/>
    <n v="0"/>
    <n v="0"/>
    <n v="0"/>
    <n v="0"/>
    <n v="0"/>
    <n v="0"/>
    <n v="0"/>
    <n v="0"/>
    <n v="0"/>
  </r>
  <r>
    <n v="526"/>
    <n v="1.3"/>
    <s v="Network"/>
    <s v="5/8"/>
    <s v="FlexNet Sensus Residential Meter"/>
    <x v="3"/>
    <n v="2003"/>
    <n v="62"/>
    <s v="EA"/>
    <n v="500"/>
    <n v="31000"/>
    <s v="n/a"/>
    <s v="n/a"/>
    <n v="19"/>
    <n v="10"/>
    <n v="1"/>
    <n v="31000"/>
    <n v="0"/>
    <n v="0"/>
    <n v="0"/>
    <n v="0"/>
    <n v="0"/>
    <n v="0"/>
    <n v="0"/>
    <n v="0"/>
    <n v="0"/>
  </r>
  <r>
    <n v="527"/>
    <n v="1.3"/>
    <s v="Network"/>
    <s v="5/8"/>
    <s v="FlexNet Sensus Residential Meter"/>
    <x v="3"/>
    <n v="2004"/>
    <n v="120"/>
    <s v="EA"/>
    <n v="500"/>
    <n v="60000"/>
    <s v="n/a"/>
    <s v="n/a"/>
    <n v="18"/>
    <n v="10"/>
    <n v="1"/>
    <n v="60000"/>
    <n v="0"/>
    <n v="0"/>
    <n v="0"/>
    <n v="0"/>
    <n v="0"/>
    <n v="0"/>
    <n v="0"/>
    <n v="0"/>
    <n v="0"/>
  </r>
  <r>
    <n v="528"/>
    <n v="1.3"/>
    <s v="Network"/>
    <s v="5/8"/>
    <s v="FlexNet Sensus Residential Meter"/>
    <x v="3"/>
    <n v="2005"/>
    <n v="78"/>
    <s v="EA"/>
    <n v="500"/>
    <n v="39000"/>
    <s v="n/a"/>
    <s v="n/a"/>
    <n v="17"/>
    <n v="10"/>
    <n v="1"/>
    <n v="39000"/>
    <n v="0"/>
    <n v="0"/>
    <n v="0"/>
    <n v="0"/>
    <n v="0"/>
    <n v="0"/>
    <n v="0"/>
    <n v="0"/>
    <n v="0"/>
  </r>
  <r>
    <n v="529"/>
    <n v="1.3"/>
    <s v="Network"/>
    <s v="5/8"/>
    <s v="FlexNet Sensus Residential Meter"/>
    <x v="3"/>
    <n v="2006"/>
    <n v="77"/>
    <s v="EA"/>
    <n v="500"/>
    <n v="38500"/>
    <s v="n/a"/>
    <s v="n/a"/>
    <n v="16"/>
    <n v="10"/>
    <n v="1"/>
    <n v="38500"/>
    <n v="0"/>
    <n v="0"/>
    <n v="0"/>
    <n v="0"/>
    <n v="0"/>
    <n v="0"/>
    <n v="0"/>
    <n v="0"/>
    <n v="0"/>
  </r>
  <r>
    <n v="530"/>
    <n v="1.3"/>
    <s v="Network"/>
    <s v="5/8"/>
    <s v="FlexNet Sensus Residential Meter"/>
    <x v="3"/>
    <n v="2007"/>
    <n v="93"/>
    <s v="EA"/>
    <n v="500"/>
    <n v="46500"/>
    <s v="n/a"/>
    <s v="n/a"/>
    <n v="15"/>
    <n v="10"/>
    <n v="1"/>
    <n v="46500"/>
    <n v="0"/>
    <n v="0"/>
    <n v="0"/>
    <n v="0"/>
    <n v="0"/>
    <n v="0"/>
    <n v="0"/>
    <n v="0"/>
    <n v="0"/>
  </r>
  <r>
    <n v="531"/>
    <n v="1.3"/>
    <s v="Network"/>
    <s v="5/8"/>
    <s v="FlexNet Sensus Residential Meter"/>
    <x v="3"/>
    <n v="2008"/>
    <n v="92"/>
    <s v="EA"/>
    <n v="500"/>
    <n v="46000"/>
    <s v="n/a"/>
    <s v="n/a"/>
    <n v="14"/>
    <n v="10"/>
    <n v="1"/>
    <n v="46000"/>
    <n v="0"/>
    <n v="0"/>
    <n v="0"/>
    <n v="0"/>
    <n v="0"/>
    <n v="0"/>
    <n v="0"/>
    <n v="0"/>
    <n v="0"/>
  </r>
  <r>
    <n v="532"/>
    <n v="1.3"/>
    <s v="Network"/>
    <s v="5/8"/>
    <s v="FlexNet Sensus Residential Meter"/>
    <x v="3"/>
    <n v="2009"/>
    <n v="3"/>
    <s v="EA"/>
    <n v="500"/>
    <n v="1500"/>
    <s v="n/a"/>
    <s v="n/a"/>
    <n v="13"/>
    <n v="10"/>
    <n v="1"/>
    <n v="1500"/>
    <n v="0"/>
    <n v="0"/>
    <n v="0"/>
    <n v="0"/>
    <n v="0"/>
    <n v="0"/>
    <n v="0"/>
    <n v="0"/>
    <n v="0"/>
  </r>
  <r>
    <n v="533"/>
    <n v="1.3"/>
    <s v="Network"/>
    <s v="5/8"/>
    <s v="FlexNet Sensus Residential Meter"/>
    <x v="3"/>
    <n v="2010"/>
    <n v="3"/>
    <s v="EA"/>
    <n v="500"/>
    <n v="1500"/>
    <s v="n/a"/>
    <s v="n/a"/>
    <n v="12"/>
    <n v="10"/>
    <n v="1"/>
    <n v="1500"/>
    <n v="0"/>
    <n v="0"/>
    <n v="0"/>
    <n v="0"/>
    <n v="0"/>
    <n v="0"/>
    <n v="0"/>
    <n v="0"/>
    <n v="0"/>
  </r>
  <r>
    <n v="534"/>
    <n v="1.3"/>
    <s v="Network"/>
    <s v="5/8"/>
    <s v="FlexNet Sensus Residential Meter"/>
    <x v="3"/>
    <n v="2011"/>
    <n v="0"/>
    <s v="EA"/>
    <n v="500"/>
    <n v="0"/>
    <s v="n/a"/>
    <s v="n/a"/>
    <n v="11"/>
    <n v="10"/>
    <n v="1"/>
    <n v="0"/>
    <n v="0"/>
    <n v="0"/>
    <n v="0"/>
    <n v="0"/>
    <n v="0"/>
    <n v="0"/>
    <n v="0"/>
    <n v="0"/>
    <n v="0"/>
  </r>
  <r>
    <n v="535"/>
    <n v="1.3"/>
    <s v="Network"/>
    <s v="5/8"/>
    <s v="FlexNet Sensus Residential Meter"/>
    <x v="3"/>
    <n v="2012"/>
    <n v="7"/>
    <s v="EA"/>
    <n v="500"/>
    <n v="3500"/>
    <s v="n/a"/>
    <s v="n/a"/>
    <n v="10"/>
    <n v="10"/>
    <n v="1"/>
    <n v="3500"/>
    <n v="0"/>
    <n v="0"/>
    <n v="0"/>
    <n v="0"/>
    <n v="0"/>
    <n v="0"/>
    <n v="0"/>
    <n v="0"/>
    <n v="0"/>
  </r>
  <r>
    <n v="536"/>
    <n v="1.3"/>
    <s v="Network"/>
    <s v="5/8"/>
    <s v="FlexNet Sensus Residential Meter"/>
    <x v="3"/>
    <n v="2013"/>
    <n v="469"/>
    <s v="EA"/>
    <n v="500"/>
    <n v="234500"/>
    <s v="n/a"/>
    <s v="n/a"/>
    <n v="9"/>
    <n v="10"/>
    <n v="0.9"/>
    <n v="211050"/>
    <n v="23450"/>
    <n v="23450"/>
    <n v="1167.0014709550762"/>
    <n v="2461.7001470955079"/>
    <n v="27078.7"/>
    <n v="5.5651302209757205E-4"/>
    <n v="25043.09"/>
    <n v="88.49"/>
    <n v="25131.58"/>
  </r>
  <r>
    <n v="537"/>
    <n v="1.3"/>
    <s v="Network"/>
    <s v="5/8"/>
    <s v="FlexNet Sensus Residential Meter"/>
    <x v="3"/>
    <n v="2014"/>
    <n v="292"/>
    <s v="EA"/>
    <n v="500"/>
    <n v="146000"/>
    <s v="n/a"/>
    <s v="n/a"/>
    <n v="8"/>
    <n v="10"/>
    <n v="0.8"/>
    <n v="116800"/>
    <n v="29200"/>
    <n v="29200"/>
    <n v="1453.15321756453"/>
    <n v="3065.3153217564532"/>
    <n v="33718.47"/>
    <n v="6.9297151045679154E-4"/>
    <n v="31183.72"/>
    <n v="110.18"/>
    <n v="31293.9"/>
  </r>
  <r>
    <n v="538"/>
    <n v="1.3"/>
    <s v="Network"/>
    <s v="5/8"/>
    <s v="FlexNet Sensus Residential Meter"/>
    <x v="3"/>
    <n v="2015"/>
    <n v="424"/>
    <s v="EA"/>
    <n v="500"/>
    <n v="212000"/>
    <s v="n/a"/>
    <s v="n/a"/>
    <n v="7"/>
    <n v="10"/>
    <n v="0.7"/>
    <n v="148400"/>
    <n v="63600"/>
    <n v="63600"/>
    <n v="3165.0871451063049"/>
    <n v="6676.5087145106299"/>
    <n v="73441.600000000006"/>
    <n v="1.5093489260444945E-3"/>
    <n v="67920.7"/>
    <n v="239.99"/>
    <n v="68160.69"/>
  </r>
  <r>
    <n v="539"/>
    <n v="1.3"/>
    <s v="Network"/>
    <s v="5/8"/>
    <s v="FlexNet Sensus Residential Meter"/>
    <x v="3"/>
    <n v="2016"/>
    <n v="647"/>
    <s v="EA"/>
    <n v="500"/>
    <n v="323500"/>
    <s v="n/a"/>
    <s v="n/a"/>
    <n v="6"/>
    <n v="10"/>
    <n v="0.6"/>
    <n v="194100"/>
    <n v="129400"/>
    <n v="129400"/>
    <n v="6439.6584367414443"/>
    <n v="13583.965843674145"/>
    <n v="149423.62"/>
    <n v="3.0709077739684404E-3"/>
    <n v="138190.85"/>
    <n v="488.27"/>
    <n v="138679.12"/>
  </r>
  <r>
    <n v="540"/>
    <n v="1.3"/>
    <s v="Network"/>
    <s v="5/8"/>
    <s v="FlexNet Sensus Residential Meter"/>
    <x v="3"/>
    <n v="2017"/>
    <n v="995"/>
    <s v="EA"/>
    <n v="500"/>
    <n v="497500"/>
    <s v="n/a"/>
    <s v="n/a"/>
    <n v="5"/>
    <n v="10"/>
    <n v="0.5"/>
    <n v="248750"/>
    <n v="248750"/>
    <n v="248750"/>
    <n v="12379.173385930713"/>
    <n v="26112.917338593074"/>
    <n v="287242.09000000003"/>
    <n v="5.9033101138357014E-3"/>
    <n v="265648.96000000002"/>
    <n v="938.63"/>
    <n v="266587.59000000003"/>
  </r>
  <r>
    <n v="541"/>
    <n v="1.3"/>
    <s v="Network"/>
    <s v="5/8"/>
    <s v="FlexNet Sensus Residential Meter"/>
    <x v="3"/>
    <n v="2018"/>
    <n v="777"/>
    <s v="EA"/>
    <n v="500"/>
    <n v="388500"/>
    <s v="n/a"/>
    <s v="n/a"/>
    <n v="4"/>
    <n v="10"/>
    <n v="0.4"/>
    <n v="155400"/>
    <n v="233100"/>
    <n v="233100"/>
    <n v="11600.342979941504"/>
    <n v="24470.034297994152"/>
    <n v="269170.38"/>
    <n v="5.5319059494344956E-3"/>
    <n v="248935.77"/>
    <n v="879.57"/>
    <n v="249815.34"/>
  </r>
  <r>
    <n v="542"/>
    <n v="1.3"/>
    <s v="Network"/>
    <s v="5/8"/>
    <s v="FlexNet Sensus Residential Meter"/>
    <x v="3"/>
    <n v="2019"/>
    <n v="655"/>
    <s v="EA"/>
    <n v="500"/>
    <n v="327500"/>
    <s v="n/a"/>
    <s v="n/a"/>
    <n v="3"/>
    <n v="10"/>
    <n v="0.3"/>
    <n v="98250"/>
    <n v="229250"/>
    <n v="229250"/>
    <n v="11408.745723516044"/>
    <n v="24065.874572351604"/>
    <n v="264724.62"/>
    <n v="5.4405380723532284E-3"/>
    <n v="244824.21"/>
    <n v="865.05"/>
    <n v="245689.25999999998"/>
  </r>
  <r>
    <n v="543"/>
    <n v="1.3"/>
    <s v="Network"/>
    <s v="5/8"/>
    <s v="FlexNet Sensus Residential Meter"/>
    <x v="3"/>
    <n v="2020"/>
    <n v="495"/>
    <s v="EA"/>
    <n v="500"/>
    <n v="247500"/>
    <s v="n/a"/>
    <s v="n/a"/>
    <n v="2"/>
    <n v="10"/>
    <n v="0.2"/>
    <n v="49500"/>
    <n v="198000"/>
    <n v="198000"/>
    <n v="9853.5731875951005"/>
    <n v="20785.35731875951"/>
    <n v="228638.93"/>
    <n v="4.6989161925592897E-3"/>
    <n v="211451.23"/>
    <n v="747.13"/>
    <n v="212198.36000000002"/>
  </r>
  <r>
    <n v="544"/>
    <n v="1.3"/>
    <s v="Network"/>
    <s v="5/8"/>
    <s v="FlexNet Sensus Residential Meter"/>
    <x v="3"/>
    <n v="2021"/>
    <n v="453"/>
    <s v="EA"/>
    <n v="500"/>
    <n v="226500"/>
    <s v="n/a"/>
    <s v="n/a"/>
    <n v="1"/>
    <n v="10"/>
    <n v="0.1"/>
    <n v="22650"/>
    <n v="203850"/>
    <n v="203850"/>
    <n v="10144.701486319502"/>
    <n v="21399.470148631954"/>
    <n v="235394.17"/>
    <n v="4.8377477844523424E-3"/>
    <n v="217698.65"/>
    <n v="769.2"/>
    <n v="218467.85"/>
  </r>
  <r>
    <n v="545"/>
    <n v="1.3"/>
    <s v="Network"/>
    <s v="5/8"/>
    <s v="FlexNet Sensus Residential Meter"/>
    <x v="3"/>
    <n v="2022"/>
    <n v="416"/>
    <s v="EA"/>
    <n v="500"/>
    <n v="208000"/>
    <s v="n/a"/>
    <s v="n/a"/>
    <n v="0"/>
    <n v="10"/>
    <n v="0"/>
    <n v="0"/>
    <n v="208000"/>
    <n v="208000"/>
    <n v="10351.228399089801"/>
    <n v="21835.122839908981"/>
    <n v="240186.35"/>
    <n v="4.9362351776519988E-3"/>
    <n v="222130.58"/>
    <n v="784.86"/>
    <n v="222915.43999999997"/>
  </r>
  <r>
    <n v="546"/>
    <n v="1.3"/>
    <s v="Network"/>
    <n v="0.75"/>
    <s v="Service Line"/>
    <x v="4"/>
    <n v="1963"/>
    <n v="23050"/>
    <s v="LF"/>
    <n v="25"/>
    <n v="576250"/>
    <s v="n/a"/>
    <s v="n/a"/>
    <n v="59"/>
    <n v="50"/>
    <n v="1"/>
    <n v="576250"/>
    <n v="0"/>
    <n v="0"/>
    <n v="0"/>
    <n v="0"/>
    <n v="0"/>
    <n v="0"/>
    <n v="0"/>
    <n v="0"/>
    <n v="0"/>
  </r>
  <r>
    <n v="547"/>
    <n v="1.3"/>
    <s v="Network"/>
    <n v="0.75"/>
    <s v="Service Line"/>
    <x v="4"/>
    <n v="1964"/>
    <n v="15975"/>
    <s v="LF"/>
    <n v="25"/>
    <n v="399375"/>
    <s v="n/a"/>
    <s v="n/a"/>
    <n v="58"/>
    <n v="50"/>
    <n v="1"/>
    <n v="399375"/>
    <n v="0"/>
    <n v="0"/>
    <n v="0"/>
    <n v="0"/>
    <n v="0"/>
    <n v="0"/>
    <n v="0"/>
    <n v="0"/>
    <n v="0"/>
  </r>
  <r>
    <n v="548"/>
    <n v="1.3"/>
    <s v="Network"/>
    <n v="0.75"/>
    <s v="Service Line"/>
    <x v="4"/>
    <n v="1965"/>
    <n v="0"/>
    <s v="LF"/>
    <n v="25"/>
    <n v="0"/>
    <s v="n/a"/>
    <s v="n/a"/>
    <n v="57"/>
    <n v="50"/>
    <n v="1"/>
    <n v="0"/>
    <n v="0"/>
    <n v="0"/>
    <n v="0"/>
    <n v="0"/>
    <n v="0"/>
    <n v="0"/>
    <n v="0"/>
    <n v="0"/>
    <n v="0"/>
  </r>
  <r>
    <n v="549"/>
    <n v="1.3"/>
    <s v="Network"/>
    <n v="0.75"/>
    <s v="Service Line"/>
    <x v="4"/>
    <n v="1966"/>
    <n v="0"/>
    <s v="LF"/>
    <n v="25"/>
    <n v="0"/>
    <s v="n/a"/>
    <s v="n/a"/>
    <n v="56"/>
    <n v="50"/>
    <n v="1"/>
    <n v="0"/>
    <n v="0"/>
    <n v="0"/>
    <n v="0"/>
    <n v="0"/>
    <n v="0"/>
    <n v="0"/>
    <n v="0"/>
    <n v="0"/>
    <n v="0"/>
  </r>
  <r>
    <n v="550"/>
    <n v="1.3"/>
    <s v="Network"/>
    <n v="0.75"/>
    <s v="Service Line"/>
    <x v="4"/>
    <n v="1967"/>
    <n v="0"/>
    <s v="LF"/>
    <n v="25"/>
    <n v="0"/>
    <s v="n/a"/>
    <s v="n/a"/>
    <n v="55"/>
    <n v="50"/>
    <n v="1"/>
    <n v="0"/>
    <n v="0"/>
    <n v="0"/>
    <n v="0"/>
    <n v="0"/>
    <n v="0"/>
    <n v="0"/>
    <n v="0"/>
    <n v="0"/>
    <n v="0"/>
  </r>
  <r>
    <n v="551"/>
    <n v="1.3"/>
    <s v="Network"/>
    <n v="0.75"/>
    <s v="Service Line"/>
    <x v="4"/>
    <n v="1968"/>
    <n v="0"/>
    <s v="LF"/>
    <n v="25"/>
    <n v="0"/>
    <s v="n/a"/>
    <s v="n/a"/>
    <n v="54"/>
    <n v="50"/>
    <n v="1"/>
    <n v="0"/>
    <n v="0"/>
    <n v="0"/>
    <n v="0"/>
    <n v="0"/>
    <n v="0"/>
    <n v="0"/>
    <n v="0"/>
    <n v="0"/>
    <n v="0"/>
  </r>
  <r>
    <n v="552"/>
    <n v="1.3"/>
    <s v="Network"/>
    <n v="0.75"/>
    <s v="Service Line"/>
    <x v="4"/>
    <n v="1969"/>
    <n v="0"/>
    <s v="LF"/>
    <n v="25"/>
    <n v="0"/>
    <s v="n/a"/>
    <s v="n/a"/>
    <n v="53"/>
    <n v="50"/>
    <n v="1"/>
    <n v="0"/>
    <n v="0"/>
    <n v="0"/>
    <n v="0"/>
    <n v="0"/>
    <n v="0"/>
    <n v="0"/>
    <n v="0"/>
    <n v="0"/>
    <n v="0"/>
  </r>
  <r>
    <n v="553"/>
    <n v="1.3"/>
    <s v="Network"/>
    <n v="0.75"/>
    <s v="Service Line"/>
    <x v="4"/>
    <n v="1970"/>
    <n v="2975"/>
    <s v="LF"/>
    <n v="25"/>
    <n v="74375"/>
    <s v="n/a"/>
    <s v="n/a"/>
    <n v="52"/>
    <n v="50"/>
    <n v="1"/>
    <n v="74375"/>
    <n v="0"/>
    <n v="0"/>
    <n v="0"/>
    <n v="0"/>
    <n v="0"/>
    <n v="0"/>
    <n v="0"/>
    <n v="0"/>
    <n v="0"/>
  </r>
  <r>
    <n v="554"/>
    <n v="1.3"/>
    <s v="Network"/>
    <n v="0.75"/>
    <s v="Service Line"/>
    <x v="4"/>
    <n v="1971"/>
    <n v="0"/>
    <s v="LF"/>
    <n v="25"/>
    <n v="0"/>
    <s v="n/a"/>
    <s v="n/a"/>
    <n v="51"/>
    <n v="50"/>
    <n v="1"/>
    <n v="0"/>
    <n v="0"/>
    <n v="0"/>
    <n v="0"/>
    <n v="0"/>
    <n v="0"/>
    <n v="0"/>
    <n v="0"/>
    <n v="0"/>
    <n v="0"/>
  </r>
  <r>
    <n v="555"/>
    <n v="1.3"/>
    <s v="Network"/>
    <n v="0.75"/>
    <s v="Service Line"/>
    <x v="4"/>
    <n v="1972"/>
    <n v="925"/>
    <s v="LF"/>
    <n v="25"/>
    <n v="23125"/>
    <s v="n/a"/>
    <s v="n/a"/>
    <n v="50"/>
    <n v="50"/>
    <n v="1"/>
    <n v="23125"/>
    <n v="0"/>
    <n v="0"/>
    <n v="0"/>
    <n v="0"/>
    <n v="0"/>
    <n v="0"/>
    <n v="0"/>
    <n v="0"/>
    <n v="0"/>
  </r>
  <r>
    <n v="556"/>
    <n v="1.3"/>
    <s v="Network"/>
    <n v="0.75"/>
    <s v="Service Line"/>
    <x v="4"/>
    <n v="1973"/>
    <n v="0"/>
    <s v="LF"/>
    <n v="25"/>
    <n v="0"/>
    <s v="n/a"/>
    <s v="n/a"/>
    <n v="49"/>
    <n v="50"/>
    <n v="0.98"/>
    <n v="0"/>
    <n v="0"/>
    <n v="0"/>
    <n v="0"/>
    <n v="0"/>
    <n v="0"/>
    <n v="0"/>
    <n v="0"/>
    <n v="0"/>
    <n v="0"/>
  </r>
  <r>
    <n v="557"/>
    <n v="1.3"/>
    <s v="Network"/>
    <n v="0.75"/>
    <s v="Service Line"/>
    <x v="4"/>
    <n v="1974"/>
    <n v="3600"/>
    <s v="LF"/>
    <n v="25"/>
    <n v="90000"/>
    <s v="n/a"/>
    <s v="n/a"/>
    <n v="48"/>
    <n v="50"/>
    <n v="0.96"/>
    <n v="86400"/>
    <n v="3600"/>
    <n v="3600"/>
    <n v="179.15587613809274"/>
    <n v="377.91558761380929"/>
    <n v="4157.07"/>
    <n v="8.5434809971348465E-5"/>
    <n v="3844.57"/>
    <n v="13.58"/>
    <n v="3858.15"/>
  </r>
  <r>
    <n v="558"/>
    <n v="1.3"/>
    <s v="Network"/>
    <n v="0.75"/>
    <s v="Service Line"/>
    <x v="4"/>
    <n v="1975"/>
    <n v="2825"/>
    <s v="LF"/>
    <n v="25"/>
    <n v="70625"/>
    <s v="n/a"/>
    <s v="n/a"/>
    <n v="47"/>
    <n v="50"/>
    <n v="0.94"/>
    <n v="66387.5"/>
    <n v="4237.5"/>
    <n v="4237.5"/>
    <n v="210.88139587088"/>
    <n v="444.83813958708799"/>
    <n v="4893.22"/>
    <n v="1.0056393586059455E-4"/>
    <n v="4525.38"/>
    <n v="15.99"/>
    <n v="4541.37"/>
  </r>
  <r>
    <n v="559"/>
    <n v="1.3"/>
    <s v="Network"/>
    <n v="0.75"/>
    <s v="Service Line"/>
    <x v="4"/>
    <n v="1976"/>
    <n v="5025"/>
    <s v="LF"/>
    <n v="25"/>
    <n v="125625"/>
    <s v="n/a"/>
    <s v="n/a"/>
    <n v="46"/>
    <n v="50"/>
    <n v="0.92"/>
    <n v="115575"/>
    <n v="10050"/>
    <n v="10050"/>
    <n v="500.1434875521756"/>
    <n v="1055.0143487552175"/>
    <n v="11605.16"/>
    <n v="2.3850563961807101E-4"/>
    <n v="10732.75"/>
    <n v="37.92"/>
    <n v="10770.67"/>
  </r>
  <r>
    <n v="560"/>
    <n v="1.3"/>
    <s v="Network"/>
    <n v="0.75"/>
    <s v="Service Line"/>
    <x v="4"/>
    <n v="1977"/>
    <n v="775"/>
    <s v="LF"/>
    <n v="25"/>
    <n v="19375"/>
    <s v="n/a"/>
    <s v="n/a"/>
    <n v="45"/>
    <n v="50"/>
    <n v="0.9"/>
    <n v="17437.5"/>
    <n v="1937.5"/>
    <n v="1937.5"/>
    <n v="96.420697227098529"/>
    <n v="203.39206972270986"/>
    <n v="2237.31"/>
    <n v="4.5980499413528676E-5"/>
    <n v="2069.12"/>
    <n v="7.31"/>
    <n v="2076.4299999999998"/>
  </r>
  <r>
    <n v="561"/>
    <n v="1.3"/>
    <s v="Network"/>
    <n v="0.75"/>
    <s v="Service Line"/>
    <x v="4"/>
    <n v="1978"/>
    <n v="275"/>
    <s v="LF"/>
    <n v="25"/>
    <n v="6875"/>
    <s v="n/a"/>
    <s v="n/a"/>
    <n v="44"/>
    <n v="50"/>
    <n v="0.88"/>
    <n v="6050"/>
    <n v="825"/>
    <n v="825"/>
    <n v="41.056554948312922"/>
    <n v="86.605655494831296"/>
    <n v="952.66"/>
    <n v="1.9578772084017069E-5"/>
    <n v="881.04"/>
    <n v="3.11"/>
    <n v="884.15"/>
  </r>
  <r>
    <n v="562"/>
    <n v="1.3"/>
    <s v="Network"/>
    <n v="0.75"/>
    <s v="Service Line"/>
    <x v="4"/>
    <n v="1979"/>
    <n v="0"/>
    <s v="LF"/>
    <n v="25"/>
    <n v="0"/>
    <s v="n/a"/>
    <s v="n/a"/>
    <n v="43"/>
    <n v="50"/>
    <n v="0.86"/>
    <n v="0"/>
    <n v="0"/>
    <n v="0"/>
    <n v="0"/>
    <n v="0"/>
    <n v="0"/>
    <n v="0"/>
    <n v="0"/>
    <n v="0"/>
    <n v="0"/>
  </r>
  <r>
    <n v="563"/>
    <n v="1.3"/>
    <s v="Network"/>
    <n v="0.75"/>
    <s v="Service Line"/>
    <x v="4"/>
    <n v="1980"/>
    <n v="2575"/>
    <s v="LF"/>
    <n v="25"/>
    <n v="64375"/>
    <s v="n/a"/>
    <s v="n/a"/>
    <n v="42"/>
    <n v="50"/>
    <n v="0.84"/>
    <n v="54075"/>
    <n v="10300"/>
    <n v="10300"/>
    <n v="512.58486783954311"/>
    <n v="1081.2584867839544"/>
    <n v="11893.84"/>
    <n v="2.4443850121109903E-4"/>
    <n v="10999.73"/>
    <n v="38.869999999999997"/>
    <n v="11038.6"/>
  </r>
  <r>
    <n v="564"/>
    <n v="1.3"/>
    <s v="Network"/>
    <n v="0.75"/>
    <s v="Service Line"/>
    <x v="4"/>
    <n v="1981"/>
    <n v="3325"/>
    <s v="LF"/>
    <n v="25"/>
    <n v="83125"/>
    <s v="n/a"/>
    <s v="n/a"/>
    <n v="41"/>
    <n v="50"/>
    <n v="0.82"/>
    <n v="68162.5"/>
    <n v="14962.5"/>
    <n v="14962.5"/>
    <n v="744.61661019894791"/>
    <n v="1570.7116610198948"/>
    <n v="17277.830000000002"/>
    <n v="3.5508858950348779E-4"/>
    <n v="15978.99"/>
    <n v="56.46"/>
    <n v="16035.449999999999"/>
  </r>
  <r>
    <n v="565"/>
    <n v="1.3"/>
    <s v="Network"/>
    <n v="0.75"/>
    <s v="Service Line"/>
    <x v="4"/>
    <n v="1982"/>
    <n v="75"/>
    <s v="LF"/>
    <n v="25"/>
    <n v="1875"/>
    <s v="n/a"/>
    <s v="n/a"/>
    <n v="40"/>
    <n v="50"/>
    <n v="0.8"/>
    <n v="1500"/>
    <n v="375"/>
    <n v="375"/>
    <n v="18.662070431051326"/>
    <n v="39.366207043105135"/>
    <n v="433.03"/>
    <n v="8.8994979064324221E-6"/>
    <n v="400.48"/>
    <n v="1.42"/>
    <n v="401.90000000000003"/>
  </r>
  <r>
    <n v="566"/>
    <n v="1.3"/>
    <s v="Network"/>
    <n v="0.75"/>
    <s v="Service Line"/>
    <x v="4"/>
    <n v="1983"/>
    <n v="2100"/>
    <s v="LF"/>
    <n v="25"/>
    <n v="52500"/>
    <s v="n/a"/>
    <s v="n/a"/>
    <n v="39"/>
    <n v="50"/>
    <n v="0.78"/>
    <n v="40950"/>
    <n v="11550"/>
    <n v="11550"/>
    <n v="574.79176927638093"/>
    <n v="1212.479176927638"/>
    <n v="13337.27"/>
    <n v="2.7410342572691026E-4"/>
    <n v="12334.65"/>
    <n v="43.58"/>
    <n v="12378.23"/>
  </r>
  <r>
    <n v="567"/>
    <n v="1.3"/>
    <s v="Network"/>
    <n v="0.75"/>
    <s v="Service Line"/>
    <x v="4"/>
    <n v="1984"/>
    <n v="6025"/>
    <s v="LF"/>
    <n v="25"/>
    <n v="150625"/>
    <s v="n/a"/>
    <s v="n/a"/>
    <n v="38"/>
    <n v="50"/>
    <n v="0.76"/>
    <n v="114475"/>
    <n v="36150"/>
    <n v="36150"/>
    <n v="1799.0235895533478"/>
    <n v="3794.9023589553349"/>
    <n v="41743.93"/>
    <n v="8.5790826880646049E-4"/>
    <n v="38605.870000000003"/>
    <n v="136.41"/>
    <n v="38742.280000000006"/>
  </r>
  <r>
    <n v="568"/>
    <n v="1.3"/>
    <s v="Network"/>
    <n v="0.75"/>
    <s v="Service Line"/>
    <x v="4"/>
    <n v="1985"/>
    <n v="150"/>
    <s v="LF"/>
    <n v="25"/>
    <n v="3750"/>
    <s v="n/a"/>
    <s v="n/a"/>
    <n v="37"/>
    <n v="50"/>
    <n v="0.74"/>
    <n v="2775"/>
    <n v="975"/>
    <n v="975"/>
    <n v="48.521383120733454"/>
    <n v="102.35213831207335"/>
    <n v="1125.8699999999999"/>
    <n v="2.3138530143211951E-5"/>
    <n v="1041.23"/>
    <n v="3.68"/>
    <n v="1044.9100000000001"/>
  </r>
  <r>
    <n v="569"/>
    <n v="1.3"/>
    <s v="Network"/>
    <n v="0.75"/>
    <s v="Service Line"/>
    <x v="4"/>
    <n v="1986"/>
    <n v="0"/>
    <s v="LF"/>
    <n v="25"/>
    <n v="0"/>
    <s v="n/a"/>
    <s v="n/a"/>
    <n v="36"/>
    <n v="50"/>
    <n v="0.72"/>
    <n v="0"/>
    <n v="0"/>
    <n v="0"/>
    <n v="0"/>
    <n v="0"/>
    <n v="0"/>
    <n v="0"/>
    <n v="0"/>
    <n v="0"/>
    <n v="0"/>
  </r>
  <r>
    <n v="570"/>
    <n v="1.3"/>
    <s v="Network"/>
    <n v="0.75"/>
    <s v="Service Line"/>
    <x v="4"/>
    <n v="1987"/>
    <n v="2325"/>
    <s v="LF"/>
    <n v="25"/>
    <n v="58125"/>
    <s v="n/a"/>
    <s v="n/a"/>
    <n v="35"/>
    <n v="50"/>
    <n v="0.7"/>
    <n v="40687.5"/>
    <n v="17437.5"/>
    <n v="17437.5"/>
    <n v="867.78627504388669"/>
    <n v="1830.5286275043889"/>
    <n v="20135.810000000001"/>
    <n v="4.1382490575553901E-4"/>
    <n v="18622.12"/>
    <n v="65.8"/>
    <n v="18687.919999999998"/>
  </r>
  <r>
    <n v="571"/>
    <n v="1.3"/>
    <s v="Network"/>
    <n v="0.75"/>
    <s v="Service Line"/>
    <x v="4"/>
    <n v="1988"/>
    <n v="3250"/>
    <s v="LF"/>
    <n v="25"/>
    <n v="81250"/>
    <s v="n/a"/>
    <s v="n/a"/>
    <n v="34"/>
    <n v="50"/>
    <n v="0.68"/>
    <n v="55250"/>
    <n v="26000"/>
    <n v="26000"/>
    <n v="1293.9035498862252"/>
    <n v="2729.3903549886227"/>
    <n v="30023.29"/>
    <n v="6.17029320137666E-4"/>
    <n v="27766.32"/>
    <n v="98.11"/>
    <n v="27864.43"/>
  </r>
  <r>
    <n v="572"/>
    <n v="1.3"/>
    <s v="Network"/>
    <n v="0.75"/>
    <s v="Service Line"/>
    <x v="4"/>
    <n v="1989"/>
    <n v="975"/>
    <s v="LF"/>
    <n v="25"/>
    <n v="24375"/>
    <s v="n/a"/>
    <s v="n/a"/>
    <n v="33"/>
    <n v="50"/>
    <n v="0.66"/>
    <n v="16087.5"/>
    <n v="8287.5"/>
    <n v="8287.5"/>
    <n v="412.43175652623432"/>
    <n v="869.99317565262345"/>
    <n v="9569.92"/>
    <n v="1.9667802000952766E-4"/>
    <n v="8850.51"/>
    <n v="31.27"/>
    <n v="8881.7800000000007"/>
  </r>
  <r>
    <n v="573"/>
    <n v="1.3"/>
    <s v="Network"/>
    <n v="0.75"/>
    <s v="Service Line"/>
    <x v="4"/>
    <n v="1990"/>
    <n v="3900"/>
    <s v="LF"/>
    <n v="25"/>
    <n v="97500"/>
    <s v="n/a"/>
    <s v="n/a"/>
    <n v="32"/>
    <n v="50"/>
    <n v="0.64"/>
    <n v="62400"/>
    <n v="35100"/>
    <n v="35100"/>
    <n v="1746.7697923464043"/>
    <n v="3684.6769792346408"/>
    <n v="40531.449999999997"/>
    <n v="8.3298975687520586E-4"/>
    <n v="37484.54"/>
    <n v="132.44999999999999"/>
    <n v="37616.99"/>
  </r>
  <r>
    <n v="574"/>
    <n v="1.3"/>
    <s v="Network"/>
    <n v="0.75"/>
    <s v="Service Line"/>
    <x v="4"/>
    <n v="1991"/>
    <n v="1600"/>
    <s v="LF"/>
    <n v="25"/>
    <n v="40000"/>
    <s v="n/a"/>
    <s v="n/a"/>
    <n v="31"/>
    <n v="50"/>
    <n v="0.62"/>
    <n v="24800"/>
    <n v="15200"/>
    <n v="15200"/>
    <n v="756.43592147194704"/>
    <n v="1595.6435921471948"/>
    <n v="17552.080000000002"/>
    <n v="3.6072489022362055E-4"/>
    <n v="16232.62"/>
    <n v="57.36"/>
    <n v="16289.980000000001"/>
  </r>
  <r>
    <n v="575"/>
    <n v="1.3"/>
    <s v="Network"/>
    <n v="0.75"/>
    <s v="Service Line"/>
    <x v="4"/>
    <n v="1992"/>
    <n v="7025"/>
    <s v="LF"/>
    <n v="25"/>
    <n v="175625"/>
    <s v="n/a"/>
    <s v="n/a"/>
    <n v="30"/>
    <n v="50"/>
    <n v="0.6"/>
    <n v="105375"/>
    <n v="70250"/>
    <n v="70250"/>
    <n v="3496.0278607502819"/>
    <n v="7374.6027860750291"/>
    <n v="81120.63"/>
    <n v="1.6671659627588832E-3"/>
    <n v="75022.47"/>
    <n v="265.08"/>
    <n v="75287.55"/>
  </r>
  <r>
    <n v="576"/>
    <n v="1.3"/>
    <s v="Network"/>
    <n v="0.75"/>
    <s v="Service Line"/>
    <x v="4"/>
    <n v="1993"/>
    <n v="5950"/>
    <s v="LF"/>
    <n v="25"/>
    <n v="148750"/>
    <s v="n/a"/>
    <s v="n/a"/>
    <n v="29"/>
    <n v="50"/>
    <n v="0.57999999999999996"/>
    <n v="86275"/>
    <n v="62475"/>
    <n v="62475"/>
    <n v="3109.1009338131512"/>
    <n v="6558.4100933813161"/>
    <n v="72142.509999999995"/>
    <n v="1.482650432325197E-3"/>
    <n v="66719.27"/>
    <n v="235.74"/>
    <n v="66955.010000000009"/>
  </r>
  <r>
    <n v="577"/>
    <n v="1.3"/>
    <s v="Network"/>
    <n v="0.75"/>
    <s v="Service Line"/>
    <x v="4"/>
    <n v="1994"/>
    <n v="3800"/>
    <s v="LF"/>
    <n v="25"/>
    <n v="95000"/>
    <s v="n/a"/>
    <s v="n/a"/>
    <n v="28"/>
    <n v="50"/>
    <n v="0.56000000000000005"/>
    <n v="53200"/>
    <n v="41800"/>
    <n v="41800"/>
    <n v="2080.1987840478546"/>
    <n v="4388.0198784047852"/>
    <n v="48268.22"/>
    <n v="9.9199344811495642E-4"/>
    <n v="44639.71"/>
    <n v="157.72999999999999"/>
    <n v="44797.440000000002"/>
  </r>
  <r>
    <n v="578"/>
    <n v="1.3"/>
    <s v="Network"/>
    <n v="0.75"/>
    <s v="Service Line"/>
    <x v="4"/>
    <n v="1995"/>
    <n v="3025"/>
    <s v="LF"/>
    <n v="25"/>
    <n v="75625"/>
    <s v="n/a"/>
    <s v="n/a"/>
    <n v="27"/>
    <n v="50"/>
    <n v="0.54"/>
    <n v="40837.5"/>
    <n v="34787.5"/>
    <n v="34787.5"/>
    <n v="1731.2180669871948"/>
    <n v="3651.8718066987199"/>
    <n v="40170.589999999997"/>
    <n v="8.2557347436703038E-4"/>
    <n v="37150.81"/>
    <n v="131.27000000000001"/>
    <n v="37282.079999999994"/>
  </r>
  <r>
    <n v="579"/>
    <n v="1.3"/>
    <s v="Network"/>
    <n v="0.75"/>
    <s v="Service Line"/>
    <x v="4"/>
    <n v="1996"/>
    <n v="5100"/>
    <s v="LF"/>
    <n v="25"/>
    <n v="127500"/>
    <s v="n/a"/>
    <s v="n/a"/>
    <n v="26"/>
    <n v="50"/>
    <n v="0.52"/>
    <n v="66300"/>
    <n v="61200"/>
    <n v="61200"/>
    <n v="3045.6498943475763"/>
    <n v="6424.564989434758"/>
    <n v="70670.210000000006"/>
    <n v="1.452392180546705E-3"/>
    <n v="65357.65"/>
    <n v="230.93"/>
    <n v="65588.58"/>
  </r>
  <r>
    <n v="580"/>
    <n v="1.3"/>
    <s v="Network"/>
    <n v="0.75"/>
    <s v="Service Line"/>
    <x v="4"/>
    <n v="1997"/>
    <n v="5500"/>
    <s v="LF"/>
    <n v="25"/>
    <n v="137500"/>
    <s v="n/a"/>
    <s v="n/a"/>
    <n v="25"/>
    <n v="50"/>
    <n v="0.5"/>
    <n v="68750"/>
    <n v="68750"/>
    <n v="68750"/>
    <n v="3421.3795790260765"/>
    <n v="7217.1379579026079"/>
    <n v="79388.52"/>
    <n v="1.6315681766500439E-3"/>
    <n v="73420.570000000007"/>
    <n v="259.42"/>
    <n v="73679.990000000005"/>
  </r>
  <r>
    <n v="581"/>
    <n v="1.3"/>
    <s v="Network"/>
    <n v="0.75"/>
    <s v="Service Line"/>
    <x v="4"/>
    <n v="1998"/>
    <n v="12525"/>
    <s v="LF"/>
    <n v="25"/>
    <n v="313125"/>
    <s v="n/a"/>
    <s v="n/a"/>
    <n v="24"/>
    <n v="50"/>
    <n v="0.48"/>
    <n v="150300"/>
    <n v="162825"/>
    <n v="162825"/>
    <n v="8103.0709811624865"/>
    <n v="17092.807098116249"/>
    <n v="188020.88"/>
    <n v="3.8641466594129315E-3"/>
    <n v="173886.6"/>
    <n v="614.4"/>
    <n v="174501"/>
  </r>
  <r>
    <n v="582"/>
    <n v="1.3"/>
    <s v="Network"/>
    <n v="0.75"/>
    <s v="Service Line"/>
    <x v="4"/>
    <n v="1999"/>
    <n v="7150"/>
    <s v="LF"/>
    <n v="25"/>
    <n v="178750"/>
    <s v="n/a"/>
    <s v="n/a"/>
    <n v="23"/>
    <n v="50"/>
    <n v="0.46"/>
    <n v="82225"/>
    <n v="96525"/>
    <n v="96525"/>
    <n v="4803.6169289526115"/>
    <n v="10132.861692895262"/>
    <n v="111461.48"/>
    <n v="2.2907216772691482E-3"/>
    <n v="103082.48"/>
    <n v="364.22"/>
    <n v="103446.7"/>
  </r>
  <r>
    <n v="583"/>
    <n v="1.3"/>
    <s v="Network"/>
    <n v="0.75"/>
    <s v="Service Line"/>
    <x v="4"/>
    <n v="2000"/>
    <n v="5850"/>
    <s v="LF"/>
    <n v="25"/>
    <n v="146250"/>
    <s v="n/a"/>
    <s v="n/a"/>
    <n v="22"/>
    <n v="50"/>
    <n v="0.44"/>
    <n v="64350"/>
    <n v="81900"/>
    <n v="81900"/>
    <n v="4075.7961821416093"/>
    <n v="8597.5796182141621"/>
    <n v="94573.38"/>
    <n v="1.943642697536517E-3"/>
    <n v="87463.92"/>
    <n v="309.04000000000002"/>
    <n v="87772.959999999992"/>
  </r>
  <r>
    <n v="584"/>
    <n v="1.3"/>
    <s v="Network"/>
    <n v="0.75"/>
    <s v="Service Line"/>
    <x v="4"/>
    <n v="2001"/>
    <n v="4275"/>
    <s v="LF"/>
    <n v="25"/>
    <n v="106875"/>
    <s v="n/a"/>
    <s v="n/a"/>
    <n v="21"/>
    <n v="50"/>
    <n v="0.42"/>
    <n v="44887.5"/>
    <n v="61987.5"/>
    <n v="61987.5"/>
    <n v="3084.8402422527843"/>
    <n v="6507.2340242252794"/>
    <n v="71579.570000000007"/>
    <n v="1.4710810644951462E-3"/>
    <n v="66198.649999999994"/>
    <n v="233.9"/>
    <n v="66432.549999999988"/>
  </r>
  <r>
    <n v="585"/>
    <n v="1.3"/>
    <s v="Network"/>
    <n v="0.75"/>
    <s v="Service Line"/>
    <x v="4"/>
    <n v="2002"/>
    <n v="675"/>
    <s v="LF"/>
    <n v="25"/>
    <n v="16875"/>
    <s v="n/a"/>
    <s v="n/a"/>
    <n v="20"/>
    <n v="50"/>
    <n v="0.4"/>
    <n v="6750"/>
    <n v="10125"/>
    <n v="10125"/>
    <n v="503.87590163838587"/>
    <n v="1062.8875901638387"/>
    <n v="11691.76"/>
    <n v="2.4028541588922325E-4"/>
    <n v="10812.84"/>
    <n v="38.21"/>
    <n v="10851.05"/>
  </r>
  <r>
    <n v="586"/>
    <n v="1.3"/>
    <s v="Network"/>
    <n v="0.75"/>
    <s v="Service Line"/>
    <x v="4"/>
    <n v="2003"/>
    <n v="4050"/>
    <s v="LF"/>
    <n v="25"/>
    <n v="101250"/>
    <s v="n/a"/>
    <s v="n/a"/>
    <n v="19"/>
    <n v="50"/>
    <n v="0.38"/>
    <n v="38475"/>
    <n v="62775"/>
    <n v="62775"/>
    <n v="3124.0305901579923"/>
    <n v="6589.903059015799"/>
    <n v="72488.929999999993"/>
    <n v="1.4897699484435866E-3"/>
    <n v="67039.649999999994"/>
    <n v="236.87"/>
    <n v="67276.51999999999"/>
  </r>
  <r>
    <n v="587"/>
    <n v="1.3"/>
    <s v="Network"/>
    <n v="0.75"/>
    <s v="Service Line"/>
    <x v="4"/>
    <n v="2004"/>
    <n v="3975"/>
    <s v="LF"/>
    <n v="25"/>
    <n v="99375"/>
    <s v="n/a"/>
    <s v="n/a"/>
    <n v="18"/>
    <n v="50"/>
    <n v="0.36"/>
    <n v="35775"/>
    <n v="63600"/>
    <n v="63600"/>
    <n v="3165.0871451063049"/>
    <n v="6676.5087145106299"/>
    <n v="73441.600000000006"/>
    <n v="1.5093489260444945E-3"/>
    <n v="67920.7"/>
    <n v="239.99"/>
    <n v="68160.69"/>
  </r>
  <r>
    <n v="588"/>
    <n v="1.3"/>
    <s v="Network"/>
    <n v="0.75"/>
    <s v="Service Line"/>
    <x v="4"/>
    <n v="2005"/>
    <n v="5200"/>
    <s v="LF"/>
    <n v="25"/>
    <n v="130000"/>
    <s v="n/a"/>
    <s v="n/a"/>
    <n v="17"/>
    <n v="50"/>
    <n v="0.34"/>
    <n v="44200"/>
    <n v="85800"/>
    <n v="85800"/>
    <n v="4269.8817146245437"/>
    <n v="9006.9881714624553"/>
    <n v="99076.87"/>
    <n v="2.036197023626255E-3"/>
    <n v="91628.87"/>
    <n v="323.76"/>
    <n v="91952.62999999999"/>
  </r>
  <r>
    <n v="589"/>
    <n v="1.3"/>
    <s v="Network"/>
    <n v="0.75"/>
    <s v="Service Line"/>
    <x v="4"/>
    <n v="2006"/>
    <n v="4625"/>
    <s v="LF"/>
    <n v="25"/>
    <n v="115625"/>
    <s v="n/a"/>
    <s v="n/a"/>
    <n v="16"/>
    <n v="50"/>
    <n v="0.32"/>
    <n v="37000"/>
    <n v="78625"/>
    <n v="78625"/>
    <n v="3912.8141003770943"/>
    <n v="8253.7814100377091"/>
    <n v="90791.6"/>
    <n v="1.8659207309462392E-3"/>
    <n v="83966.43"/>
    <n v="296.68"/>
    <n v="84263.109999999986"/>
  </r>
  <r>
    <n v="590"/>
    <n v="1.3"/>
    <s v="Network"/>
    <n v="0.75"/>
    <s v="Service Line"/>
    <x v="4"/>
    <n v="2007"/>
    <n v="1425"/>
    <s v="LF"/>
    <n v="25"/>
    <n v="35625"/>
    <s v="n/a"/>
    <s v="n/a"/>
    <n v="15"/>
    <n v="50"/>
    <n v="0.3"/>
    <n v="10687.5"/>
    <n v="24937.5"/>
    <n v="24937.5"/>
    <n v="1241.0276836649132"/>
    <n v="2617.8527683664915"/>
    <n v="28796.38"/>
    <n v="5.9181424733351616E-4"/>
    <n v="26631.64"/>
    <n v="94.1"/>
    <n v="26725.739999999998"/>
  </r>
  <r>
    <n v="591"/>
    <n v="1.3"/>
    <s v="Network"/>
    <n v="0.75"/>
    <s v="Service Line"/>
    <x v="4"/>
    <n v="2008"/>
    <n v="550"/>
    <s v="LF"/>
    <n v="25"/>
    <n v="13750"/>
    <s v="n/a"/>
    <s v="n/a"/>
    <n v="14"/>
    <n v="50"/>
    <n v="0.28000000000000003"/>
    <n v="3850"/>
    <n v="9900"/>
    <n v="9900"/>
    <n v="492.678659379755"/>
    <n v="1039.2678659379756"/>
    <n v="11431.95"/>
    <n v="2.3494588155887616E-4"/>
    <n v="10572.56"/>
    <n v="37.36"/>
    <n v="10609.92"/>
  </r>
  <r>
    <n v="592"/>
    <n v="1.3"/>
    <s v="Network"/>
    <n v="0.75"/>
    <s v="Service Line"/>
    <x v="4"/>
    <n v="2009"/>
    <n v="0"/>
    <s v="LF"/>
    <n v="25"/>
    <n v="0"/>
    <s v="n/a"/>
    <s v="n/a"/>
    <n v="13"/>
    <n v="50"/>
    <n v="0.26"/>
    <n v="0"/>
    <n v="0"/>
    <n v="0"/>
    <n v="0"/>
    <n v="0"/>
    <n v="0"/>
    <n v="0"/>
    <n v="0"/>
    <n v="0"/>
    <n v="0"/>
  </r>
  <r>
    <n v="593"/>
    <n v="1.3"/>
    <s v="Network"/>
    <n v="0.75"/>
    <s v="Service Line"/>
    <x v="4"/>
    <n v="2010"/>
    <n v="0"/>
    <s v="LF"/>
    <n v="25"/>
    <n v="0"/>
    <s v="n/a"/>
    <s v="n/a"/>
    <n v="12"/>
    <n v="50"/>
    <n v="0.24"/>
    <n v="0"/>
    <n v="0"/>
    <n v="0"/>
    <n v="0"/>
    <n v="0"/>
    <n v="0"/>
    <n v="0"/>
    <n v="0"/>
    <n v="0"/>
    <n v="0"/>
  </r>
  <r>
    <n v="594"/>
    <n v="1.3"/>
    <s v="Network"/>
    <n v="0.75"/>
    <s v="Service Line"/>
    <x v="4"/>
    <n v="2011"/>
    <n v="125"/>
    <s v="LF"/>
    <n v="25"/>
    <n v="3125"/>
    <s v="n/a"/>
    <s v="n/a"/>
    <n v="11"/>
    <n v="50"/>
    <n v="0.22"/>
    <n v="687.5"/>
    <n v="2437.5"/>
    <n v="2437.5"/>
    <n v="121.30345780183362"/>
    <n v="255.88034578018338"/>
    <n v="2814.68"/>
    <n v="5.7846428116475093E-5"/>
    <n v="2603.09"/>
    <n v="9.1999999999999993"/>
    <n v="2612.29"/>
  </r>
  <r>
    <n v="595"/>
    <n v="1.3"/>
    <s v="Network"/>
    <n v="0.75"/>
    <s v="Service Line"/>
    <x v="4"/>
    <n v="2012"/>
    <n v="1125"/>
    <s v="LF"/>
    <n v="25"/>
    <n v="28125"/>
    <s v="n/a"/>
    <s v="n/a"/>
    <n v="10"/>
    <n v="50"/>
    <n v="0.2"/>
    <n v="5625"/>
    <n v="22500"/>
    <n v="22500"/>
    <n v="1119.7242258630795"/>
    <n v="2361.9724225863079"/>
    <n v="25981.7"/>
    <n v="5.3396781921704098E-4"/>
    <n v="24028.55"/>
    <n v="84.9"/>
    <n v="24113.45"/>
  </r>
  <r>
    <n v="596"/>
    <n v="1.3"/>
    <s v="Network"/>
    <n v="0.75"/>
    <s v="Service Line"/>
    <x v="4"/>
    <n v="2013"/>
    <n v="1125"/>
    <s v="LF"/>
    <n v="25"/>
    <n v="28125"/>
    <s v="n/a"/>
    <s v="n/a"/>
    <n v="9"/>
    <n v="50"/>
    <n v="0.18"/>
    <n v="5062.5"/>
    <n v="23062.5"/>
    <n v="23062.5"/>
    <n v="1147.7173315096566"/>
    <n v="2421.0217331509657"/>
    <n v="26631.24"/>
    <n v="5.4731696331824446E-4"/>
    <n v="24629.26"/>
    <n v="87.02"/>
    <n v="24716.28"/>
  </r>
  <r>
    <n v="597"/>
    <n v="1.3"/>
    <s v="Network"/>
    <n v="0.75"/>
    <s v="Service Line"/>
    <x v="4"/>
    <n v="2014"/>
    <n v="0"/>
    <s v="LF"/>
    <n v="25"/>
    <n v="0"/>
    <s v="n/a"/>
    <s v="n/a"/>
    <n v="8"/>
    <n v="50"/>
    <n v="0.16"/>
    <n v="0"/>
    <n v="0"/>
    <n v="0"/>
    <n v="0"/>
    <n v="0"/>
    <n v="0"/>
    <n v="0"/>
    <n v="0"/>
    <n v="0"/>
    <n v="0"/>
  </r>
  <r>
    <n v="598"/>
    <n v="1.3"/>
    <s v="Network"/>
    <n v="0.75"/>
    <s v="Service Line"/>
    <x v="4"/>
    <n v="2015"/>
    <n v="2025"/>
    <s v="LF"/>
    <n v="25"/>
    <n v="50625"/>
    <s v="n/a"/>
    <s v="n/a"/>
    <n v="7"/>
    <n v="50"/>
    <n v="0.14000000000000001"/>
    <n v="7087.5"/>
    <n v="43537.5"/>
    <n v="43537.5"/>
    <n v="2166.6663770450591"/>
    <n v="4570.4166377045067"/>
    <n v="50274.58"/>
    <n v="1.0332275349439284E-3"/>
    <n v="46495.24"/>
    <n v="164.28"/>
    <n v="46659.519999999997"/>
  </r>
  <r>
    <n v="599"/>
    <n v="1.3"/>
    <s v="Network"/>
    <n v="0.75"/>
    <s v="Service Line"/>
    <x v="4"/>
    <n v="2016"/>
    <n v="1750"/>
    <s v="LF"/>
    <n v="25"/>
    <n v="43750"/>
    <s v="n/a"/>
    <s v="n/a"/>
    <n v="6"/>
    <n v="50"/>
    <n v="0.12"/>
    <n v="5250"/>
    <n v="38500"/>
    <n v="38500"/>
    <n v="1915.972564254603"/>
    <n v="4041.5972564254607"/>
    <n v="44457.57"/>
    <n v="9.1367815426199772E-4"/>
    <n v="41115.519999999997"/>
    <n v="145.27000000000001"/>
    <n v="41260.789999999994"/>
  </r>
  <r>
    <n v="600"/>
    <n v="1.3"/>
    <s v="Network"/>
    <n v="0.75"/>
    <s v="Service Line"/>
    <x v="4"/>
    <n v="2017"/>
    <n v="1700"/>
    <s v="LF"/>
    <n v="25"/>
    <n v="42500"/>
    <s v="n/a"/>
    <s v="n/a"/>
    <n v="5"/>
    <n v="50"/>
    <n v="0.1"/>
    <n v="4250"/>
    <n v="38250"/>
    <n v="38250"/>
    <n v="1903.5311839672354"/>
    <n v="4015.3531183967239"/>
    <n v="44168.88"/>
    <n v="9.0774508715207923E-4"/>
    <n v="40848.53"/>
    <n v="144.33000000000001"/>
    <n v="40992.86"/>
  </r>
  <r>
    <n v="601"/>
    <n v="1.3"/>
    <s v="Network"/>
    <n v="0.75"/>
    <s v="Service Line"/>
    <x v="4"/>
    <n v="2018"/>
    <n v="2675"/>
    <s v="LF"/>
    <n v="25"/>
    <n v="66875"/>
    <s v="n/a"/>
    <s v="n/a"/>
    <n v="4"/>
    <n v="50"/>
    <n v="0.08"/>
    <n v="5350"/>
    <n v="61525"/>
    <n v="61525"/>
    <n v="3061.8236887211547"/>
    <n v="6458.6823688721161"/>
    <n v="71045.509999999995"/>
    <n v="1.4601052294446659E-3"/>
    <n v="65704.740000000005"/>
    <n v="232.16"/>
    <n v="65936.900000000009"/>
  </r>
  <r>
    <n v="602"/>
    <n v="1.3"/>
    <s v="Network"/>
    <n v="0.75"/>
    <s v="Service Line"/>
    <x v="4"/>
    <n v="2019"/>
    <n v="1525"/>
    <s v="LF"/>
    <n v="25"/>
    <n v="38125"/>
    <s v="n/a"/>
    <s v="n/a"/>
    <n v="3"/>
    <n v="50"/>
    <n v="0.06"/>
    <n v="2287.5"/>
    <n v="35837.5"/>
    <n v="35837.5"/>
    <n v="1783.4718641941386"/>
    <n v="3762.0971864194139"/>
    <n v="41383.07"/>
    <n v="8.5049198629828511E-4"/>
    <n v="38272.14"/>
    <n v="135.22999999999999"/>
    <n v="38407.370000000003"/>
  </r>
  <r>
    <n v="603"/>
    <n v="1.3"/>
    <s v="Network"/>
    <n v="0.75"/>
    <s v="Service Line"/>
    <x v="4"/>
    <n v="2020"/>
    <n v="1850"/>
    <s v="LF"/>
    <n v="25"/>
    <n v="46250"/>
    <s v="n/a"/>
    <s v="n/a"/>
    <n v="2"/>
    <n v="50"/>
    <n v="0.04"/>
    <n v="1850"/>
    <n v="44400"/>
    <n v="44400"/>
    <n v="2209.5891390364773"/>
    <n v="4660.958913903648"/>
    <n v="51270.55"/>
    <n v="1.053696400680412E-3"/>
    <n v="47416.34"/>
    <n v="167.54"/>
    <n v="47583.88"/>
  </r>
  <r>
    <n v="604"/>
    <n v="1.3"/>
    <s v="Network"/>
    <n v="0.75"/>
    <s v="Service Line"/>
    <x v="4"/>
    <n v="2021"/>
    <n v="1925"/>
    <s v="LF"/>
    <n v="25"/>
    <n v="48125"/>
    <s v="n/a"/>
    <s v="n/a"/>
    <n v="1"/>
    <n v="50"/>
    <n v="0.02"/>
    <n v="962.5"/>
    <n v="47162.5"/>
    <n v="47162.5"/>
    <n v="2347.0663912118885"/>
    <n v="4950.9566391211893"/>
    <n v="54460.52"/>
    <n v="1.1192556721779578E-3"/>
    <n v="50366.51"/>
    <n v="177.96"/>
    <n v="50544.47"/>
  </r>
  <r>
    <n v="605"/>
    <n v="1.3"/>
    <s v="Network"/>
    <n v="0.75"/>
    <s v="Service Line"/>
    <x v="4"/>
    <n v="2022"/>
    <n v="0"/>
    <s v="LF"/>
    <n v="25"/>
    <n v="0"/>
    <s v="n/a"/>
    <s v="n/a"/>
    <n v="0"/>
    <n v="50"/>
    <n v="0"/>
    <n v="0"/>
    <n v="0"/>
    <n v="0"/>
    <n v="0"/>
    <n v="0"/>
    <n v="0"/>
    <n v="0"/>
    <n v="0"/>
    <n v="0"/>
    <n v="0"/>
  </r>
  <r>
    <n v="606"/>
    <n v="1.3"/>
    <s v="Network"/>
    <n v="1.5"/>
    <s v="Commercial Meter Pit"/>
    <x v="2"/>
    <n v="2007"/>
    <n v="1"/>
    <s v="EA"/>
    <n v="2500"/>
    <n v="2500"/>
    <s v="n/a"/>
    <s v="n/a"/>
    <n v="15"/>
    <n v="50"/>
    <n v="0.3"/>
    <n v="750"/>
    <n v="1750"/>
    <n v="1750"/>
    <n v="87.089662011572869"/>
    <n v="183.7089662011573"/>
    <n v="2020.8"/>
    <n v="4.1530853218757681E-5"/>
    <n v="1868.89"/>
    <n v="6.6"/>
    <n v="1875.49"/>
  </r>
  <r>
    <n v="607"/>
    <n v="1.3"/>
    <s v="Network"/>
    <n v="1.5"/>
    <s v="Commercial Meter Pit"/>
    <x v="2"/>
    <n v="2013"/>
    <n v="50"/>
    <s v="EA"/>
    <n v="2500"/>
    <n v="125000"/>
    <s v="n/a"/>
    <s v="n/a"/>
    <n v="9"/>
    <n v="50"/>
    <n v="0.18"/>
    <n v="22500"/>
    <n v="102500"/>
    <n v="102500"/>
    <n v="5100.9659178206966"/>
    <n v="10760.09659178207"/>
    <n v="118361.06"/>
    <n v="2.4325196999587149E-3"/>
    <n v="109463.39"/>
    <n v="386.77"/>
    <n v="109850.16"/>
  </r>
  <r>
    <n v="608"/>
    <n v="1.3"/>
    <s v="Network"/>
    <n v="1.5"/>
    <s v="Commercial Meter Pit"/>
    <x v="2"/>
    <n v="2014"/>
    <n v="1"/>
    <s v="EA"/>
    <n v="2500"/>
    <n v="2500"/>
    <s v="n/a"/>
    <s v="n/a"/>
    <n v="8"/>
    <n v="50"/>
    <n v="0.16"/>
    <n v="400"/>
    <n v="2100"/>
    <n v="2100"/>
    <n v="104.50759441388743"/>
    <n v="220.45075944138875"/>
    <n v="2424.96"/>
    <n v="4.9837023862509222E-5"/>
    <n v="2242.67"/>
    <n v="7.92"/>
    <n v="2250.59"/>
  </r>
  <r>
    <n v="609"/>
    <n v="1.3"/>
    <s v="Network"/>
    <n v="1.5"/>
    <s v="Commercial Meter Pit"/>
    <x v="2"/>
    <n v="2016"/>
    <n v="1"/>
    <s v="EA"/>
    <n v="2500"/>
    <n v="2500"/>
    <s v="n/a"/>
    <s v="n/a"/>
    <n v="6"/>
    <n v="50"/>
    <n v="0.12"/>
    <n v="300"/>
    <n v="2200"/>
    <n v="2200"/>
    <n v="109.48414652883444"/>
    <n v="230.94841465288346"/>
    <n v="2540.4299999999998"/>
    <n v="5.2210127396342326E-5"/>
    <n v="2349.46"/>
    <n v="8.3000000000000007"/>
    <n v="2357.7600000000002"/>
  </r>
  <r>
    <n v="610"/>
    <n v="1.3"/>
    <s v="Network"/>
    <n v="1.5"/>
    <s v="Commercial Meter Pit"/>
    <x v="2"/>
    <n v="2017"/>
    <n v="1"/>
    <s v="EA"/>
    <n v="2500"/>
    <n v="2500"/>
    <s v="n/a"/>
    <s v="n/a"/>
    <n v="5"/>
    <n v="50"/>
    <n v="0.1"/>
    <n v="250"/>
    <n v="2250"/>
    <n v="2250"/>
    <n v="111.97242258630796"/>
    <n v="236.19724225863081"/>
    <n v="2598.17"/>
    <n v="5.3396781921704104E-5"/>
    <n v="2402.86"/>
    <n v="8.49"/>
    <n v="2411.35"/>
  </r>
  <r>
    <n v="611"/>
    <n v="1.3"/>
    <s v="Network"/>
    <n v="1.5"/>
    <s v="Commercial Meter Pit"/>
    <x v="2"/>
    <n v="2018"/>
    <n v="1"/>
    <s v="EA"/>
    <n v="2500"/>
    <n v="2500"/>
    <s v="n/a"/>
    <s v="n/a"/>
    <n v="4"/>
    <n v="50"/>
    <n v="0.08"/>
    <n v="200"/>
    <n v="2300"/>
    <n v="2300"/>
    <n v="114.46069864378147"/>
    <n v="241.44606986437816"/>
    <n v="2655.91"/>
    <n v="5.4583436447065868E-5"/>
    <n v="2456.25"/>
    <n v="8.68"/>
    <n v="2464.9299999999998"/>
  </r>
  <r>
    <n v="612"/>
    <n v="1.3"/>
    <s v="Network"/>
    <n v="1.5"/>
    <s v="Commercial Meter Pit"/>
    <x v="2"/>
    <n v="2020"/>
    <n v="3"/>
    <s v="EA"/>
    <n v="2500"/>
    <n v="7500"/>
    <s v="n/a"/>
    <s v="n/a"/>
    <n v="2"/>
    <n v="50"/>
    <n v="0.04"/>
    <n v="300"/>
    <n v="7200"/>
    <n v="7200"/>
    <n v="358.31175227618547"/>
    <n v="755.83117522761859"/>
    <n v="8314.14"/>
    <n v="1.7086961994269693E-4"/>
    <n v="7689.13"/>
    <n v="27.17"/>
    <n v="7716.3"/>
  </r>
  <r>
    <n v="613"/>
    <n v="1.3"/>
    <s v="Network"/>
    <n v="1.5"/>
    <s v="Commercial Meter Pit"/>
    <x v="2"/>
    <n v="2021"/>
    <n v="1"/>
    <s v="EA"/>
    <n v="2500"/>
    <n v="2500"/>
    <s v="n/a"/>
    <s v="n/a"/>
    <n v="1"/>
    <n v="50"/>
    <n v="0.02"/>
    <n v="50"/>
    <n v="2450"/>
    <n v="2450"/>
    <n v="121.92552681620199"/>
    <n v="257.19255268162021"/>
    <n v="2829.12"/>
    <n v="5.814319450626075E-5"/>
    <n v="2616.44"/>
    <n v="9.24"/>
    <n v="2625.68"/>
  </r>
  <r>
    <n v="614"/>
    <n v="1.3"/>
    <s v="Network"/>
    <n v="2"/>
    <s v="Commercial Meter Pit"/>
    <x v="2"/>
    <n v="2010"/>
    <n v="2"/>
    <s v="EA"/>
    <n v="4000"/>
    <n v="8000"/>
    <s v="n/a"/>
    <s v="n/a"/>
    <n v="12"/>
    <n v="50"/>
    <n v="0.24"/>
    <n v="1920"/>
    <n v="6080"/>
    <n v="6080"/>
    <n v="302.57436858877884"/>
    <n v="638.25743685887801"/>
    <n v="7020.83"/>
    <n v="1.4428991498607012E-4"/>
    <n v="6493.05"/>
    <n v="22.94"/>
    <n v="6515.99"/>
  </r>
  <r>
    <n v="615"/>
    <n v="1.3"/>
    <s v="Network"/>
    <n v="2"/>
    <s v="Commercial Meter Pit"/>
    <x v="2"/>
    <n v="2012"/>
    <n v="1"/>
    <s v="EA"/>
    <n v="4000"/>
    <n v="4000"/>
    <s v="n/a"/>
    <s v="n/a"/>
    <n v="10"/>
    <n v="50"/>
    <n v="0.2"/>
    <n v="800"/>
    <n v="3200"/>
    <n v="3200"/>
    <n v="159.24966767830466"/>
    <n v="335.92496676783048"/>
    <n v="3695.17"/>
    <n v="7.5941984802235172E-5"/>
    <n v="3417.39"/>
    <n v="12.07"/>
    <n v="3429.46"/>
  </r>
  <r>
    <n v="616"/>
    <n v="1.3"/>
    <s v="Network"/>
    <n v="2"/>
    <s v="Commercial Meter Pit"/>
    <x v="2"/>
    <n v="2013"/>
    <n v="26"/>
    <s v="EA"/>
    <n v="4000"/>
    <n v="104000"/>
    <s v="n/a"/>
    <s v="n/a"/>
    <n v="9"/>
    <n v="50"/>
    <n v="0.18"/>
    <n v="18720"/>
    <n v="85280"/>
    <n v="85280"/>
    <n v="4244.0036436268192"/>
    <n v="8952.400364362682"/>
    <n v="98476.4"/>
    <n v="2.0238563509064078E-3"/>
    <n v="91073.54"/>
    <n v="321.79000000000002"/>
    <n v="91395.329999999987"/>
  </r>
  <r>
    <n v="617"/>
    <n v="1.3"/>
    <s v="Network"/>
    <n v="2"/>
    <s v="Commercial Meter Pit"/>
    <x v="2"/>
    <n v="2014"/>
    <n v="1"/>
    <s v="EA"/>
    <n v="4000"/>
    <n v="4000"/>
    <s v="n/a"/>
    <s v="n/a"/>
    <n v="8"/>
    <n v="50"/>
    <n v="0.16"/>
    <n v="640"/>
    <n v="3360"/>
    <n v="3360"/>
    <n v="167.21215106221987"/>
    <n v="352.72121510622202"/>
    <n v="3879.93"/>
    <n v="7.9739114869880484E-5"/>
    <n v="3588.26"/>
    <n v="12.68"/>
    <n v="3600.94"/>
  </r>
  <r>
    <n v="618"/>
    <n v="1.3"/>
    <s v="Network"/>
    <n v="2"/>
    <s v="Commercial Meter Pit"/>
    <x v="2"/>
    <n v="2015"/>
    <n v="2"/>
    <s v="EA"/>
    <n v="4000"/>
    <n v="8000"/>
    <s v="n/a"/>
    <s v="n/a"/>
    <n v="7"/>
    <n v="50"/>
    <n v="0.14000000000000001"/>
    <n v="1120"/>
    <n v="6880"/>
    <n v="6880"/>
    <n v="342.38678550835499"/>
    <n v="722.23867855083563"/>
    <n v="7944.63"/>
    <n v="1.6327556532429673E-4"/>
    <n v="7347.4"/>
    <n v="25.96"/>
    <n v="7373.36"/>
  </r>
  <r>
    <n v="619"/>
    <n v="1.3"/>
    <s v="Network"/>
    <n v="2"/>
    <s v="Commercial Meter Pit"/>
    <x v="2"/>
    <n v="2017"/>
    <n v="1"/>
    <s v="EA"/>
    <n v="4000"/>
    <n v="4000"/>
    <s v="n/a"/>
    <s v="n/a"/>
    <n v="5"/>
    <n v="50"/>
    <n v="0.1"/>
    <n v="400"/>
    <n v="3600"/>
    <n v="3600"/>
    <n v="179.15587613809274"/>
    <n v="377.91558761380929"/>
    <n v="4157.07"/>
    <n v="8.5434809971348465E-5"/>
    <n v="3844.57"/>
    <n v="13.58"/>
    <n v="3858.15"/>
  </r>
  <r>
    <n v="620"/>
    <n v="1.3"/>
    <s v="Network"/>
    <n v="2"/>
    <s v="Commercial Meter Pit"/>
    <x v="2"/>
    <n v="2019"/>
    <n v="1"/>
    <s v="EA"/>
    <n v="4000"/>
    <n v="4000"/>
    <s v="n/a"/>
    <s v="n/a"/>
    <n v="3"/>
    <n v="50"/>
    <n v="0.06"/>
    <n v="240"/>
    <n v="3760"/>
    <n v="3760"/>
    <n v="187.11835952200795"/>
    <n v="394.71183595220083"/>
    <n v="4341.83"/>
    <n v="8.9231940038993803E-5"/>
    <n v="4015.44"/>
    <n v="14.19"/>
    <n v="4029.63"/>
  </r>
  <r>
    <n v="621"/>
    <n v="1.3"/>
    <s v="Network"/>
    <n v="2"/>
    <s v="Commercial Meter Pit"/>
    <x v="2"/>
    <n v="2020"/>
    <n v="2"/>
    <s v="EA"/>
    <n v="4000"/>
    <n v="8000"/>
    <s v="n/a"/>
    <s v="n/a"/>
    <n v="2"/>
    <n v="50"/>
    <n v="0.04"/>
    <n v="320"/>
    <n v="7680"/>
    <n v="7680"/>
    <n v="382.1992024279312"/>
    <n v="806.21992024279325"/>
    <n v="8868.42"/>
    <n v="1.8226101014563292E-4"/>
    <n v="8201.75"/>
    <n v="28.98"/>
    <n v="8230.73"/>
  </r>
  <r>
    <n v="622"/>
    <n v="1.3"/>
    <s v="Network"/>
    <n v="2"/>
    <s v="Commercial Meter Pit"/>
    <x v="2"/>
    <n v="2021"/>
    <n v="3"/>
    <s v="EA"/>
    <n v="4000"/>
    <n v="12000"/>
    <s v="n/a"/>
    <s v="n/a"/>
    <n v="1"/>
    <n v="50"/>
    <n v="0.02"/>
    <n v="240"/>
    <n v="11760"/>
    <n v="11760"/>
    <n v="585.24252871776957"/>
    <n v="1234.5242528717772"/>
    <n v="13579.77"/>
    <n v="2.7908721031991737E-4"/>
    <n v="12558.92"/>
    <n v="44.37"/>
    <n v="12603.29"/>
  </r>
  <r>
    <n v="623"/>
    <n v="1.3"/>
    <s v="Network"/>
    <n v="3"/>
    <s v="Commercial Meter Pit"/>
    <x v="2"/>
    <n v="2010"/>
    <n v="2"/>
    <s v="EA"/>
    <n v="6000"/>
    <n v="12000"/>
    <s v="n/a"/>
    <s v="n/a"/>
    <n v="12"/>
    <n v="50"/>
    <n v="0.24"/>
    <n v="2880"/>
    <n v="9120"/>
    <n v="9120"/>
    <n v="453.86155288316826"/>
    <n v="957.3861552883169"/>
    <n v="10531.25"/>
    <n v="2.1643497523755041E-4"/>
    <n v="9739.57"/>
    <n v="34.409999999999997"/>
    <n v="9773.98"/>
  </r>
  <r>
    <n v="624"/>
    <n v="1.3"/>
    <s v="Network"/>
    <n v="3"/>
    <s v="Commercial Meter Pit"/>
    <x v="2"/>
    <n v="2013"/>
    <n v="1"/>
    <s v="EA"/>
    <n v="6000"/>
    <n v="6000"/>
    <s v="n/a"/>
    <s v="n/a"/>
    <n v="9"/>
    <n v="50"/>
    <n v="0.18"/>
    <n v="1080"/>
    <n v="4920"/>
    <n v="4920"/>
    <n v="244.84636405539339"/>
    <n v="516.48463640553939"/>
    <n v="5681.33"/>
    <n v="1.1676092751253196E-4"/>
    <n v="5254.24"/>
    <n v="18.559999999999999"/>
    <n v="5272.8"/>
  </r>
  <r>
    <n v="625"/>
    <n v="1.3"/>
    <s v="Network"/>
    <n v="4"/>
    <s v="Commercial Meter Pit"/>
    <x v="2"/>
    <n v="2013"/>
    <n v="3"/>
    <s v="EA"/>
    <n v="8500"/>
    <n v="25500"/>
    <s v="n/a"/>
    <s v="n/a"/>
    <n v="9"/>
    <n v="50"/>
    <n v="0.18"/>
    <n v="4590"/>
    <n v="20910"/>
    <n v="20910"/>
    <n v="1040.597047235422"/>
    <n v="2195.0597047235424"/>
    <n v="24145.66"/>
    <n v="4.9623409606592867E-4"/>
    <n v="22330.53"/>
    <n v="78.900000000000006"/>
    <n v="22409.43"/>
  </r>
  <r>
    <n v="626"/>
    <n v="1.3"/>
    <s v="Network"/>
    <n v="4"/>
    <s v="Commercial Meter Pit"/>
    <x v="2"/>
    <n v="2017"/>
    <n v="1"/>
    <s v="EA"/>
    <n v="8500"/>
    <n v="8500"/>
    <s v="n/a"/>
    <s v="n/a"/>
    <n v="5"/>
    <n v="50"/>
    <n v="0.1"/>
    <n v="850"/>
    <n v="7650"/>
    <n v="7650"/>
    <n v="380.70623679344703"/>
    <n v="803.07062367934475"/>
    <n v="8833.7800000000007"/>
    <n v="1.8154909963717205E-4"/>
    <n v="8169.71"/>
    <n v="28.87"/>
    <n v="8198.58"/>
  </r>
  <r>
    <n v="627"/>
    <n v="1.3"/>
    <s v="Network"/>
    <n v="6"/>
    <s v="Commercial Meter Pit"/>
    <x v="2"/>
    <n v="2013"/>
    <n v="1"/>
    <s v="EA"/>
    <n v="11000"/>
    <n v="11000"/>
    <s v="n/a"/>
    <s v="n/a"/>
    <n v="9"/>
    <n v="50"/>
    <n v="0.18"/>
    <n v="1980"/>
    <n v="9020"/>
    <n v="9020"/>
    <n v="448.88500076822123"/>
    <n v="946.8885000768222"/>
    <n v="10415.77"/>
    <n v="2.1406166618682688E-4"/>
    <n v="9632.77"/>
    <n v="34.04"/>
    <n v="9666.8100000000013"/>
  </r>
  <r>
    <n v="628"/>
    <n v="1.3"/>
    <s v="Network"/>
    <n v="6"/>
    <s v="Commercial Meter Pit"/>
    <x v="2"/>
    <n v="2016"/>
    <n v="1"/>
    <s v="EA"/>
    <n v="11000"/>
    <n v="11000"/>
    <s v="n/a"/>
    <s v="n/a"/>
    <n v="6"/>
    <n v="50"/>
    <n v="0.12"/>
    <n v="1320"/>
    <n v="9680"/>
    <n v="9680"/>
    <n v="481.7302447268716"/>
    <n v="1016.1730244726873"/>
    <n v="11177.9"/>
    <n v="2.2972472495741858E-4"/>
    <n v="10337.61"/>
    <n v="36.53"/>
    <n v="10374.140000000001"/>
  </r>
  <r>
    <n v="629"/>
    <n v="1.3"/>
    <s v="Network"/>
    <n v="6"/>
    <s v="Commercial Meter Pit"/>
    <x v="2"/>
    <n v="2019"/>
    <n v="1"/>
    <s v="EA"/>
    <n v="11000"/>
    <n v="11000"/>
    <s v="n/a"/>
    <s v="n/a"/>
    <n v="3"/>
    <n v="50"/>
    <n v="0.06"/>
    <n v="660"/>
    <n v="10340"/>
    <n v="10340"/>
    <n v="514.57548868552192"/>
    <n v="1085.4575488685521"/>
    <n v="11940.03"/>
    <n v="2.4538778372801035E-4"/>
    <n v="11042.45"/>
    <n v="39.020000000000003"/>
    <n v="11081.470000000001"/>
  </r>
  <r>
    <n v="630"/>
    <m/>
    <m/>
    <s v="METERS AND SERVICES TOTALS"/>
    <m/>
    <x v="1"/>
    <m/>
    <m/>
    <m/>
    <m/>
    <n v="14290250"/>
    <m/>
    <m/>
    <m/>
    <m/>
    <m/>
    <n v="8806242.5"/>
    <n v="5484007.5"/>
    <n v="5484007.5"/>
    <n v="272914.49122510321"/>
    <n v="575692.19912251004"/>
    <n v="6332614.1799999988"/>
    <n v="0.13014591745873089"/>
    <n v="5856566.330000001"/>
    <n v="20693.240000000002"/>
    <n v="5877259.5699999994"/>
  </r>
  <r>
    <n v="631"/>
    <n v="1.4"/>
    <s v="Network"/>
    <n v="6"/>
    <s v="Fire Hydrant"/>
    <x v="5"/>
    <n v="1963"/>
    <n v="1"/>
    <s v="EA"/>
    <n v="5000"/>
    <n v="5000"/>
    <s v="n/a"/>
    <s v="n/a"/>
    <n v="59"/>
    <n v="50"/>
    <n v="1"/>
    <n v="5000"/>
    <n v="0"/>
    <n v="0"/>
    <n v="0"/>
    <n v="0"/>
    <n v="0"/>
    <n v="0"/>
    <n v="0"/>
    <n v="0"/>
    <n v="0"/>
  </r>
  <r>
    <n v="632"/>
    <n v="1.4"/>
    <s v="Network"/>
    <n v="6"/>
    <s v="Fire Hydrant"/>
    <x v="5"/>
    <n v="1964"/>
    <n v="1"/>
    <s v="EA"/>
    <n v="5000"/>
    <n v="5000"/>
    <s v="n/a"/>
    <s v="n/a"/>
    <n v="58"/>
    <n v="50"/>
    <n v="1"/>
    <n v="5000"/>
    <n v="0"/>
    <n v="0"/>
    <n v="0"/>
    <n v="0"/>
    <n v="0"/>
    <n v="0"/>
    <n v="0"/>
    <n v="0"/>
    <n v="0"/>
  </r>
  <r>
    <n v="633"/>
    <n v="1.4"/>
    <s v="Network"/>
    <n v="6"/>
    <s v="Fire Hydrant"/>
    <x v="5"/>
    <n v="1965"/>
    <n v="0"/>
    <s v="EA"/>
    <n v="5000"/>
    <n v="0"/>
    <s v="n/a"/>
    <s v="n/a"/>
    <n v="57"/>
    <n v="50"/>
    <n v="1"/>
    <n v="0"/>
    <n v="0"/>
    <n v="0"/>
    <n v="0"/>
    <n v="0"/>
    <n v="0"/>
    <n v="0"/>
    <n v="0"/>
    <n v="0"/>
    <n v="0"/>
  </r>
  <r>
    <n v="634"/>
    <n v="1.4"/>
    <s v="Network"/>
    <n v="6"/>
    <s v="Fire Hydrant"/>
    <x v="5"/>
    <n v="1966"/>
    <n v="2"/>
    <s v="EA"/>
    <n v="5000"/>
    <n v="10000"/>
    <s v="n/a"/>
    <s v="n/a"/>
    <n v="56"/>
    <n v="50"/>
    <n v="1"/>
    <n v="10000"/>
    <n v="0"/>
    <n v="0"/>
    <n v="0"/>
    <n v="0"/>
    <n v="0"/>
    <n v="0"/>
    <n v="0"/>
    <n v="0"/>
    <n v="0"/>
  </r>
  <r>
    <n v="635"/>
    <n v="1.4"/>
    <s v="Network"/>
    <n v="6"/>
    <s v="Fire Hydrant"/>
    <x v="5"/>
    <n v="1967"/>
    <n v="0"/>
    <s v="EA"/>
    <n v="5000"/>
    <n v="0"/>
    <s v="n/a"/>
    <s v="n/a"/>
    <n v="55"/>
    <n v="50"/>
    <n v="1"/>
    <n v="0"/>
    <n v="0"/>
    <n v="0"/>
    <n v="0"/>
    <n v="0"/>
    <n v="0"/>
    <n v="0"/>
    <n v="0"/>
    <n v="0"/>
    <n v="0"/>
  </r>
  <r>
    <n v="636"/>
    <n v="1.4"/>
    <s v="Network"/>
    <n v="6"/>
    <s v="Fire Hydrant"/>
    <x v="5"/>
    <n v="1968"/>
    <n v="0"/>
    <s v="EA"/>
    <n v="5000"/>
    <n v="0"/>
    <s v="n/a"/>
    <s v="n/a"/>
    <n v="54"/>
    <n v="50"/>
    <n v="1"/>
    <n v="0"/>
    <n v="0"/>
    <n v="0"/>
    <n v="0"/>
    <n v="0"/>
    <n v="0"/>
    <n v="0"/>
    <n v="0"/>
    <n v="0"/>
    <n v="0"/>
  </r>
  <r>
    <n v="637"/>
    <n v="1.4"/>
    <s v="Network"/>
    <n v="6"/>
    <s v="Fire Hydrant"/>
    <x v="5"/>
    <n v="1969"/>
    <n v="0"/>
    <s v="EA"/>
    <n v="5000"/>
    <n v="0"/>
    <s v="n/a"/>
    <s v="n/a"/>
    <n v="53"/>
    <n v="50"/>
    <n v="1"/>
    <n v="0"/>
    <n v="0"/>
    <n v="0"/>
    <n v="0"/>
    <n v="0"/>
    <n v="0"/>
    <n v="0"/>
    <n v="0"/>
    <n v="0"/>
    <n v="0"/>
  </r>
  <r>
    <n v="638"/>
    <n v="1.4"/>
    <s v="Network"/>
    <n v="6"/>
    <s v="Fire Hydrant"/>
    <x v="5"/>
    <n v="1970"/>
    <n v="0"/>
    <s v="EA"/>
    <n v="5000"/>
    <n v="0"/>
    <s v="n/a"/>
    <s v="n/a"/>
    <n v="52"/>
    <n v="50"/>
    <n v="1"/>
    <n v="0"/>
    <n v="0"/>
    <n v="0"/>
    <n v="0"/>
    <n v="0"/>
    <n v="0"/>
    <n v="0"/>
    <n v="0"/>
    <n v="0"/>
    <n v="0"/>
  </r>
  <r>
    <n v="639"/>
    <n v="1.4"/>
    <s v="Network"/>
    <n v="6"/>
    <s v="Fire Hydrant"/>
    <x v="5"/>
    <n v="1971"/>
    <n v="0"/>
    <s v="EA"/>
    <n v="5000"/>
    <n v="0"/>
    <s v="n/a"/>
    <s v="n/a"/>
    <n v="51"/>
    <n v="50"/>
    <n v="1"/>
    <n v="0"/>
    <n v="0"/>
    <n v="0"/>
    <n v="0"/>
    <n v="0"/>
    <n v="0"/>
    <n v="0"/>
    <n v="0"/>
    <n v="0"/>
    <n v="0"/>
  </r>
  <r>
    <n v="640"/>
    <n v="1.4"/>
    <s v="Network"/>
    <n v="6"/>
    <s v="Fire Hydrant"/>
    <x v="5"/>
    <n v="1972"/>
    <n v="3"/>
    <s v="EA"/>
    <n v="5000"/>
    <n v="15000"/>
    <s v="n/a"/>
    <s v="n/a"/>
    <n v="50"/>
    <n v="50"/>
    <n v="1"/>
    <n v="15000"/>
    <n v="0"/>
    <n v="0"/>
    <n v="0"/>
    <n v="0"/>
    <n v="0"/>
    <n v="0"/>
    <n v="0"/>
    <n v="0"/>
    <n v="0"/>
  </r>
  <r>
    <n v="641"/>
    <n v="1.4"/>
    <s v="Network"/>
    <n v="6"/>
    <s v="Fire Hydrant"/>
    <x v="5"/>
    <n v="1973"/>
    <n v="0"/>
    <s v="EA"/>
    <n v="5000"/>
    <n v="0"/>
    <s v="n/a"/>
    <s v="n/a"/>
    <n v="49"/>
    <n v="50"/>
    <n v="0.98"/>
    <n v="0"/>
    <n v="0"/>
    <n v="0"/>
    <n v="0"/>
    <n v="0"/>
    <n v="0"/>
    <n v="0"/>
    <n v="0"/>
    <n v="0"/>
    <n v="0"/>
  </r>
  <r>
    <n v="642"/>
    <n v="1.4"/>
    <s v="Network"/>
    <n v="6"/>
    <s v="Fire Hydrant"/>
    <x v="5"/>
    <n v="1974"/>
    <n v="0"/>
    <s v="EA"/>
    <n v="5000"/>
    <n v="0"/>
    <s v="n/a"/>
    <s v="n/a"/>
    <n v="48"/>
    <n v="50"/>
    <n v="0.96"/>
    <n v="0"/>
    <n v="0"/>
    <n v="0"/>
    <n v="0"/>
    <n v="0"/>
    <n v="0"/>
    <n v="0"/>
    <n v="0"/>
    <n v="0"/>
    <n v="0"/>
  </r>
  <r>
    <n v="643"/>
    <n v="1.4"/>
    <s v="Network"/>
    <n v="6"/>
    <s v="Fire Hydrant"/>
    <x v="5"/>
    <n v="1975"/>
    <n v="0"/>
    <s v="EA"/>
    <n v="5000"/>
    <n v="0"/>
    <s v="n/a"/>
    <s v="n/a"/>
    <n v="47"/>
    <n v="50"/>
    <n v="0.94"/>
    <n v="0"/>
    <n v="0"/>
    <n v="0"/>
    <n v="0"/>
    <n v="0"/>
    <n v="0"/>
    <n v="0"/>
    <n v="0"/>
    <n v="0"/>
    <n v="0"/>
  </r>
  <r>
    <n v="644"/>
    <n v="1.4"/>
    <s v="Network"/>
    <n v="6"/>
    <s v="Fire Hydrant"/>
    <x v="5"/>
    <n v="1976"/>
    <n v="1"/>
    <s v="EA"/>
    <n v="5000"/>
    <n v="5000"/>
    <s v="n/a"/>
    <s v="n/a"/>
    <n v="46"/>
    <n v="50"/>
    <n v="0.92"/>
    <n v="4600"/>
    <n v="400"/>
    <n v="400"/>
    <n v="19.906208459788083"/>
    <n v="41.99062084597881"/>
    <n v="461.9"/>
    <n v="9.4928251691133077E-6"/>
    <n v="427.18"/>
    <n v="1.51"/>
    <n v="428.69"/>
  </r>
  <r>
    <n v="645"/>
    <n v="1.4"/>
    <s v="Network"/>
    <n v="6"/>
    <s v="Fire Hydrant"/>
    <x v="5"/>
    <n v="1977"/>
    <n v="0"/>
    <s v="EA"/>
    <n v="5000"/>
    <n v="0"/>
    <s v="n/a"/>
    <s v="n/a"/>
    <n v="45"/>
    <n v="50"/>
    <n v="0.9"/>
    <n v="0"/>
    <n v="0"/>
    <n v="0"/>
    <n v="0"/>
    <n v="0"/>
    <n v="0"/>
    <n v="0"/>
    <n v="0"/>
    <n v="0"/>
    <n v="0"/>
  </r>
  <r>
    <n v="646"/>
    <n v="1.4"/>
    <s v="Network"/>
    <n v="6"/>
    <s v="Fire Hydrant"/>
    <x v="5"/>
    <n v="1978"/>
    <n v="4"/>
    <s v="EA"/>
    <n v="5000"/>
    <n v="20000"/>
    <s v="n/a"/>
    <s v="n/a"/>
    <n v="44"/>
    <n v="50"/>
    <n v="0.88"/>
    <n v="17600"/>
    <n v="2400"/>
    <n v="2400"/>
    <n v="119.4372507587285"/>
    <n v="251.94372507587286"/>
    <n v="2771.38"/>
    <n v="5.6956539980898986E-5"/>
    <n v="2563.04"/>
    <n v="9.06"/>
    <n v="2572.1"/>
  </r>
  <r>
    <n v="647"/>
    <n v="1.4"/>
    <s v="Network"/>
    <n v="6"/>
    <s v="Fire Hydrant"/>
    <x v="5"/>
    <n v="1979"/>
    <n v="6"/>
    <s v="EA"/>
    <n v="5000"/>
    <n v="30000"/>
    <s v="n/a"/>
    <s v="n/a"/>
    <n v="43"/>
    <n v="50"/>
    <n v="0.86"/>
    <n v="25800"/>
    <n v="4200"/>
    <n v="4200"/>
    <n v="209.01518882777486"/>
    <n v="440.90151888277751"/>
    <n v="4849.92"/>
    <n v="9.9674047725018444E-5"/>
    <n v="4485.33"/>
    <n v="15.85"/>
    <n v="4501.18"/>
  </r>
  <r>
    <n v="648"/>
    <n v="1.4"/>
    <s v="Network"/>
    <n v="6"/>
    <s v="Fire Hydrant"/>
    <x v="5"/>
    <n v="1980"/>
    <n v="4"/>
    <s v="EA"/>
    <n v="5000"/>
    <n v="20000"/>
    <s v="n/a"/>
    <s v="n/a"/>
    <n v="42"/>
    <n v="50"/>
    <n v="0.84"/>
    <n v="16800"/>
    <n v="3200"/>
    <n v="3200"/>
    <n v="159.24966767830466"/>
    <n v="335.92496676783048"/>
    <n v="3695.17"/>
    <n v="7.5941984802235172E-5"/>
    <n v="3417.39"/>
    <n v="12.07"/>
    <n v="3429.46"/>
  </r>
  <r>
    <n v="649"/>
    <n v="1.4"/>
    <s v="Network"/>
    <n v="6"/>
    <s v="Fire Hydrant"/>
    <x v="5"/>
    <n v="1981"/>
    <n v="4"/>
    <s v="EA"/>
    <n v="5000"/>
    <n v="20000"/>
    <s v="n/a"/>
    <s v="n/a"/>
    <n v="41"/>
    <n v="50"/>
    <n v="0.82"/>
    <n v="16400"/>
    <n v="3600"/>
    <n v="3600"/>
    <n v="179.15587613809274"/>
    <n v="377.91558761380929"/>
    <n v="4157.07"/>
    <n v="8.5434809971348465E-5"/>
    <n v="3844.57"/>
    <n v="13.58"/>
    <n v="3858.15"/>
  </r>
  <r>
    <n v="650"/>
    <n v="1.4"/>
    <s v="Network"/>
    <n v="6"/>
    <s v="Fire Hydrant"/>
    <x v="5"/>
    <n v="1982"/>
    <n v="2"/>
    <s v="EA"/>
    <n v="5000"/>
    <n v="10000"/>
    <s v="n/a"/>
    <s v="n/a"/>
    <n v="40"/>
    <n v="50"/>
    <n v="0.8"/>
    <n v="8000"/>
    <n v="2000"/>
    <n v="2000"/>
    <n v="99.531042298940406"/>
    <n v="209.95310422989405"/>
    <n v="2309.48"/>
    <n v="4.7463714811785673E-5"/>
    <n v="2135.87"/>
    <n v="7.55"/>
    <n v="2143.42"/>
  </r>
  <r>
    <n v="651"/>
    <n v="1.4"/>
    <s v="Network"/>
    <n v="6"/>
    <s v="Fire Hydrant"/>
    <x v="5"/>
    <n v="1983"/>
    <n v="2"/>
    <s v="EA"/>
    <n v="5000"/>
    <n v="10000"/>
    <s v="n/a"/>
    <s v="n/a"/>
    <n v="39"/>
    <n v="50"/>
    <n v="0.78"/>
    <n v="7800"/>
    <n v="2200"/>
    <n v="2200"/>
    <n v="109.48414652883444"/>
    <n v="230.94841465288346"/>
    <n v="2540.4299999999998"/>
    <n v="5.2210127396342326E-5"/>
    <n v="2349.46"/>
    <n v="8.3000000000000007"/>
    <n v="2357.7600000000002"/>
  </r>
  <r>
    <n v="652"/>
    <n v="1.4"/>
    <s v="Network"/>
    <n v="6"/>
    <s v="Fire Hydrant"/>
    <x v="5"/>
    <n v="1984"/>
    <n v="0"/>
    <s v="EA"/>
    <n v="5000"/>
    <n v="0"/>
    <s v="n/a"/>
    <s v="n/a"/>
    <n v="38"/>
    <n v="50"/>
    <n v="0.76"/>
    <n v="0"/>
    <n v="0"/>
    <n v="0"/>
    <n v="0"/>
    <n v="0"/>
    <n v="0"/>
    <n v="0"/>
    <n v="0"/>
    <n v="0"/>
    <n v="0"/>
  </r>
  <r>
    <n v="653"/>
    <n v="1.4"/>
    <s v="Network"/>
    <n v="6"/>
    <s v="Fire Hydrant"/>
    <x v="5"/>
    <n v="1985"/>
    <n v="0"/>
    <s v="EA"/>
    <n v="5000"/>
    <n v="0"/>
    <s v="n/a"/>
    <s v="n/a"/>
    <n v="37"/>
    <n v="50"/>
    <n v="0.74"/>
    <n v="0"/>
    <n v="0"/>
    <n v="0"/>
    <n v="0"/>
    <n v="0"/>
    <n v="0"/>
    <n v="0"/>
    <n v="0"/>
    <n v="0"/>
    <n v="0"/>
  </r>
  <r>
    <n v="654"/>
    <n v="1.4"/>
    <s v="Network"/>
    <n v="6"/>
    <s v="Fire Hydrant"/>
    <x v="5"/>
    <n v="1986"/>
    <n v="3"/>
    <s v="EA"/>
    <n v="5000"/>
    <n v="15000"/>
    <s v="n/a"/>
    <s v="n/a"/>
    <n v="36"/>
    <n v="50"/>
    <n v="0.72"/>
    <n v="10800"/>
    <n v="4200"/>
    <n v="4200"/>
    <n v="209.01518882777486"/>
    <n v="440.90151888277751"/>
    <n v="4849.92"/>
    <n v="9.9674047725018444E-5"/>
    <n v="4485.33"/>
    <n v="15.85"/>
    <n v="4501.18"/>
  </r>
  <r>
    <n v="655"/>
    <n v="1.4"/>
    <s v="Network"/>
    <n v="6"/>
    <s v="Fire Hydrant"/>
    <x v="5"/>
    <n v="1987"/>
    <n v="1"/>
    <s v="EA"/>
    <n v="5000"/>
    <n v="5000"/>
    <s v="n/a"/>
    <s v="n/a"/>
    <n v="35"/>
    <n v="50"/>
    <n v="0.7"/>
    <n v="3500"/>
    <n v="1500"/>
    <n v="1500"/>
    <n v="74.648281724205304"/>
    <n v="157.46482817242054"/>
    <n v="1732.11"/>
    <n v="3.5597786108839256E-5"/>
    <n v="1601.9"/>
    <n v="5.66"/>
    <n v="1607.5600000000002"/>
  </r>
  <r>
    <n v="656"/>
    <n v="1.4"/>
    <s v="Network"/>
    <n v="6"/>
    <s v="Fire Hydrant"/>
    <x v="5"/>
    <n v="1988"/>
    <n v="3"/>
    <s v="EA"/>
    <n v="5000"/>
    <n v="15000"/>
    <s v="n/a"/>
    <s v="n/a"/>
    <n v="34"/>
    <n v="50"/>
    <n v="0.68"/>
    <n v="10200"/>
    <n v="4800"/>
    <n v="4800"/>
    <n v="238.87450151745699"/>
    <n v="503.88745015174572"/>
    <n v="5542.76"/>
    <n v="1.1391307996179797E-4"/>
    <n v="5126.09"/>
    <n v="18.11"/>
    <n v="5144.2"/>
  </r>
  <r>
    <n v="657"/>
    <n v="1.4"/>
    <s v="Network"/>
    <n v="6"/>
    <s v="Fire Hydrant"/>
    <x v="5"/>
    <n v="1989"/>
    <n v="13"/>
    <s v="EA"/>
    <n v="5000"/>
    <n v="65000"/>
    <s v="n/a"/>
    <s v="n/a"/>
    <n v="33"/>
    <n v="50"/>
    <n v="0.66"/>
    <n v="42900"/>
    <n v="22100"/>
    <n v="22100"/>
    <n v="1099.8180174032914"/>
    <n v="2319.981801740329"/>
    <n v="25519.8"/>
    <n v="5.2447499404792766E-4"/>
    <n v="23601.37"/>
    <n v="83.39"/>
    <n v="23684.76"/>
  </r>
  <r>
    <n v="658"/>
    <n v="1.4"/>
    <s v="Network"/>
    <n v="6"/>
    <s v="Fire Hydrant"/>
    <x v="5"/>
    <n v="1990"/>
    <n v="8"/>
    <s v="EA"/>
    <n v="5000"/>
    <n v="40000"/>
    <s v="n/a"/>
    <s v="n/a"/>
    <n v="32"/>
    <n v="50"/>
    <n v="0.64"/>
    <n v="25600"/>
    <n v="14400"/>
    <n v="14400"/>
    <n v="716.62350455237095"/>
    <n v="1511.6623504552372"/>
    <n v="16628.29"/>
    <n v="3.4173944540228437E-4"/>
    <n v="15378.28"/>
    <n v="54.34"/>
    <n v="15432.62"/>
  </r>
  <r>
    <n v="659"/>
    <n v="1.4"/>
    <s v="Network"/>
    <n v="6"/>
    <s v="Fire Hydrant"/>
    <x v="5"/>
    <n v="1991"/>
    <n v="4"/>
    <s v="EA"/>
    <n v="5000"/>
    <n v="20000"/>
    <s v="n/a"/>
    <s v="n/a"/>
    <n v="31"/>
    <n v="50"/>
    <n v="0.62"/>
    <n v="12400"/>
    <n v="7600"/>
    <n v="7600"/>
    <n v="378.21796073597352"/>
    <n v="797.8217960735974"/>
    <n v="8776.0400000000009"/>
    <n v="1.8036244511181028E-4"/>
    <n v="8116.31"/>
    <n v="28.68"/>
    <n v="8144.9900000000007"/>
  </r>
  <r>
    <n v="660"/>
    <n v="1.4"/>
    <s v="Network"/>
    <n v="6"/>
    <s v="Fire Hydrant"/>
    <x v="5"/>
    <n v="1992"/>
    <n v="41"/>
    <s v="EA"/>
    <n v="5000"/>
    <n v="205000"/>
    <s v="n/a"/>
    <s v="n/a"/>
    <n v="30"/>
    <n v="50"/>
    <n v="0.6"/>
    <n v="123000"/>
    <n v="82000"/>
    <n v="82000"/>
    <n v="4080.7727342565568"/>
    <n v="8608.077273425657"/>
    <n v="94688.85"/>
    <n v="1.9460158010703502E-3"/>
    <n v="87570.71"/>
    <n v="309.42"/>
    <n v="87880.13"/>
  </r>
  <r>
    <n v="661"/>
    <n v="1.4"/>
    <s v="Network"/>
    <n v="6"/>
    <s v="Fire Hydrant"/>
    <x v="5"/>
    <n v="1993"/>
    <n v="27"/>
    <s v="EA"/>
    <n v="5000"/>
    <n v="135000"/>
    <s v="n/a"/>
    <s v="n/a"/>
    <n v="29"/>
    <n v="50"/>
    <n v="0.57999999999999996"/>
    <n v="78300"/>
    <n v="56700"/>
    <n v="56700"/>
    <n v="2821.7050491749605"/>
    <n v="5952.1705049174961"/>
    <n v="65473.88"/>
    <n v="1.3455988222201871E-3"/>
    <n v="60551.95"/>
    <n v="213.95"/>
    <n v="60765.899999999994"/>
  </r>
  <r>
    <n v="662"/>
    <n v="1.4"/>
    <s v="Network"/>
    <n v="6"/>
    <s v="Fire Hydrant"/>
    <x v="5"/>
    <n v="1994"/>
    <n v="24"/>
    <s v="EA"/>
    <n v="5000"/>
    <n v="120000"/>
    <s v="n/a"/>
    <s v="n/a"/>
    <n v="28"/>
    <n v="50"/>
    <n v="0.56000000000000005"/>
    <n v="67200"/>
    <n v="52800"/>
    <n v="52800"/>
    <n v="2627.619516692027"/>
    <n v="5542.761951669203"/>
    <n v="60970.38"/>
    <n v="1.2530442906135584E-3"/>
    <n v="56386.99"/>
    <n v="199.23"/>
    <n v="56586.22"/>
  </r>
  <r>
    <n v="663"/>
    <n v="1.4"/>
    <s v="Network"/>
    <n v="6"/>
    <s v="Fire Hydrant"/>
    <x v="5"/>
    <n v="1995"/>
    <n v="29"/>
    <s v="EA"/>
    <n v="5000"/>
    <n v="145000"/>
    <s v="n/a"/>
    <s v="n/a"/>
    <n v="27"/>
    <n v="50"/>
    <n v="0.54"/>
    <n v="78300"/>
    <n v="66700"/>
    <n v="66700"/>
    <n v="3319.3602606696627"/>
    <n v="7001.9360260669673"/>
    <n v="77021.3"/>
    <n v="1.5829178073128965E-3"/>
    <n v="71231.3"/>
    <n v="251.68"/>
    <n v="71482.98"/>
  </r>
  <r>
    <n v="664"/>
    <n v="1.4"/>
    <s v="Network"/>
    <n v="6"/>
    <s v="Fire Hydrant"/>
    <x v="5"/>
    <n v="1996"/>
    <n v="24"/>
    <s v="EA"/>
    <n v="5000"/>
    <n v="120000"/>
    <s v="n/a"/>
    <s v="n/a"/>
    <n v="26"/>
    <n v="50"/>
    <n v="0.52"/>
    <n v="62400"/>
    <n v="57600"/>
    <n v="57600"/>
    <n v="2866.4940182094838"/>
    <n v="6046.6494018209487"/>
    <n v="66513.14"/>
    <n v="1.3669573705753564E-3"/>
    <n v="61513.08"/>
    <n v="217.35"/>
    <n v="61730.43"/>
  </r>
  <r>
    <n v="665"/>
    <n v="1.4"/>
    <s v="Network"/>
    <n v="6"/>
    <s v="Fire Hydrant"/>
    <x v="5"/>
    <n v="1997"/>
    <n v="21"/>
    <s v="EA"/>
    <n v="5000"/>
    <n v="105000"/>
    <s v="n/a"/>
    <s v="n/a"/>
    <n v="25"/>
    <n v="50"/>
    <n v="0.5"/>
    <n v="52500"/>
    <n v="52500"/>
    <n v="52500"/>
    <n v="2612.6898603471859"/>
    <n v="5511.2689860347191"/>
    <n v="60623.96"/>
    <n v="1.2459247744951688E-3"/>
    <n v="56066.61"/>
    <n v="198.1"/>
    <n v="56264.71"/>
  </r>
  <r>
    <n v="666"/>
    <n v="1.4"/>
    <s v="Network"/>
    <n v="6"/>
    <s v="Fire Hydrant"/>
    <x v="5"/>
    <n v="1998"/>
    <n v="49"/>
    <s v="EA"/>
    <n v="5000"/>
    <n v="245000"/>
    <s v="n/a"/>
    <s v="n/a"/>
    <n v="24"/>
    <n v="50"/>
    <n v="0.48"/>
    <n v="117600"/>
    <n v="127400"/>
    <n v="127400"/>
    <n v="6340.1273944425038"/>
    <n v="13374.012739444252"/>
    <n v="147114.14000000001"/>
    <n v="3.0234440591566554E-3"/>
    <n v="136054.98000000001"/>
    <n v="480.73"/>
    <n v="136535.71000000002"/>
  </r>
  <r>
    <n v="667"/>
    <n v="1.4"/>
    <s v="Network"/>
    <n v="6"/>
    <s v="Fire Hydrant"/>
    <x v="5"/>
    <n v="1999"/>
    <n v="60"/>
    <s v="EA"/>
    <n v="5000"/>
    <n v="300000"/>
    <s v="n/a"/>
    <s v="n/a"/>
    <n v="23"/>
    <n v="50"/>
    <n v="0.46"/>
    <n v="138000"/>
    <n v="162000"/>
    <n v="162000"/>
    <n v="8062.0144262141739"/>
    <n v="17006.201442621419"/>
    <n v="187068.22"/>
    <n v="3.8445678873289145E-3"/>
    <n v="173005.55"/>
    <n v="611.29"/>
    <n v="173616.84"/>
  </r>
  <r>
    <n v="668"/>
    <n v="1.4"/>
    <s v="Network"/>
    <n v="6"/>
    <s v="Fire Hydrant"/>
    <x v="5"/>
    <n v="2000"/>
    <n v="13"/>
    <s v="EA"/>
    <n v="5000"/>
    <n v="65000"/>
    <s v="n/a"/>
    <s v="n/a"/>
    <n v="22"/>
    <n v="50"/>
    <n v="0.44"/>
    <n v="28600"/>
    <n v="36400"/>
    <n v="36400"/>
    <n v="1811.4649698407154"/>
    <n v="3821.1464969840717"/>
    <n v="42032.61"/>
    <n v="8.6384113039948847E-4"/>
    <n v="38872.85"/>
    <n v="137.35"/>
    <n v="39010.199999999997"/>
  </r>
  <r>
    <n v="669"/>
    <n v="1.4"/>
    <s v="Network"/>
    <n v="6"/>
    <s v="Fire Hydrant"/>
    <x v="5"/>
    <n v="2001"/>
    <n v="24"/>
    <s v="EA"/>
    <n v="5000"/>
    <n v="120000"/>
    <s v="n/a"/>
    <s v="n/a"/>
    <n v="21"/>
    <n v="50"/>
    <n v="0.42"/>
    <n v="50400"/>
    <n v="69600"/>
    <n v="69600"/>
    <n v="3463.680272003126"/>
    <n v="7306.368027200313"/>
    <n v="80370.05"/>
    <n v="1.6517402759967418E-3"/>
    <n v="74328.31"/>
    <n v="262.63"/>
    <n v="74590.94"/>
  </r>
  <r>
    <n v="670"/>
    <n v="1.4"/>
    <s v="Network"/>
    <n v="6"/>
    <s v="Fire Hydrant"/>
    <x v="5"/>
    <n v="2002"/>
    <n v="0"/>
    <s v="EA"/>
    <n v="5000"/>
    <n v="0"/>
    <s v="n/a"/>
    <s v="n/a"/>
    <n v="20"/>
    <n v="50"/>
    <n v="0.4"/>
    <n v="0"/>
    <n v="0"/>
    <n v="0"/>
    <n v="0"/>
    <n v="0"/>
    <n v="0"/>
    <n v="0"/>
    <n v="0"/>
    <n v="0"/>
    <n v="0"/>
  </r>
  <r>
    <n v="671"/>
    <n v="1.4"/>
    <s v="Network"/>
    <n v="6"/>
    <s v="Fire Hydrant"/>
    <x v="5"/>
    <n v="2003"/>
    <n v="17"/>
    <s v="EA"/>
    <n v="5000"/>
    <n v="85000"/>
    <s v="n/a"/>
    <s v="n/a"/>
    <n v="19"/>
    <n v="50"/>
    <n v="0.38"/>
    <n v="32300"/>
    <n v="52700"/>
    <n v="52700"/>
    <n v="2622.6429645770795"/>
    <n v="5532.264296457708"/>
    <n v="60854.91"/>
    <n v="1.2506711870797255E-3"/>
    <n v="56280.2"/>
    <n v="198.86"/>
    <n v="56479.06"/>
  </r>
  <r>
    <n v="672"/>
    <n v="1.4"/>
    <s v="Network"/>
    <n v="6"/>
    <s v="Fire Hydrant"/>
    <x v="5"/>
    <n v="2004"/>
    <n v="15"/>
    <s v="EA"/>
    <n v="5000"/>
    <n v="75000"/>
    <s v="n/a"/>
    <s v="n/a"/>
    <n v="18"/>
    <n v="50"/>
    <n v="0.36"/>
    <n v="27000"/>
    <n v="48000"/>
    <n v="48000"/>
    <n v="2388.7450151745697"/>
    <n v="5038.8745015174572"/>
    <n v="55427.62"/>
    <n v="1.1391312106517606E-3"/>
    <n v="51260.9"/>
    <n v="181.12"/>
    <n v="51442.020000000004"/>
  </r>
  <r>
    <n v="673"/>
    <n v="1.4"/>
    <s v="Network"/>
    <n v="6"/>
    <s v="Fire Hydrant"/>
    <x v="5"/>
    <n v="2005"/>
    <n v="32"/>
    <s v="EA"/>
    <n v="5000"/>
    <n v="160000"/>
    <s v="n/a"/>
    <s v="n/a"/>
    <n v="17"/>
    <n v="50"/>
    <n v="0.34"/>
    <n v="54400"/>
    <n v="105600"/>
    <n v="105600"/>
    <n v="5255.239033384054"/>
    <n v="11085.523903338406"/>
    <n v="121940.76"/>
    <n v="2.5060885812271168E-3"/>
    <n v="112773.99"/>
    <n v="398.47"/>
    <n v="113172.46"/>
  </r>
  <r>
    <n v="674"/>
    <n v="1.4"/>
    <s v="Network"/>
    <n v="6"/>
    <s v="Fire Hydrant"/>
    <x v="5"/>
    <n v="2006"/>
    <n v="56"/>
    <s v="EA"/>
    <n v="5000"/>
    <n v="280000"/>
    <s v="n/a"/>
    <s v="n/a"/>
    <n v="16"/>
    <n v="50"/>
    <n v="0.32"/>
    <n v="89600"/>
    <n v="190400"/>
    <n v="190400"/>
    <n v="9475.3552268591266"/>
    <n v="19987.535522685914"/>
    <n v="219862.89"/>
    <n v="4.5185537474474796E-3"/>
    <n v="203334.92"/>
    <n v="718.45"/>
    <n v="204053.37000000002"/>
  </r>
  <r>
    <n v="675"/>
    <n v="1.4"/>
    <s v="Network"/>
    <n v="6"/>
    <s v="Fire Hydrant"/>
    <x v="5"/>
    <n v="2007"/>
    <n v="0"/>
    <s v="EA"/>
    <n v="5000"/>
    <n v="0"/>
    <s v="n/a"/>
    <s v="n/a"/>
    <n v="15"/>
    <n v="50"/>
    <n v="0.3"/>
    <n v="0"/>
    <n v="0"/>
    <n v="0"/>
    <n v="0"/>
    <n v="0"/>
    <n v="0"/>
    <n v="0"/>
    <n v="0"/>
    <n v="0"/>
    <n v="0"/>
  </r>
  <r>
    <n v="676"/>
    <n v="1.4"/>
    <s v="Network"/>
    <n v="6"/>
    <s v="Fire Hydrant"/>
    <x v="5"/>
    <n v="2008"/>
    <n v="7"/>
    <s v="EA"/>
    <n v="5000"/>
    <n v="35000"/>
    <s v="n/a"/>
    <s v="n/a"/>
    <n v="14"/>
    <n v="50"/>
    <n v="0.28000000000000003"/>
    <n v="9800"/>
    <n v="25200"/>
    <n v="25200"/>
    <n v="1254.0911329666492"/>
    <n v="2645.4091132966651"/>
    <n v="29099.5"/>
    <n v="5.9804387531632976E-4"/>
    <n v="26911.97"/>
    <n v="95.09"/>
    <n v="27007.06"/>
  </r>
  <r>
    <n v="677"/>
    <n v="1.4"/>
    <s v="Network"/>
    <n v="6"/>
    <s v="Fire Hydrant"/>
    <x v="5"/>
    <n v="2009"/>
    <n v="0"/>
    <s v="EA"/>
    <n v="5000"/>
    <n v="0"/>
    <s v="n/a"/>
    <s v="n/a"/>
    <n v="13"/>
    <n v="50"/>
    <n v="0.26"/>
    <n v="0"/>
    <n v="0"/>
    <n v="0"/>
    <n v="0"/>
    <n v="0"/>
    <n v="0"/>
    <n v="0"/>
    <n v="0"/>
    <n v="0"/>
    <n v="0"/>
  </r>
  <r>
    <n v="678"/>
    <n v="1.4"/>
    <s v="Network"/>
    <n v="6"/>
    <s v="Fire Hydrant"/>
    <x v="5"/>
    <n v="2010"/>
    <n v="0"/>
    <s v="EA"/>
    <n v="5000"/>
    <n v="0"/>
    <s v="n/a"/>
    <s v="n/a"/>
    <n v="12"/>
    <n v="50"/>
    <n v="0.24"/>
    <n v="0"/>
    <n v="0"/>
    <n v="0"/>
    <n v="0"/>
    <n v="0"/>
    <n v="0"/>
    <n v="0"/>
    <n v="0"/>
    <n v="0"/>
    <n v="0"/>
  </r>
  <r>
    <n v="679"/>
    <n v="1.4"/>
    <s v="Network"/>
    <n v="6"/>
    <s v="Fire Hydrant"/>
    <x v="5"/>
    <n v="2011"/>
    <n v="1"/>
    <s v="EA"/>
    <n v="5000"/>
    <n v="5000"/>
    <s v="n/a"/>
    <s v="n/a"/>
    <n v="11"/>
    <n v="50"/>
    <n v="0.22"/>
    <n v="1100"/>
    <n v="3900"/>
    <n v="3900"/>
    <n v="194.08553248293381"/>
    <n v="409.4085532482934"/>
    <n v="4503.49"/>
    <n v="9.2554326089738242E-5"/>
    <n v="4164.9399999999996"/>
    <n v="14.72"/>
    <n v="4179.66"/>
  </r>
  <r>
    <n v="680"/>
    <n v="1.4"/>
    <s v="Network"/>
    <n v="6"/>
    <s v="Fire Hydrant"/>
    <x v="5"/>
    <n v="2012"/>
    <n v="1"/>
    <s v="EA"/>
    <n v="5000"/>
    <n v="5000"/>
    <s v="n/a"/>
    <s v="n/a"/>
    <n v="10"/>
    <n v="50"/>
    <n v="0.2"/>
    <n v="1000"/>
    <n v="4000"/>
    <n v="4000"/>
    <n v="199.06208459788081"/>
    <n v="419.9062084597881"/>
    <n v="4618.97"/>
    <n v="9.4927635140461784E-5"/>
    <n v="4271.74"/>
    <n v="15.09"/>
    <n v="4286.83"/>
  </r>
  <r>
    <n v="681"/>
    <n v="1.4"/>
    <s v="Network"/>
    <n v="6"/>
    <s v="Fire Hydrant"/>
    <x v="5"/>
    <n v="2013"/>
    <n v="0"/>
    <s v="EA"/>
    <n v="5000"/>
    <n v="0"/>
    <s v="n/a"/>
    <s v="n/a"/>
    <n v="9"/>
    <n v="50"/>
    <n v="0.18"/>
    <n v="0"/>
    <n v="0"/>
    <n v="0"/>
    <n v="0"/>
    <n v="0"/>
    <n v="0"/>
    <n v="0"/>
    <n v="0"/>
    <n v="0"/>
    <n v="0"/>
  </r>
  <r>
    <n v="682"/>
    <n v="1.4"/>
    <s v="Network"/>
    <n v="6"/>
    <s v="Fire Hydrant"/>
    <x v="5"/>
    <n v="2014"/>
    <n v="13"/>
    <s v="EA"/>
    <n v="5000"/>
    <n v="65000"/>
    <s v="n/a"/>
    <s v="n/a"/>
    <n v="8"/>
    <n v="50"/>
    <n v="0.16"/>
    <n v="10400"/>
    <n v="54600"/>
    <n v="54600"/>
    <n v="2717.1974547610735"/>
    <n v="5731.7197454761081"/>
    <n v="63048.92"/>
    <n v="1.295761798357678E-3"/>
    <n v="58309.279999999999"/>
    <n v="206.03"/>
    <n v="58515.31"/>
  </r>
  <r>
    <n v="683"/>
    <n v="1.4"/>
    <s v="Network"/>
    <n v="6"/>
    <s v="Fire Hydrant"/>
    <x v="5"/>
    <n v="2015"/>
    <n v="5"/>
    <s v="EA"/>
    <n v="5000"/>
    <n v="25000"/>
    <s v="n/a"/>
    <s v="n/a"/>
    <n v="7"/>
    <n v="50"/>
    <n v="0.14000000000000001"/>
    <n v="3500"/>
    <n v="21500"/>
    <n v="21500"/>
    <n v="1069.9587047136094"/>
    <n v="2256.9958704713608"/>
    <n v="24826.95"/>
    <n v="5.1023575629425774E-4"/>
    <n v="22960.61"/>
    <n v="81.13"/>
    <n v="23041.74"/>
  </r>
  <r>
    <n v="684"/>
    <n v="1.4"/>
    <s v="Network"/>
    <n v="6"/>
    <s v="Fire Hydrant"/>
    <x v="5"/>
    <n v="2016"/>
    <n v="16"/>
    <s v="EA"/>
    <n v="5000"/>
    <n v="80000"/>
    <s v="n/a"/>
    <s v="n/a"/>
    <n v="6"/>
    <n v="50"/>
    <n v="0.12"/>
    <n v="9600"/>
    <n v="70400"/>
    <n v="70400"/>
    <n v="3503.4926889227022"/>
    <n v="7390.3492688922706"/>
    <n v="81293.84"/>
    <n v="1.670725720818078E-3"/>
    <n v="75182.66"/>
    <n v="265.64999999999998"/>
    <n v="75448.31"/>
  </r>
  <r>
    <n v="685"/>
    <n v="1.4"/>
    <s v="Network"/>
    <n v="6"/>
    <s v="Fire Hydrant"/>
    <x v="5"/>
    <n v="2017"/>
    <n v="11"/>
    <s v="EA"/>
    <n v="5000"/>
    <n v="55000"/>
    <s v="n/a"/>
    <s v="n/a"/>
    <n v="5"/>
    <n v="50"/>
    <n v="0.1"/>
    <n v="5500"/>
    <n v="49500"/>
    <n v="49500"/>
    <n v="2463.3932968987751"/>
    <n v="5196.3393296898776"/>
    <n v="57159.73"/>
    <n v="1.1747289967605999E-3"/>
    <n v="52862.8"/>
    <n v="186.78"/>
    <n v="53049.58"/>
  </r>
  <r>
    <n v="686"/>
    <n v="1.4"/>
    <s v="Network"/>
    <n v="6"/>
    <s v="Fire Hydrant"/>
    <x v="5"/>
    <n v="2018"/>
    <n v="4"/>
    <s v="EA"/>
    <n v="5000"/>
    <n v="20000"/>
    <s v="n/a"/>
    <s v="n/a"/>
    <n v="4"/>
    <n v="50"/>
    <n v="0.08"/>
    <n v="1600"/>
    <n v="18400"/>
    <n v="18400"/>
    <n v="915.68558915025176"/>
    <n v="1931.5685589150253"/>
    <n v="21247.25"/>
    <n v="4.366668750258557E-4"/>
    <n v="19650.009999999998"/>
    <n v="69.430000000000007"/>
    <n v="19719.439999999999"/>
  </r>
  <r>
    <n v="687"/>
    <n v="1.4"/>
    <s v="Network"/>
    <n v="6"/>
    <s v="Fire Hydrant"/>
    <x v="5"/>
    <n v="2019"/>
    <n v="8"/>
    <s v="EA"/>
    <n v="5000"/>
    <n v="40000"/>
    <s v="n/a"/>
    <s v="n/a"/>
    <n v="3"/>
    <n v="50"/>
    <n v="0.06"/>
    <n v="2400"/>
    <n v="37600"/>
    <n v="37600"/>
    <n v="1871.1835952200797"/>
    <n v="3947.1183595220082"/>
    <n v="43418.3"/>
    <n v="8.9231940038993803E-4"/>
    <n v="40154.370000000003"/>
    <n v="141.88"/>
    <n v="40296.25"/>
  </r>
  <r>
    <n v="688"/>
    <n v="1.4"/>
    <s v="Network"/>
    <n v="6"/>
    <s v="Fire Hydrant"/>
    <x v="5"/>
    <n v="2020"/>
    <n v="8"/>
    <s v="EA"/>
    <n v="5000"/>
    <n v="40000"/>
    <s v="n/a"/>
    <s v="n/a"/>
    <n v="2"/>
    <n v="50"/>
    <n v="0.04"/>
    <n v="1600"/>
    <n v="38400"/>
    <n v="38400"/>
    <n v="1910.9960121396559"/>
    <n v="4031.0996012139658"/>
    <n v="44342.1"/>
    <n v="9.1130505072816457E-4"/>
    <n v="41008.730000000003"/>
    <n v="144.9"/>
    <n v="41153.630000000005"/>
  </r>
  <r>
    <n v="689"/>
    <n v="1.4"/>
    <s v="Network"/>
    <n v="6"/>
    <s v="Fire Hydrant"/>
    <x v="5"/>
    <n v="2021"/>
    <n v="11"/>
    <s v="EA"/>
    <n v="5000"/>
    <n v="55000"/>
    <s v="n/a"/>
    <s v="n/a"/>
    <n v="1"/>
    <n v="50"/>
    <n v="0.02"/>
    <n v="1100"/>
    <n v="53900"/>
    <n v="53900"/>
    <n v="2682.3615899564443"/>
    <n v="5658.2361589956454"/>
    <n v="62240.6"/>
    <n v="1.2791494570701749E-3"/>
    <n v="57561.73"/>
    <n v="203.38"/>
    <n v="57765.11"/>
  </r>
  <r>
    <n v="690"/>
    <n v="1.4"/>
    <s v="Network"/>
    <n v="6"/>
    <s v="Fire Hydrant"/>
    <x v="5"/>
    <n v="2022"/>
    <n v="4"/>
    <s v="EA"/>
    <n v="5000"/>
    <n v="20000"/>
    <s v="n/a"/>
    <s v="n/a"/>
    <n v="0"/>
    <n v="50"/>
    <n v="0"/>
    <n v="0"/>
    <n v="20000"/>
    <n v="20000"/>
    <n v="995.31042298940406"/>
    <n v="2099.5310422989405"/>
    <n v="23094.84"/>
    <n v="4.7463797018541847E-4"/>
    <n v="21358.71"/>
    <n v="75.47"/>
    <n v="21434.18"/>
  </r>
  <r>
    <n v="691"/>
    <n v="1.4"/>
    <s v="Network"/>
    <n v="2"/>
    <s v="Flush Hydrant"/>
    <x v="5"/>
    <n v="1963"/>
    <n v="5"/>
    <s v="EA"/>
    <n v="2000"/>
    <n v="10000"/>
    <s v="n/a"/>
    <s v="n/a"/>
    <n v="59"/>
    <n v="50"/>
    <n v="1"/>
    <n v="10000"/>
    <n v="0"/>
    <n v="0"/>
    <n v="0"/>
    <n v="0"/>
    <n v="0"/>
    <n v="0"/>
    <n v="0"/>
    <n v="0"/>
    <n v="0"/>
  </r>
  <r>
    <n v="692"/>
    <n v="1.4"/>
    <s v="Network"/>
    <n v="2"/>
    <s v="Flush Hydrant"/>
    <x v="5"/>
    <n v="1964"/>
    <n v="2"/>
    <s v="EA"/>
    <n v="2000"/>
    <n v="4000"/>
    <s v="n/a"/>
    <s v="n/a"/>
    <n v="58"/>
    <n v="50"/>
    <n v="1"/>
    <n v="4000"/>
    <n v="0"/>
    <n v="0"/>
    <n v="0"/>
    <n v="0"/>
    <n v="0"/>
    <n v="0"/>
    <n v="0"/>
    <n v="0"/>
    <n v="0"/>
  </r>
  <r>
    <n v="693"/>
    <n v="1.4"/>
    <s v="Network"/>
    <n v="2"/>
    <s v="Flush Hydrant"/>
    <x v="5"/>
    <n v="1965"/>
    <n v="0"/>
    <s v="EA"/>
    <n v="2000"/>
    <n v="0"/>
    <s v="n/a"/>
    <s v="n/a"/>
    <n v="57"/>
    <n v="50"/>
    <n v="1"/>
    <n v="0"/>
    <n v="0"/>
    <n v="0"/>
    <n v="0"/>
    <n v="0"/>
    <n v="0"/>
    <n v="0"/>
    <n v="0"/>
    <n v="0"/>
    <n v="0"/>
  </r>
  <r>
    <n v="694"/>
    <n v="1.4"/>
    <s v="Network"/>
    <n v="2"/>
    <s v="Flush Hydrant"/>
    <x v="5"/>
    <n v="1966"/>
    <n v="0"/>
    <s v="EA"/>
    <n v="2000"/>
    <n v="0"/>
    <s v="n/a"/>
    <s v="n/a"/>
    <n v="56"/>
    <n v="50"/>
    <n v="1"/>
    <n v="0"/>
    <n v="0"/>
    <n v="0"/>
    <n v="0"/>
    <n v="0"/>
    <n v="0"/>
    <n v="0"/>
    <n v="0"/>
    <n v="0"/>
    <n v="0"/>
  </r>
  <r>
    <n v="695"/>
    <n v="1.4"/>
    <s v="Network"/>
    <n v="2"/>
    <s v="Flush Hydrant"/>
    <x v="5"/>
    <n v="1967"/>
    <n v="0"/>
    <s v="EA"/>
    <n v="2000"/>
    <n v="0"/>
    <s v="n/a"/>
    <s v="n/a"/>
    <n v="55"/>
    <n v="50"/>
    <n v="1"/>
    <n v="0"/>
    <n v="0"/>
    <n v="0"/>
    <n v="0"/>
    <n v="0"/>
    <n v="0"/>
    <n v="0"/>
    <n v="0"/>
    <n v="0"/>
    <n v="0"/>
  </r>
  <r>
    <n v="696"/>
    <n v="1.4"/>
    <s v="Network"/>
    <n v="2"/>
    <s v="Flush Hydrant"/>
    <x v="5"/>
    <n v="1968"/>
    <n v="0"/>
    <s v="EA"/>
    <n v="2000"/>
    <n v="0"/>
    <s v="n/a"/>
    <s v="n/a"/>
    <n v="54"/>
    <n v="50"/>
    <n v="1"/>
    <n v="0"/>
    <n v="0"/>
    <n v="0"/>
    <n v="0"/>
    <n v="0"/>
    <n v="0"/>
    <n v="0"/>
    <n v="0"/>
    <n v="0"/>
    <n v="0"/>
  </r>
  <r>
    <n v="697"/>
    <n v="1.4"/>
    <s v="Network"/>
    <n v="2"/>
    <s v="Flush Hydrant"/>
    <x v="5"/>
    <n v="1969"/>
    <n v="0"/>
    <s v="EA"/>
    <n v="2000"/>
    <n v="0"/>
    <s v="n/a"/>
    <s v="n/a"/>
    <n v="53"/>
    <n v="50"/>
    <n v="1"/>
    <n v="0"/>
    <n v="0"/>
    <n v="0"/>
    <n v="0"/>
    <n v="0"/>
    <n v="0"/>
    <n v="0"/>
    <n v="0"/>
    <n v="0"/>
    <n v="0"/>
  </r>
  <r>
    <n v="698"/>
    <n v="1.4"/>
    <s v="Network"/>
    <n v="2"/>
    <s v="Flush Hydrant"/>
    <x v="5"/>
    <n v="1970"/>
    <n v="2"/>
    <s v="EA"/>
    <n v="2000"/>
    <n v="4000"/>
    <s v="n/a"/>
    <s v="n/a"/>
    <n v="52"/>
    <n v="50"/>
    <n v="1"/>
    <n v="4000"/>
    <n v="0"/>
    <n v="0"/>
    <n v="0"/>
    <n v="0"/>
    <n v="0"/>
    <n v="0"/>
    <n v="0"/>
    <n v="0"/>
    <n v="0"/>
  </r>
  <r>
    <n v="699"/>
    <n v="1.4"/>
    <s v="Network"/>
    <n v="2"/>
    <s v="Flush Hydrant"/>
    <x v="5"/>
    <n v="1971"/>
    <n v="0"/>
    <s v="EA"/>
    <n v="2000"/>
    <n v="0"/>
    <s v="n/a"/>
    <s v="n/a"/>
    <n v="51"/>
    <n v="50"/>
    <n v="1"/>
    <n v="0"/>
    <n v="0"/>
    <n v="0"/>
    <n v="0"/>
    <n v="0"/>
    <n v="0"/>
    <n v="0"/>
    <n v="0"/>
    <n v="0"/>
    <n v="0"/>
  </r>
  <r>
    <n v="700"/>
    <n v="1.4"/>
    <s v="Network"/>
    <n v="2"/>
    <s v="Flush Hydrant"/>
    <x v="5"/>
    <n v="1972"/>
    <n v="0"/>
    <s v="EA"/>
    <n v="2000"/>
    <n v="0"/>
    <s v="n/a"/>
    <s v="n/a"/>
    <n v="50"/>
    <n v="50"/>
    <n v="1"/>
    <n v="0"/>
    <n v="0"/>
    <n v="0"/>
    <n v="0"/>
    <n v="0"/>
    <n v="0"/>
    <n v="0"/>
    <n v="0"/>
    <n v="0"/>
    <n v="0"/>
  </r>
  <r>
    <n v="701"/>
    <n v="1.4"/>
    <s v="Network"/>
    <n v="2"/>
    <s v="Flush Hydrant"/>
    <x v="5"/>
    <n v="1973"/>
    <n v="0"/>
    <s v="EA"/>
    <n v="2000"/>
    <n v="0"/>
    <s v="n/a"/>
    <s v="n/a"/>
    <n v="49"/>
    <n v="50"/>
    <n v="0.98"/>
    <n v="0"/>
    <n v="0"/>
    <n v="0"/>
    <n v="0"/>
    <n v="0"/>
    <n v="0"/>
    <n v="0"/>
    <n v="0"/>
    <n v="0"/>
    <n v="0"/>
  </r>
  <r>
    <n v="702"/>
    <n v="1.4"/>
    <s v="Network"/>
    <n v="2"/>
    <s v="Flush Hydrant"/>
    <x v="5"/>
    <n v="1974"/>
    <n v="2"/>
    <s v="EA"/>
    <n v="2000"/>
    <n v="4000"/>
    <s v="n/a"/>
    <s v="n/a"/>
    <n v="48"/>
    <n v="50"/>
    <n v="0.96"/>
    <n v="3840"/>
    <n v="160"/>
    <n v="160"/>
    <n v="7.9624833839152327"/>
    <n v="16.796248338391525"/>
    <n v="184.76"/>
    <n v="3.797130067645323E-6"/>
    <n v="170.87"/>
    <n v="0.6"/>
    <n v="171.47"/>
  </r>
  <r>
    <n v="703"/>
    <n v="1.4"/>
    <s v="Network"/>
    <n v="2"/>
    <s v="Flush Hydrant"/>
    <x v="5"/>
    <n v="1975"/>
    <n v="3"/>
    <s v="EA"/>
    <n v="2000"/>
    <n v="6000"/>
    <s v="n/a"/>
    <s v="n/a"/>
    <n v="47"/>
    <n v="50"/>
    <n v="0.94"/>
    <n v="5640"/>
    <n v="360"/>
    <n v="360"/>
    <n v="17.915587613809276"/>
    <n v="37.791558761380934"/>
    <n v="415.71"/>
    <n v="8.5435426522019764E-6"/>
    <n v="384.46"/>
    <n v="1.36"/>
    <n v="385.82"/>
  </r>
  <r>
    <n v="704"/>
    <n v="1.4"/>
    <s v="Network"/>
    <n v="2"/>
    <s v="Flush Hydrant"/>
    <x v="5"/>
    <n v="1976"/>
    <n v="3"/>
    <s v="EA"/>
    <n v="2000"/>
    <n v="6000"/>
    <s v="n/a"/>
    <s v="n/a"/>
    <n v="46"/>
    <n v="50"/>
    <n v="0.92"/>
    <n v="5520"/>
    <n v="480"/>
    <n v="480"/>
    <n v="23.8874501517457"/>
    <n v="50.388745015174578"/>
    <n v="554.28"/>
    <n v="1.139139020293597E-5"/>
    <n v="512.61"/>
    <n v="1.81"/>
    <n v="514.41999999999996"/>
  </r>
  <r>
    <n v="705"/>
    <n v="1.4"/>
    <s v="Network"/>
    <n v="2"/>
    <s v="Flush Hydrant"/>
    <x v="5"/>
    <n v="1977"/>
    <n v="1"/>
    <s v="EA"/>
    <n v="2000"/>
    <n v="2000"/>
    <s v="n/a"/>
    <s v="n/a"/>
    <n v="45"/>
    <n v="50"/>
    <n v="0.9"/>
    <n v="1800"/>
    <n v="200"/>
    <n v="200"/>
    <n v="9.9531042298940413"/>
    <n v="20.995310422989405"/>
    <n v="230.95"/>
    <n v="4.7464125845566539E-6"/>
    <n v="213.59"/>
    <n v="0.75"/>
    <n v="214.34"/>
  </r>
  <r>
    <n v="706"/>
    <n v="1.4"/>
    <s v="Network"/>
    <n v="2"/>
    <s v="Flush Hydrant"/>
    <x v="5"/>
    <n v="1978"/>
    <n v="0"/>
    <s v="EA"/>
    <n v="2000"/>
    <n v="0"/>
    <s v="n/a"/>
    <s v="n/a"/>
    <n v="44"/>
    <n v="50"/>
    <n v="0.88"/>
    <n v="0"/>
    <n v="0"/>
    <n v="0"/>
    <n v="0"/>
    <n v="0"/>
    <n v="0"/>
    <n v="0"/>
    <n v="0"/>
    <n v="0"/>
    <n v="0"/>
  </r>
  <r>
    <n v="707"/>
    <n v="1.4"/>
    <s v="Network"/>
    <n v="2"/>
    <s v="Flush Hydrant"/>
    <x v="5"/>
    <n v="1979"/>
    <n v="0"/>
    <s v="EA"/>
    <n v="2000"/>
    <n v="0"/>
    <s v="n/a"/>
    <s v="n/a"/>
    <n v="43"/>
    <n v="50"/>
    <n v="0.86"/>
    <n v="0"/>
    <n v="0"/>
    <n v="0"/>
    <n v="0"/>
    <n v="0"/>
    <n v="0"/>
    <n v="0"/>
    <n v="0"/>
    <n v="0"/>
    <n v="0"/>
  </r>
  <r>
    <n v="708"/>
    <n v="1.4"/>
    <s v="Network"/>
    <n v="2"/>
    <s v="Flush Hydrant"/>
    <x v="5"/>
    <n v="1980"/>
    <n v="2"/>
    <s v="EA"/>
    <n v="2000"/>
    <n v="4000"/>
    <s v="n/a"/>
    <s v="n/a"/>
    <n v="42"/>
    <n v="50"/>
    <n v="0.84"/>
    <n v="3360"/>
    <n v="640"/>
    <n v="640"/>
    <n v="31.849933535660931"/>
    <n v="67.184993353566099"/>
    <n v="739.03"/>
    <n v="1.518831475369086E-5"/>
    <n v="683.47"/>
    <n v="2.41"/>
    <n v="685.88"/>
  </r>
  <r>
    <n v="709"/>
    <n v="1.4"/>
    <s v="Network"/>
    <n v="2"/>
    <s v="Flush Hydrant"/>
    <x v="5"/>
    <n v="1981"/>
    <n v="0"/>
    <s v="EA"/>
    <n v="2000"/>
    <n v="0"/>
    <s v="n/a"/>
    <s v="n/a"/>
    <n v="41"/>
    <n v="50"/>
    <n v="0.82"/>
    <n v="0"/>
    <n v="0"/>
    <n v="0"/>
    <n v="0"/>
    <n v="0"/>
    <n v="0"/>
    <n v="0"/>
    <n v="0"/>
    <n v="0"/>
    <n v="0"/>
  </r>
  <r>
    <n v="710"/>
    <n v="1.4"/>
    <s v="Network"/>
    <n v="2"/>
    <s v="Flush Hydrant"/>
    <x v="5"/>
    <n v="1982"/>
    <n v="0"/>
    <s v="EA"/>
    <n v="2000"/>
    <n v="0"/>
    <s v="n/a"/>
    <s v="n/a"/>
    <n v="40"/>
    <n v="50"/>
    <n v="0.8"/>
    <n v="0"/>
    <n v="0"/>
    <n v="0"/>
    <n v="0"/>
    <n v="0"/>
    <n v="0"/>
    <n v="0"/>
    <n v="0"/>
    <n v="0"/>
    <n v="0"/>
  </r>
  <r>
    <n v="711"/>
    <n v="1.4"/>
    <s v="Network"/>
    <n v="2"/>
    <s v="Flush Hydrant"/>
    <x v="5"/>
    <n v="1983"/>
    <n v="1"/>
    <s v="EA"/>
    <n v="2000"/>
    <n v="2000"/>
    <s v="n/a"/>
    <s v="n/a"/>
    <n v="39"/>
    <n v="50"/>
    <n v="0.78"/>
    <n v="1560"/>
    <n v="440"/>
    <n v="440"/>
    <n v="21.896829305766893"/>
    <n v="46.189682930576694"/>
    <n v="508.09"/>
    <n v="1.0442107686024639E-5"/>
    <n v="469.89"/>
    <n v="1.66"/>
    <n v="471.55"/>
  </r>
  <r>
    <n v="712"/>
    <n v="1.4"/>
    <s v="Network"/>
    <n v="2"/>
    <s v="Flush Hydrant"/>
    <x v="5"/>
    <n v="1984"/>
    <n v="1"/>
    <s v="EA"/>
    <n v="2000"/>
    <n v="2000"/>
    <s v="n/a"/>
    <s v="n/a"/>
    <n v="38"/>
    <n v="50"/>
    <n v="0.76"/>
    <n v="1520"/>
    <n v="480"/>
    <n v="480"/>
    <n v="23.8874501517457"/>
    <n v="50.388745015174578"/>
    <n v="554.28"/>
    <n v="1.139139020293597E-5"/>
    <n v="512.61"/>
    <n v="1.81"/>
    <n v="514.41999999999996"/>
  </r>
  <r>
    <n v="713"/>
    <n v="1.4"/>
    <s v="Network"/>
    <n v="2"/>
    <s v="Flush Hydrant"/>
    <x v="5"/>
    <n v="1985"/>
    <n v="0"/>
    <s v="EA"/>
    <n v="2000"/>
    <n v="0"/>
    <s v="n/a"/>
    <s v="n/a"/>
    <n v="37"/>
    <n v="50"/>
    <n v="0.74"/>
    <n v="0"/>
    <n v="0"/>
    <n v="0"/>
    <n v="0"/>
    <n v="0"/>
    <n v="0"/>
    <n v="0"/>
    <n v="0"/>
    <n v="0"/>
    <n v="0"/>
  </r>
  <r>
    <n v="714"/>
    <n v="1.4"/>
    <s v="Network"/>
    <n v="2"/>
    <s v="Flush Hydrant"/>
    <x v="5"/>
    <n v="1986"/>
    <n v="2"/>
    <s v="EA"/>
    <n v="2000"/>
    <n v="4000"/>
    <s v="n/a"/>
    <s v="n/a"/>
    <n v="36"/>
    <n v="50"/>
    <n v="0.72"/>
    <n v="2880"/>
    <n v="1120"/>
    <n v="1120"/>
    <n v="55.737383687406627"/>
    <n v="117.57373836874068"/>
    <n v="1293.31"/>
    <n v="2.657970495662683E-5"/>
    <n v="1196.0899999999999"/>
    <n v="4.2300000000000004"/>
    <n v="1200.32"/>
  </r>
  <r>
    <n v="715"/>
    <n v="1.4"/>
    <s v="Network"/>
    <n v="2"/>
    <s v="Flush Hydrant"/>
    <x v="5"/>
    <n v="1987"/>
    <n v="3"/>
    <s v="EA"/>
    <n v="2000"/>
    <n v="6000"/>
    <s v="n/a"/>
    <s v="n/a"/>
    <n v="35"/>
    <n v="50"/>
    <n v="0.7"/>
    <n v="4200"/>
    <n v="1800"/>
    <n v="1800"/>
    <n v="89.577938069046368"/>
    <n v="188.95779380690465"/>
    <n v="2078.54"/>
    <n v="4.2717507744119452E-5"/>
    <n v="1922.29"/>
    <n v="6.79"/>
    <n v="1929.08"/>
  </r>
  <r>
    <n v="716"/>
    <n v="1.4"/>
    <s v="Network"/>
    <n v="2"/>
    <s v="Flush Hydrant"/>
    <x v="5"/>
    <n v="1988"/>
    <n v="4"/>
    <s v="EA"/>
    <n v="2000"/>
    <n v="8000"/>
    <s v="n/a"/>
    <s v="n/a"/>
    <n v="34"/>
    <n v="50"/>
    <n v="0.68"/>
    <n v="5440"/>
    <n v="2560"/>
    <n v="2560"/>
    <n v="127.39973414264372"/>
    <n v="268.7399734142644"/>
    <n v="2956.14"/>
    <n v="6.0753670048544304E-5"/>
    <n v="2733.92"/>
    <n v="9.66"/>
    <n v="2743.58"/>
  </r>
  <r>
    <n v="717"/>
    <n v="1.4"/>
    <s v="Network"/>
    <n v="2"/>
    <s v="Flush Hydrant"/>
    <x v="5"/>
    <n v="1989"/>
    <n v="5"/>
    <s v="EA"/>
    <n v="2000"/>
    <n v="10000"/>
    <s v="n/a"/>
    <s v="n/a"/>
    <n v="33"/>
    <n v="50"/>
    <n v="0.66"/>
    <n v="6600"/>
    <n v="3400"/>
    <n v="3400"/>
    <n v="169.20277190819868"/>
    <n v="356.92027719081989"/>
    <n v="3926.12"/>
    <n v="8.0688397386791819E-5"/>
    <n v="3630.98"/>
    <n v="12.83"/>
    <n v="3643.81"/>
  </r>
  <r>
    <n v="718"/>
    <n v="1.4"/>
    <s v="Network"/>
    <n v="2"/>
    <s v="Flush Hydrant"/>
    <x v="5"/>
    <n v="1990"/>
    <n v="5"/>
    <s v="EA"/>
    <n v="2000"/>
    <n v="10000"/>
    <s v="n/a"/>
    <s v="n/a"/>
    <n v="32"/>
    <n v="50"/>
    <n v="0.64"/>
    <n v="6400"/>
    <n v="3600"/>
    <n v="3600"/>
    <n v="179.15587613809274"/>
    <n v="377.91558761380929"/>
    <n v="4157.07"/>
    <n v="8.5434809971348465E-5"/>
    <n v="3844.57"/>
    <n v="13.58"/>
    <n v="3858.15"/>
  </r>
  <r>
    <n v="719"/>
    <n v="1.4"/>
    <s v="Network"/>
    <n v="2"/>
    <s v="Flush Hydrant"/>
    <x v="5"/>
    <n v="1991"/>
    <n v="0"/>
    <s v="EA"/>
    <n v="2000"/>
    <n v="0"/>
    <s v="n/a"/>
    <s v="n/a"/>
    <n v="31"/>
    <n v="50"/>
    <n v="0.62"/>
    <n v="0"/>
    <n v="0"/>
    <n v="0"/>
    <n v="0"/>
    <n v="0"/>
    <n v="0"/>
    <n v="0"/>
    <n v="0"/>
    <n v="0"/>
    <n v="0"/>
  </r>
  <r>
    <n v="720"/>
    <n v="1.4"/>
    <s v="Network"/>
    <n v="2"/>
    <s v="Flush Hydrant"/>
    <x v="5"/>
    <n v="1992"/>
    <n v="6"/>
    <s v="EA"/>
    <n v="2000"/>
    <n v="12000"/>
    <s v="n/a"/>
    <s v="n/a"/>
    <n v="30"/>
    <n v="50"/>
    <n v="0.6"/>
    <n v="7200"/>
    <n v="4800"/>
    <n v="4800"/>
    <n v="238.87450151745699"/>
    <n v="503.88745015174572"/>
    <n v="5542.76"/>
    <n v="1.1391307996179797E-4"/>
    <n v="5126.09"/>
    <n v="18.11"/>
    <n v="5144.2"/>
  </r>
  <r>
    <n v="721"/>
    <n v="1.4"/>
    <s v="Network"/>
    <n v="2"/>
    <s v="Flush Hydrant"/>
    <x v="5"/>
    <n v="1993"/>
    <n v="8"/>
    <s v="EA"/>
    <n v="2000"/>
    <n v="16000"/>
    <s v="n/a"/>
    <s v="n/a"/>
    <n v="29"/>
    <n v="50"/>
    <n v="0.57999999999999996"/>
    <n v="9280"/>
    <n v="6720"/>
    <n v="6720"/>
    <n v="334.42430212443975"/>
    <n v="705.44243021244404"/>
    <n v="7759.87"/>
    <n v="1.5947843525665142E-4"/>
    <n v="7176.53"/>
    <n v="25.36"/>
    <n v="7201.8899999999994"/>
  </r>
  <r>
    <n v="722"/>
    <n v="1.4"/>
    <s v="Network"/>
    <n v="2"/>
    <s v="Flush Hydrant"/>
    <x v="5"/>
    <n v="1994"/>
    <n v="13"/>
    <s v="EA"/>
    <n v="2000"/>
    <n v="26000"/>
    <s v="n/a"/>
    <s v="n/a"/>
    <n v="28"/>
    <n v="50"/>
    <n v="0.56000000000000005"/>
    <n v="14560"/>
    <n v="11440"/>
    <n v="11440"/>
    <n v="569.3175619499392"/>
    <n v="1200.931756194994"/>
    <n v="13210.25"/>
    <n v="2.7149295018462669E-4"/>
    <n v="12217.18"/>
    <n v="43.17"/>
    <n v="12260.35"/>
  </r>
  <r>
    <n v="723"/>
    <n v="1.4"/>
    <s v="Network"/>
    <n v="2"/>
    <s v="Flush Hydrant"/>
    <x v="5"/>
    <n v="1995"/>
    <n v="7"/>
    <s v="EA"/>
    <n v="2000"/>
    <n v="14000"/>
    <s v="n/a"/>
    <s v="n/a"/>
    <n v="27"/>
    <n v="50"/>
    <n v="0.54"/>
    <n v="7560"/>
    <n v="6440"/>
    <n v="6440"/>
    <n v="320.48995620258813"/>
    <n v="676.04899562025889"/>
    <n v="7436.54"/>
    <n v="1.5283345763827209E-4"/>
    <n v="6877.51"/>
    <n v="24.3"/>
    <n v="6901.81"/>
  </r>
  <r>
    <n v="724"/>
    <n v="1.4"/>
    <s v="Network"/>
    <n v="2"/>
    <s v="Flush Hydrant"/>
    <x v="5"/>
    <n v="1996"/>
    <n v="5"/>
    <s v="EA"/>
    <n v="2000"/>
    <n v="10000"/>
    <s v="n/a"/>
    <s v="n/a"/>
    <n v="26"/>
    <n v="50"/>
    <n v="0.52"/>
    <n v="5200"/>
    <n v="4800"/>
    <n v="4800"/>
    <n v="238.87450151745699"/>
    <n v="503.88745015174572"/>
    <n v="5542.76"/>
    <n v="1.1391307996179797E-4"/>
    <n v="5126.09"/>
    <n v="18.11"/>
    <n v="5144.2"/>
  </r>
  <r>
    <n v="725"/>
    <n v="1.4"/>
    <s v="Network"/>
    <n v="2"/>
    <s v="Flush Hydrant"/>
    <x v="5"/>
    <n v="1997"/>
    <n v="18"/>
    <s v="EA"/>
    <n v="2000"/>
    <n v="36000"/>
    <s v="n/a"/>
    <s v="n/a"/>
    <n v="25"/>
    <n v="50"/>
    <n v="0.5"/>
    <n v="18000"/>
    <n v="18000"/>
    <n v="18000"/>
    <n v="895.77938069046365"/>
    <n v="1889.5779380690465"/>
    <n v="20785.36"/>
    <n v="4.2717425537363283E-4"/>
    <n v="19222.84"/>
    <n v="67.92"/>
    <n v="19290.759999999998"/>
  </r>
  <r>
    <n v="726"/>
    <n v="1.4"/>
    <s v="Network"/>
    <n v="2"/>
    <s v="Flush Hydrant"/>
    <x v="5"/>
    <n v="1998"/>
    <n v="7"/>
    <s v="EA"/>
    <n v="2000"/>
    <n v="14000"/>
    <s v="n/a"/>
    <s v="n/a"/>
    <n v="24"/>
    <n v="50"/>
    <n v="0.48"/>
    <n v="6720"/>
    <n v="7280"/>
    <n v="7280"/>
    <n v="362.29299396814309"/>
    <n v="764.22929939681444"/>
    <n v="8406.52"/>
    <n v="1.7276818497651963E-4"/>
    <n v="7774.57"/>
    <n v="27.47"/>
    <n v="7802.04"/>
  </r>
  <r>
    <n v="727"/>
    <n v="1.4"/>
    <s v="Network"/>
    <n v="2"/>
    <s v="Flush Hydrant"/>
    <x v="5"/>
    <n v="1999"/>
    <n v="23"/>
    <s v="EA"/>
    <n v="2000"/>
    <n v="46000"/>
    <s v="n/a"/>
    <s v="n/a"/>
    <n v="23"/>
    <n v="50"/>
    <n v="0.46"/>
    <n v="21160"/>
    <n v="24840"/>
    <n v="24840"/>
    <n v="1236.1755453528399"/>
    <n v="2607.6175545352839"/>
    <n v="28683.79"/>
    <n v="5.8950033266412776E-4"/>
    <n v="26527.51"/>
    <n v="93.73"/>
    <n v="26621.239999999998"/>
  </r>
  <r>
    <n v="728"/>
    <n v="1.4"/>
    <s v="Network"/>
    <n v="2"/>
    <s v="Flush Hydrant"/>
    <x v="5"/>
    <n v="2000"/>
    <n v="15"/>
    <s v="EA"/>
    <n v="2000"/>
    <n v="30000"/>
    <s v="n/a"/>
    <s v="n/a"/>
    <n v="22"/>
    <n v="50"/>
    <n v="0.44"/>
    <n v="13200"/>
    <n v="16800"/>
    <n v="16800"/>
    <n v="836.06075531109946"/>
    <n v="1763.60607553111"/>
    <n v="19399.669999999998"/>
    <n v="3.9869598538318327E-4"/>
    <n v="17941.32"/>
    <n v="63.39"/>
    <n v="18004.71"/>
  </r>
  <r>
    <n v="729"/>
    <n v="1.4"/>
    <s v="Network"/>
    <n v="2"/>
    <s v="Flush Hydrant"/>
    <x v="5"/>
    <n v="2001"/>
    <n v="4"/>
    <s v="EA"/>
    <n v="2000"/>
    <n v="8000"/>
    <s v="n/a"/>
    <s v="n/a"/>
    <n v="21"/>
    <n v="50"/>
    <n v="0.42"/>
    <n v="3360"/>
    <n v="4640"/>
    <n v="4640"/>
    <n v="230.91201813354175"/>
    <n v="487.09120181335425"/>
    <n v="5358"/>
    <n v="1.1011594989415265E-4"/>
    <n v="4955.22"/>
    <n v="17.510000000000002"/>
    <n v="4972.7300000000005"/>
  </r>
  <r>
    <n v="730"/>
    <n v="1.4"/>
    <s v="Network"/>
    <n v="2"/>
    <s v="Flush Hydrant"/>
    <x v="5"/>
    <n v="2002"/>
    <n v="6"/>
    <s v="EA"/>
    <n v="2000"/>
    <n v="12000"/>
    <s v="n/a"/>
    <s v="n/a"/>
    <n v="20"/>
    <n v="50"/>
    <n v="0.4"/>
    <n v="4800"/>
    <n v="7200"/>
    <n v="7200"/>
    <n v="358.31175227618547"/>
    <n v="755.83117522761859"/>
    <n v="8314.14"/>
    <n v="1.7086961994269693E-4"/>
    <n v="7689.13"/>
    <n v="27.17"/>
    <n v="7716.3"/>
  </r>
  <r>
    <n v="731"/>
    <n v="1.4"/>
    <s v="Network"/>
    <n v="2"/>
    <s v="Flush Hydrant"/>
    <x v="5"/>
    <n v="2003"/>
    <n v="8"/>
    <s v="EA"/>
    <n v="2000"/>
    <n v="16000"/>
    <s v="n/a"/>
    <s v="n/a"/>
    <n v="19"/>
    <n v="50"/>
    <n v="0.38"/>
    <n v="6080"/>
    <n v="9920"/>
    <n v="9920"/>
    <n v="493.67396980274441"/>
    <n v="1041.3673969802746"/>
    <n v="11455.04"/>
    <n v="2.3542042005888659E-4"/>
    <n v="10593.92"/>
    <n v="37.43"/>
    <n v="10631.35"/>
  </r>
  <r>
    <n v="732"/>
    <n v="1.4"/>
    <s v="Network"/>
    <n v="2"/>
    <s v="Flush Hydrant"/>
    <x v="5"/>
    <n v="2004"/>
    <n v="9"/>
    <s v="EA"/>
    <n v="2000"/>
    <n v="18000"/>
    <s v="n/a"/>
    <s v="n/a"/>
    <n v="18"/>
    <n v="50"/>
    <n v="0.36"/>
    <n v="6480"/>
    <n v="11520"/>
    <n v="11520"/>
    <n v="573.29880364189682"/>
    <n v="1209.3298803641899"/>
    <n v="13302.63"/>
    <n v="2.7339151521844939E-4"/>
    <n v="12302.62"/>
    <n v="43.47"/>
    <n v="12346.09"/>
  </r>
  <r>
    <n v="733"/>
    <n v="1.4"/>
    <s v="Network"/>
    <n v="2"/>
    <s v="Flush Hydrant"/>
    <x v="5"/>
    <n v="2005"/>
    <n v="19"/>
    <s v="EA"/>
    <n v="2000"/>
    <n v="38000"/>
    <s v="n/a"/>
    <s v="n/a"/>
    <n v="17"/>
    <n v="50"/>
    <n v="0.34"/>
    <n v="12920"/>
    <n v="25080"/>
    <n v="25080"/>
    <n v="1248.1192704287128"/>
    <n v="2632.8119270428715"/>
    <n v="28960.93"/>
    <n v="5.951960277655958E-4"/>
    <n v="26783.82"/>
    <n v="94.64"/>
    <n v="26878.46"/>
  </r>
  <r>
    <n v="734"/>
    <n v="1.4"/>
    <s v="Network"/>
    <n v="2"/>
    <s v="Flush Hydrant"/>
    <x v="5"/>
    <n v="2006"/>
    <n v="5"/>
    <s v="EA"/>
    <n v="2000"/>
    <n v="10000"/>
    <s v="n/a"/>
    <s v="n/a"/>
    <n v="16"/>
    <n v="50"/>
    <n v="0.32"/>
    <n v="3200"/>
    <n v="6800"/>
    <n v="6800"/>
    <n v="338.40554381639737"/>
    <n v="713.84055438163978"/>
    <n v="7852.25"/>
    <n v="1.6137700029047409E-4"/>
    <n v="7261.97"/>
    <n v="25.66"/>
    <n v="7287.63"/>
  </r>
  <r>
    <n v="735"/>
    <n v="1.4"/>
    <s v="Network"/>
    <n v="2"/>
    <s v="Flush Hydrant"/>
    <x v="5"/>
    <n v="2007"/>
    <n v="2"/>
    <s v="EA"/>
    <n v="2000"/>
    <n v="4000"/>
    <s v="n/a"/>
    <s v="n/a"/>
    <n v="15"/>
    <n v="50"/>
    <n v="0.3"/>
    <n v="1200"/>
    <n v="2800"/>
    <n v="2800"/>
    <n v="139.34345921851659"/>
    <n v="293.93434592185167"/>
    <n v="3233.28"/>
    <n v="6.6449365150012292E-5"/>
    <n v="2990.22"/>
    <n v="10.57"/>
    <n v="3000.79"/>
  </r>
  <r>
    <n v="736"/>
    <n v="1.4"/>
    <s v="Network"/>
    <n v="2"/>
    <s v="Flush Hydrant"/>
    <x v="5"/>
    <n v="2008"/>
    <n v="21"/>
    <s v="EA"/>
    <n v="2000"/>
    <n v="42000"/>
    <s v="n/a"/>
    <s v="n/a"/>
    <n v="14"/>
    <n v="50"/>
    <n v="0.28000000000000003"/>
    <n v="11760"/>
    <n v="30240"/>
    <n v="30240"/>
    <n v="1504.9093595599788"/>
    <n v="3174.4909359559979"/>
    <n v="34919.4"/>
    <n v="7.1765265037959571E-4"/>
    <n v="32294.37"/>
    <n v="114.11"/>
    <n v="32408.48"/>
  </r>
  <r>
    <n v="737"/>
    <n v="1.4"/>
    <s v="Network"/>
    <n v="2"/>
    <s v="Flush Hydrant"/>
    <x v="5"/>
    <n v="2009"/>
    <n v="1"/>
    <s v="EA"/>
    <n v="2000"/>
    <n v="2000"/>
    <s v="n/a"/>
    <s v="n/a"/>
    <n v="13"/>
    <n v="50"/>
    <n v="0.26"/>
    <n v="520"/>
    <n v="1480"/>
    <n v="1480"/>
    <n v="73.652971301215899"/>
    <n v="155.3652971301216"/>
    <n v="1709.02"/>
    <n v="3.5123247608828808E-5"/>
    <n v="1580.55"/>
    <n v="5.58"/>
    <n v="1586.1299999999999"/>
  </r>
  <r>
    <n v="738"/>
    <n v="1.4"/>
    <s v="Network"/>
    <n v="2"/>
    <s v="Flush Hydrant"/>
    <x v="5"/>
    <n v="2010"/>
    <n v="0"/>
    <s v="EA"/>
    <n v="2000"/>
    <n v="0"/>
    <s v="n/a"/>
    <s v="n/a"/>
    <n v="12"/>
    <n v="50"/>
    <n v="0.24"/>
    <n v="0"/>
    <n v="0"/>
    <n v="0"/>
    <n v="0"/>
    <n v="0"/>
    <n v="0"/>
    <n v="0"/>
    <n v="0"/>
    <n v="0"/>
    <n v="0"/>
  </r>
  <r>
    <n v="739"/>
    <n v="1.4"/>
    <s v="Network"/>
    <n v="2"/>
    <s v="Flush Hydrant"/>
    <x v="5"/>
    <n v="2011"/>
    <n v="0"/>
    <s v="EA"/>
    <n v="2000"/>
    <n v="0"/>
    <s v="n/a"/>
    <s v="n/a"/>
    <n v="11"/>
    <n v="50"/>
    <n v="0.22"/>
    <n v="0"/>
    <n v="0"/>
    <n v="0"/>
    <n v="0"/>
    <n v="0"/>
    <n v="0"/>
    <n v="0"/>
    <n v="0"/>
    <n v="0"/>
    <n v="0"/>
  </r>
  <r>
    <n v="740"/>
    <n v="1.4"/>
    <s v="Network"/>
    <n v="2"/>
    <s v="Flush Hydrant"/>
    <x v="5"/>
    <n v="2012"/>
    <n v="5"/>
    <s v="EA"/>
    <n v="2000"/>
    <n v="10000"/>
    <s v="n/a"/>
    <s v="n/a"/>
    <n v="10"/>
    <n v="50"/>
    <n v="0.2"/>
    <n v="2000"/>
    <n v="8000"/>
    <n v="8000"/>
    <n v="398.12416919576162"/>
    <n v="839.81241691957621"/>
    <n v="9237.94"/>
    <n v="1.8985527028092357E-4"/>
    <n v="8543.49"/>
    <n v="30.19"/>
    <n v="8573.68"/>
  </r>
  <r>
    <n v="741"/>
    <n v="1.4"/>
    <s v="Network"/>
    <n v="2"/>
    <s v="Flush Hydrant"/>
    <x v="5"/>
    <n v="2013"/>
    <n v="16"/>
    <s v="EA"/>
    <n v="2000"/>
    <n v="32000"/>
    <s v="n/a"/>
    <s v="n/a"/>
    <n v="9"/>
    <n v="50"/>
    <n v="0.18"/>
    <n v="5760"/>
    <n v="26240"/>
    <n v="26240"/>
    <n v="1305.8472749620983"/>
    <n v="2754.5847274962102"/>
    <n v="30300.43"/>
    <n v="6.2272501523913393E-4"/>
    <n v="28022.63"/>
    <n v="99.01"/>
    <n v="28121.64"/>
  </r>
  <r>
    <n v="742"/>
    <n v="1.4"/>
    <s v="Network"/>
    <n v="2"/>
    <s v="Flush Hydrant"/>
    <x v="5"/>
    <n v="2014"/>
    <n v="8"/>
    <s v="EA"/>
    <n v="2000"/>
    <n v="16000"/>
    <s v="n/a"/>
    <s v="n/a"/>
    <n v="8"/>
    <n v="50"/>
    <n v="0.16"/>
    <n v="2560"/>
    <n v="13440"/>
    <n v="13440"/>
    <n v="668.8486042488795"/>
    <n v="1410.8848604248881"/>
    <n v="15519.73"/>
    <n v="3.1895666499641239E-4"/>
    <n v="14353.05"/>
    <n v="50.71"/>
    <n v="14403.759999999998"/>
  </r>
  <r>
    <n v="743"/>
    <n v="1.4"/>
    <s v="Network"/>
    <n v="2"/>
    <s v="Flush Hydrant"/>
    <x v="5"/>
    <n v="2015"/>
    <n v="7"/>
    <s v="EA"/>
    <n v="2000"/>
    <n v="14000"/>
    <s v="n/a"/>
    <s v="n/a"/>
    <n v="7"/>
    <n v="50"/>
    <n v="0.14000000000000001"/>
    <n v="1960"/>
    <n v="12040"/>
    <n v="12040"/>
    <n v="599.17687463962125"/>
    <n v="1263.9176874639622"/>
    <n v="13903.09"/>
    <n v="2.8573198242140628E-4"/>
    <n v="12857.94"/>
    <n v="45.43"/>
    <n v="12903.37"/>
  </r>
  <r>
    <n v="744"/>
    <n v="1.4"/>
    <s v="Network"/>
    <n v="2"/>
    <s v="Flush Hydrant"/>
    <x v="5"/>
    <n v="2016"/>
    <n v="4"/>
    <s v="EA"/>
    <n v="2000"/>
    <n v="8000"/>
    <s v="n/a"/>
    <s v="n/a"/>
    <n v="6"/>
    <n v="50"/>
    <n v="0.12"/>
    <n v="960"/>
    <n v="7040"/>
    <n v="7040"/>
    <n v="350.34926889227029"/>
    <n v="739.03492688922711"/>
    <n v="8129.38"/>
    <n v="1.6707248987505162E-4"/>
    <n v="7518.26"/>
    <n v="26.56"/>
    <n v="7544.8200000000006"/>
  </r>
  <r>
    <n v="745"/>
    <n v="1.4"/>
    <s v="Network"/>
    <n v="2"/>
    <s v="Flush Hydrant"/>
    <x v="5"/>
    <n v="2017"/>
    <n v="5"/>
    <s v="EA"/>
    <n v="2000"/>
    <n v="10000"/>
    <s v="n/a"/>
    <s v="n/a"/>
    <n v="5"/>
    <n v="50"/>
    <n v="0.1"/>
    <n v="1000"/>
    <n v="9000"/>
    <n v="9000"/>
    <n v="447.88969034523183"/>
    <n v="944.78896903452323"/>
    <n v="10392.68"/>
    <n v="2.1358712768681642E-4"/>
    <n v="9611.42"/>
    <n v="33.96"/>
    <n v="9645.3799999999992"/>
  </r>
  <r>
    <n v="746"/>
    <n v="1.4"/>
    <s v="Network"/>
    <n v="2"/>
    <s v="Flush Hydrant"/>
    <x v="5"/>
    <n v="2018"/>
    <n v="2"/>
    <s v="EA"/>
    <n v="2000"/>
    <n v="4000"/>
    <s v="n/a"/>
    <s v="n/a"/>
    <n v="4"/>
    <n v="50"/>
    <n v="0.08"/>
    <n v="320"/>
    <n v="3680"/>
    <n v="3680"/>
    <n v="183.13711783005036"/>
    <n v="386.31371178300509"/>
    <n v="4249.45"/>
    <n v="8.7333375005171134E-5"/>
    <n v="3930"/>
    <n v="13.89"/>
    <n v="3943.89"/>
  </r>
  <r>
    <n v="747"/>
    <n v="1.4"/>
    <s v="Network"/>
    <n v="2"/>
    <s v="Flush Hydrant"/>
    <x v="5"/>
    <n v="2019"/>
    <n v="9"/>
    <s v="EA"/>
    <n v="2000"/>
    <n v="18000"/>
    <s v="n/a"/>
    <s v="n/a"/>
    <n v="3"/>
    <n v="50"/>
    <n v="0.06"/>
    <n v="1080"/>
    <n v="16920"/>
    <n v="16920"/>
    <n v="842.03261784903589"/>
    <n v="1776.2032617849036"/>
    <n v="19538.240000000002"/>
    <n v="4.0154383293391734E-4"/>
    <n v="18069.47"/>
    <n v="63.85"/>
    <n v="18133.32"/>
  </r>
  <r>
    <n v="748"/>
    <n v="1.4"/>
    <s v="Network"/>
    <n v="2"/>
    <s v="Flush Hydrant"/>
    <x v="5"/>
    <n v="2020"/>
    <n v="11"/>
    <s v="EA"/>
    <n v="2000"/>
    <n v="22000"/>
    <s v="n/a"/>
    <s v="n/a"/>
    <n v="2"/>
    <n v="50"/>
    <n v="0.04"/>
    <n v="880"/>
    <n v="21120"/>
    <n v="21120"/>
    <n v="1051.0478066768108"/>
    <n v="2217.1047806676811"/>
    <n v="24388.15"/>
    <n v="5.0121767514204533E-4"/>
    <n v="22554.799999999999"/>
    <n v="79.69"/>
    <n v="22634.489999999998"/>
  </r>
  <r>
    <n v="749"/>
    <n v="1.4"/>
    <s v="Network"/>
    <n v="2"/>
    <s v="Flush Hydrant"/>
    <x v="5"/>
    <n v="2021"/>
    <n v="5"/>
    <s v="EA"/>
    <n v="2000"/>
    <n v="10000"/>
    <s v="n/a"/>
    <s v="n/a"/>
    <n v="1"/>
    <n v="50"/>
    <n v="0.02"/>
    <n v="200"/>
    <n v="9800"/>
    <n v="9800"/>
    <n v="487.70210726480798"/>
    <n v="1028.7702107264809"/>
    <n v="11316.47"/>
    <n v="2.3257257250815257E-4"/>
    <n v="10465.77"/>
    <n v="36.979999999999997"/>
    <n v="10502.75"/>
  </r>
  <r>
    <n v="750"/>
    <n v="1.4"/>
    <s v="Network"/>
    <n v="2"/>
    <s v="Flush Hydrant"/>
    <x v="5"/>
    <n v="2022"/>
    <n v="0"/>
    <s v="EA"/>
    <n v="2000"/>
    <n v="0"/>
    <s v="n/a"/>
    <s v="n/a"/>
    <n v="0"/>
    <n v="50"/>
    <n v="0"/>
    <n v="0"/>
    <n v="0"/>
    <n v="0"/>
    <n v="0"/>
    <n v="0"/>
    <n v="0"/>
    <n v="0"/>
    <n v="0"/>
    <n v="0"/>
    <n v="0"/>
  </r>
  <r>
    <n v="751"/>
    <n v="1.4"/>
    <s v="Network"/>
    <n v="6"/>
    <s v="Blow-Off Valve"/>
    <x v="5"/>
    <n v="1970"/>
    <n v="1"/>
    <s v="EA"/>
    <n v="3000"/>
    <n v="3000"/>
    <s v="n/a"/>
    <s v="n/a"/>
    <n v="52"/>
    <n v="50"/>
    <n v="1"/>
    <n v="3000"/>
    <n v="0"/>
    <n v="0"/>
    <n v="0"/>
    <n v="0"/>
    <n v="0"/>
    <n v="0"/>
    <n v="0"/>
    <n v="0"/>
    <n v="0"/>
  </r>
  <r>
    <n v="752"/>
    <n v="1.4"/>
    <s v="Network"/>
    <n v="6"/>
    <s v="Blow-Off Valve"/>
    <x v="5"/>
    <n v="1990"/>
    <n v="1"/>
    <s v="EA"/>
    <n v="3000"/>
    <n v="3000"/>
    <s v="n/a"/>
    <s v="n/a"/>
    <n v="32"/>
    <n v="50"/>
    <n v="0.64"/>
    <n v="1920"/>
    <n v="1080"/>
    <n v="1080"/>
    <n v="53.746762841427824"/>
    <n v="113.37467628414279"/>
    <n v="1247.1199999999999"/>
    <n v="2.5630422439715496E-5"/>
    <n v="1153.3699999999999"/>
    <n v="4.08"/>
    <n v="1157.4499999999998"/>
  </r>
  <r>
    <n v="753"/>
    <n v="1.4"/>
    <s v="Network"/>
    <n v="6"/>
    <s v="Blow-Off Valve"/>
    <x v="5"/>
    <n v="1993"/>
    <n v="1"/>
    <s v="EA"/>
    <n v="3000"/>
    <n v="3000"/>
    <s v="n/a"/>
    <s v="n/a"/>
    <n v="29"/>
    <n v="50"/>
    <n v="0.57999999999999996"/>
    <n v="1740"/>
    <n v="1260"/>
    <n v="1260"/>
    <n v="62.704556648332456"/>
    <n v="132.27045566483326"/>
    <n v="1454.98"/>
    <n v="2.9902296524261704E-5"/>
    <n v="1345.6"/>
    <n v="4.75"/>
    <n v="1350.35"/>
  </r>
  <r>
    <n v="754"/>
    <n v="1.4"/>
    <s v="Network"/>
    <n v="6"/>
    <s v="Blow-Off Valve"/>
    <x v="5"/>
    <n v="1996"/>
    <n v="1"/>
    <s v="EA"/>
    <n v="3000"/>
    <n v="3000"/>
    <s v="n/a"/>
    <s v="n/a"/>
    <n v="26"/>
    <n v="50"/>
    <n v="0.52"/>
    <n v="1560"/>
    <n v="1440"/>
    <n v="1440"/>
    <n v="71.662350455237103"/>
    <n v="151.16623504552373"/>
    <n v="1662.83"/>
    <n v="3.4173965091917474E-5"/>
    <n v="1537.83"/>
    <n v="5.43"/>
    <n v="1543.26"/>
  </r>
  <r>
    <n v="755"/>
    <m/>
    <m/>
    <s v="HYDRANTS TOTALS"/>
    <m/>
    <x v="1"/>
    <m/>
    <m/>
    <m/>
    <m/>
    <n v="3507000"/>
    <m/>
    <m/>
    <m/>
    <m/>
    <m/>
    <n v="1529500"/>
    <n v="1977500"/>
    <n v="1977500"/>
    <n v="98411.318073077317"/>
    <n v="207591.13180730777"/>
    <n v="2283502.4500000011"/>
    <n v="4.6929832282078157E-2"/>
    <n v="2111842.4500000007"/>
    <n v="7461.85"/>
    <n v="2119304.3000000003"/>
  </r>
  <r>
    <n v="756"/>
    <n v="1.5"/>
    <s v="Hwy 60 Elevated Water Tank"/>
    <s v="Hwy 60 Elevated Water Tank"/>
    <s v="Tank: multicolumn, steel structure, 0.5 million gallons"/>
    <x v="6"/>
    <n v="1980"/>
    <n v="1"/>
    <s v="LS"/>
    <n v="586500"/>
    <n v="586500"/>
    <s v="n/a"/>
    <n v="2387129.29"/>
    <n v="42"/>
    <n v="75"/>
    <n v="0.56000000000000005"/>
    <n v="1336792.3999999999"/>
    <n v="1050336.8899999999"/>
    <n v="1050336.8899999999"/>
    <n v="0"/>
    <n v="105033.689"/>
    <n v="1155370.58"/>
    <n v="2.374481688996978E-2"/>
    <n v="1068516.76"/>
    <n v="3775.43"/>
    <n v="1072292.19"/>
  </r>
  <r>
    <n v="757"/>
    <n v="1.5"/>
    <s v="Hwy 60 Elevated Water Tank"/>
    <s v="Hwy 60 Elevated Water Tank"/>
    <s v="Surface Restoration"/>
    <x v="7"/>
    <n v="1980"/>
    <n v="1"/>
    <s v="EA"/>
    <n v="0"/>
    <n v="0"/>
    <s v="n/a"/>
    <n v="0"/>
    <n v="42"/>
    <n v="75"/>
    <n v="0"/>
    <n v="0"/>
    <n v="0"/>
    <n v="0"/>
    <n v="53654.044201319026"/>
    <n v="5365.404420131903"/>
    <n v="59019.45"/>
    <n v="1.2129493839082581E-3"/>
    <n v="54582.720000000001"/>
    <n v="192.86"/>
    <n v="54775.58"/>
  </r>
  <r>
    <n v="758"/>
    <n v="1.5"/>
    <s v="The Lake Subdivision Tank"/>
    <s v="The Lake Subdivision Tank"/>
    <s v="Tank: steel structure, 0.15 million gallons"/>
    <x v="8"/>
    <n v="1995"/>
    <n v="1"/>
    <s v="LS"/>
    <n v="153000"/>
    <n v="153000"/>
    <s v="n/a"/>
    <n v="368447.27"/>
    <n v="27"/>
    <n v="75"/>
    <n v="0.36"/>
    <n v="132641.01999999999"/>
    <n v="235806.25"/>
    <n v="235806.25"/>
    <n v="0"/>
    <n v="23580.625"/>
    <n v="259386.88"/>
    <n v="5.3308384996790942E-3"/>
    <n v="239887.73"/>
    <n v="847.6"/>
    <n v="240735.33000000002"/>
  </r>
  <r>
    <n v="759"/>
    <n v="1.5"/>
    <s v="The Lake Subdivision Tank"/>
    <s v="The Lake Subdivision Tank"/>
    <s v="Surface Restoration"/>
    <x v="7"/>
    <n v="1995"/>
    <n v="1"/>
    <s v="EA"/>
    <n v="0"/>
    <n v="0"/>
    <s v="n/a"/>
    <n v="0"/>
    <n v="27"/>
    <n v="75"/>
    <n v="0"/>
    <n v="0"/>
    <n v="0"/>
    <n v="0"/>
    <n v="11794.739546931622"/>
    <n v="1179.4739546931621"/>
    <n v="12974.21"/>
    <n v="2.6664192950283952E-4"/>
    <n v="11998.89"/>
    <n v="42.4"/>
    <n v="12041.289999999999"/>
  </r>
  <r>
    <n v="760"/>
    <n v="1.5"/>
    <s v="Deam Lake Water Tank"/>
    <s v="Deam Lake Water Tank"/>
    <s v="Elevated Water Storage Tank, 0.25 million gallons"/>
    <x v="6"/>
    <n v="2018"/>
    <n v="1"/>
    <s v="LS"/>
    <n v="558778"/>
    <n v="558778"/>
    <s v="n/a"/>
    <n v="665512.57999999996"/>
    <n v="4"/>
    <n v="75"/>
    <n v="0.05"/>
    <n v="35494"/>
    <n v="630018.56999999995"/>
    <n v="630018.56999999995"/>
    <n v="0"/>
    <n v="63001.856999999996"/>
    <n v="693020.43"/>
    <n v="1.4242740378033619E-2"/>
    <n v="640923.31999999995"/>
    <n v="2264.6"/>
    <n v="643187.91999999993"/>
  </r>
  <r>
    <n v="761"/>
    <n v="1.5"/>
    <s v="Deam Lake Water Tank"/>
    <s v="Deam Lake Water Tank"/>
    <s v="Surface Restoration"/>
    <x v="7"/>
    <n v="2018"/>
    <n v="1"/>
    <s v="EA"/>
    <n v="0"/>
    <n v="0"/>
    <s v="n/a"/>
    <n v="0"/>
    <n v="4"/>
    <n v="60"/>
    <n v="0"/>
    <n v="0"/>
    <n v="0"/>
    <n v="0"/>
    <n v="32970.581907251748"/>
    <n v="3297.0581907251749"/>
    <n v="36267.64"/>
    <n v="7.4536125961537254E-4"/>
    <n v="33541.26"/>
    <n v="118.51"/>
    <n v="33659.770000000004"/>
  </r>
  <r>
    <n v="762"/>
    <n v="1.5"/>
    <s v="St. Joe Water Tank"/>
    <s v="St. Joe Water Tank"/>
    <s v="Tank: 2 million gallons"/>
    <x v="8"/>
    <n v="2005"/>
    <n v="1"/>
    <s v="LS"/>
    <n v="918000"/>
    <n v="918000"/>
    <s v="n/a"/>
    <n v="1624315.07"/>
    <n v="17"/>
    <n v="60"/>
    <n v="0.28000000000000003"/>
    <n v="460222.6"/>
    <n v="1164092.47"/>
    <n v="1164092.47"/>
    <n v="0"/>
    <n v="116409.247"/>
    <n v="1280501.72"/>
    <n v="2.631647316888695E-2"/>
    <n v="1184241.29"/>
    <n v="4184.32"/>
    <n v="1188425.6100000001"/>
  </r>
  <r>
    <n v="763"/>
    <n v="1.5"/>
    <s v="St. Joe Water Tank"/>
    <s v="St. Joe Water Tank"/>
    <s v="Surface Restoration"/>
    <x v="7"/>
    <n v="2005"/>
    <n v="1"/>
    <s v="EA"/>
    <n v="0"/>
    <n v="0"/>
    <s v="n/a"/>
    <n v="0"/>
    <n v="17"/>
    <n v="60"/>
    <n v="0"/>
    <n v="0"/>
    <n v="0"/>
    <n v="0"/>
    <n v="63903.530973660439"/>
    <n v="6390.3530973660445"/>
    <n v="70293.88"/>
    <n v="1.4446579634090294E-3"/>
    <n v="65009.61"/>
    <n v="229.7"/>
    <n v="65239.31"/>
  </r>
  <r>
    <n v="764"/>
    <n v="1.5"/>
    <s v="Fairview Knob Tank"/>
    <s v="Fairview Knob Tank"/>
    <s v="Tank: 2.25 million gallon water tank"/>
    <x v="8"/>
    <n v="2019"/>
    <n v="1"/>
    <s v="LS"/>
    <n v="1177000"/>
    <n v="1177000"/>
    <s v="n/a"/>
    <n v="1374609.96"/>
    <n v="3"/>
    <n v="60"/>
    <n v="0.05"/>
    <n v="68730.5"/>
    <n v="1305879.47"/>
    <n v="1305879.47"/>
    <n v="0"/>
    <n v="130587.947"/>
    <n v="1436467.42"/>
    <n v="2.9521831736711968E-2"/>
    <n v="1328482.43"/>
    <n v="4693.97"/>
    <n v="1333176.3999999999"/>
  </r>
  <r>
    <n v="765"/>
    <n v="1.5"/>
    <s v="Fairview Knob Tank"/>
    <s v="Fairview Knob Tank"/>
    <s v="Surface Restoration"/>
    <x v="7"/>
    <n v="2019"/>
    <n v="1"/>
    <s v="EA"/>
    <n v="0"/>
    <n v="0"/>
    <s v="n/a"/>
    <n v="0"/>
    <n v="3"/>
    <n v="60"/>
    <n v="0"/>
    <n v="0"/>
    <n v="0"/>
    <n v="0"/>
    <n v="66082.613848232286"/>
    <n v="6608.2613848232286"/>
    <n v="72690.880000000005"/>
    <n v="1.4939203620458871E-3"/>
    <n v="67226.42"/>
    <n v="237.53"/>
    <n v="67463.95"/>
  </r>
  <r>
    <n v="766"/>
    <m/>
    <m/>
    <s v="WATER STORAGE TANKS TOTALS"/>
    <m/>
    <x v="1"/>
    <m/>
    <m/>
    <m/>
    <m/>
    <n v="3393278"/>
    <m/>
    <n v="6420014.1699999999"/>
    <m/>
    <m/>
    <m/>
    <n v="2033880.52"/>
    <n v="4386133.6499999994"/>
    <n v="4386133.6499999994"/>
    <n v="228405.51047739512"/>
    <n v="461453.91604773951"/>
    <n v="5075993.09"/>
    <n v="0.1043202315717628"/>
    <n v="4694410.43"/>
    <n v="16586.919999999998"/>
    <n v="4710997.3500000006"/>
  </r>
  <r>
    <n v="767"/>
    <n v="5.0999999999999996"/>
    <s v="Fairview Knob Tank"/>
    <s v="Fairview Knob Tank"/>
    <s v="Fairview Road, Sellersburg, IN 47150 Parcel: 22-05-03-500-024.001-007"/>
    <x v="9"/>
    <s v="tbd"/>
    <n v="2.355"/>
    <s v="Acres"/>
    <n v="9341.8259023354567"/>
    <n v="22000"/>
    <s v="n/a"/>
    <s v="n/a"/>
    <s v="tbd"/>
    <s v="n/a"/>
    <n v="0"/>
    <n v="0"/>
    <n v="22000"/>
    <n v="22000"/>
    <n v="0"/>
    <n v="0"/>
    <n v="22000"/>
    <n v="4.52137158953221E-4"/>
    <n v="20346.169999999998"/>
    <n v="71.89"/>
    <n v="20418.059999999998"/>
  </r>
  <r>
    <n v="768"/>
    <n v="5.0999999999999996"/>
    <s v="St. Joe Water Tank"/>
    <s v="St. Joe Water Tank"/>
    <s v="St. Joe Road, Sellersburg, IN 47172 Parecl: 22-05-02-600-037.000-007 &amp; 22-05-02-600-015.001-007"/>
    <x v="9"/>
    <s v="tbd"/>
    <n v="1.49"/>
    <s v="Acres"/>
    <n v="80536.912751677854"/>
    <n v="120000"/>
    <s v="n/a"/>
    <s v="n/a"/>
    <s v="tbd"/>
    <s v="n/a"/>
    <n v="0"/>
    <n v="0"/>
    <n v="120000"/>
    <n v="120000"/>
    <n v="0"/>
    <n v="0"/>
    <n v="120000"/>
    <n v="2.4662026851993875E-3"/>
    <n v="110979.12"/>
    <n v="392.13"/>
    <n v="111371.25"/>
  </r>
  <r>
    <n v="769"/>
    <n v="5.0999999999999996"/>
    <s v="Hwy 60 Elevated Water Tank"/>
    <s v="Hwy 60 Elevated Water Tank"/>
    <s v="Hwy 60, Bordon, In 47106 Parcel: 10-02-00-900-167.000-026"/>
    <x v="10"/>
    <s v="tbd"/>
    <n v="0.34399999999999997"/>
    <s v="Acres"/>
    <n v="80813.953488372106"/>
    <n v="27800.000000000004"/>
    <s v="n/a"/>
    <s v="n/a"/>
    <s v="tbd"/>
    <s v="n/a"/>
    <n v="0"/>
    <n v="0"/>
    <n v="27800"/>
    <n v="27800"/>
    <n v="0"/>
    <n v="0"/>
    <n v="27800"/>
    <n v="5.7133695540452468E-4"/>
    <n v="25710.16"/>
    <n v="90.84"/>
    <n v="25801"/>
  </r>
  <r>
    <n v="770"/>
    <n v="5.0999999999999996"/>
    <s v="The Lake Subdivision Tank"/>
    <s v="Ground Tank"/>
    <s v="600 Summit Parkway, Borden, IN 47106 Parcel: 10-02-01-600-037.000-026"/>
    <x v="9"/>
    <s v="tbd"/>
    <n v="0.23"/>
    <s v="Acres"/>
    <n v="5217.391304347826"/>
    <n v="1200"/>
    <s v="n/a"/>
    <s v="n/a"/>
    <s v="tbd"/>
    <s v="n/a"/>
    <n v="0"/>
    <n v="0"/>
    <n v="1200"/>
    <n v="1200"/>
    <n v="0"/>
    <n v="0"/>
    <n v="1200"/>
    <n v="2.4662026851993873E-5"/>
    <n v="1109.79"/>
    <n v="3.92"/>
    <n v="1113.71"/>
  </r>
  <r>
    <n v="771"/>
    <n v="5.0999999999999996"/>
    <s v="Pump station #5"/>
    <s v="Pump Station #2, 4, &amp; 5"/>
    <s v="12318 IN-60, Memphis, IN 47143 Parcel: 10-02-01-400-028.000-026, 10-02-01-400-029.000-026 &amp; 10-02-01-400-061.000-026"/>
    <x v="10"/>
    <s v="tbd"/>
    <n v="0.79"/>
    <s v="Acres"/>
    <n v="68607.594936708861"/>
    <n v="54200"/>
    <s v="n/a"/>
    <s v="n/a"/>
    <s v="tbd"/>
    <s v="n/a"/>
    <n v="0"/>
    <n v="0"/>
    <n v="54200"/>
    <n v="54200"/>
    <n v="0"/>
    <n v="0"/>
    <n v="54200"/>
    <n v="1.11390154614839E-3"/>
    <n v="50125.57"/>
    <n v="177.11"/>
    <n v="50302.68"/>
  </r>
  <r>
    <n v="772"/>
    <n v="5.0999999999999996"/>
    <s v="Deam Lake Water Tank"/>
    <s v="Elevated Tank"/>
    <s v="11508 Forest Hill Circle, Sellersburg, IN 47172 Parcel: 10-02-16-400-120.000-026 &amp; 10-02-16-400-289.000-026"/>
    <x v="9"/>
    <s v="tbd"/>
    <n v="1.29"/>
    <s v="Acres"/>
    <n v="25193.798449612401"/>
    <n v="32499.999999999996"/>
    <s v="n/a"/>
    <s v="n/a"/>
    <s v="tbd"/>
    <s v="n/a"/>
    <n v="0"/>
    <n v="0"/>
    <n v="32500"/>
    <n v="32500"/>
    <n v="0"/>
    <n v="0"/>
    <n v="32500"/>
    <n v="6.6792989390816737E-4"/>
    <n v="30056.85"/>
    <n v="106.2"/>
    <n v="30163.05"/>
  </r>
  <r>
    <n v="773"/>
    <n v="5.0999999999999996"/>
    <s v="Main Office"/>
    <s v="Main Office"/>
    <s v="8104 County Line Road, Sellersburg, IN 47172 Parcel: 10-09-08-800-025.000-030"/>
    <x v="11"/>
    <s v="tbd"/>
    <n v="2.87"/>
    <s v="Acres"/>
    <n v="100000"/>
    <n v="287000"/>
    <s v="n/a"/>
    <s v="n/a"/>
    <s v="tbd"/>
    <s v="n/a"/>
    <n v="0"/>
    <n v="0"/>
    <n v="287000"/>
    <n v="287000"/>
    <n v="0"/>
    <n v="0"/>
    <n v="287000"/>
    <n v="5.8983347554352012E-3"/>
    <n v="265425.06"/>
    <n v="937.84"/>
    <n v="266362.90000000002"/>
  </r>
  <r>
    <n v="774"/>
    <n v="5.0999999999999996"/>
    <s v="Main Office"/>
    <s v="Main Office Improvements"/>
    <s v="Building/improvements"/>
    <x v="12"/>
    <n v="1995"/>
    <n v="1"/>
    <s v="EA"/>
    <n v="723000"/>
    <n v="723000"/>
    <s v="n/a"/>
    <s v="n/a"/>
    <n v="27"/>
    <s v="n/a"/>
    <n v="0"/>
    <n v="0"/>
    <n v="723000"/>
    <n v="723000"/>
    <n v="0"/>
    <n v="0"/>
    <n v="723000"/>
    <n v="1.485887117832631E-2"/>
    <n v="668649.19999999995"/>
    <n v="2362.56"/>
    <n v="671011.76"/>
  </r>
  <r>
    <n v="775"/>
    <n v="5.0999999999999996"/>
    <s v="Main Office"/>
    <s v="Main Office"/>
    <s v="Surface Restoration"/>
    <x v="12"/>
    <n v="1995"/>
    <n v="1"/>
    <s v="EA"/>
    <n v="0"/>
    <n v="0"/>
    <s v="n/a"/>
    <s v="n/a"/>
    <n v="27"/>
    <s v="n/a"/>
    <n v="0"/>
    <n v="0"/>
    <n v="0"/>
    <n v="0"/>
    <n v="50263.176360964906"/>
    <n v="5026.3176360964908"/>
    <n v="55289.49"/>
    <n v="1.1362924058442056E-3"/>
    <n v="51133.16"/>
    <n v="180.67"/>
    <n v="51313.83"/>
  </r>
  <r>
    <n v="776"/>
    <n v="5.0999999999999996"/>
    <s v="Pump station #1"/>
    <s v="Pump Station #1"/>
    <s v="Payne Koehler Road, Sellersburg, IN 47172 Parcel: 10-09-08-700-287.000-030"/>
    <x v="10"/>
    <s v="tbd"/>
    <n v="6.9000000000000006E-2"/>
    <s v="Acres"/>
    <n v="318840.5797101449"/>
    <n v="22000"/>
    <s v="n/a"/>
    <s v="n/a"/>
    <s v="tbd"/>
    <s v="n/a"/>
    <n v="0"/>
    <n v="0"/>
    <n v="22000"/>
    <n v="22000"/>
    <n v="0"/>
    <n v="0"/>
    <n v="22000"/>
    <n v="4.52137158953221E-4"/>
    <n v="20346.169999999998"/>
    <n v="71.89"/>
    <n v="20418.059999999998"/>
  </r>
  <r>
    <n v="777"/>
    <n v="5.0999999999999996"/>
    <s v="Pump station #2"/>
    <s v="Pump Station"/>
    <s v="HWY 11, New Albany, IN 47150 Parcel: 22-05-02-600-031.059-007"/>
    <x v="10"/>
    <s v="tbd"/>
    <n v="2.8000000000000001E-2"/>
    <s v="Acres"/>
    <n v="410714.28571428568"/>
    <n v="11500"/>
    <s v="n/a"/>
    <s v="n/a"/>
    <s v="tbd"/>
    <s v="n/a"/>
    <n v="0"/>
    <n v="0"/>
    <n v="11500"/>
    <n v="11500"/>
    <n v="0"/>
    <n v="0"/>
    <n v="11500"/>
    <n v="2.3634442399827463E-4"/>
    <n v="10635.5"/>
    <n v="37.58"/>
    <n v="10673.08"/>
  </r>
  <r>
    <n v="778"/>
    <m/>
    <m/>
    <s v="Real Estate TOTALS"/>
    <m/>
    <x v="1"/>
    <m/>
    <m/>
    <m/>
    <m/>
    <n v="1301200"/>
    <n v="0"/>
    <n v="0"/>
    <m/>
    <n v="0"/>
    <m/>
    <n v="0"/>
    <n v="1301200"/>
    <n v="1301200"/>
    <n v="50263.176360964906"/>
    <n v="5026.3176360964908"/>
    <n v="1356489.49"/>
    <n v="2.7878150189022892E-2"/>
    <n v="1254516.7499999998"/>
    <n v="4432.63"/>
    <n v="1258949.3800000004"/>
  </r>
  <r>
    <n v="779"/>
    <n v="2.1"/>
    <s v="Exclude"/>
    <s v="Land Improvements"/>
    <s v="Road Restoration"/>
    <x v="12"/>
    <s v="tbd"/>
    <n v="1"/>
    <s v="EA"/>
    <n v="2402800"/>
    <n v="2402800"/>
    <s v="n/a"/>
    <s v="n/a"/>
    <s v="tbd"/>
    <s v="tbd"/>
    <n v="0.51"/>
    <n v="1226100"/>
    <n v="1176700"/>
    <n v="1176700"/>
    <n v="-1176700"/>
    <n v="0"/>
    <n v="0"/>
    <n v="0"/>
    <n v="0"/>
    <n v="0"/>
    <n v="0"/>
  </r>
  <r>
    <n v="780"/>
    <n v="2.2000000000000002"/>
    <s v="Exclude"/>
    <s v="Land Improvements"/>
    <s v="Lawns and Grasses"/>
    <x v="12"/>
    <s v="tbd"/>
    <n v="1"/>
    <s v="EA"/>
    <n v="1568000"/>
    <n v="1568000"/>
    <s v="n/a"/>
    <s v="n/a"/>
    <s v="tbd"/>
    <s v="tbd"/>
    <n v="0.51"/>
    <n v="796400"/>
    <n v="764400"/>
    <n v="764400"/>
    <n v="-764400"/>
    <n v="0"/>
    <n v="0"/>
    <n v="0"/>
    <n v="0"/>
    <n v="0"/>
    <n v="0"/>
  </r>
  <r>
    <n v="781"/>
    <m/>
    <m/>
    <s v="Surface Restoration Assets TOTALS"/>
    <m/>
    <x v="1"/>
    <m/>
    <m/>
    <m/>
    <m/>
    <n v="3970800"/>
    <n v="0"/>
    <n v="0"/>
    <n v="0"/>
    <n v="0"/>
    <m/>
    <n v="2022500"/>
    <n v="1941100"/>
    <n v="1941100"/>
    <n v="-1941100"/>
    <n v="0"/>
    <n v="0"/>
    <n v="0"/>
    <n v="0"/>
    <n v="0"/>
    <n v="0"/>
  </r>
  <r>
    <n v="782"/>
    <n v="1.6"/>
    <s v="Pump station #1"/>
    <s v="Pump station #1"/>
    <s v="12&quot; Butterfly valve, flanged"/>
    <x v="13"/>
    <n v="2001"/>
    <n v="6"/>
    <s v="EA"/>
    <n v="2905"/>
    <n v="17430"/>
    <n v="26145"/>
    <s v="n/a"/>
    <n v="21"/>
    <n v="50"/>
    <n v="0.42"/>
    <n v="10980.9"/>
    <n v="15164.1"/>
    <n v="15164.1"/>
    <n v="0"/>
    <n v="1516.41"/>
    <n v="16680.509999999998"/>
    <n v="3.4281265460412688E-4"/>
    <n v="15426.57"/>
    <n v="54.51"/>
    <n v="15481.08"/>
  </r>
  <r>
    <n v="783"/>
    <n v="1.6"/>
    <s v="Pump station #1"/>
    <s v="Pump station #1"/>
    <s v="12&quot; Expansion coupling, flanged"/>
    <x v="13"/>
    <n v="2001"/>
    <n v="6"/>
    <s v="EA"/>
    <n v="1110"/>
    <n v="6660"/>
    <n v="9990"/>
    <s v="n/a"/>
    <n v="21"/>
    <n v="50"/>
    <n v="0.42"/>
    <n v="4195.8"/>
    <n v="5794.2"/>
    <n v="5794.2"/>
    <n v="0"/>
    <n v="579.41999999999996"/>
    <n v="6373.62"/>
    <n v="1.3098865632033766E-4"/>
    <n v="5894.49"/>
    <n v="20.83"/>
    <n v="5915.32"/>
  </r>
  <r>
    <n v="784"/>
    <n v="1.6"/>
    <s v="Pump station #1"/>
    <s v="Pump station #1"/>
    <s v="12&quot; x 8&quot; Reducer"/>
    <x v="14"/>
    <n v="2001"/>
    <n v="6"/>
    <s v="EA"/>
    <n v="772"/>
    <n v="4632"/>
    <n v="6948"/>
    <s v="n/a"/>
    <n v="21"/>
    <n v="50"/>
    <n v="0.42"/>
    <n v="2918.16"/>
    <n v="4029.84"/>
    <n v="4029.84"/>
    <n v="0"/>
    <n v="402.98400000000004"/>
    <n v="4432.82"/>
    <n v="9.1101938225046232E-5"/>
    <n v="4099.59"/>
    <n v="14.49"/>
    <n v="4114.08"/>
  </r>
  <r>
    <n v="785"/>
    <n v="1.6"/>
    <s v="Pump station #1"/>
    <s v="Pump station #1"/>
    <s v="50 HP, 3 phase, 60 Hz, 460 V, 1760 RPM Electric Motor w/ 750 GPM Vertical Turbine Pump, 214' Head"/>
    <x v="14"/>
    <n v="2001"/>
    <n v="2"/>
    <s v="EA"/>
    <n v="27968"/>
    <n v="55936"/>
    <n v="83904"/>
    <s v="n/a"/>
    <n v="21"/>
    <n v="25"/>
    <n v="0.84"/>
    <n v="70479.360000000001"/>
    <n v="13424.64"/>
    <n v="13424.64"/>
    <n v="0"/>
    <n v="1342.4639999999999"/>
    <n v="14767.1"/>
    <n v="3.034888472717323E-4"/>
    <n v="13657"/>
    <n v="48.25"/>
    <n v="13705.25"/>
  </r>
  <r>
    <n v="786"/>
    <n v="1.6"/>
    <s v="Pump station #1"/>
    <s v="Pump station #1"/>
    <s v="12&quot; Swing Check Valve, flanged"/>
    <x v="13"/>
    <n v="2001"/>
    <n v="3"/>
    <s v="EA"/>
    <n v="8982"/>
    <n v="26946"/>
    <n v="40419"/>
    <s v="n/a"/>
    <n v="21"/>
    <n v="50"/>
    <n v="0.42"/>
    <n v="16975.98"/>
    <n v="23443.02"/>
    <n v="23443.02"/>
    <n v="0"/>
    <n v="2344.3020000000001"/>
    <n v="25787.32"/>
    <n v="5.2997298190079881E-4"/>
    <n v="23848.78"/>
    <n v="84.27"/>
    <n v="23933.05"/>
  </r>
  <r>
    <n v="787"/>
    <n v="1.6"/>
    <s v="Pump station #1"/>
    <s v="Pump station #1"/>
    <s v="12&quot; DIP, flanged"/>
    <x v="13"/>
    <n v="2001"/>
    <n v="50"/>
    <s v="LF"/>
    <n v="250"/>
    <n v="12500"/>
    <n v="18750"/>
    <s v="n/a"/>
    <n v="21"/>
    <n v="60"/>
    <n v="0.35"/>
    <n v="6562.5"/>
    <n v="12187.5"/>
    <n v="12187.5"/>
    <n v="0"/>
    <n v="1218.75"/>
    <n v="13406.25"/>
    <n v="2.7552108123711906E-4"/>
    <n v="12398.45"/>
    <n v="43.81"/>
    <n v="12442.26"/>
  </r>
  <r>
    <n v="788"/>
    <n v="1.6"/>
    <s v="Pump station #1"/>
    <s v="Pump station #1"/>
    <s v="Backup Diesel Generator w/_x000a_Automatic Transfer Switch"/>
    <x v="15"/>
    <n v="2001"/>
    <n v="1"/>
    <s v="LS"/>
    <n v="82413"/>
    <n v="82413"/>
    <n v="82413"/>
    <s v="n/a"/>
    <n v="21"/>
    <n v="25"/>
    <n v="0.84"/>
    <n v="69226.92"/>
    <n v="13186.08"/>
    <n v="13186.08"/>
    <n v="0"/>
    <n v="1318.6080000000002"/>
    <n v="14504.69"/>
    <n v="2.9809587854987251E-4"/>
    <n v="13414.31"/>
    <n v="47.4"/>
    <n v="13461.71"/>
  </r>
  <r>
    <n v="789"/>
    <n v="1.6"/>
    <s v="Pump station #1"/>
    <s v="Pump station #1"/>
    <s v="Motor Control Center"/>
    <x v="14"/>
    <n v="2001"/>
    <n v="1"/>
    <s v="LS"/>
    <n v="10000"/>
    <n v="10000"/>
    <n v="10000"/>
    <s v="n/a"/>
    <n v="21"/>
    <n v="25"/>
    <n v="0.84"/>
    <n v="8400"/>
    <n v="1600"/>
    <n v="1600"/>
    <n v="0"/>
    <n v="160"/>
    <n v="1760"/>
    <n v="3.617097271625768E-5"/>
    <n v="1627.69"/>
    <n v="5.75"/>
    <n v="1633.44"/>
  </r>
  <r>
    <n v="790"/>
    <n v="1.6"/>
    <s v="Pump station #1"/>
    <s v="Pump station #1"/>
    <s v="Grating"/>
    <x v="16"/>
    <n v="2001"/>
    <n v="180"/>
    <s v="SF"/>
    <n v="16.5"/>
    <n v="2970"/>
    <n v="4455"/>
    <s v="n/a"/>
    <n v="21"/>
    <n v="50"/>
    <n v="0.42"/>
    <n v="1871.1"/>
    <n v="2583.9"/>
    <n v="2583.9"/>
    <n v="0"/>
    <n v="258.39000000000004"/>
    <n v="2842.29"/>
    <n v="5.8413860250961385E-5"/>
    <n v="2628.62"/>
    <n v="9.2899999999999991"/>
    <n v="2637.91"/>
  </r>
  <r>
    <n v="791"/>
    <n v="1.6"/>
    <s v="Pump station #1"/>
    <s v="Pump station #1"/>
    <s v="M.E.P."/>
    <x v="16"/>
    <n v="2001"/>
    <n v="1"/>
    <s v="LS"/>
    <n v="10000"/>
    <n v="10000"/>
    <n v="10000"/>
    <s v="n/a"/>
    <n v="21"/>
    <n v="25"/>
    <n v="0.84"/>
    <n v="8400"/>
    <n v="1600"/>
    <n v="1600"/>
    <n v="0"/>
    <n v="160"/>
    <n v="1760"/>
    <n v="3.617097271625768E-5"/>
    <n v="1627.69"/>
    <n v="5.75"/>
    <n v="1633.44"/>
  </r>
  <r>
    <n v="792"/>
    <n v="1.6"/>
    <s v="Pump station #1"/>
    <s v="Pump station #1"/>
    <s v="Surface Restoration"/>
    <x v="16"/>
    <n v="2001"/>
    <n v="1"/>
    <s v="EA"/>
    <n v="0"/>
    <n v="0"/>
    <n v="0"/>
    <s v="n/a"/>
    <n v="21"/>
    <n v="25"/>
    <n v="0"/>
    <n v="0"/>
    <n v="0"/>
    <n v="0"/>
    <n v="5723.6958183099387"/>
    <n v="572.36958183099387"/>
    <n v="6296.07"/>
    <n v="1.2939487283502755E-4"/>
    <n v="5822.77"/>
    <n v="20.57"/>
    <n v="5843.34"/>
  </r>
  <r>
    <n v="793"/>
    <m/>
    <m/>
    <s v="Pump station #1 TOTALS"/>
    <m/>
    <x v="1"/>
    <m/>
    <m/>
    <m/>
    <m/>
    <n v="229487"/>
    <n v="293024"/>
    <m/>
    <m/>
    <m/>
    <m/>
    <n v="200010.72"/>
    <n v="93013.28"/>
    <n v="93013.28"/>
    <n v="5723.6958183099387"/>
    <n v="9873.6975818309929"/>
    <n v="108610.66999999998"/>
    <n v="2.2321327166275376E-3"/>
    <n v="100445.95999999999"/>
    <n v="354.91999999999996"/>
    <n v="100800.88"/>
  </r>
  <r>
    <n v="794"/>
    <n v="1.6"/>
    <s v="Pump station #2"/>
    <s v="Pump station #2"/>
    <s v="6&quot; DIP, flanged"/>
    <x v="13"/>
    <n v="2020"/>
    <n v="6"/>
    <s v="LF"/>
    <n v="120"/>
    <n v="720"/>
    <n v="1080"/>
    <s v="n/a"/>
    <n v="2"/>
    <n v="60"/>
    <n v="0.03"/>
    <n v="36"/>
    <n v="1044"/>
    <n v="1044"/>
    <n v="0"/>
    <n v="104.4"/>
    <n v="1148.4000000000001"/>
    <n v="2.3601559697358138E-5"/>
    <n v="1062.07"/>
    <n v="3.75"/>
    <n v="1065.82"/>
  </r>
  <r>
    <n v="795"/>
    <n v="1.6"/>
    <s v="Pump station #2"/>
    <s v="Pump station #2"/>
    <s v="6&quot; x 4&quot; Reducer"/>
    <x v="14"/>
    <n v="2020"/>
    <n v="2"/>
    <s v="EA"/>
    <n v="319"/>
    <n v="638"/>
    <n v="957"/>
    <s v="n/a"/>
    <n v="2"/>
    <n v="60"/>
    <n v="0.03"/>
    <n v="31.9"/>
    <n v="925.1"/>
    <n v="925.1"/>
    <n v="0"/>
    <n v="92.51"/>
    <n v="1017.61"/>
    <n v="2.0913604287381237E-5"/>
    <n v="941.11"/>
    <n v="3.33"/>
    <n v="944.44"/>
  </r>
  <r>
    <n v="796"/>
    <n v="1.6"/>
    <s v="Pump station #2"/>
    <s v="Pump station #2"/>
    <s v="4&quot; DIP, flanged"/>
    <x v="13"/>
    <n v="2020"/>
    <n v="60"/>
    <s v="LF"/>
    <n v="100"/>
    <n v="6000"/>
    <n v="9000"/>
    <s v="n/a"/>
    <n v="2"/>
    <n v="60"/>
    <n v="0.03"/>
    <n v="300"/>
    <n v="8700"/>
    <n v="8700"/>
    <n v="0"/>
    <n v="870"/>
    <n v="9570"/>
    <n v="1.9667966414465115E-4"/>
    <n v="8850.58"/>
    <n v="31.27"/>
    <n v="8881.85"/>
  </r>
  <r>
    <n v="797"/>
    <n v="1.6"/>
    <s v="Pump station #2"/>
    <s v="Pump station #2"/>
    <s v="4&quot; Gate Valve, flanged"/>
    <x v="13"/>
    <n v="2020"/>
    <n v="5"/>
    <s v="EA"/>
    <n v="682"/>
    <n v="3410"/>
    <n v="5115"/>
    <s v="n/a"/>
    <n v="2"/>
    <n v="50"/>
    <n v="0.04"/>
    <n v="204.6"/>
    <n v="4910.3999999999996"/>
    <n v="4910.3999999999996"/>
    <n v="0"/>
    <n v="491.03999999999996"/>
    <n v="5401.44"/>
    <n v="1.1100871526619482E-4"/>
    <n v="4995.3900000000003"/>
    <n v="17.649999999999999"/>
    <n v="5013.04"/>
  </r>
  <r>
    <n v="798"/>
    <n v="1.6"/>
    <s v="Pump station #2"/>
    <s v="Pump station #2"/>
    <s v="4&quot; x 2.5&quot; Reducer"/>
    <x v="14"/>
    <n v="2020"/>
    <n v="4"/>
    <s v="EA"/>
    <n v="381"/>
    <n v="1524"/>
    <n v="2286"/>
    <s v="n/a"/>
    <n v="2"/>
    <n v="60"/>
    <n v="0.03"/>
    <n v="76.2"/>
    <n v="2209.8000000000002"/>
    <n v="2209.8000000000002"/>
    <n v="0"/>
    <n v="220.98000000000002"/>
    <n v="2430.7800000000002"/>
    <n v="4.9956634692741391E-5"/>
    <n v="2248.0500000000002"/>
    <n v="7.94"/>
    <n v="2255.9900000000002"/>
  </r>
  <r>
    <n v="799"/>
    <n v="1.6"/>
    <s v="Pump station #2"/>
    <s v="Pump station #2"/>
    <s v="Pump: 160 GPM at 125' Head w/ 7.5 HP Electric Motor"/>
    <x v="14"/>
    <n v="2020"/>
    <n v="2"/>
    <s v="EA"/>
    <n v="7090"/>
    <n v="14180"/>
    <n v="21270"/>
    <s v="n/a"/>
    <n v="2"/>
    <n v="25"/>
    <n v="0.08"/>
    <n v="1701.6"/>
    <n v="19568.400000000001"/>
    <n v="19568.400000000001"/>
    <n v="0"/>
    <n v="1956.8400000000001"/>
    <n v="21525.24"/>
    <n v="4.4238003906301056E-4"/>
    <n v="19907.099999999999"/>
    <n v="70.34"/>
    <n v="19977.439999999999"/>
  </r>
  <r>
    <n v="800"/>
    <n v="1.6"/>
    <s v="Pump station #2"/>
    <s v="Pump station #2"/>
    <s v="4&quot; Swing Check Valve, flanged"/>
    <x v="13"/>
    <n v="2020"/>
    <n v="2"/>
    <s v="EA"/>
    <n v="1857"/>
    <n v="3714"/>
    <n v="5571"/>
    <s v="n/a"/>
    <n v="2"/>
    <n v="50"/>
    <n v="0.04"/>
    <n v="222.84"/>
    <n v="5348.16"/>
    <n v="5348.16"/>
    <n v="0"/>
    <n v="534.81600000000003"/>
    <n v="5882.98"/>
    <n v="1.2090517560811909E-4"/>
    <n v="5440.73"/>
    <n v="19.22"/>
    <n v="5459.95"/>
  </r>
  <r>
    <n v="801"/>
    <n v="1.6"/>
    <s v="Pump station #2"/>
    <s v="Pump station #2"/>
    <s v="4&quot; Magentic Meter"/>
    <x v="13"/>
    <n v="2020"/>
    <n v="1"/>
    <s v="EA"/>
    <n v="3154"/>
    <n v="3154"/>
    <n v="4731"/>
    <s v="n/a"/>
    <n v="2"/>
    <n v="15"/>
    <n v="0.13"/>
    <n v="630.79999999999995"/>
    <n v="4100.2"/>
    <n v="4100.2"/>
    <n v="0"/>
    <n v="410.02"/>
    <n v="4510.22"/>
    <n v="9.2692638956999845E-5"/>
    <n v="4171.17"/>
    <n v="14.74"/>
    <n v="4185.91"/>
  </r>
  <r>
    <n v="802"/>
    <n v="1.6"/>
    <s v="Pump station #2"/>
    <s v="Pump station #2"/>
    <s v="Trailer‐mounted Generator w/_x000a_Quick Disconnect &amp; Automatic Transfer Switch"/>
    <x v="15"/>
    <n v="2020"/>
    <n v="1"/>
    <s v="LS"/>
    <n v="82413"/>
    <n v="82413"/>
    <n v="82413"/>
    <s v="n/a"/>
    <n v="2"/>
    <n v="25"/>
    <n v="0.08"/>
    <n v="6593.04"/>
    <n v="75819.960000000006"/>
    <n v="75819.960000000006"/>
    <n v="0"/>
    <n v="7581.996000000001"/>
    <n v="83401.960000000006"/>
    <n v="1.7140511475240993E-3"/>
    <n v="77132.3"/>
    <n v="272.52999999999997"/>
    <n v="77404.83"/>
  </r>
  <r>
    <n v="803"/>
    <n v="1.6"/>
    <s v="Pump station #2"/>
    <s v="Pump station #2"/>
    <s v="Instrumentation"/>
    <x v="16"/>
    <n v="2020"/>
    <n v="1"/>
    <s v="LS"/>
    <n v="15000"/>
    <n v="15000"/>
    <n v="15000"/>
    <s v="n/a"/>
    <n v="2"/>
    <n v="15"/>
    <n v="0.13"/>
    <n v="2000"/>
    <n v="13000"/>
    <n v="13000"/>
    <n v="0"/>
    <n v="1300"/>
    <n v="14300"/>
    <n v="2.9388915331959365E-4"/>
    <n v="13225.01"/>
    <n v="46.73"/>
    <n v="13271.74"/>
  </r>
  <r>
    <n v="804"/>
    <n v="1.6"/>
    <s v="Pump station #2"/>
    <s v="Pump station #2"/>
    <s v="M.E.P."/>
    <x v="16"/>
    <n v="2020"/>
    <n v="1"/>
    <s v="LS"/>
    <n v="10000"/>
    <n v="10000"/>
    <n v="10000"/>
    <s v="n/a"/>
    <n v="2"/>
    <n v="25"/>
    <n v="0.08"/>
    <n v="800"/>
    <n v="9200"/>
    <n v="9200"/>
    <n v="0"/>
    <n v="920"/>
    <n v="10120"/>
    <n v="2.0798309311848167E-4"/>
    <n v="9359.24"/>
    <n v="33.07"/>
    <n v="9392.31"/>
  </r>
  <r>
    <n v="805"/>
    <n v="1.6"/>
    <s v="Pump station #2"/>
    <s v="Pump station #2"/>
    <s v="Surface Restoration"/>
    <x v="16"/>
    <n v="2020"/>
    <n v="1"/>
    <s v="EA"/>
    <n v="0"/>
    <n v="0"/>
    <n v="0"/>
    <s v="n/a"/>
    <n v="2"/>
    <n v="25"/>
    <n v="0"/>
    <n v="0"/>
    <n v="0"/>
    <n v="0"/>
    <n v="7779.6458545225041"/>
    <n v="777.9645854522505"/>
    <n v="8557.61"/>
    <n v="1.7587333967407609E-4"/>
    <n v="7914.3"/>
    <n v="27.96"/>
    <n v="7942.26"/>
  </r>
  <r>
    <n v="806"/>
    <m/>
    <m/>
    <s v="Pump station #2 TOTALS"/>
    <m/>
    <x v="1"/>
    <m/>
    <m/>
    <m/>
    <m/>
    <n v="140753"/>
    <n v="157423"/>
    <m/>
    <m/>
    <m/>
    <m/>
    <n v="12596.98"/>
    <n v="144826.02000000002"/>
    <n v="144826.02000000002"/>
    <n v="7779.6458545225041"/>
    <n v="15260.566585452252"/>
    <n v="167866.23999999999"/>
    <n v="3.4499347653527074E-3"/>
    <n v="155247.04999999999"/>
    <n v="548.53000000000009"/>
    <n v="155795.58000000002"/>
  </r>
  <r>
    <n v="807"/>
    <n v="1.6"/>
    <s v="Pump station #4"/>
    <s v="Pump station #4"/>
    <s v="6&quot; DIP, flanged"/>
    <x v="13"/>
    <n v="1997"/>
    <n v="6"/>
    <s v="LF"/>
    <n v="120"/>
    <n v="720"/>
    <n v="1080"/>
    <s v="n/a"/>
    <n v="25"/>
    <n v="60"/>
    <n v="0.42"/>
    <n v="450"/>
    <n v="630"/>
    <n v="630"/>
    <n v="0"/>
    <n v="63"/>
    <n v="693"/>
    <n v="1.4242320507026462E-5"/>
    <n v="640.9"/>
    <n v="2.2599999999999998"/>
    <n v="643.16"/>
  </r>
  <r>
    <n v="808"/>
    <n v="1.6"/>
    <s v="Pump station #4"/>
    <s v="Pump station #4"/>
    <s v="6&quot; x 4&quot; TEE"/>
    <x v="13"/>
    <n v="1997"/>
    <n v="2"/>
    <s v="EA"/>
    <n v="686"/>
    <n v="1372"/>
    <n v="2058"/>
    <s v="n/a"/>
    <n v="25"/>
    <n v="60"/>
    <n v="0.42"/>
    <n v="857.5"/>
    <n v="1200.5"/>
    <n v="1200.5"/>
    <n v="0"/>
    <n v="120.05000000000001"/>
    <n v="1320.55"/>
    <n v="2.7139532966167089E-5"/>
    <n v="1221.28"/>
    <n v="4.32"/>
    <n v="1225.5999999999999"/>
  </r>
  <r>
    <n v="809"/>
    <n v="1.6"/>
    <s v="Pump station #4"/>
    <s v="Pump station #4"/>
    <s v="4&quot; x 3&quot; Reducer"/>
    <x v="14"/>
    <n v="1997"/>
    <n v="2"/>
    <s v="EA"/>
    <n v="203"/>
    <n v="406"/>
    <n v="609"/>
    <s v="n/a"/>
    <n v="25"/>
    <n v="60"/>
    <n v="0.42"/>
    <n v="253.75"/>
    <n v="355.25"/>
    <n v="355.25"/>
    <n v="0"/>
    <n v="35.524999999999999"/>
    <n v="390.78"/>
    <n v="8.0311890443518041E-6"/>
    <n v="361.4"/>
    <n v="1.28"/>
    <n v="362.67999999999995"/>
  </r>
  <r>
    <n v="810"/>
    <n v="1.6"/>
    <s v="Pump station #4"/>
    <s v="Pump station #4"/>
    <s v="3&quot; Gate Valve, flanged"/>
    <x v="13"/>
    <n v="1997"/>
    <n v="4"/>
    <s v="EA"/>
    <n v="571"/>
    <n v="2284"/>
    <n v="3426"/>
    <s v="n/a"/>
    <n v="25"/>
    <n v="50"/>
    <n v="0.5"/>
    <n v="1713"/>
    <n v="1713"/>
    <n v="1713"/>
    <n v="0"/>
    <n v="171.3"/>
    <n v="1884.3"/>
    <n v="3.8725547664343379E-5"/>
    <n v="1742.65"/>
    <n v="6.16"/>
    <n v="1748.8100000000002"/>
  </r>
  <r>
    <n v="811"/>
    <n v="1.6"/>
    <s v="Pump station #4"/>
    <s v="Pump station #4"/>
    <s v="3&quot; DIP, flanged"/>
    <x v="13"/>
    <n v="1997"/>
    <n v="12"/>
    <s v="LF"/>
    <n v="80"/>
    <n v="960"/>
    <n v="1440"/>
    <s v="n/a"/>
    <n v="25"/>
    <n v="60"/>
    <n v="0.42"/>
    <n v="600"/>
    <n v="840"/>
    <n v="840"/>
    <n v="0"/>
    <n v="84"/>
    <n v="924"/>
    <n v="1.8989760676035284E-5"/>
    <n v="854.54"/>
    <n v="3.02"/>
    <n v="857.56"/>
  </r>
  <r>
    <n v="812"/>
    <n v="1.6"/>
    <s v="Pump station #4"/>
    <s v="Pump station #4"/>
    <s v="Pump: 110 GPM, 90' Head w/_x000a_7.5 HP Motor, 3 phase"/>
    <x v="14"/>
    <n v="2020"/>
    <n v="2"/>
    <s v="EA"/>
    <n v="4978"/>
    <n v="9956"/>
    <n v="14934"/>
    <s v="n/a"/>
    <n v="2"/>
    <n v="25"/>
    <n v="0.08"/>
    <n v="1194.72"/>
    <n v="13739.28"/>
    <n v="13739.28"/>
    <n v="0"/>
    <n v="1373.9280000000001"/>
    <n v="15113.21"/>
    <n v="3.1060199236651858E-4"/>
    <n v="13977.09"/>
    <n v="49.39"/>
    <n v="14026.48"/>
  </r>
  <r>
    <n v="813"/>
    <n v="1.6"/>
    <s v="Pump station #4"/>
    <s v="Pump station #4"/>
    <s v="3&quot; Swing Check Valve"/>
    <x v="13"/>
    <n v="1997"/>
    <n v="2"/>
    <s v="EA"/>
    <n v="1566"/>
    <n v="3132"/>
    <n v="4698"/>
    <s v="n/a"/>
    <n v="25"/>
    <n v="50"/>
    <n v="0.5"/>
    <n v="2349"/>
    <n v="2349"/>
    <n v="2349"/>
    <n v="0"/>
    <n v="234.9"/>
    <n v="2583.9"/>
    <n v="5.3103509319055812E-5"/>
    <n v="2389.66"/>
    <n v="8.44"/>
    <n v="2398.1"/>
  </r>
  <r>
    <n v="814"/>
    <n v="1.6"/>
    <s v="Pump station #4"/>
    <s v="Pump station #4"/>
    <s v="4&quot; x 3&quot; TEE"/>
    <x v="13"/>
    <n v="1997"/>
    <n v="2"/>
    <s v="EA"/>
    <n v="457"/>
    <n v="914"/>
    <n v="1371"/>
    <s v="n/a"/>
    <n v="25"/>
    <n v="60"/>
    <n v="0.42"/>
    <n v="571.25"/>
    <n v="799.75"/>
    <n v="799.75"/>
    <n v="0"/>
    <n v="79.975000000000009"/>
    <n v="879.73"/>
    <n v="1.807993740208714E-5"/>
    <n v="813.6"/>
    <n v="2.87"/>
    <n v="816.47"/>
  </r>
  <r>
    <n v="815"/>
    <n v="1.6"/>
    <s v="Pump station #4"/>
    <s v="Pump station #4"/>
    <s v="4&quot; DIP, flanged"/>
    <x v="13"/>
    <n v="1997"/>
    <n v="7"/>
    <s v="LF"/>
    <n v="100"/>
    <n v="700"/>
    <n v="1050"/>
    <s v="n/a"/>
    <n v="25"/>
    <n v="60"/>
    <n v="0.42"/>
    <n v="437.5"/>
    <n v="612.5"/>
    <n v="612.5"/>
    <n v="0"/>
    <n v="61.25"/>
    <n v="673.75"/>
    <n v="1.3846700492942393E-5"/>
    <n v="623.1"/>
    <n v="2.2000000000000002"/>
    <n v="625.30000000000007"/>
  </r>
  <r>
    <n v="816"/>
    <n v="1.6"/>
    <s v="Pump station #4"/>
    <s v="Pump station #4"/>
    <s v="4&quot; Magnetic meter"/>
    <x v="13"/>
    <n v="1997"/>
    <n v="1"/>
    <s v="EA"/>
    <n v="3154"/>
    <n v="3154"/>
    <n v="4731"/>
    <s v="n/a"/>
    <n v="25"/>
    <n v="15"/>
    <n v="1"/>
    <n v="4731"/>
    <n v="0"/>
    <n v="0"/>
    <n v="0"/>
    <n v="0"/>
    <n v="0"/>
    <n v="0"/>
    <n v="0"/>
    <n v="0"/>
    <n v="0"/>
  </r>
  <r>
    <n v="817"/>
    <n v="1.6"/>
    <s v="Pump station #4"/>
    <s v="Pump station #4"/>
    <s v="Chlorine Equipment"/>
    <x v="17"/>
    <n v="1997"/>
    <n v="1"/>
    <s v="LS"/>
    <n v="1000"/>
    <n v="1000"/>
    <n v="1000"/>
    <s v="n/a"/>
    <n v="25"/>
    <n v="15"/>
    <n v="1"/>
    <n v="1000"/>
    <n v="0"/>
    <n v="0"/>
    <n v="0"/>
    <n v="0"/>
    <n v="0"/>
    <n v="0"/>
    <n v="0"/>
    <n v="0"/>
    <n v="0"/>
  </r>
  <r>
    <n v="818"/>
    <n v="1.6"/>
    <s v="Pump station #4"/>
    <s v="Pump station #4"/>
    <s v="Instrumentation"/>
    <x v="16"/>
    <n v="1997"/>
    <n v="1"/>
    <s v="LS"/>
    <n v="20000"/>
    <n v="20000"/>
    <n v="20000"/>
    <s v="n/a"/>
    <n v="25"/>
    <n v="15"/>
    <n v="1"/>
    <n v="20000"/>
    <n v="0"/>
    <n v="0"/>
    <n v="0"/>
    <n v="0"/>
    <n v="0"/>
    <n v="0"/>
    <n v="0"/>
    <n v="0"/>
    <n v="0"/>
  </r>
  <r>
    <n v="819"/>
    <n v="1.6"/>
    <s v="Pump station #4"/>
    <s v="Pump station #4"/>
    <s v="Electrical"/>
    <x v="16"/>
    <n v="1997"/>
    <n v="1"/>
    <s v="LS"/>
    <n v="15000"/>
    <n v="15000"/>
    <n v="15000"/>
    <s v="n/a"/>
    <n v="25"/>
    <n v="25"/>
    <n v="1"/>
    <n v="15000"/>
    <n v="0"/>
    <n v="0"/>
    <n v="0"/>
    <n v="0"/>
    <n v="0"/>
    <n v="0"/>
    <n v="0"/>
    <n v="0"/>
    <n v="0"/>
  </r>
  <r>
    <n v="820"/>
    <n v="1.6"/>
    <s v="Pump station #4"/>
    <s v="Pump station #4"/>
    <s v="Surface Restoration"/>
    <x v="16"/>
    <n v="1997"/>
    <n v="1"/>
    <s v="EA"/>
    <n v="0"/>
    <n v="0"/>
    <n v="0"/>
    <s v="n/a"/>
    <n v="25"/>
    <n v="25"/>
    <n v="0"/>
    <n v="0"/>
    <n v="0"/>
    <n v="0"/>
    <n v="1106.7493591889897"/>
    <n v="110.67493591889898"/>
    <n v="1217.42"/>
    <n v="2.5020037275128653E-5"/>
    <n v="1125.9000000000001"/>
    <n v="3.98"/>
    <n v="1129.8800000000001"/>
  </r>
  <r>
    <n v="821"/>
    <m/>
    <m/>
    <s v="Pump station #4 TOTALS"/>
    <m/>
    <x v="1"/>
    <m/>
    <m/>
    <m/>
    <m/>
    <n v="131909.6"/>
    <n v="121469.32"/>
    <n v="72311.600000000006"/>
    <n v="95657.629359188999"/>
    <n v="97665.232295107882"/>
    <m/>
    <n v="49157.72"/>
    <n v="22239.279999999999"/>
    <n v="22239.279999999999"/>
    <n v="1106.7493591889897"/>
    <n v="2334.6029359188988"/>
    <n v="25680.639999999999"/>
    <n v="5.2778052771365667E-4"/>
    <n v="23750.12"/>
    <n v="83.920000000000016"/>
    <n v="23834.04"/>
  </r>
  <r>
    <n v="822"/>
    <n v="1.6"/>
    <s v="Pump station #5"/>
    <s v="Pump station #5"/>
    <s v="8&quot; DIP, flanged"/>
    <x v="13"/>
    <n v="2015"/>
    <n v="35"/>
    <s v="LF"/>
    <n v="150"/>
    <n v="5250"/>
    <n v="7875"/>
    <s v="n/a"/>
    <n v="7"/>
    <n v="60"/>
    <n v="0.12"/>
    <n v="918.75"/>
    <n v="6956.25"/>
    <n v="6956.25"/>
    <n v="0"/>
    <n v="695.625"/>
    <n v="7651.88"/>
    <n v="1.572590583568624E-4"/>
    <n v="7076.66"/>
    <n v="25"/>
    <n v="7101.66"/>
  </r>
  <r>
    <n v="823"/>
    <n v="1.6"/>
    <s v="Pump station #5"/>
    <s v="Pump station #5"/>
    <s v="8&quot; x 4&quot; Reducer"/>
    <x v="14"/>
    <n v="2015"/>
    <n v="4"/>
    <s v="EA"/>
    <n v="479"/>
    <n v="1916"/>
    <n v="2874"/>
    <s v="n/a"/>
    <n v="7"/>
    <n v="60"/>
    <n v="0.12"/>
    <n v="335.3"/>
    <n v="2538.6999999999998"/>
    <n v="2538.6999999999998"/>
    <n v="0"/>
    <n v="253.87"/>
    <n v="2792.57"/>
    <n v="5.739203027172711E-5"/>
    <n v="2582.64"/>
    <n v="9.1300000000000008"/>
    <n v="2591.77"/>
  </r>
  <r>
    <n v="824"/>
    <n v="1.6"/>
    <s v="Pump station #5"/>
    <s v="Pump station #5"/>
    <s v="4&quot; DIP, flanged"/>
    <x v="13"/>
    <n v="2015"/>
    <n v="25"/>
    <s v="LF"/>
    <n v="100"/>
    <n v="2500"/>
    <n v="3750"/>
    <s v="n/a"/>
    <n v="7"/>
    <n v="60"/>
    <n v="0.12"/>
    <n v="437.5"/>
    <n v="3312.5"/>
    <n v="3312.5"/>
    <n v="0"/>
    <n v="331.25"/>
    <n v="3643.75"/>
    <n v="7.4885216951627235E-5"/>
    <n v="3369.83"/>
    <n v="11.91"/>
    <n v="3381.74"/>
  </r>
  <r>
    <n v="825"/>
    <n v="1.6"/>
    <s v="Pump station #5"/>
    <s v="Pump station #5"/>
    <s v="8&quot; Gate Valve, flanged"/>
    <x v="13"/>
    <n v="2015"/>
    <n v="4"/>
    <s v="EA"/>
    <n v="1419"/>
    <n v="5676"/>
    <n v="8514"/>
    <s v="n/a"/>
    <n v="7"/>
    <n v="50"/>
    <n v="0.14000000000000001"/>
    <n v="1191.96"/>
    <n v="7322.04"/>
    <n v="7322.04"/>
    <n v="0"/>
    <n v="732.20400000000006"/>
    <n v="8054.24"/>
    <n v="1.6552823596033595E-4"/>
    <n v="7448.77"/>
    <n v="26.32"/>
    <n v="7475.09"/>
  </r>
  <r>
    <n v="826"/>
    <n v="1.6"/>
    <s v="Pump station #5"/>
    <s v="Pump station #5"/>
    <s v="Pump, 1000 GPM @115’ Head w/ 50 HP 3 Phase Electric_x000a_Motor (1780 RPM)"/>
    <x v="14"/>
    <n v="2015"/>
    <n v="1"/>
    <s v="EA"/>
    <n v="18440"/>
    <n v="18440"/>
    <n v="27660"/>
    <s v="n/a"/>
    <n v="7"/>
    <n v="25"/>
    <n v="0.28000000000000003"/>
    <n v="7744.8"/>
    <n v="19915.2"/>
    <n v="19915.2"/>
    <n v="0"/>
    <n v="1991.5200000000002"/>
    <n v="21906.720000000001"/>
    <n v="4.5022009739925938E-4"/>
    <n v="20259.900000000001"/>
    <n v="71.58"/>
    <n v="20331.480000000003"/>
  </r>
  <r>
    <n v="827"/>
    <n v="1.6"/>
    <s v="Pump station #5"/>
    <s v="Pump station #5"/>
    <s v="8&quot; Swing Check Valve, flanged"/>
    <x v="13"/>
    <n v="2015"/>
    <n v="1"/>
    <s v="EA"/>
    <n v="3870"/>
    <n v="3870"/>
    <n v="5805"/>
    <s v="n/a"/>
    <n v="7"/>
    <n v="50"/>
    <n v="0.14000000000000001"/>
    <n v="812.7"/>
    <n v="4992.3"/>
    <n v="4992.3"/>
    <n v="0"/>
    <n v="499.23"/>
    <n v="5491.53"/>
    <n v="1.1286021693210826E-4"/>
    <n v="5078.71"/>
    <n v="17.940000000000001"/>
    <n v="5096.6499999999996"/>
  </r>
  <r>
    <n v="828"/>
    <n v="1.6"/>
    <s v="Pump station #5"/>
    <s v="Pump station #5"/>
    <s v="8&quot; Flow Control Valve, flanged"/>
    <x v="13"/>
    <n v="2015"/>
    <n v="1"/>
    <s v="EA"/>
    <n v="9029"/>
    <n v="9029"/>
    <n v="13543.5"/>
    <s v="n/a"/>
    <n v="7"/>
    <n v="50"/>
    <n v="0.14000000000000001"/>
    <n v="1896.09"/>
    <n v="11647.41"/>
    <n v="11647.41"/>
    <n v="0"/>
    <n v="1164.741"/>
    <n v="12812.15"/>
    <n v="2.6331132277647776E-4"/>
    <n v="11849.01"/>
    <n v="41.87"/>
    <n v="11890.880000000001"/>
  </r>
  <r>
    <n v="829"/>
    <n v="1.6"/>
    <s v="Pump station #5"/>
    <s v="Pump station #5"/>
    <s v="4&quot; Gate Valve, flanged"/>
    <x v="13"/>
    <n v="2015"/>
    <n v="4"/>
    <s v="EA"/>
    <n v="682"/>
    <n v="2728"/>
    <n v="4092"/>
    <s v="n/a"/>
    <n v="7"/>
    <n v="50"/>
    <n v="0.14000000000000001"/>
    <n v="572.88"/>
    <n v="3519.12"/>
    <n v="3519.12"/>
    <n v="0"/>
    <n v="351.91200000000003"/>
    <n v="3871.03"/>
    <n v="7.9556204837394871E-5"/>
    <n v="3580.03"/>
    <n v="12.65"/>
    <n v="3592.6800000000003"/>
  </r>
  <r>
    <n v="830"/>
    <n v="1.6"/>
    <s v="Pump station #5"/>
    <s v="Pump station #5"/>
    <s v="Pump, 15 HP, 3Phase, 250_x000a_GPM, Goulds"/>
    <x v="14"/>
    <n v="2015"/>
    <n v="2"/>
    <s v="EA"/>
    <n v="10859"/>
    <n v="21718"/>
    <n v="32577"/>
    <s v="n/a"/>
    <n v="7"/>
    <n v="25"/>
    <n v="0.28000000000000003"/>
    <n v="9121.56"/>
    <n v="23455.439999999999"/>
    <n v="23455.439999999999"/>
    <n v="0"/>
    <n v="2345.5439999999999"/>
    <n v="25800.98"/>
    <n v="5.3025371797313077E-4"/>
    <n v="23861.42"/>
    <n v="84.31"/>
    <n v="23945.73"/>
  </r>
  <r>
    <n v="831"/>
    <n v="1.6"/>
    <s v="Pump station #5"/>
    <s v="Pump station #5"/>
    <s v="4&quot; Swing Check Valve, flanged"/>
    <x v="13"/>
    <n v="2015"/>
    <n v="2"/>
    <s v="EA"/>
    <n v="1857"/>
    <n v="3714"/>
    <n v="5571"/>
    <s v="n/a"/>
    <n v="7"/>
    <n v="50"/>
    <n v="0.14000000000000001"/>
    <n v="779.94"/>
    <n v="4791.0600000000004"/>
    <n v="4791.0600000000004"/>
    <n v="0"/>
    <n v="479.10600000000005"/>
    <n v="5270.17"/>
    <n v="1.0831089504547713E-4"/>
    <n v="4873.99"/>
    <n v="17.22"/>
    <n v="4891.21"/>
  </r>
  <r>
    <n v="832"/>
    <n v="1.6"/>
    <s v="Pump station #5"/>
    <s v="Pump station #5"/>
    <s v="4&quot; Magnetic Meter"/>
    <x v="13"/>
    <n v="2015"/>
    <n v="1"/>
    <s v="EA"/>
    <n v="3154"/>
    <n v="3154"/>
    <n v="4731"/>
    <s v="n/a"/>
    <n v="7"/>
    <n v="15"/>
    <n v="0.47"/>
    <n v="2207.8000000000002"/>
    <n v="2523.1999999999998"/>
    <n v="2523.1999999999998"/>
    <n v="0"/>
    <n v="252.32"/>
    <n v="2775.52"/>
    <n v="5.7041623973538364E-5"/>
    <n v="2566.87"/>
    <n v="9.07"/>
    <n v="2575.94"/>
  </r>
  <r>
    <n v="833"/>
    <n v="1.6"/>
    <s v="Pump station #5"/>
    <s v="Pump station #5"/>
    <s v="Backup Generator"/>
    <x v="15"/>
    <n v="2015"/>
    <n v="1"/>
    <s v="LS"/>
    <n v="82413"/>
    <n v="82413"/>
    <n v="82413"/>
    <s v="n/a"/>
    <n v="7"/>
    <n v="25"/>
    <n v="0.28000000000000003"/>
    <n v="23075.64"/>
    <n v="59337.36"/>
    <n v="59337.36"/>
    <n v="0"/>
    <n v="5933.7360000000008"/>
    <n v="65271.1"/>
    <n v="1.3414313507159811E-3"/>
    <n v="60364.41"/>
    <n v="213.29"/>
    <n v="60577.700000000004"/>
  </r>
  <r>
    <n v="834"/>
    <n v="1.6"/>
    <s v="Pump station #5"/>
    <s v="Pump station #5"/>
    <s v="Electrical &amp; Instrumentation"/>
    <x v="16"/>
    <n v="2015"/>
    <n v="1"/>
    <s v="LS"/>
    <n v="40000"/>
    <n v="40000"/>
    <n v="40000"/>
    <s v="n/a"/>
    <n v="7"/>
    <n v="15"/>
    <n v="0.47"/>
    <n v="18666.669999999998"/>
    <n v="21333.33"/>
    <n v="21333.33"/>
    <n v="0"/>
    <n v="2133.3330000000001"/>
    <n v="23466.66"/>
    <n v="4.8227949920550881E-4"/>
    <n v="21702.58"/>
    <n v="76.680000000000007"/>
    <n v="21779.260000000002"/>
  </r>
  <r>
    <n v="835"/>
    <n v="1.6"/>
    <s v="Pump station #5"/>
    <s v="Pump station #5"/>
    <s v="Surface Restoration"/>
    <x v="16"/>
    <n v="2015"/>
    <n v="1"/>
    <s v="EA"/>
    <n v="0"/>
    <n v="0"/>
    <n v="0"/>
    <s v="n/a"/>
    <n v="7"/>
    <n v="15"/>
    <n v="0"/>
    <n v="0"/>
    <n v="0"/>
    <n v="0"/>
    <n v="11239.239879584047"/>
    <n v="1123.9239879584047"/>
    <n v="12363.16"/>
    <n v="2.5408381991291382E-4"/>
    <n v="11433.77"/>
    <n v="40.4"/>
    <n v="11474.17"/>
  </r>
  <r>
    <n v="836"/>
    <m/>
    <m/>
    <s v="Pump station #5 TOTALS"/>
    <m/>
    <x v="1"/>
    <m/>
    <m/>
    <m/>
    <m/>
    <n v="200408"/>
    <n v="239405.5"/>
    <m/>
    <m/>
    <m/>
    <m/>
    <n v="67761.59"/>
    <n v="171643.91000000003"/>
    <n v="171643.91000000003"/>
    <n v="11239.239879584047"/>
    <n v="18288.314987958405"/>
    <n v="201171.46000000002"/>
    <n v="4.1344132903123436E-3"/>
    <n v="186048.59"/>
    <n v="657.37"/>
    <n v="186705.96000000005"/>
  </r>
  <r>
    <n v="837"/>
    <n v="1.6"/>
    <s v="Network"/>
    <s v="Country Line Meter Pit"/>
    <s v="20' x 10' Pit"/>
    <x v="2"/>
    <n v="1998"/>
    <n v="1"/>
    <s v="LS"/>
    <n v="35000"/>
    <n v="35000"/>
    <n v="35000"/>
    <s v="n/a"/>
    <n v="24"/>
    <n v="50"/>
    <n v="0.48"/>
    <n v="16800"/>
    <n v="18200"/>
    <n v="18200"/>
    <n v="905.73248492035771"/>
    <n v="1910.5732484920359"/>
    <n v="21016.31"/>
    <n v="4.3192066795818949E-4"/>
    <n v="19436.43"/>
    <n v="68.680000000000007"/>
    <n v="19505.11"/>
  </r>
  <r>
    <n v="838"/>
    <n v="1.6"/>
    <s v="Network"/>
    <s v="Country Line Meter Pit"/>
    <s v="Hatch"/>
    <x v="2"/>
    <n v="1998"/>
    <n v="2"/>
    <s v="EA"/>
    <n v="2950"/>
    <n v="5900"/>
    <n v="8850"/>
    <s v="n/a"/>
    <n v="24"/>
    <n v="50"/>
    <n v="0.48"/>
    <n v="4248"/>
    <n v="4602"/>
    <n v="4602"/>
    <n v="229.02092832986187"/>
    <n v="483.10209283298622"/>
    <n v="5314.12"/>
    <n v="1.092141417789314E-4"/>
    <n v="4914.6400000000003"/>
    <n v="17.37"/>
    <n v="4932.01"/>
  </r>
  <r>
    <n v="839"/>
    <n v="1.6"/>
    <s v="Network"/>
    <s v="Country Line Meter Pit"/>
    <s v="Ingress/Easement ladder"/>
    <x v="2"/>
    <n v="1998"/>
    <n v="2"/>
    <s v="EA"/>
    <n v="625"/>
    <n v="1250"/>
    <n v="1875"/>
    <s v="n/a"/>
    <n v="24"/>
    <n v="50"/>
    <n v="0.48"/>
    <n v="900"/>
    <n v="975"/>
    <n v="975"/>
    <n v="48.521383120733454"/>
    <n v="102.35213831207335"/>
    <n v="1125.8699999999999"/>
    <n v="2.3138530143211951E-5"/>
    <n v="1041.23"/>
    <n v="3.68"/>
    <n v="1044.9100000000001"/>
  </r>
  <r>
    <n v="840"/>
    <n v="1.6"/>
    <s v="Network"/>
    <s v="Country Line Meter Pit"/>
    <s v="sump pump"/>
    <x v="2"/>
    <n v="1998"/>
    <n v="1"/>
    <s v="LS"/>
    <n v="2000"/>
    <n v="2000"/>
    <n v="2000"/>
    <s v="n/a"/>
    <n v="24"/>
    <n v="25"/>
    <n v="0.96"/>
    <n v="1920"/>
    <n v="80"/>
    <n v="80"/>
    <n v="3.9812416919576163"/>
    <n v="8.3981241691957624"/>
    <n v="92.38"/>
    <n v="1.8985650338226615E-6"/>
    <n v="85.44"/>
    <n v="0.3"/>
    <n v="85.74"/>
  </r>
  <r>
    <n v="841"/>
    <n v="1.6"/>
    <s v="Network"/>
    <s v="Country Line Meter Pit"/>
    <s v="12&quot; x 6&quot; Reducer"/>
    <x v="0"/>
    <n v="1998"/>
    <n v="1"/>
    <s v="EA"/>
    <n v="1010"/>
    <n v="1010"/>
    <n v="1515"/>
    <s v="n/a"/>
    <n v="24"/>
    <n v="60"/>
    <n v="0.4"/>
    <n v="606"/>
    <n v="909"/>
    <n v="909"/>
    <n v="45.236858724868412"/>
    <n v="95.423685872486843"/>
    <n v="1049.6600000000001"/>
    <n v="2.157228592121991E-5"/>
    <n v="970.75"/>
    <n v="3.43"/>
    <n v="974.18"/>
  </r>
  <r>
    <n v="842"/>
    <n v="1.6"/>
    <s v="Network"/>
    <s v="Country Line Meter Pit"/>
    <s v="6&quot; Magnetic meter"/>
    <x v="3"/>
    <n v="1998"/>
    <n v="1"/>
    <s v="EA"/>
    <n v="7657"/>
    <n v="7657"/>
    <n v="11485.5"/>
    <s v="n/a"/>
    <n v="24"/>
    <n v="15"/>
    <n v="1"/>
    <n v="11485.5"/>
    <n v="0"/>
    <n v="0"/>
    <n v="0"/>
    <n v="0"/>
    <n v="0"/>
    <n v="0"/>
    <n v="0"/>
    <n v="0"/>
    <n v="0"/>
  </r>
  <r>
    <n v="843"/>
    <n v="1.6"/>
    <s v="Network"/>
    <s v="Country Line Meter Pit"/>
    <s v="6&quot; Gate Valve, flanged"/>
    <x v="0"/>
    <n v="1998"/>
    <n v="2"/>
    <s v="EA"/>
    <n v="995"/>
    <n v="1990"/>
    <n v="2985"/>
    <s v="n/a"/>
    <n v="24"/>
    <n v="50"/>
    <n v="0.48"/>
    <n v="1432.8"/>
    <n v="1552.2"/>
    <n v="1552.2"/>
    <n v="77.24604192820766"/>
    <n v="162.94460419282078"/>
    <n v="1792.39"/>
    <n v="3.6836641924371085E-5"/>
    <n v="1657.65"/>
    <n v="5.86"/>
    <n v="1663.51"/>
  </r>
  <r>
    <n v="844"/>
    <n v="1.6"/>
    <s v="Network"/>
    <s v="Country Line Meter Pit"/>
    <s v="6&quot; Swing Check Valve, flanged"/>
    <x v="0"/>
    <n v="1998"/>
    <n v="1"/>
    <s v="EA"/>
    <n v="2539"/>
    <n v="2539"/>
    <n v="3808.5"/>
    <s v="n/a"/>
    <n v="24"/>
    <n v="50"/>
    <n v="0.48"/>
    <n v="1828.08"/>
    <n v="1980.42"/>
    <n v="1980.42"/>
    <n v="98.556633394833781"/>
    <n v="207.89766333948339"/>
    <n v="2286.87"/>
    <n v="4.6999041122516025E-5"/>
    <n v="2114.96"/>
    <n v="7.47"/>
    <n v="2122.4299999999998"/>
  </r>
  <r>
    <n v="845"/>
    <n v="1.6"/>
    <s v="Network"/>
    <s v="Country Line Meter Pit"/>
    <s v="12&quot; DIP, flanged"/>
    <x v="0"/>
    <n v="1998"/>
    <n v="3"/>
    <s v="LF"/>
    <n v="250"/>
    <n v="750"/>
    <n v="1125"/>
    <s v="n/a"/>
    <n v="24"/>
    <n v="60"/>
    <n v="0.4"/>
    <n v="450"/>
    <n v="675"/>
    <n v="675"/>
    <n v="33.591726775892383"/>
    <n v="70.859172677589243"/>
    <n v="779.45"/>
    <n v="1.6019014024822187E-5"/>
    <n v="720.86"/>
    <n v="2.5499999999999998"/>
    <n v="723.41"/>
  </r>
  <r>
    <n v="846"/>
    <n v="1.6"/>
    <s v="Network"/>
    <s v="Country Line Meter Pit"/>
    <s v="6&quot; DIP, flanged"/>
    <x v="0"/>
    <n v="1998"/>
    <n v="10"/>
    <s v="LF"/>
    <n v="120"/>
    <n v="1200"/>
    <n v="1800"/>
    <s v="n/a"/>
    <n v="24"/>
    <n v="60"/>
    <n v="0.4"/>
    <n v="720"/>
    <n v="1080"/>
    <n v="1080"/>
    <n v="53.746762841427824"/>
    <n v="113.37467628414279"/>
    <n v="1247.1199999999999"/>
    <n v="2.5630422439715496E-5"/>
    <n v="1153.3699999999999"/>
    <n v="4.08"/>
    <n v="1157.4499999999998"/>
  </r>
  <r>
    <n v="847"/>
    <n v="1.6"/>
    <s v="Network"/>
    <s v="Country Line Meter Pit"/>
    <s v="Instrumentation/misc. site_x000a_improvements"/>
    <x v="18"/>
    <n v="1998"/>
    <n v="1"/>
    <s v="LS"/>
    <n v="10000"/>
    <n v="10000"/>
    <n v="10000"/>
    <s v="n/a"/>
    <n v="24"/>
    <n v="15"/>
    <n v="1"/>
    <n v="10000"/>
    <n v="0"/>
    <n v="0"/>
    <n v="0"/>
    <n v="0"/>
    <n v="0"/>
    <n v="0"/>
    <n v="0"/>
    <n v="0"/>
    <n v="0"/>
  </r>
  <r>
    <n v="848"/>
    <m/>
    <m/>
    <s v="Country Line Meter Pit TOTALS"/>
    <m/>
    <x v="1"/>
    <m/>
    <m/>
    <m/>
    <m/>
    <n v="69296"/>
    <n v="80444"/>
    <m/>
    <m/>
    <m/>
    <m/>
    <n v="50390.380000000005"/>
    <n v="30053.620000000003"/>
    <n v="30053.620000000003"/>
    <n v="1495.6340617281408"/>
    <n v="3154.9254061728143"/>
    <n v="34704.17"/>
    <n v="7.1322931034680014E-4"/>
    <n v="32095.329999999998"/>
    <n v="113.42000000000002"/>
    <n v="32208.750000000004"/>
  </r>
  <r>
    <n v="849"/>
    <n v="1.6"/>
    <s v="Network"/>
    <s v="Grant Line Road Meter Pit"/>
    <s v="6&quot; Electromagnetic Meter_x000a_(bypass)"/>
    <x v="3"/>
    <n v="1996"/>
    <n v="1"/>
    <s v="EA"/>
    <n v="7657"/>
    <n v="7657"/>
    <n v="11485.5"/>
    <s v="n/a"/>
    <n v="26"/>
    <n v="15"/>
    <n v="1"/>
    <n v="11485.5"/>
    <n v="0"/>
    <n v="0"/>
    <n v="0"/>
    <n v="0"/>
    <n v="0"/>
    <n v="0"/>
    <n v="0"/>
    <n v="0"/>
    <n v="0"/>
  </r>
  <r>
    <n v="850"/>
    <n v="1.6"/>
    <s v="Network"/>
    <s v="Grant Line Road Meter Pit"/>
    <s v="6&quot; Gate Valve, flanged (bypass)"/>
    <x v="0"/>
    <n v="1996"/>
    <n v="1"/>
    <s v="EA"/>
    <n v="995"/>
    <n v="995"/>
    <n v="1492.5"/>
    <s v="n/a"/>
    <n v="26"/>
    <n v="50"/>
    <n v="0.52"/>
    <n v="776.1"/>
    <n v="716.4"/>
    <n v="716.4"/>
    <n v="35.652019351480455"/>
    <n v="75.205201935148054"/>
    <n v="827.26"/>
    <n v="1.700159027798371E-5"/>
    <n v="765.07"/>
    <n v="2.7"/>
    <n v="767.7700000000001"/>
  </r>
  <r>
    <n v="851"/>
    <n v="1.6"/>
    <s v="Network"/>
    <s v="Grant Line Road Meter Pit"/>
    <s v="6&quot; Electromagnetic Meter w/_x000a_FlexNet Communication"/>
    <x v="3"/>
    <n v="1996"/>
    <n v="1"/>
    <s v="EA"/>
    <n v="7657"/>
    <n v="7657"/>
    <n v="11485.5"/>
    <s v="n/a"/>
    <n v="26"/>
    <n v="15"/>
    <n v="1"/>
    <n v="11485.5"/>
    <n v="0"/>
    <n v="0"/>
    <n v="0"/>
    <n v="0"/>
    <n v="0"/>
    <n v="0"/>
    <n v="0"/>
    <n v="0"/>
    <n v="0"/>
  </r>
  <r>
    <n v="852"/>
    <n v="1.6"/>
    <s v="Network"/>
    <s v="Grant Line Road Meter Pit"/>
    <s v="6&quot; Motor Actuated Gate Valve"/>
    <x v="0"/>
    <n v="1996"/>
    <n v="1"/>
    <s v="EA"/>
    <n v="5995"/>
    <n v="5995"/>
    <n v="8992.5"/>
    <s v="n/a"/>
    <n v="26"/>
    <n v="50"/>
    <n v="0.52"/>
    <n v="4676.1000000000004"/>
    <n v="4316.3999999999996"/>
    <n v="4316.3999999999996"/>
    <n v="214.80789548957316"/>
    <n v="453.12078954895725"/>
    <n v="4984.33"/>
    <n v="1.0243640024933218E-4"/>
    <n v="4609.6400000000003"/>
    <n v="16.29"/>
    <n v="4625.93"/>
  </r>
  <r>
    <n v="853"/>
    <n v="1.6"/>
    <s v="Network"/>
    <s v="Grant Line Road Meter Pit"/>
    <s v="8&quot; Gate Valve, flanged"/>
    <x v="0"/>
    <n v="1996"/>
    <n v="2"/>
    <s v="EA"/>
    <n v="1419"/>
    <n v="2838"/>
    <n v="4257"/>
    <s v="n/a"/>
    <n v="26"/>
    <n v="50"/>
    <n v="0.52"/>
    <n v="2213.64"/>
    <n v="2043.36"/>
    <n v="2043.36"/>
    <n v="101.68887529598143"/>
    <n v="214.50488752959814"/>
    <n v="2359.5500000000002"/>
    <n v="4.8492737882185125E-5"/>
    <n v="2182.17"/>
    <n v="7.71"/>
    <n v="2189.88"/>
  </r>
  <r>
    <n v="854"/>
    <n v="1.6"/>
    <s v="Network"/>
    <s v="Grant Line Road Meter Pit"/>
    <s v="8&quot; Electromagnetic Meter"/>
    <x v="3"/>
    <n v="1996"/>
    <n v="1"/>
    <s v="EA"/>
    <n v="8457"/>
    <n v="8457"/>
    <n v="12685.5"/>
    <s v="n/a"/>
    <n v="26"/>
    <n v="15"/>
    <n v="1"/>
    <n v="12685.5"/>
    <n v="0"/>
    <n v="0"/>
    <n v="0"/>
    <n v="0"/>
    <n v="0"/>
    <n v="0"/>
    <n v="0"/>
    <n v="0"/>
    <n v="0"/>
  </r>
  <r>
    <n v="855"/>
    <n v="1.6"/>
    <s v="Network"/>
    <s v="Grant Line Road Meter Pit"/>
    <s v="6&quot; DIP, flanged"/>
    <x v="0"/>
    <n v="1996"/>
    <n v="16"/>
    <s v="LF"/>
    <n v="120"/>
    <n v="1920"/>
    <n v="2880"/>
    <s v="n/a"/>
    <n v="26"/>
    <n v="60"/>
    <n v="0.43"/>
    <n v="1248"/>
    <n v="1632"/>
    <n v="1632"/>
    <n v="81.217330515935387"/>
    <n v="171.32173305159355"/>
    <n v="1884.54"/>
    <n v="3.8730480069713776E-5"/>
    <n v="1742.87"/>
    <n v="6.16"/>
    <n v="1749.03"/>
  </r>
  <r>
    <n v="856"/>
    <n v="1.6"/>
    <s v="Network"/>
    <s v="Grant Line Road Meter Pit"/>
    <s v="8&quot; DIP, flanged"/>
    <x v="0"/>
    <n v="1996"/>
    <n v="8"/>
    <s v="LF"/>
    <n v="150"/>
    <n v="1200"/>
    <n v="1800"/>
    <s v="n/a"/>
    <n v="26"/>
    <n v="60"/>
    <n v="0.43"/>
    <n v="780"/>
    <n v="1020"/>
    <n v="1020"/>
    <n v="50.760831572459608"/>
    <n v="107.07608315724598"/>
    <n v="1177.8399999999999"/>
    <n v="2.420660142279372E-5"/>
    <n v="1089.3"/>
    <n v="3.85"/>
    <n v="1093.1499999999999"/>
  </r>
  <r>
    <n v="857"/>
    <n v="1.6"/>
    <s v="Network"/>
    <s v="Grant Line Road Meter Pit"/>
    <s v="Ingress/Easement ladder"/>
    <x v="2"/>
    <n v="1996"/>
    <n v="2"/>
    <s v="EA"/>
    <n v="603"/>
    <n v="1206"/>
    <n v="1809"/>
    <s v="n/a"/>
    <n v="26"/>
    <n v="50"/>
    <n v="0.52"/>
    <n v="940.68"/>
    <n v="868.32"/>
    <n v="868.32"/>
    <n v="43.212397324507968"/>
    <n v="91.1532397324508"/>
    <n v="1002.69"/>
    <n v="2.0606973086854783E-5"/>
    <n v="927.31"/>
    <n v="3.28"/>
    <n v="930.58999999999992"/>
  </r>
  <r>
    <n v="858"/>
    <n v="1.6"/>
    <s v="Network"/>
    <s v="Grant Line Road Meter Pit"/>
    <s v="8' x 10' Pit"/>
    <x v="2"/>
    <n v="1996"/>
    <n v="1"/>
    <s v="LS"/>
    <n v="15000"/>
    <n v="15000"/>
    <n v="15000"/>
    <s v="n/a"/>
    <n v="26"/>
    <n v="50"/>
    <n v="0.52"/>
    <n v="7800"/>
    <n v="7200"/>
    <n v="7200"/>
    <n v="358.31175227618547"/>
    <n v="755.83117522761859"/>
    <n v="8314.14"/>
    <n v="1.7086961994269693E-4"/>
    <n v="7689.13"/>
    <n v="27.17"/>
    <n v="7716.3"/>
  </r>
  <r>
    <n v="859"/>
    <n v="1.6"/>
    <s v="Network"/>
    <s v="Grant Line Road Meter Pit"/>
    <s v="6' x 10' Pit"/>
    <x v="2"/>
    <n v="1996"/>
    <n v="1"/>
    <s v="LS"/>
    <n v="10000"/>
    <n v="10000"/>
    <n v="10000"/>
    <s v="n/a"/>
    <n v="26"/>
    <n v="50"/>
    <n v="0.52"/>
    <n v="5200"/>
    <n v="4800"/>
    <n v="4800"/>
    <n v="238.87450151745699"/>
    <n v="503.88745015174572"/>
    <n v="5542.76"/>
    <n v="1.1391307996179797E-4"/>
    <n v="5126.09"/>
    <n v="18.11"/>
    <n v="5144.2"/>
  </r>
  <r>
    <n v="860"/>
    <n v="1.6"/>
    <s v="Network"/>
    <s v="Grant Line Road Meter Pit"/>
    <s v="Hatch"/>
    <x v="2"/>
    <n v="1996"/>
    <n v="3"/>
    <s v="EA"/>
    <n v="2950"/>
    <n v="8850"/>
    <n v="13275"/>
    <s v="n/a"/>
    <n v="26"/>
    <n v="50"/>
    <n v="0.52"/>
    <n v="6903"/>
    <n v="6372"/>
    <n v="6372"/>
    <n v="317.10590076442418"/>
    <n v="668.91059007644253"/>
    <n v="7358.02"/>
    <n v="1.5121973901458996E-4"/>
    <n v="6804.89"/>
    <n v="24.04"/>
    <n v="6828.93"/>
  </r>
  <r>
    <n v="861"/>
    <n v="1.6"/>
    <s v="Network"/>
    <s v="Grant Line Road Meter Pit"/>
    <s v="Electrical/Instrumentation"/>
    <x v="18"/>
    <n v="1996"/>
    <n v="1"/>
    <s v="LS"/>
    <n v="20000"/>
    <n v="20000"/>
    <n v="20000"/>
    <s v="n/a"/>
    <n v="26"/>
    <n v="15"/>
    <n v="1"/>
    <n v="20000"/>
    <n v="0"/>
    <n v="0"/>
    <n v="0"/>
    <n v="0"/>
    <n v="0"/>
    <n v="0"/>
    <n v="0"/>
    <n v="0"/>
    <n v="0"/>
  </r>
  <r>
    <n v="862"/>
    <m/>
    <m/>
    <s v="Grant Line Road Meter Pit TOTALS"/>
    <m/>
    <x v="1"/>
    <m/>
    <m/>
    <m/>
    <m/>
    <n v="91775"/>
    <n v="115162.5"/>
    <m/>
    <m/>
    <m/>
    <m/>
    <n v="86194.01999999999"/>
    <n v="28968.48"/>
    <n v="28968.48"/>
    <n v="1441.6315041080047"/>
    <n v="3041.0111504108008"/>
    <n v="33451.130000000005"/>
    <n v="6.874772219079481E-4"/>
    <n v="30936.469999999998"/>
    <n v="109.31"/>
    <n v="31045.780000000002"/>
  </r>
  <r>
    <n v="863"/>
    <n v="4.0999999999999996"/>
    <s v="Exclude"/>
    <s v="Communication Equipment"/>
    <s v="Phone Hookup in WH#3"/>
    <x v="19"/>
    <n v="1995"/>
    <n v="1"/>
    <s v="EA"/>
    <n v="2179.88"/>
    <n v="2179.88"/>
    <s v="n/a"/>
    <n v="5249.48"/>
    <n v="27"/>
    <n v="5"/>
    <n v="1"/>
    <n v="5249.48"/>
    <n v="0"/>
    <n v="0"/>
    <n v="0"/>
    <n v="0"/>
    <n v="0"/>
    <n v="0"/>
    <n v="0"/>
    <n v="0"/>
    <n v="0"/>
  </r>
  <r>
    <n v="864"/>
    <n v="4.0999999999999996"/>
    <s v="Exclude"/>
    <s v="Communication Equipment"/>
    <s v="Radio in Peterbilt"/>
    <x v="20"/>
    <n v="1995"/>
    <n v="1"/>
    <s v="EA"/>
    <n v="748"/>
    <n v="748"/>
    <s v="n/a"/>
    <n v="1801.3"/>
    <n v="27"/>
    <n v="5"/>
    <n v="1"/>
    <n v="1801.3"/>
    <n v="0"/>
    <n v="0"/>
    <n v="0"/>
    <n v="0"/>
    <n v="0"/>
    <n v="0"/>
    <n v="0"/>
    <n v="0"/>
    <n v="0"/>
  </r>
  <r>
    <n v="865"/>
    <n v="4.0999999999999996"/>
    <s v="Exclude"/>
    <s v="Communication Equipment"/>
    <s v="Antenna ‐ PS#4"/>
    <x v="20"/>
    <n v="1996"/>
    <n v="1"/>
    <s v="EA"/>
    <n v="363.99"/>
    <n v="363.99"/>
    <s v="n/a"/>
    <n v="853.3"/>
    <n v="26"/>
    <n v="20"/>
    <n v="1"/>
    <n v="853.3"/>
    <n v="0"/>
    <n v="0"/>
    <n v="0"/>
    <n v="0"/>
    <n v="0"/>
    <n v="0"/>
    <n v="0"/>
    <n v="0"/>
    <n v="0"/>
  </r>
  <r>
    <n v="866"/>
    <n v="4.0999999999999996"/>
    <s v="Exclude"/>
    <s v="Communication Equipment"/>
    <s v="RDG Gun ‐ Master Meter"/>
    <x v="20"/>
    <n v="1998"/>
    <n v="1"/>
    <s v="EA"/>
    <n v="7334"/>
    <n v="7334"/>
    <s v="n/a"/>
    <n v="16321.87"/>
    <n v="24"/>
    <n v="5"/>
    <n v="1"/>
    <n v="16321.87"/>
    <n v="0"/>
    <n v="0"/>
    <n v="0"/>
    <n v="0"/>
    <n v="0"/>
    <n v="0"/>
    <n v="0"/>
    <n v="0"/>
    <n v="0"/>
  </r>
  <r>
    <n v="867"/>
    <n v="4.0999999999999996"/>
    <s v="Exclude"/>
    <s v="Communication Equipment"/>
    <s v="Radio System"/>
    <x v="20"/>
    <n v="2001"/>
    <n v="1"/>
    <s v="LS"/>
    <n v="799"/>
    <n v="799"/>
    <s v="n/a"/>
    <n v="1659.6"/>
    <n v="21"/>
    <n v="5"/>
    <n v="1"/>
    <n v="1659.6"/>
    <n v="0"/>
    <n v="0"/>
    <n v="0"/>
    <n v="0"/>
    <n v="0"/>
    <n v="0"/>
    <n v="0"/>
    <n v="0"/>
    <n v="0"/>
  </r>
  <r>
    <n v="868"/>
    <n v="4.0999999999999996"/>
    <s v="Exclude"/>
    <s v="Communication Equipment"/>
    <s v="SCADA System"/>
    <x v="21"/>
    <n v="2005"/>
    <n v="1"/>
    <s v="LS"/>
    <n v="79980"/>
    <n v="79980"/>
    <s v="n/a"/>
    <n v="141517.12"/>
    <n v="17"/>
    <n v="5"/>
    <n v="1"/>
    <n v="141517.12"/>
    <n v="0"/>
    <n v="0"/>
    <n v="0"/>
    <n v="0"/>
    <n v="0"/>
    <n v="0"/>
    <n v="0"/>
    <n v="0"/>
    <n v="0"/>
  </r>
  <r>
    <n v="869"/>
    <n v="4.0999999999999996"/>
    <s v="Exclude"/>
    <s v="Communication Equipment"/>
    <s v="2‐Way Radio"/>
    <x v="20"/>
    <n v="2005"/>
    <n v="1"/>
    <s v="EA"/>
    <n v="2520"/>
    <n v="2520"/>
    <s v="n/a"/>
    <n v="4458.8999999999996"/>
    <n v="17"/>
    <n v="5"/>
    <n v="1"/>
    <n v="4458.8999999999996"/>
    <n v="0"/>
    <n v="0"/>
    <n v="0"/>
    <n v="0"/>
    <n v="0"/>
    <n v="0"/>
    <n v="0"/>
    <n v="0"/>
    <n v="0"/>
  </r>
  <r>
    <n v="870"/>
    <n v="4.0999999999999996"/>
    <s v="Exclude"/>
    <s v="Communication Equipment"/>
    <s v="SCADA Upgrade"/>
    <x v="22"/>
    <n v="2013"/>
    <n v="1"/>
    <s v="LS"/>
    <n v="8621.25"/>
    <n v="8621.25"/>
    <s v="n/a"/>
    <n v="11897.45"/>
    <n v="9"/>
    <n v="5"/>
    <n v="1"/>
    <n v="11897.45"/>
    <n v="0"/>
    <n v="0"/>
    <n v="0"/>
    <n v="0"/>
    <n v="0"/>
    <n v="0"/>
    <n v="0"/>
    <n v="0"/>
    <n v="0"/>
  </r>
  <r>
    <n v="871"/>
    <n v="4.0999999999999996"/>
    <s v="Exclude"/>
    <s v="Communication Equipment"/>
    <s v="Auto Phone System"/>
    <x v="19"/>
    <n v="2013"/>
    <n v="1"/>
    <s v="EA"/>
    <n v="4895.1499999999996"/>
    <n v="4895.1499999999996"/>
    <s v="n/a"/>
    <n v="6755.38"/>
    <n v="9"/>
    <n v="5"/>
    <n v="1"/>
    <n v="6755.38"/>
    <n v="0"/>
    <n v="0"/>
    <n v="0"/>
    <n v="0"/>
    <n v="0"/>
    <n v="0"/>
    <n v="0"/>
    <n v="0"/>
    <n v="0"/>
  </r>
  <r>
    <n v="872"/>
    <n v="4.0999999999999996"/>
    <s v="Exclude"/>
    <s v="Communication Equipment"/>
    <s v="Surface Laptop"/>
    <x v="23"/>
    <n v="2015"/>
    <n v="1"/>
    <s v="EA"/>
    <n v="1529.02"/>
    <n v="1529.02"/>
    <s v="n/a"/>
    <n v="2007.46"/>
    <n v="7"/>
    <n v="5"/>
    <n v="1"/>
    <n v="2007.46"/>
    <n v="0"/>
    <n v="0"/>
    <n v="0"/>
    <n v="0"/>
    <n v="0"/>
    <n v="0"/>
    <n v="0"/>
    <n v="0"/>
    <n v="0"/>
  </r>
  <r>
    <n v="873"/>
    <n v="4.0999999999999996"/>
    <s v="Exclude"/>
    <s v="Communication Equipment"/>
    <s v="SCADA Upgrades/Tower"/>
    <x v="22"/>
    <n v="2015"/>
    <n v="1"/>
    <s v="EA"/>
    <n v="31152"/>
    <n v="31152"/>
    <s v="n/a"/>
    <n v="40899.61"/>
    <n v="7"/>
    <n v="5"/>
    <n v="1"/>
    <n v="40899.61"/>
    <n v="0"/>
    <n v="0"/>
    <n v="0"/>
    <n v="0"/>
    <n v="0"/>
    <n v="0"/>
    <n v="0"/>
    <n v="0"/>
    <n v="0"/>
  </r>
  <r>
    <n v="874"/>
    <n v="4.0999999999999996"/>
    <s v="Exclude"/>
    <s v="Communication Equipment"/>
    <s v="SCADA ‐ Spare Module"/>
    <x v="22"/>
    <n v="2016"/>
    <n v="1"/>
    <s v="EA"/>
    <n v="2469"/>
    <n v="2469"/>
    <s v="n/a"/>
    <n v="3146.55"/>
    <n v="6"/>
    <n v="5"/>
    <n v="1"/>
    <n v="3146.55"/>
    <n v="0"/>
    <n v="0"/>
    <n v="0"/>
    <n v="0"/>
    <n v="0"/>
    <n v="0"/>
    <n v="0"/>
    <n v="0"/>
    <n v="0"/>
  </r>
  <r>
    <n v="875"/>
    <n v="4.0999999999999996"/>
    <s v="Exclude"/>
    <s v="Communication Equipment"/>
    <s v="Flexnet Antenna"/>
    <x v="20"/>
    <n v="2016"/>
    <n v="1"/>
    <s v="EA"/>
    <n v="4000"/>
    <n v="4000"/>
    <s v="n/a"/>
    <n v="5097.7"/>
    <n v="6"/>
    <n v="20"/>
    <n v="0.3"/>
    <n v="1529.31"/>
    <n v="3568.39"/>
    <n v="2953.9796444445888"/>
    <n v="0"/>
    <n v="0"/>
    <n v="2953.98"/>
    <n v="6.0709278400210719E-5"/>
    <n v="2731.92"/>
    <n v="9.65"/>
    <n v="2741.57"/>
  </r>
  <r>
    <n v="876"/>
    <n v="4.0999999999999996"/>
    <s v="Exclude"/>
    <s v="Communication Equipment"/>
    <s v="Flexnet Pole Upgrade"/>
    <x v="20"/>
    <n v="2018"/>
    <n v="1"/>
    <s v="EA"/>
    <n v="26585.03"/>
    <n v="26585.03"/>
    <s v="n/a"/>
    <n v="31663.15"/>
    <n v="4"/>
    <n v="20"/>
    <n v="0.2"/>
    <n v="6332.63"/>
    <n v="25330.52"/>
    <n v="20969.07581940218"/>
    <n v="0"/>
    <n v="0"/>
    <n v="20969.080000000002"/>
    <n v="4.3095001168467313E-4"/>
    <n v="19392.75"/>
    <n v="68.52"/>
    <n v="19461.27"/>
  </r>
  <r>
    <n v="877"/>
    <n v="4.0999999999999996"/>
    <s v="Exclude"/>
    <s v="Communication Equipment"/>
    <s v="SCADA Upgrade"/>
    <x v="22"/>
    <n v="2019"/>
    <n v="1"/>
    <s v="EA"/>
    <n v="8579"/>
    <n v="8579"/>
    <s v="n/a"/>
    <n v="10019.35"/>
    <n v="3"/>
    <n v="5"/>
    <n v="0.6"/>
    <n v="6011.61"/>
    <n v="4007.74"/>
    <n v="3317.6817500963621"/>
    <n v="0"/>
    <n v="0"/>
    <n v="3317.68"/>
    <n v="6.8183927705269193E-5"/>
    <n v="3068.28"/>
    <n v="10.84"/>
    <n v="3079.1200000000003"/>
  </r>
  <r>
    <n v="878"/>
    <n v="4.0999999999999996"/>
    <s v="Exclude"/>
    <s v="Communication Equipment"/>
    <s v="Flexnet South Tower"/>
    <x v="20"/>
    <n v="2020"/>
    <n v="1"/>
    <s v="EA"/>
    <n v="41875.870000000003"/>
    <n v="41875.870000000003"/>
    <s v="n/a"/>
    <n v="48117.440000000002"/>
    <n v="2"/>
    <n v="20"/>
    <n v="0.1"/>
    <n v="4811.74"/>
    <n v="43305.7"/>
    <n v="35849.26431483779"/>
    <n v="0"/>
    <n v="0"/>
    <n v="35849.26"/>
    <n v="7.367628439534249E-4"/>
    <n v="33154.33"/>
    <n v="117.15"/>
    <n v="33271.480000000003"/>
  </r>
  <r>
    <n v="879"/>
    <m/>
    <m/>
    <s v="Communication Equipment TOTALS"/>
    <m/>
    <x v="1"/>
    <m/>
    <m/>
    <m/>
    <m/>
    <n v="223631.18999999997"/>
    <m/>
    <n v="331465.65999999997"/>
    <m/>
    <m/>
    <m/>
    <n v="255253.30999999994"/>
    <n v="76212.350000000006"/>
    <n v="63090.001528780922"/>
    <n v="0"/>
    <n v="0"/>
    <n v="63090"/>
    <n v="1.296606061743578E-3"/>
    <n v="58347.28"/>
    <n v="206.16000000000003"/>
    <n v="58553.440000000002"/>
  </r>
  <r>
    <n v="880"/>
    <n v="4.0999999999999996"/>
    <s v="Exclude"/>
    <s v="Computers &amp; Software"/>
    <s v="Plotter/Network/Barkup Drive"/>
    <x v="23"/>
    <n v="2001"/>
    <n v="1"/>
    <s v="LS"/>
    <n v="7959.98"/>
    <n v="7959.98"/>
    <s v="n/a"/>
    <n v="16533.62"/>
    <n v="21"/>
    <n v="10"/>
    <n v="1"/>
    <n v="16533.62"/>
    <n v="0"/>
    <n v="0"/>
    <n v="0"/>
    <n v="0"/>
    <n v="0"/>
    <n v="0"/>
    <n v="0"/>
    <n v="0"/>
    <n v="0"/>
  </r>
  <r>
    <n v="881"/>
    <n v="4.0999999999999996"/>
    <s v="Exclude"/>
    <s v="Computers &amp; Software"/>
    <s v="Mapping Software"/>
    <x v="24"/>
    <n v="2003"/>
    <n v="1"/>
    <s v="EA"/>
    <n v="14384.95"/>
    <n v="14384.95"/>
    <s v="n/a"/>
    <n v="28312.18"/>
    <n v="19"/>
    <n v="5"/>
    <n v="1"/>
    <n v="28312.18"/>
    <n v="0"/>
    <n v="0"/>
    <n v="0"/>
    <n v="0"/>
    <n v="0"/>
    <n v="0"/>
    <n v="0"/>
    <n v="0"/>
    <n v="0"/>
  </r>
  <r>
    <n v="882"/>
    <n v="4.0999999999999996"/>
    <s v="Exclude"/>
    <s v="Computers &amp; Software"/>
    <s v="Acer Mapping Laptop"/>
    <x v="23"/>
    <n v="2010"/>
    <n v="1"/>
    <s v="EA"/>
    <n v="699"/>
    <n v="699"/>
    <s v="n/a"/>
    <n v="1046.6300000000001"/>
    <n v="12"/>
    <n v="5"/>
    <n v="1"/>
    <n v="1046.6300000000001"/>
    <n v="0"/>
    <n v="0"/>
    <n v="0"/>
    <n v="0"/>
    <n v="0"/>
    <n v="0"/>
    <n v="0"/>
    <n v="0"/>
    <n v="0"/>
  </r>
  <r>
    <n v="883"/>
    <n v="4.0999999999999996"/>
    <s v="Exclude"/>
    <s v="Computers &amp; Software"/>
    <s v="Office 10 License Upgrade"/>
    <x v="24"/>
    <n v="2010"/>
    <n v="1"/>
    <s v="EA"/>
    <n v="5400"/>
    <n v="5400"/>
    <s v="n/a"/>
    <n v="8085.58"/>
    <n v="12"/>
    <n v="5"/>
    <n v="1"/>
    <n v="8085.58"/>
    <n v="0"/>
    <n v="0"/>
    <n v="0"/>
    <n v="0"/>
    <n v="0"/>
    <n v="0"/>
    <n v="0"/>
    <n v="0"/>
    <n v="0"/>
  </r>
  <r>
    <n v="884"/>
    <n v="4.0999999999999996"/>
    <s v="Exclude"/>
    <s v="Computers &amp; Software"/>
    <s v="Quad Data Server"/>
    <x v="25"/>
    <n v="2010"/>
    <n v="1"/>
    <s v="EA"/>
    <n v="11309"/>
    <n v="11309"/>
    <s v="n/a"/>
    <n v="16933.3"/>
    <n v="12"/>
    <n v="5"/>
    <n v="1"/>
    <n v="16933.3"/>
    <n v="0"/>
    <n v="0"/>
    <n v="0"/>
    <n v="0"/>
    <n v="0"/>
    <n v="0"/>
    <n v="0"/>
    <n v="0"/>
    <n v="0"/>
  </r>
  <r>
    <n v="885"/>
    <n v="4.0999999999999996"/>
    <s v="Exclude"/>
    <s v="Computers &amp; Software"/>
    <s v="Quad Exchange Server"/>
    <x v="25"/>
    <n v="2010"/>
    <n v="1"/>
    <s v="EA"/>
    <n v="10209"/>
    <n v="10209"/>
    <s v="n/a"/>
    <n v="15286.23"/>
    <n v="12"/>
    <n v="5"/>
    <n v="1"/>
    <n v="15286.23"/>
    <n v="0"/>
    <n v="0"/>
    <n v="0"/>
    <n v="0"/>
    <n v="0"/>
    <n v="0"/>
    <n v="0"/>
    <n v="0"/>
    <n v="0"/>
  </r>
  <r>
    <n v="886"/>
    <n v="4.0999999999999996"/>
    <s v="Exclude"/>
    <s v="Computers &amp; Software"/>
    <s v="22&quot; Acer Widescreen"/>
    <x v="23"/>
    <n v="2010"/>
    <n v="1"/>
    <s v="EA"/>
    <n v="175"/>
    <n v="175"/>
    <s v="n/a"/>
    <n v="262.02999999999997"/>
    <n v="12"/>
    <n v="5"/>
    <n v="1"/>
    <n v="262.02999999999997"/>
    <n v="0"/>
    <n v="0"/>
    <n v="0"/>
    <n v="0"/>
    <n v="0"/>
    <n v="0"/>
    <n v="0"/>
    <n v="0"/>
    <n v="0"/>
  </r>
  <r>
    <n v="887"/>
    <n v="4.0999999999999996"/>
    <s v="Exclude"/>
    <s v="Computers &amp; Software"/>
    <s v="1 Computer ‐ Home Office"/>
    <x v="23"/>
    <n v="2010"/>
    <n v="1"/>
    <s v="EA"/>
    <n v="995.5"/>
    <n v="995.5"/>
    <s v="n/a"/>
    <n v="1490.59"/>
    <n v="12"/>
    <n v="5"/>
    <n v="1"/>
    <n v="1490.59"/>
    <n v="0"/>
    <n v="0"/>
    <n v="0"/>
    <n v="0"/>
    <n v="0"/>
    <n v="0"/>
    <n v="0"/>
    <n v="0"/>
    <n v="0"/>
  </r>
  <r>
    <n v="888"/>
    <n v="4.0999999999999996"/>
    <s v="Exclude"/>
    <s v="Computers &amp; Software"/>
    <s v="GIS Mapping Software ‐ Web_x000a_Based"/>
    <x v="24"/>
    <n v="2011"/>
    <n v="1"/>
    <s v="LS"/>
    <n v="19387.93"/>
    <n v="19387.93"/>
    <s v="n/a"/>
    <n v="28162.73"/>
    <n v="11"/>
    <n v="5"/>
    <n v="1"/>
    <n v="28162.73"/>
    <n v="0"/>
    <n v="0"/>
    <n v="0"/>
    <n v="0"/>
    <n v="0"/>
    <n v="0"/>
    <n v="0"/>
    <n v="0"/>
    <n v="0"/>
  </r>
  <r>
    <n v="889"/>
    <n v="4.0999999999999996"/>
    <s v="Exclude"/>
    <s v="Computers &amp; Software"/>
    <s v="Computers (Front Offers)"/>
    <x v="23"/>
    <n v="2011"/>
    <n v="3"/>
    <s v="EA"/>
    <n v="1041.67"/>
    <n v="3125"/>
    <s v="n/a"/>
    <n v="4539.3500000000004"/>
    <n v="11"/>
    <n v="5"/>
    <n v="1"/>
    <n v="4539.3500000000004"/>
    <n v="0"/>
    <n v="0"/>
    <n v="0"/>
    <n v="0"/>
    <n v="0"/>
    <n v="0"/>
    <n v="0"/>
    <n v="0"/>
    <n v="0"/>
  </r>
  <r>
    <n v="890"/>
    <n v="4.0999999999999996"/>
    <s v="Exclude"/>
    <s v="Computers &amp; Software"/>
    <s v="Computers w/ MS SQL License"/>
    <x v="23"/>
    <n v="2012"/>
    <n v="2"/>
    <s v="EA"/>
    <n v="3250"/>
    <n v="6500"/>
    <s v="n/a"/>
    <n v="9200.42"/>
    <n v="10"/>
    <n v="5"/>
    <n v="1"/>
    <n v="9200.42"/>
    <n v="0"/>
    <n v="0"/>
    <n v="0"/>
    <n v="0"/>
    <n v="0"/>
    <n v="0"/>
    <n v="0"/>
    <n v="0"/>
    <n v="0"/>
  </r>
  <r>
    <n v="891"/>
    <n v="4.0999999999999996"/>
    <s v="Exclude"/>
    <s v="Computers &amp; Software"/>
    <s v="Hard Drive ‐ Mapping System"/>
    <x v="23"/>
    <n v="2012"/>
    <n v="1"/>
    <s v="EA"/>
    <n v="5898.7"/>
    <n v="5898.7"/>
    <s v="n/a"/>
    <n v="8349.31"/>
    <n v="10"/>
    <n v="5"/>
    <n v="1"/>
    <n v="8349.31"/>
    <n v="0"/>
    <n v="0"/>
    <n v="0"/>
    <n v="0"/>
    <n v="0"/>
    <n v="0"/>
    <n v="0"/>
    <n v="0"/>
    <n v="0"/>
  </r>
  <r>
    <n v="892"/>
    <n v="4.0999999999999996"/>
    <s v="Exclude"/>
    <s v="Computers &amp; Software"/>
    <s v="MS SQP License"/>
    <x v="24"/>
    <n v="2012"/>
    <n v="1"/>
    <s v="EA"/>
    <n v="5000"/>
    <n v="5000"/>
    <s v="n/a"/>
    <n v="7077.25"/>
    <n v="10"/>
    <n v="5"/>
    <n v="1"/>
    <n v="7077.25"/>
    <n v="0"/>
    <n v="0"/>
    <n v="0"/>
    <n v="0"/>
    <n v="0"/>
    <n v="0"/>
    <n v="0"/>
    <n v="0"/>
    <n v="0"/>
  </r>
  <r>
    <n v="893"/>
    <n v="4.0999999999999996"/>
    <s v="Exclude"/>
    <s v="Computers &amp; Software"/>
    <s v="Computer &amp; Monitor"/>
    <x v="23"/>
    <n v="2013"/>
    <n v="1"/>
    <s v="EA"/>
    <n v="750"/>
    <n v="750"/>
    <s v="n/a"/>
    <n v="1035.01"/>
    <n v="9"/>
    <n v="5"/>
    <n v="1"/>
    <n v="1035.01"/>
    <n v="0"/>
    <n v="0"/>
    <n v="0"/>
    <n v="0"/>
    <n v="0"/>
    <n v="0"/>
    <n v="0"/>
    <n v="0"/>
    <n v="0"/>
  </r>
  <r>
    <n v="894"/>
    <n v="4.0999999999999996"/>
    <s v="Exclude"/>
    <s v="Computers &amp; Software"/>
    <s v="Mapping Computer"/>
    <x v="23"/>
    <n v="2013"/>
    <n v="1"/>
    <s v="EA"/>
    <n v="2737"/>
    <n v="2737"/>
    <s v="n/a"/>
    <n v="3777.1"/>
    <n v="9"/>
    <n v="5"/>
    <n v="1"/>
    <n v="3777.1"/>
    <n v="0"/>
    <n v="0"/>
    <n v="0"/>
    <n v="0"/>
    <n v="0"/>
    <n v="0"/>
    <n v="0"/>
    <n v="0"/>
    <n v="0"/>
  </r>
  <r>
    <n v="895"/>
    <n v="4.0999999999999996"/>
    <s v="Exclude"/>
    <s v="Computers &amp; Software"/>
    <s v="Tablet"/>
    <x v="23"/>
    <n v="2013"/>
    <n v="2"/>
    <s v="EA"/>
    <n v="3283.5"/>
    <n v="6567"/>
    <s v="n/a"/>
    <n v="9062.56"/>
    <n v="9"/>
    <n v="5"/>
    <n v="1"/>
    <n v="9062.56"/>
    <n v="0"/>
    <n v="0"/>
    <n v="0"/>
    <n v="0"/>
    <n v="0"/>
    <n v="0"/>
    <n v="0"/>
    <n v="0"/>
    <n v="0"/>
  </r>
  <r>
    <n v="896"/>
    <n v="4.0999999999999996"/>
    <s v="Exclude"/>
    <s v="Computers &amp; Software"/>
    <s v="Security System ‐ Computer"/>
    <x v="23"/>
    <n v="2013"/>
    <n v="1"/>
    <s v="EA"/>
    <n v="370"/>
    <n v="370"/>
    <s v="n/a"/>
    <n v="510.61"/>
    <n v="9"/>
    <n v="5"/>
    <n v="1"/>
    <n v="510.61"/>
    <n v="0"/>
    <n v="0"/>
    <n v="0"/>
    <n v="0"/>
    <n v="0"/>
    <n v="0"/>
    <n v="0"/>
    <n v="0"/>
    <n v="0"/>
  </r>
  <r>
    <n v="897"/>
    <n v="4.0999999999999996"/>
    <s v="Exclude"/>
    <s v="Computers &amp; Software"/>
    <s v="Copier CS 300ix"/>
    <x v="26"/>
    <n v="2013"/>
    <n v="1"/>
    <s v="EA"/>
    <n v="4782"/>
    <n v="4782"/>
    <s v="n/a"/>
    <n v="6599.23"/>
    <n v="9"/>
    <n v="10"/>
    <n v="0.9"/>
    <n v="5939.31"/>
    <n v="659.92"/>
    <n v="546.29405613228175"/>
    <n v="0"/>
    <n v="0"/>
    <n v="546.29"/>
    <n v="1.1227182207479777E-5"/>
    <n v="505.22"/>
    <n v="1.79"/>
    <n v="507.01000000000005"/>
  </r>
  <r>
    <n v="898"/>
    <n v="4.0999999999999996"/>
    <s v="Exclude"/>
    <s v="Computers &amp; Software"/>
    <s v="Computers"/>
    <x v="23"/>
    <n v="2014"/>
    <n v="4"/>
    <s v="EA"/>
    <n v="3910"/>
    <n v="15640"/>
    <s v="n/a"/>
    <n v="21013.360000000001"/>
    <n v="8"/>
    <n v="5"/>
    <n v="1"/>
    <n v="21013.360000000001"/>
    <n v="0"/>
    <n v="0"/>
    <n v="0"/>
    <n v="0"/>
    <n v="0"/>
    <n v="0"/>
    <n v="0"/>
    <n v="0"/>
    <n v="0"/>
  </r>
  <r>
    <n v="899"/>
    <n v="4.0999999999999996"/>
    <s v="Exclude"/>
    <s v="Computers &amp; Software"/>
    <s v="Computer ‐ Heidi"/>
    <x v="23"/>
    <n v="2014"/>
    <n v="1"/>
    <s v="EA"/>
    <n v="884"/>
    <n v="884"/>
    <s v="n/a"/>
    <n v="1187.71"/>
    <n v="8"/>
    <n v="5"/>
    <n v="1"/>
    <n v="1187.71"/>
    <n v="0"/>
    <n v="0"/>
    <n v="0"/>
    <n v="0"/>
    <n v="0"/>
    <n v="0"/>
    <n v="0"/>
    <n v="0"/>
    <n v="0"/>
  </r>
  <r>
    <n v="900"/>
    <n v="4.0999999999999996"/>
    <s v="Exclude"/>
    <s v="Computers &amp; Software"/>
    <s v="Trimble GEO 7 Handheld"/>
    <x v="23"/>
    <n v="2014"/>
    <n v="1"/>
    <s v="EA"/>
    <n v="6040.95"/>
    <n v="6040.95"/>
    <s v="n/a"/>
    <n v="8116.41"/>
    <n v="8"/>
    <n v="10"/>
    <n v="0.8"/>
    <n v="6493.13"/>
    <n v="1623.28"/>
    <n v="1343.781390832844"/>
    <n v="0"/>
    <n v="0"/>
    <n v="1343.78"/>
    <n v="2.7616948702643606E-5"/>
    <n v="1242.76"/>
    <n v="4.3899999999999997"/>
    <n v="1247.1500000000001"/>
  </r>
  <r>
    <n v="901"/>
    <n v="4.0999999999999996"/>
    <s v="Exclude"/>
    <s v="Computers &amp; Software"/>
    <s v="GIS/Mapping Software"/>
    <x v="24"/>
    <n v="2014"/>
    <n v="1"/>
    <s v="EA"/>
    <n v="5985"/>
    <n v="5985"/>
    <s v="n/a"/>
    <n v="8041.24"/>
    <n v="8"/>
    <n v="5"/>
    <n v="1"/>
    <n v="8041.24"/>
    <n v="0"/>
    <n v="0"/>
    <n v="0"/>
    <n v="0"/>
    <n v="0"/>
    <n v="0"/>
    <n v="0"/>
    <n v="0"/>
    <n v="0"/>
  </r>
  <r>
    <n v="902"/>
    <n v="4.0999999999999996"/>
    <s v="Exclude"/>
    <s v="Computers &amp; Software"/>
    <s v="NOMAD Value Controller"/>
    <x v="23"/>
    <n v="2014"/>
    <n v="1"/>
    <s v="EA"/>
    <n v="1800"/>
    <n v="1800"/>
    <s v="n/a"/>
    <n v="2418.42"/>
    <n v="8"/>
    <n v="10"/>
    <n v="0.8"/>
    <n v="1934.73"/>
    <n v="483.68"/>
    <n v="400.39930456731435"/>
    <n v="0"/>
    <n v="0"/>
    <n v="400.4"/>
    <n v="8.2288962929486225E-6"/>
    <n v="370.3"/>
    <n v="1.31"/>
    <n v="371.61"/>
  </r>
  <r>
    <n v="903"/>
    <n v="4.0999999999999996"/>
    <s v="Exclude"/>
    <s v="Computers &amp; Software"/>
    <s v="Projector"/>
    <x v="23"/>
    <n v="2015"/>
    <n v="1"/>
    <s v="EA"/>
    <n v="1120"/>
    <n v="1120"/>
    <s v="n/a"/>
    <n v="1470.45"/>
    <n v="7"/>
    <n v="5"/>
    <n v="1"/>
    <n v="1470.45"/>
    <n v="0"/>
    <n v="0"/>
    <n v="0"/>
    <n v="0"/>
    <n v="0"/>
    <n v="0"/>
    <n v="0"/>
    <n v="0"/>
    <n v="0"/>
  </r>
  <r>
    <n v="904"/>
    <n v="4.0999999999999996"/>
    <s v="Exclude"/>
    <s v="Computers &amp; Software"/>
    <s v="Computer"/>
    <x v="23"/>
    <n v="2015"/>
    <n v="1"/>
    <s v="EA"/>
    <n v="1450"/>
    <n v="1450"/>
    <s v="n/a"/>
    <n v="1903.71"/>
    <n v="7"/>
    <n v="5"/>
    <n v="1"/>
    <n v="1903.71"/>
    <n v="0"/>
    <n v="0"/>
    <n v="0"/>
    <n v="0"/>
    <n v="0"/>
    <n v="0"/>
    <n v="0"/>
    <n v="0"/>
    <n v="0"/>
  </r>
  <r>
    <n v="905"/>
    <n v="4.0999999999999996"/>
    <s v="Exclude"/>
    <s v="Computers &amp; Software"/>
    <s v="Tablet"/>
    <x v="23"/>
    <n v="2015"/>
    <n v="1"/>
    <s v="EA"/>
    <n v="1275"/>
    <n v="1275"/>
    <s v="n/a"/>
    <n v="1673.95"/>
    <n v="7"/>
    <n v="5"/>
    <n v="1"/>
    <n v="1673.95"/>
    <n v="0"/>
    <n v="0"/>
    <n v="0"/>
    <n v="0"/>
    <n v="0"/>
    <n v="0"/>
    <n v="0"/>
    <n v="0"/>
    <n v="0"/>
  </r>
  <r>
    <n v="906"/>
    <n v="4.0999999999999996"/>
    <s v="Exclude"/>
    <s v="Computers &amp; Software"/>
    <s v="Backup Server"/>
    <x v="25"/>
    <n v="2016"/>
    <n v="1"/>
    <s v="EA"/>
    <n v="14651"/>
    <n v="14651"/>
    <s v="n/a"/>
    <n v="18671.59"/>
    <n v="6"/>
    <n v="5"/>
    <n v="1"/>
    <n v="18671.59"/>
    <n v="0"/>
    <n v="0"/>
    <n v="0"/>
    <n v="0"/>
    <n v="0"/>
    <n v="0"/>
    <n v="0"/>
    <n v="0"/>
    <n v="0"/>
  </r>
  <r>
    <n v="907"/>
    <n v="4.0999999999999996"/>
    <s v="Exclude"/>
    <s v="Computers &amp; Software"/>
    <s v="Fireproof Backup Storage"/>
    <x v="25"/>
    <n v="2016"/>
    <n v="1"/>
    <s v="EA"/>
    <n v="1575"/>
    <n v="1575"/>
    <s v="n/a"/>
    <n v="2007.22"/>
    <n v="6"/>
    <n v="10"/>
    <n v="0.6"/>
    <n v="1204.33"/>
    <n v="802.89"/>
    <n v="664.64728259190167"/>
    <n v="0"/>
    <n v="0"/>
    <n v="664.65"/>
    <n v="1.3659680122648107E-5"/>
    <n v="614.69000000000005"/>
    <n v="2.17"/>
    <n v="616.86"/>
  </r>
  <r>
    <n v="908"/>
    <n v="4.0999999999999996"/>
    <s v="Exclude"/>
    <s v="Computers &amp; Software"/>
    <s v="Billing Software"/>
    <x v="24"/>
    <n v="2016"/>
    <n v="1"/>
    <s v="EA"/>
    <n v="36550"/>
    <n v="36550"/>
    <s v="n/a"/>
    <n v="46580.21"/>
    <n v="6"/>
    <n v="5"/>
    <n v="1"/>
    <n v="46580.21"/>
    <n v="0"/>
    <n v="0"/>
    <n v="0"/>
    <n v="0"/>
    <n v="0"/>
    <n v="0"/>
    <n v="0"/>
    <n v="0"/>
    <n v="0"/>
  </r>
  <r>
    <n v="909"/>
    <n v="4.0999999999999996"/>
    <s v="Exclude"/>
    <s v="Computers &amp; Software"/>
    <s v="Surface Book"/>
    <x v="23"/>
    <n v="2016"/>
    <n v="1"/>
    <s v="EA"/>
    <n v="2337.75"/>
    <n v="2337.75"/>
    <s v="n/a"/>
    <n v="2979.29"/>
    <n v="6"/>
    <n v="5"/>
    <n v="1"/>
    <n v="2979.29"/>
    <n v="0"/>
    <n v="0"/>
    <n v="0"/>
    <n v="0"/>
    <n v="0"/>
    <n v="0"/>
    <n v="0"/>
    <n v="0"/>
    <n v="0"/>
  </r>
  <r>
    <n v="910"/>
    <n v="4.0999999999999996"/>
    <s v="Exclude"/>
    <s v="Computers &amp; Software"/>
    <s v="Verizon Backhaul"/>
    <x v="24"/>
    <n v="2016"/>
    <n v="1"/>
    <s v="LS"/>
    <n v="3724.88"/>
    <n v="3724.88"/>
    <s v="n/a"/>
    <n v="4747.08"/>
    <n v="6"/>
    <n v="5"/>
    <n v="1"/>
    <n v="4747.08"/>
    <n v="0"/>
    <n v="0"/>
    <n v="0"/>
    <n v="0"/>
    <n v="0"/>
    <n v="0"/>
    <n v="0"/>
    <n v="0"/>
    <n v="0"/>
  </r>
  <r>
    <n v="911"/>
    <n v="4.0999999999999996"/>
    <s v="Exclude"/>
    <s v="Computers &amp; Software"/>
    <s v="Office Refrigerator"/>
    <x v="26"/>
    <n v="2017"/>
    <n v="1"/>
    <s v="EA"/>
    <n v="1310.97"/>
    <n v="1310.97"/>
    <s v="n/a"/>
    <n v="1608.65"/>
    <n v="5"/>
    <n v="10"/>
    <n v="0.5"/>
    <n v="804.32"/>
    <n v="804.32"/>
    <n v="665.83106320208049"/>
    <n v="0"/>
    <n v="0"/>
    <n v="665.83"/>
    <n v="1.3683931115719235E-5"/>
    <n v="615.78"/>
    <n v="2.1800000000000002"/>
    <n v="617.95999999999992"/>
  </r>
  <r>
    <n v="912"/>
    <n v="4.0999999999999996"/>
    <s v="Exclude"/>
    <s v="Computers &amp; Software"/>
    <s v="Ampstun Upgrade"/>
    <x v="24"/>
    <n v="2018"/>
    <n v="1"/>
    <s v="LS"/>
    <n v="10000"/>
    <n v="10000"/>
    <s v="n/a"/>
    <n v="11910.14"/>
    <n v="4"/>
    <n v="5"/>
    <n v="0.8"/>
    <n v="9528.11"/>
    <n v="2382.0300000000002"/>
    <n v="1971.8887600448227"/>
    <n v="0"/>
    <n v="0"/>
    <n v="1971.89"/>
    <n v="4.0525670107648504E-5"/>
    <n v="1823.66"/>
    <n v="6.44"/>
    <n v="1830.1000000000001"/>
  </r>
  <r>
    <n v="913"/>
    <n v="4.0999999999999996"/>
    <s v="Exclude"/>
    <s v="Computers &amp; Software"/>
    <s v="Laptop"/>
    <x v="23"/>
    <n v="2021"/>
    <n v="1"/>
    <s v="EA"/>
    <n v="1579.94"/>
    <n v="1579.94"/>
    <s v="n/a"/>
    <n v="1715.63"/>
    <n v="1"/>
    <n v="5"/>
    <n v="0.2"/>
    <n v="343.13"/>
    <n v="1372.5"/>
    <n v="1136.1810401890482"/>
    <n v="0"/>
    <n v="0"/>
    <n v="1136.18"/>
    <n v="2.3350418057248668E-5"/>
    <n v="1050.77"/>
    <n v="3.71"/>
    <n v="1054.48"/>
  </r>
  <r>
    <n v="914"/>
    <n v="4.0999999999999996"/>
    <s v="Exclude"/>
    <s v="Computers &amp; Software"/>
    <s v="iPad"/>
    <x v="23"/>
    <n v="2021"/>
    <n v="1"/>
    <s v="EA"/>
    <n v="1555.78"/>
    <n v="1555.78"/>
    <s v="n/a"/>
    <n v="1689.39"/>
    <n v="1"/>
    <n v="5"/>
    <n v="0.2"/>
    <n v="337.88"/>
    <n v="1351.51"/>
    <n v="1118.8051275962846"/>
    <n v="0"/>
    <n v="0"/>
    <n v="1118.81"/>
    <n v="2.2993435218566052E-5"/>
    <n v="1034.7"/>
    <n v="3.66"/>
    <n v="1038.3600000000001"/>
  </r>
  <r>
    <n v="915"/>
    <n v="4.0999999999999996"/>
    <s v="Exclude"/>
    <s v="Computers &amp; Software"/>
    <s v="Computer Server"/>
    <x v="25"/>
    <n v="2021"/>
    <n v="1"/>
    <s v="EA"/>
    <n v="5400"/>
    <n v="5400"/>
    <s v="n/a"/>
    <n v="5863.76"/>
    <n v="1"/>
    <n v="5"/>
    <n v="0.2"/>
    <n v="1172.75"/>
    <n v="4691.01"/>
    <n v="3883.305370737507"/>
    <n v="0"/>
    <n v="0"/>
    <n v="3883.31"/>
    <n v="7.9808579578846944E-5"/>
    <n v="3591.39"/>
    <n v="12.69"/>
    <n v="3604.08"/>
  </r>
  <r>
    <n v="916"/>
    <n v="4.0999999999999996"/>
    <s v="Exclude"/>
    <s v="Computers &amp; Software"/>
    <s v="Computers/Printers"/>
    <x v="23"/>
    <n v="2021"/>
    <n v="1"/>
    <s v="EA"/>
    <n v="6680"/>
    <n v="6680"/>
    <s v="n/a"/>
    <n v="7253.69"/>
    <n v="1"/>
    <n v="5"/>
    <n v="0.2"/>
    <n v="1450.74"/>
    <n v="5802.95"/>
    <n v="4803.7899942914664"/>
    <n v="0"/>
    <n v="0"/>
    <n v="4803.79"/>
    <n v="9.8725998309449702E-5"/>
    <n v="4442.67"/>
    <n v="15.7"/>
    <n v="4458.37"/>
  </r>
  <r>
    <n v="917"/>
    <n v="4.0999999999999996"/>
    <s v="Exclude"/>
    <s v="Computers &amp; Software"/>
    <s v="iPad"/>
    <x v="23"/>
    <n v="2021"/>
    <n v="1"/>
    <s v="EA"/>
    <n v="1401.7"/>
    <n v="1401.7"/>
    <s v="n/a"/>
    <n v="1522.08"/>
    <n v="1"/>
    <n v="5"/>
    <n v="0.2"/>
    <n v="304.42"/>
    <n v="1217.6600000000001"/>
    <n v="1008.0016068463364"/>
    <n v="0"/>
    <n v="0"/>
    <n v="1008"/>
    <n v="2.0716102555674852E-5"/>
    <n v="932.22"/>
    <n v="3.29"/>
    <n v="935.51"/>
  </r>
  <r>
    <n v="918"/>
    <n v="4.0999999999999996"/>
    <s v="Exclude"/>
    <s v="Computers &amp; Software"/>
    <s v="Computer ‐ GIS Office"/>
    <x v="23"/>
    <n v="2021"/>
    <n v="1"/>
    <s v="EA"/>
    <n v="1150"/>
    <n v="1150"/>
    <s v="n/a"/>
    <n v="1248.76"/>
    <n v="1"/>
    <n v="5"/>
    <n v="0.2"/>
    <n v="249.75"/>
    <n v="999.01"/>
    <n v="826.99906809417939"/>
    <n v="0"/>
    <n v="0"/>
    <n v="827"/>
    <n v="1.6996246838832443E-5"/>
    <n v="764.83"/>
    <n v="2.7"/>
    <n v="767.53000000000009"/>
  </r>
  <r>
    <n v="919"/>
    <m/>
    <m/>
    <s v="Computers &amp; Software TOTALS"/>
    <m/>
    <x v="1"/>
    <m/>
    <m/>
    <m/>
    <m/>
    <n v="228362.03000000003"/>
    <m/>
    <n v="319886.47000000015"/>
    <m/>
    <m/>
    <m/>
    <n v="297695.68999999994"/>
    <n v="22190.76"/>
    <n v="18369.924065126066"/>
    <n v="0"/>
    <n v="0"/>
    <n v="18369.93"/>
    <n v="3.775330891077065E-4"/>
    <n v="16988.990000000002"/>
    <n v="60.030000000000008"/>
    <n v="17049.02"/>
  </r>
  <r>
    <n v="920"/>
    <n v="4.0999999999999996"/>
    <s v="Exclude"/>
    <s v="Office Equipment"/>
    <s v="Rolling File Cabinet"/>
    <x v="26"/>
    <n v="1990"/>
    <n v="1"/>
    <s v="EA"/>
    <n v="3316.48"/>
    <n v="3316.48"/>
    <s v="n/a"/>
    <n v="9233.86"/>
    <n v="32"/>
    <n v="25"/>
    <n v="1"/>
    <n v="9233.86"/>
    <n v="0"/>
    <n v="0"/>
    <n v="0"/>
    <n v="0"/>
    <n v="0"/>
    <n v="0"/>
    <n v="0"/>
    <n v="0"/>
    <n v="0"/>
  </r>
  <r>
    <n v="921"/>
    <n v="4.0999999999999996"/>
    <s v="Exclude"/>
    <s v="Office Equipment"/>
    <s v="Halon Fire Extinguishers"/>
    <x v="26"/>
    <n v="1991"/>
    <n v="2"/>
    <s v="EA"/>
    <n v="100"/>
    <n v="200"/>
    <s v="n/a"/>
    <n v="544.98"/>
    <n v="31"/>
    <n v="10"/>
    <n v="1"/>
    <n v="544.98"/>
    <n v="0"/>
    <n v="0"/>
    <n v="0"/>
    <n v="0"/>
    <n v="0"/>
    <n v="0"/>
    <n v="0"/>
    <n v="0"/>
    <n v="0"/>
  </r>
  <r>
    <n v="922"/>
    <n v="4.0999999999999996"/>
    <s v="Exclude"/>
    <s v="Office Equipment"/>
    <s v="File Cabinet"/>
    <x v="26"/>
    <n v="1997"/>
    <n v="1"/>
    <s v="EA"/>
    <n v="469.99"/>
    <n v="469.99"/>
    <s v="n/a"/>
    <n v="1062.8399999999999"/>
    <n v="25"/>
    <n v="25"/>
    <n v="1"/>
    <n v="1062.8399999999999"/>
    <n v="0"/>
    <n v="0"/>
    <n v="0"/>
    <n v="0"/>
    <n v="0"/>
    <n v="0"/>
    <n v="0"/>
    <n v="0"/>
    <n v="0"/>
  </r>
  <r>
    <n v="923"/>
    <n v="4.0999999999999996"/>
    <s v="Exclude"/>
    <s v="Office Equipment"/>
    <s v="Chairs and Tables"/>
    <x v="26"/>
    <n v="1998"/>
    <n v="1"/>
    <s v="LS"/>
    <n v="547.42999999999995"/>
    <n v="547.42999999999995"/>
    <s v="n/a"/>
    <n v="1218.31"/>
    <n v="24"/>
    <n v="25"/>
    <n v="0.96"/>
    <n v="1169.58"/>
    <n v="48.73"/>
    <n v="40.339600793014448"/>
    <n v="0"/>
    <n v="0"/>
    <n v="40.340000000000003"/>
    <n v="8.2905513600786081E-7"/>
    <n v="37.31"/>
    <n v="0.13"/>
    <n v="37.440000000000005"/>
  </r>
  <r>
    <n v="924"/>
    <n v="4.0999999999999996"/>
    <s v="Exclude"/>
    <s v="Office Equipment"/>
    <s v="Tables and Chair Holders"/>
    <x v="26"/>
    <n v="1998"/>
    <n v="1"/>
    <s v="LS"/>
    <n v="885"/>
    <n v="885"/>
    <s v="n/a"/>
    <n v="1969.57"/>
    <n v="24"/>
    <n v="25"/>
    <n v="0.96"/>
    <n v="1890.79"/>
    <n v="78.78"/>
    <n v="65.215549978938597"/>
    <n v="0"/>
    <n v="0"/>
    <n v="65.22"/>
    <n v="1.3403811594058669E-6"/>
    <n v="60.32"/>
    <n v="0.21"/>
    <n v="60.53"/>
  </r>
  <r>
    <n v="925"/>
    <n v="4.0999999999999996"/>
    <s v="Exclude"/>
    <s v="Office Equipment"/>
    <s v="Desk and File Cabinet"/>
    <x v="26"/>
    <n v="1999"/>
    <n v="1"/>
    <s v="LS"/>
    <n v="1897.5"/>
    <n v="1897.5"/>
    <s v="n/a"/>
    <n v="4126.0200000000004"/>
    <n v="23"/>
    <n v="25"/>
    <n v="0.92"/>
    <n v="3795.94"/>
    <n v="330.08"/>
    <n v="273.2463662991629"/>
    <n v="0"/>
    <n v="0"/>
    <n v="273.25"/>
    <n v="5.6157490310894382E-6"/>
    <n v="252.71"/>
    <n v="0.89"/>
    <n v="253.6"/>
  </r>
  <r>
    <n v="926"/>
    <n v="4.0999999999999996"/>
    <s v="Exclude"/>
    <s v="Office Equipment"/>
    <s v="Desk"/>
    <x v="26"/>
    <n v="2000"/>
    <n v="1"/>
    <s v="EA"/>
    <n v="738.85"/>
    <n v="738.85"/>
    <s v="n/a"/>
    <n v="1564.76"/>
    <n v="22"/>
    <n v="25"/>
    <n v="0.88"/>
    <n v="1376.99"/>
    <n v="187.77"/>
    <n v="155.43950012116403"/>
    <n v="0"/>
    <n v="0"/>
    <n v="155.44"/>
    <n v="3.1945545448949396E-6"/>
    <n v="143.75"/>
    <n v="0.51"/>
    <n v="144.26"/>
  </r>
  <r>
    <n v="927"/>
    <n v="4.0999999999999996"/>
    <s v="Exclude"/>
    <s v="Office Equipment"/>
    <s v="Stove"/>
    <x v="26"/>
    <n v="2000"/>
    <n v="1"/>
    <s v="EA"/>
    <n v="437"/>
    <n v="437"/>
    <s v="n/a"/>
    <n v="925.49"/>
    <n v="22"/>
    <n v="15"/>
    <n v="1"/>
    <n v="925.49"/>
    <n v="0"/>
    <n v="0"/>
    <n v="0"/>
    <n v="0"/>
    <n v="0"/>
    <n v="0"/>
    <n v="0"/>
    <n v="0"/>
    <n v="0"/>
  </r>
  <r>
    <n v="928"/>
    <n v="4.0999999999999996"/>
    <s v="Exclude"/>
    <s v="Office Equipment"/>
    <s v="Desk"/>
    <x v="26"/>
    <n v="2001"/>
    <n v="1"/>
    <s v="EA"/>
    <n v="219.99"/>
    <n v="219.99"/>
    <s v="n/a"/>
    <n v="456.94"/>
    <n v="21"/>
    <n v="25"/>
    <n v="0.84"/>
    <n v="383.83"/>
    <n v="73.11"/>
    <n v="60.521818468649414"/>
    <n v="0"/>
    <n v="0"/>
    <n v="60.52"/>
    <n v="1.2437882209022244E-6"/>
    <n v="55.97"/>
    <n v="0.2"/>
    <n v="56.17"/>
  </r>
  <r>
    <n v="929"/>
    <n v="4.0999999999999996"/>
    <s v="Exclude"/>
    <s v="Office Equipment"/>
    <s v="File Cabinet"/>
    <x v="26"/>
    <n v="2002"/>
    <n v="1"/>
    <s v="EA"/>
    <n v="489.99"/>
    <n v="489.99"/>
    <s v="n/a"/>
    <n v="987.4"/>
    <n v="20"/>
    <n v="25"/>
    <n v="0.8"/>
    <n v="789.92"/>
    <n v="197.48"/>
    <n v="163.4776188098603"/>
    <n v="0"/>
    <n v="0"/>
    <n v="163.47999999999999"/>
    <n v="3.3597901248032983E-6"/>
    <n v="151.19"/>
    <n v="0.53"/>
    <n v="151.72"/>
  </r>
  <r>
    <n v="930"/>
    <n v="4.0999999999999996"/>
    <s v="Exclude"/>
    <s v="Office Equipment"/>
    <s v="Office Chair"/>
    <x v="26"/>
    <n v="2003"/>
    <n v="3"/>
    <s v="EA"/>
    <n v="352.33"/>
    <n v="1057"/>
    <s v="n/a"/>
    <n v="2080.37"/>
    <n v="19"/>
    <n v="25"/>
    <n v="0.76"/>
    <n v="1581.08"/>
    <n v="499.29"/>
    <n v="413.32155304625866"/>
    <n v="0"/>
    <n v="0"/>
    <n v="413.32"/>
    <n v="8.4944241153884237E-6"/>
    <n v="382.25"/>
    <n v="1.35"/>
    <n v="383.6"/>
  </r>
  <r>
    <n v="931"/>
    <n v="4.0999999999999996"/>
    <s v="Exclude"/>
    <s v="Office Equipment"/>
    <s v="PDA and CDW Lamp"/>
    <x v="26"/>
    <n v="2002"/>
    <n v="1"/>
    <s v="EA"/>
    <n v="823.9"/>
    <n v="823.9"/>
    <s v="n/a"/>
    <n v="1660.28"/>
    <n v="20"/>
    <n v="10"/>
    <n v="1"/>
    <n v="1660.28"/>
    <n v="0"/>
    <n v="0"/>
    <n v="0"/>
    <n v="0"/>
    <n v="0"/>
    <n v="0"/>
    <n v="0"/>
    <n v="0"/>
    <n v="0"/>
  </r>
  <r>
    <n v="932"/>
    <n v="4.0999999999999996"/>
    <s v="Exclude"/>
    <s v="Office Equipment"/>
    <s v="Fire Safe"/>
    <x v="26"/>
    <n v="2006"/>
    <n v="1"/>
    <s v="EA"/>
    <n v="799.99"/>
    <n v="799.99"/>
    <s v="n/a"/>
    <n v="1359.81"/>
    <n v="16"/>
    <n v="25"/>
    <n v="0.64"/>
    <n v="870.28"/>
    <n v="489.53"/>
    <n v="405.24204342713648"/>
    <n v="0"/>
    <n v="0"/>
    <n v="405.24"/>
    <n v="8.3283664679183304E-6"/>
    <n v="374.78"/>
    <n v="1.32"/>
    <n v="376.09999999999997"/>
  </r>
  <r>
    <n v="933"/>
    <n v="4.0999999999999996"/>
    <s v="Exclude"/>
    <s v="Office Equipment"/>
    <s v="Director's Chairs"/>
    <x v="26"/>
    <n v="2006"/>
    <n v="1"/>
    <s v="LS"/>
    <n v="1272"/>
    <n v="1272"/>
    <s v="n/a"/>
    <n v="2162.12"/>
    <n v="16"/>
    <n v="25"/>
    <n v="0.64"/>
    <n v="1383.76"/>
    <n v="778.36"/>
    <n v="644.34089212498918"/>
    <n v="0"/>
    <n v="0"/>
    <n v="644.34"/>
    <n v="1.3242275318178111E-5"/>
    <n v="595.9"/>
    <n v="2.11"/>
    <n v="598.01"/>
  </r>
  <r>
    <n v="934"/>
    <n v="4.0999999999999996"/>
    <s v="Exclude"/>
    <s v="Office Equipment"/>
    <s v="Office Chair"/>
    <x v="26"/>
    <n v="2008"/>
    <n v="6"/>
    <s v="EA"/>
    <n v="206.36"/>
    <n v="1238.1500000000001"/>
    <s v="n/a"/>
    <n v="1963.01"/>
    <n v="14"/>
    <n v="25"/>
    <n v="0.56000000000000005"/>
    <n v="1099.29"/>
    <n v="863.73"/>
    <n v="715.01176673405234"/>
    <n v="0"/>
    <n v="0"/>
    <n v="715.01"/>
    <n v="1.4694663182870116E-5"/>
    <n v="661.26"/>
    <n v="2.34"/>
    <n v="663.6"/>
  </r>
  <r>
    <n v="935"/>
    <n v="4.0999999999999996"/>
    <s v="Exclude"/>
    <s v="Office Equipment"/>
    <s v="Front Desk Units and Cabinets"/>
    <x v="26"/>
    <n v="2011"/>
    <n v="1"/>
    <s v="LS"/>
    <n v="13445.18"/>
    <n v="13445.18"/>
    <s v="n/a"/>
    <n v="19530.349999999999"/>
    <n v="11"/>
    <n v="25"/>
    <n v="0.44"/>
    <n v="8593.35"/>
    <n v="10936.99"/>
    <n v="9053.843843160088"/>
    <n v="0"/>
    <n v="0"/>
    <n v="9053.84"/>
    <n v="1.8607170432804684E-4"/>
    <n v="8373.23"/>
    <n v="29.59"/>
    <n v="8402.82"/>
  </r>
  <r>
    <n v="936"/>
    <n v="4.0999999999999996"/>
    <s v="Exclude"/>
    <s v="Office Equipment"/>
    <s v="Oak Table"/>
    <x v="26"/>
    <n v="2011"/>
    <n v="1"/>
    <s v="EA"/>
    <n v="230"/>
    <n v="230"/>
    <s v="n/a"/>
    <n v="334.1"/>
    <n v="11"/>
    <n v="25"/>
    <n v="0.44"/>
    <n v="147"/>
    <n v="187.09"/>
    <n v="154.87658346737271"/>
    <n v="0"/>
    <n v="0"/>
    <n v="154.88"/>
    <n v="3.1830455990306759E-6"/>
    <n v="143.24"/>
    <n v="0.51"/>
    <n v="143.75"/>
  </r>
  <r>
    <n v="937"/>
    <n v="4.0999999999999996"/>
    <s v="Exclude"/>
    <s v="Office Equipment"/>
    <s v="Training Tables"/>
    <x v="26"/>
    <n v="2011"/>
    <n v="1"/>
    <s v="LS"/>
    <n v="942.5"/>
    <n v="942.5"/>
    <s v="n/a"/>
    <n v="1369.07"/>
    <n v="11"/>
    <n v="25"/>
    <n v="0.44"/>
    <n v="602.39"/>
    <n v="766.68"/>
    <n v="634.67197077751518"/>
    <n v="0"/>
    <n v="0"/>
    <n v="634.66999999999996"/>
    <n v="1.3043540485129126E-5"/>
    <n v="586.96"/>
    <n v="2.0699999999999998"/>
    <n v="589.03000000000009"/>
  </r>
  <r>
    <n v="938"/>
    <n v="4.0999999999999996"/>
    <s v="Exclude"/>
    <s v="Office Equipment"/>
    <s v="Reception Chairs"/>
    <x v="26"/>
    <n v="2011"/>
    <n v="1"/>
    <s v="LS"/>
    <n v="2283.75"/>
    <n v="2283.75"/>
    <s v="n/a"/>
    <n v="3317.35"/>
    <n v="11"/>
    <n v="25"/>
    <n v="0.44"/>
    <n v="1459.64"/>
    <n v="1857.72"/>
    <n v="1537.8551854134785"/>
    <n v="0"/>
    <n v="0"/>
    <n v="1537.86"/>
    <n v="3.1605620512172745E-5"/>
    <n v="1422.25"/>
    <n v="5.03"/>
    <n v="1427.28"/>
  </r>
  <r>
    <n v="939"/>
    <n v="4.0999999999999996"/>
    <s v="Exclude"/>
    <s v="Office Equipment"/>
    <s v="Office Chair"/>
    <x v="26"/>
    <n v="2014"/>
    <n v="4"/>
    <s v="EA"/>
    <n v="299.3"/>
    <n v="1197.2"/>
    <s v="n/a"/>
    <n v="1608.52"/>
    <n v="8"/>
    <n v="25"/>
    <n v="0.32"/>
    <n v="514.73"/>
    <n v="1093.79"/>
    <n v="905.45971580938374"/>
    <n v="0"/>
    <n v="0"/>
    <n v="905.46"/>
    <n v="1.8608732361171977E-5"/>
    <n v="837.39"/>
    <n v="2.96"/>
    <n v="840.35"/>
  </r>
  <r>
    <n v="940"/>
    <n v="4.0999999999999996"/>
    <s v="Exclude"/>
    <s v="Office Equipment"/>
    <s v="Desks ‐ Heidi/Maintenance"/>
    <x v="26"/>
    <n v="2016"/>
    <n v="1"/>
    <s v="LS"/>
    <n v="6382.2"/>
    <n v="6382.2"/>
    <s v="n/a"/>
    <n v="8133.63"/>
    <n v="6"/>
    <n v="25"/>
    <n v="0.24"/>
    <n v="1952.07"/>
    <n v="6181.56"/>
    <n v="5117.210397661941"/>
    <n v="0"/>
    <n v="0"/>
    <n v="5117.21"/>
    <n v="1.0516730868940964E-4"/>
    <n v="4732.53"/>
    <n v="16.72"/>
    <n v="4749.25"/>
  </r>
  <r>
    <n v="941"/>
    <m/>
    <m/>
    <s v="Office Equipment TOTALS"/>
    <m/>
    <x v="1"/>
    <m/>
    <m/>
    <m/>
    <m/>
    <n v="38874.1"/>
    <m/>
    <n v="65608.78"/>
    <m/>
    <m/>
    <m/>
    <n v="41038.090000000004"/>
    <n v="24570.690000000002"/>
    <n v="20340.074406093005"/>
    <n v="0"/>
    <n v="0"/>
    <n v="20340.079999999998"/>
    <n v="4.1802299927641958E-4"/>
    <n v="18811.039999999997"/>
    <n v="66.47"/>
    <n v="18877.510000000002"/>
  </r>
  <r>
    <n v="942"/>
    <n v="4.2"/>
    <s v="Exclude"/>
    <s v="Miscellaneous Tools &amp; Equipment"/>
    <s v="Misc. Euipment"/>
    <x v="27"/>
    <n v="1984"/>
    <n v="1"/>
    <s v="LS"/>
    <n v="79253.52"/>
    <n v="79253.52"/>
    <n v="251848.8"/>
    <s v="n/a"/>
    <n v="38"/>
    <n v="25"/>
    <n v="1"/>
    <n v="251848.8"/>
    <n v="0"/>
    <n v="0"/>
    <n v="0"/>
    <n v="0"/>
    <n v="0"/>
    <n v="0"/>
    <n v="0"/>
    <n v="0"/>
    <n v="0"/>
  </r>
  <r>
    <n v="943"/>
    <n v="4.2"/>
    <s v="Exclude"/>
    <s v="Miscellaneous Tools &amp; Equipment"/>
    <s v="Various Equipment"/>
    <x v="27"/>
    <n v="1991"/>
    <n v="1"/>
    <s v="LS"/>
    <n v="3600"/>
    <n v="3600"/>
    <n v="9809.7199999999993"/>
    <s v="n/a"/>
    <n v="31"/>
    <n v="25"/>
    <n v="1"/>
    <n v="9809.7199999999993"/>
    <n v="0"/>
    <n v="0"/>
    <n v="0"/>
    <n v="0"/>
    <n v="0"/>
    <n v="0"/>
    <n v="0"/>
    <n v="0"/>
    <n v="0"/>
  </r>
  <r>
    <n v="944"/>
    <n v="4.2"/>
    <s v="Exclude"/>
    <s v="Miscellaneous Tools &amp; Equipment"/>
    <s v="Aggregate Shoring Equipment"/>
    <x v="27"/>
    <n v="1992"/>
    <n v="1"/>
    <s v="LS"/>
    <n v="3486.5"/>
    <n v="3486.5"/>
    <n v="9214.57"/>
    <s v="n/a"/>
    <n v="30"/>
    <n v="25"/>
    <n v="1"/>
    <n v="9214.57"/>
    <n v="0"/>
    <n v="0"/>
    <n v="0"/>
    <n v="0"/>
    <n v="0"/>
    <n v="0"/>
    <n v="0"/>
    <n v="0"/>
    <n v="0"/>
  </r>
  <r>
    <n v="945"/>
    <n v="4.2"/>
    <s v="Exclude"/>
    <s v="Miscellaneous Tools &amp; Equipment"/>
    <s v="Pipe Locator"/>
    <x v="27"/>
    <n v="1993"/>
    <n v="1"/>
    <s v="EA"/>
    <n v="1895.09"/>
    <n v="1895.09"/>
    <n v="4792.29"/>
    <s v="n/a"/>
    <n v="29"/>
    <n v="25"/>
    <n v="1"/>
    <n v="4792.29"/>
    <n v="0"/>
    <n v="0"/>
    <n v="0"/>
    <n v="0"/>
    <n v="0"/>
    <n v="0"/>
    <n v="0"/>
    <n v="0"/>
    <n v="0"/>
  </r>
  <r>
    <n v="946"/>
    <n v="4.2"/>
    <s v="Exclude"/>
    <s v="Miscellaneous Tools &amp; Equipment"/>
    <s v="Misc. Euipment"/>
    <x v="27"/>
    <n v="1994"/>
    <n v="1"/>
    <s v="LS"/>
    <n v="1777.12"/>
    <n v="1777.12"/>
    <n v="4329.43"/>
    <s v="n/a"/>
    <n v="28"/>
    <n v="25"/>
    <n v="1"/>
    <n v="4329.43"/>
    <n v="0"/>
    <n v="0"/>
    <n v="0"/>
    <n v="0"/>
    <n v="0"/>
    <n v="0"/>
    <n v="0"/>
    <n v="0"/>
    <n v="0"/>
  </r>
  <r>
    <n v="947"/>
    <n v="4.2"/>
    <s v="Exclude"/>
    <s v="Miscellaneous Tools &amp; Equipment"/>
    <s v="5 HP 80 Gal. Gas Tank"/>
    <x v="27"/>
    <n v="1995"/>
    <n v="1"/>
    <s v="EA"/>
    <n v="795"/>
    <n v="795"/>
    <n v="1914.48"/>
    <s v="n/a"/>
    <n v="27"/>
    <n v="25"/>
    <n v="1"/>
    <n v="1914.48"/>
    <n v="0"/>
    <n v="0"/>
    <n v="0"/>
    <n v="0"/>
    <n v="0"/>
    <n v="0"/>
    <n v="0"/>
    <n v="0"/>
    <n v="0"/>
  </r>
  <r>
    <n v="948"/>
    <n v="4.2"/>
    <s v="Exclude"/>
    <s v="Miscellaneous Tools &amp; Equipment"/>
    <s v="Tank for Recycling Oil"/>
    <x v="27"/>
    <n v="1995"/>
    <n v="1"/>
    <s v="EA"/>
    <n v="50"/>
    <n v="50"/>
    <n v="120.41"/>
    <s v="n/a"/>
    <n v="27"/>
    <n v="25"/>
    <n v="1"/>
    <n v="120.41"/>
    <n v="0"/>
    <n v="0"/>
    <n v="0"/>
    <n v="0"/>
    <n v="0"/>
    <n v="0"/>
    <n v="0"/>
    <n v="0"/>
    <n v="0"/>
  </r>
  <r>
    <n v="949"/>
    <n v="4.2"/>
    <s v="Exclude"/>
    <s v="Miscellaneous Tools &amp; Equipment"/>
    <s v="Hammer Drill"/>
    <x v="27"/>
    <n v="1996"/>
    <n v="1"/>
    <s v="EA"/>
    <n v="1340.9"/>
    <n v="1340.9"/>
    <n v="3143.48"/>
    <s v="n/a"/>
    <n v="26"/>
    <n v="15"/>
    <n v="1"/>
    <n v="3143.48"/>
    <n v="0"/>
    <n v="0"/>
    <n v="0"/>
    <n v="0"/>
    <n v="0"/>
    <n v="0"/>
    <n v="0"/>
    <n v="0"/>
    <n v="0"/>
  </r>
  <r>
    <n v="950"/>
    <n v="4.2"/>
    <s v="Exclude"/>
    <s v="Miscellaneous Tools &amp; Equipment"/>
    <s v="Hydro Flow Test"/>
    <x v="27"/>
    <n v="1997"/>
    <n v="1"/>
    <s v="EA"/>
    <n v="427.5"/>
    <n v="427.5"/>
    <n v="966.75"/>
    <s v="n/a"/>
    <n v="25"/>
    <n v="15"/>
    <n v="1"/>
    <n v="966.75"/>
    <n v="0"/>
    <n v="0"/>
    <n v="0"/>
    <n v="0"/>
    <n v="0"/>
    <n v="0"/>
    <n v="0"/>
    <n v="0"/>
    <n v="0"/>
  </r>
  <r>
    <n v="951"/>
    <n v="4.2"/>
    <s v="Exclude"/>
    <s v="Miscellaneous Tools &amp; Equipment"/>
    <s v="Barricades"/>
    <x v="27"/>
    <n v="1998"/>
    <n v="1"/>
    <s v="EA"/>
    <n v="952.23"/>
    <n v="952.23"/>
    <n v="2119.19"/>
    <s v="n/a"/>
    <n v="24"/>
    <n v="15"/>
    <n v="1"/>
    <n v="2119.19"/>
    <n v="0"/>
    <n v="0"/>
    <n v="0"/>
    <n v="0"/>
    <n v="0"/>
    <n v="0"/>
    <n v="0"/>
    <n v="0"/>
    <n v="0"/>
  </r>
  <r>
    <n v="952"/>
    <n v="4.2"/>
    <s v="Exclude"/>
    <s v="Miscellaneous Tools &amp; Equipment"/>
    <s v="Line Locator"/>
    <x v="27"/>
    <n v="1998"/>
    <n v="1"/>
    <s v="EA"/>
    <n v="1795"/>
    <n v="1795"/>
    <n v="3994.78"/>
    <s v="n/a"/>
    <n v="24"/>
    <n v="15"/>
    <n v="1"/>
    <n v="3994.78"/>
    <n v="0"/>
    <n v="0"/>
    <n v="0"/>
    <n v="0"/>
    <n v="0"/>
    <n v="0"/>
    <n v="0"/>
    <n v="0"/>
    <n v="0"/>
  </r>
  <r>
    <n v="953"/>
    <n v="4.2"/>
    <s v="Exclude"/>
    <s v="Miscellaneous Tools &amp; Equipment"/>
    <s v="Carsonite Markers"/>
    <x v="27"/>
    <n v="1998"/>
    <n v="1"/>
    <s v="LS"/>
    <n v="399"/>
    <n v="399"/>
    <n v="887.98"/>
    <s v="n/a"/>
    <n v="24"/>
    <n v="15"/>
    <n v="1"/>
    <n v="887.98"/>
    <n v="0"/>
    <n v="0"/>
    <n v="0"/>
    <n v="0"/>
    <n v="0"/>
    <n v="0"/>
    <n v="0"/>
    <n v="0"/>
    <n v="0"/>
  </r>
  <r>
    <n v="954"/>
    <n v="4.2"/>
    <s v="Exclude"/>
    <s v="Miscellaneous Tools &amp; Equipment"/>
    <s v="Shop Shelves"/>
    <x v="27"/>
    <n v="1999"/>
    <n v="1"/>
    <s v="LS"/>
    <n v="1706.8"/>
    <n v="1706.8"/>
    <n v="3711.35"/>
    <s v="n/a"/>
    <n v="23"/>
    <n v="25"/>
    <n v="0.92"/>
    <n v="3414.45"/>
    <n v="296.91000000000003"/>
    <n v="217.38001144349525"/>
    <n v="0"/>
    <n v="0"/>
    <n v="217.38"/>
    <n v="4.4675261642386901E-6"/>
    <n v="201.04"/>
    <n v="0.71"/>
    <n v="201.75"/>
  </r>
  <r>
    <n v="955"/>
    <n v="4.2"/>
    <s v="Exclude"/>
    <s v="Miscellaneous Tools &amp; Equipment"/>
    <s v="Flushing Hose"/>
    <x v="27"/>
    <n v="1999"/>
    <n v="1"/>
    <s v="EA"/>
    <n v="805.17"/>
    <n v="805.17"/>
    <n v="1750.8"/>
    <s v="n/a"/>
    <n v="23"/>
    <n v="15"/>
    <n v="1"/>
    <n v="1750.8"/>
    <n v="0"/>
    <n v="0"/>
    <n v="0"/>
    <n v="0"/>
    <n v="0"/>
    <n v="0"/>
    <n v="0"/>
    <n v="0"/>
    <n v="0"/>
  </r>
  <r>
    <n v="956"/>
    <n v="4.2"/>
    <s v="Exclude"/>
    <s v="Miscellaneous Tools &amp; Equipment"/>
    <s v="Barco"/>
    <x v="27"/>
    <n v="1999"/>
    <n v="1"/>
    <s v="EA"/>
    <n v="376.6"/>
    <n v="376.6"/>
    <n v="818.9"/>
    <s v="n/a"/>
    <n v="23"/>
    <n v="15"/>
    <n v="1"/>
    <n v="818.9"/>
    <n v="0"/>
    <n v="0"/>
    <n v="0"/>
    <n v="0"/>
    <n v="0"/>
    <n v="0"/>
    <n v="0"/>
    <n v="0"/>
    <n v="0"/>
  </r>
  <r>
    <n v="957"/>
    <n v="4.2"/>
    <s v="Exclude"/>
    <s v="Miscellaneous Tools &amp; Equipment"/>
    <s v="Hose Monster"/>
    <x v="27"/>
    <n v="1999"/>
    <n v="1"/>
    <s v="EA"/>
    <n v="1371.2"/>
    <n v="1371.2"/>
    <n v="2981.61"/>
    <s v="n/a"/>
    <n v="23"/>
    <n v="15"/>
    <n v="1"/>
    <n v="2981.61"/>
    <n v="0"/>
    <n v="0"/>
    <n v="0"/>
    <n v="0"/>
    <n v="0"/>
    <n v="0"/>
    <n v="0"/>
    <n v="0"/>
    <n v="0"/>
  </r>
  <r>
    <n v="958"/>
    <n v="4.2"/>
    <s v="Exclude"/>
    <s v="Miscellaneous Tools &amp; Equipment"/>
    <s v="Lockers"/>
    <x v="27"/>
    <n v="1999"/>
    <n v="1"/>
    <s v="EA"/>
    <n v="502.41"/>
    <n v="502.41"/>
    <n v="1092.47"/>
    <s v="n/a"/>
    <n v="23"/>
    <n v="25"/>
    <n v="0.92"/>
    <n v="1005.07"/>
    <n v="87.4"/>
    <n v="63.989131387159347"/>
    <n v="0"/>
    <n v="0"/>
    <n v="63.99"/>
    <n v="1.3151025818825732E-6"/>
    <n v="59.18"/>
    <n v="0.21"/>
    <n v="59.39"/>
  </r>
  <r>
    <n v="959"/>
    <n v="4.2"/>
    <s v="Exclude"/>
    <s v="Miscellaneous Tools &amp; Equipment"/>
    <s v="Ready Heater"/>
    <x v="27"/>
    <n v="2000"/>
    <n v="1"/>
    <s v="EA"/>
    <n v="219.99"/>
    <n v="219.99"/>
    <n v="465.9"/>
    <s v="n/a"/>
    <n v="22"/>
    <n v="15"/>
    <n v="1"/>
    <n v="465.9"/>
    <n v="0"/>
    <n v="0"/>
    <n v="0"/>
    <n v="0"/>
    <n v="0"/>
    <n v="0"/>
    <n v="0"/>
    <n v="0"/>
    <n v="0"/>
  </r>
  <r>
    <n v="960"/>
    <n v="4.2"/>
    <s v="Exclude"/>
    <s v="Miscellaneous Tools &amp; Equipment"/>
    <s v="Duck Bill Clean Out Tool"/>
    <x v="27"/>
    <n v="2000"/>
    <n v="1"/>
    <s v="EA"/>
    <n v="160"/>
    <n v="160"/>
    <n v="338.85"/>
    <s v="n/a"/>
    <n v="22"/>
    <n v="15"/>
    <n v="1"/>
    <n v="338.85"/>
    <n v="0"/>
    <n v="0"/>
    <n v="0"/>
    <n v="0"/>
    <n v="0"/>
    <n v="0"/>
    <n v="0"/>
    <n v="0"/>
    <n v="0"/>
  </r>
  <r>
    <n v="961"/>
    <n v="4.2"/>
    <s v="Exclude"/>
    <s v="Miscellaneous Tools &amp; Equipment"/>
    <s v="Hydrant Wrenches"/>
    <x v="27"/>
    <n v="2000"/>
    <n v="1"/>
    <s v="EA"/>
    <n v="142.80000000000001"/>
    <n v="142.80000000000001"/>
    <n v="302.43"/>
    <s v="n/a"/>
    <n v="22"/>
    <n v="15"/>
    <n v="1"/>
    <n v="302.43"/>
    <n v="0"/>
    <n v="0"/>
    <n v="0"/>
    <n v="0"/>
    <n v="0"/>
    <n v="0"/>
    <n v="0"/>
    <n v="0"/>
    <n v="0"/>
  </r>
  <r>
    <n v="962"/>
    <n v="4.2"/>
    <s v="Exclude"/>
    <s v="Miscellaneous Tools &amp; Equipment"/>
    <s v="Fire Hoses"/>
    <x v="27"/>
    <n v="2000"/>
    <n v="1"/>
    <s v="EA"/>
    <n v="713.92"/>
    <n v="713.92"/>
    <n v="1511.96"/>
    <s v="n/a"/>
    <n v="22"/>
    <n v="15"/>
    <n v="1"/>
    <n v="1511.96"/>
    <n v="0"/>
    <n v="0"/>
    <n v="0"/>
    <n v="0"/>
    <n v="0"/>
    <n v="0"/>
    <n v="0"/>
    <n v="0"/>
    <n v="0"/>
  </r>
  <r>
    <n v="963"/>
    <n v="4.2"/>
    <s v="Exclude"/>
    <s v="Miscellaneous Tools &amp; Equipment"/>
    <s v="Copper Shut‐Off Tool"/>
    <x v="27"/>
    <n v="2000"/>
    <n v="1"/>
    <s v="EA"/>
    <n v="198.2"/>
    <n v="198.2"/>
    <n v="419.75"/>
    <s v="n/a"/>
    <n v="22"/>
    <n v="15"/>
    <n v="1"/>
    <n v="419.75"/>
    <n v="0"/>
    <n v="0"/>
    <n v="0"/>
    <n v="0"/>
    <n v="0"/>
    <n v="0"/>
    <n v="0"/>
    <n v="0"/>
    <n v="0"/>
  </r>
  <r>
    <n v="964"/>
    <n v="4.2"/>
    <s v="Exclude"/>
    <s v="Miscellaneous Tools &amp; Equipment"/>
    <s v="Warehouse Shelving"/>
    <x v="27"/>
    <n v="2000"/>
    <n v="1"/>
    <s v="LS"/>
    <n v="1112"/>
    <n v="1112"/>
    <n v="2355.02"/>
    <s v="n/a"/>
    <n v="22"/>
    <n v="25"/>
    <n v="0.88"/>
    <n v="2072.42"/>
    <n v="282.60000000000002"/>
    <n v="206.90307242575784"/>
    <n v="0"/>
    <n v="0"/>
    <n v="206.9"/>
    <n v="4.2521444630646104E-6"/>
    <n v="191.35"/>
    <n v="0.68"/>
    <n v="192.03"/>
  </r>
  <r>
    <n v="965"/>
    <n v="4.2"/>
    <s v="Exclude"/>
    <s v="Miscellaneous Tools &amp; Equipment"/>
    <s v="Warehouse # 2 Shelving"/>
    <x v="27"/>
    <n v="2001"/>
    <n v="1"/>
    <s v="LS"/>
    <n v="537.61"/>
    <n v="537.61"/>
    <n v="1116.67"/>
    <s v="n/a"/>
    <n v="21"/>
    <n v="25"/>
    <n v="0.84"/>
    <n v="938"/>
    <n v="178.67"/>
    <n v="130.81164879798351"/>
    <n v="0"/>
    <n v="0"/>
    <n v="130.81"/>
    <n v="2.6883664437577657E-6"/>
    <n v="120.98"/>
    <n v="0.43"/>
    <n v="121.41000000000001"/>
  </r>
  <r>
    <n v="966"/>
    <n v="4.2"/>
    <s v="Exclude"/>
    <s v="Miscellaneous Tools &amp; Equipment"/>
    <s v="Mole ‐ 3&quot;"/>
    <x v="27"/>
    <n v="2001"/>
    <n v="1"/>
    <s v="EA"/>
    <n v="4360"/>
    <n v="4360"/>
    <n v="9056.1200000000008"/>
    <s v="n/a"/>
    <n v="21"/>
    <n v="15"/>
    <n v="1"/>
    <n v="9056.1200000000008"/>
    <n v="0"/>
    <n v="0"/>
    <n v="0"/>
    <n v="0"/>
    <n v="0"/>
    <n v="0"/>
    <n v="0"/>
    <n v="0"/>
    <n v="0"/>
  </r>
  <r>
    <n v="967"/>
    <n v="4.2"/>
    <s v="Exclude"/>
    <s v="Miscellaneous Tools &amp; Equipment"/>
    <s v="Pipe Locator"/>
    <x v="27"/>
    <n v="2001"/>
    <n v="1"/>
    <s v="EA"/>
    <n v="706"/>
    <n v="706"/>
    <n v="1466.43"/>
    <s v="n/a"/>
    <n v="21"/>
    <n v="15"/>
    <n v="1"/>
    <n v="1466.43"/>
    <n v="0"/>
    <n v="0"/>
    <n v="0"/>
    <n v="0"/>
    <n v="0"/>
    <n v="0"/>
    <n v="0"/>
    <n v="0"/>
    <n v="0"/>
  </r>
  <r>
    <n v="968"/>
    <n v="4.2"/>
    <s v="Exclude"/>
    <s v="Miscellaneous Tools &amp; Equipment"/>
    <s v="3.5 HP Engine"/>
    <x v="27"/>
    <n v="2002"/>
    <n v="1"/>
    <s v="EA"/>
    <n v="359.38"/>
    <n v="359.38"/>
    <n v="724.2"/>
    <s v="n/a"/>
    <n v="20"/>
    <n v="15"/>
    <n v="1"/>
    <n v="724.2"/>
    <n v="0"/>
    <n v="0"/>
    <n v="0"/>
    <n v="0"/>
    <n v="0"/>
    <n v="0"/>
    <n v="0"/>
    <n v="0"/>
    <n v="0"/>
  </r>
  <r>
    <n v="969"/>
    <n v="4.2"/>
    <s v="Exclude"/>
    <s v="Miscellaneous Tools &amp; Equipment"/>
    <s v="Shoring Equipment"/>
    <x v="27"/>
    <n v="2003"/>
    <n v="1"/>
    <s v="LS"/>
    <n v="1533"/>
    <n v="1533"/>
    <n v="3017.22"/>
    <s v="n/a"/>
    <n v="19"/>
    <n v="25"/>
    <n v="0.76"/>
    <n v="2293.09"/>
    <n v="724.13"/>
    <n v="530.16532850553426"/>
    <n v="0"/>
    <n v="0"/>
    <n v="530.16999999999996"/>
    <n v="1.0895888980101326E-5"/>
    <n v="490.32"/>
    <n v="1.73"/>
    <n v="492.05"/>
  </r>
  <r>
    <n v="970"/>
    <n v="4.2"/>
    <s v="Exclude"/>
    <s v="Miscellaneous Tools &amp; Equipment"/>
    <s v="Fuse Box"/>
    <x v="27"/>
    <n v="2003"/>
    <n v="1"/>
    <s v="EA"/>
    <n v="743.02"/>
    <n v="743.02"/>
    <n v="1462.4"/>
    <s v="n/a"/>
    <n v="19"/>
    <n v="15"/>
    <n v="1"/>
    <n v="1462.4"/>
    <n v="0"/>
    <n v="0"/>
    <n v="0"/>
    <n v="0"/>
    <n v="0"/>
    <n v="0"/>
    <n v="0"/>
    <n v="0"/>
    <n v="0"/>
  </r>
  <r>
    <n v="971"/>
    <n v="4.2"/>
    <s v="Exclude"/>
    <s v="Miscellaneous Tools &amp; Equipment"/>
    <s v="Tapping Tool &amp; Accessories"/>
    <x v="27"/>
    <n v="2004"/>
    <n v="1"/>
    <s v="EA"/>
    <n v="2575.65"/>
    <n v="2575.65"/>
    <n v="4769.3900000000003"/>
    <s v="n/a"/>
    <n v="18"/>
    <n v="15"/>
    <n v="1"/>
    <n v="4769.3900000000003"/>
    <n v="0"/>
    <n v="0"/>
    <n v="0"/>
    <n v="0"/>
    <n v="0"/>
    <n v="0"/>
    <n v="0"/>
    <n v="0"/>
    <n v="0"/>
  </r>
  <r>
    <n v="972"/>
    <n v="4.2"/>
    <s v="Exclude"/>
    <s v="Miscellaneous Tools &amp; Equipment"/>
    <s v="Ratchet Pipe Cutter"/>
    <x v="27"/>
    <n v="2004"/>
    <n v="1"/>
    <s v="EA"/>
    <n v="342.34"/>
    <n v="342.34"/>
    <n v="633.91999999999996"/>
    <s v="n/a"/>
    <n v="18"/>
    <n v="15"/>
    <n v="1"/>
    <n v="633.91999999999996"/>
    <n v="0"/>
    <n v="0"/>
    <n v="0"/>
    <n v="0"/>
    <n v="0"/>
    <n v="0"/>
    <n v="0"/>
    <n v="0"/>
    <n v="0"/>
  </r>
  <r>
    <n v="973"/>
    <n v="4.2"/>
    <s v="Exclude"/>
    <s v="Miscellaneous Tools &amp; Equipment"/>
    <s v="Pipe Rack"/>
    <x v="27"/>
    <n v="2004"/>
    <n v="1"/>
    <s v="EA"/>
    <n v="6930"/>
    <n v="6930"/>
    <n v="12832.43"/>
    <s v="n/a"/>
    <n v="18"/>
    <n v="25"/>
    <n v="0.72"/>
    <n v="9239.35"/>
    <n v="3593.08"/>
    <n v="2630.6415126381521"/>
    <n v="0"/>
    <n v="0"/>
    <n v="2630.64"/>
    <n v="5.4064095264940965E-5"/>
    <n v="2432.88"/>
    <n v="8.6"/>
    <n v="2441.48"/>
  </r>
  <r>
    <n v="974"/>
    <n v="4.2"/>
    <s v="Exclude"/>
    <s v="Miscellaneous Tools &amp; Equipment"/>
    <s v="Air Compressor"/>
    <x v="27"/>
    <n v="2004"/>
    <n v="1"/>
    <s v="EA"/>
    <n v="259"/>
    <n v="259"/>
    <n v="479.6"/>
    <s v="n/a"/>
    <n v="18"/>
    <n v="15"/>
    <n v="1"/>
    <n v="479.6"/>
    <n v="0"/>
    <n v="0"/>
    <n v="0"/>
    <n v="0"/>
    <n v="0"/>
    <n v="0"/>
    <n v="0"/>
    <n v="0"/>
    <n v="0"/>
  </r>
  <r>
    <n v="975"/>
    <n v="4.2"/>
    <s v="Exclude"/>
    <s v="Miscellaneous Tools &amp; Equipment"/>
    <s v="5000 W Generator"/>
    <x v="15"/>
    <n v="2005"/>
    <n v="1"/>
    <s v="EA"/>
    <n v="634.94000000000005"/>
    <n v="634.94000000000005"/>
    <n v="1123.47"/>
    <s v="n/a"/>
    <n v="17"/>
    <n v="15"/>
    <n v="1"/>
    <n v="1123.47"/>
    <n v="0"/>
    <n v="0"/>
    <n v="0"/>
    <n v="0"/>
    <n v="0"/>
    <n v="0"/>
    <n v="0"/>
    <n v="0"/>
    <n v="0"/>
  </r>
  <r>
    <n v="976"/>
    <n v="4.2"/>
    <s v="Exclude"/>
    <s v="Miscellaneous Tools &amp; Equipment"/>
    <s v="Tank Climbing Equipment"/>
    <x v="27"/>
    <n v="2006"/>
    <n v="1"/>
    <s v="EA"/>
    <n v="996.22"/>
    <n v="996.22"/>
    <n v="1693.36"/>
    <s v="n/a"/>
    <n v="16"/>
    <n v="15"/>
    <n v="1"/>
    <n v="1693.36"/>
    <n v="0"/>
    <n v="0"/>
    <n v="0"/>
    <n v="0"/>
    <n v="0"/>
    <n v="0"/>
    <n v="0"/>
    <n v="0"/>
    <n v="0"/>
  </r>
  <r>
    <n v="977"/>
    <n v="4.2"/>
    <s v="Exclude"/>
    <s v="Miscellaneous Tools &amp; Equipment"/>
    <s v="Diesel Fuel Tank"/>
    <x v="27"/>
    <n v="2006"/>
    <n v="1"/>
    <s v="LS"/>
    <n v="2760.52"/>
    <n v="2760.52"/>
    <n v="4692.28"/>
    <s v="n/a"/>
    <n v="16"/>
    <n v="15"/>
    <n v="1"/>
    <n v="4692.28"/>
    <n v="0"/>
    <n v="0"/>
    <n v="0"/>
    <n v="0"/>
    <n v="0"/>
    <n v="0"/>
    <n v="0"/>
    <n v="0"/>
    <n v="0"/>
  </r>
  <r>
    <n v="978"/>
    <n v="4.2"/>
    <s v="Exclude"/>
    <s v="Miscellaneous Tools &amp; Equipment"/>
    <s v="Pipe Rack"/>
    <x v="27"/>
    <n v="2006"/>
    <n v="1"/>
    <s v="EA"/>
    <n v="1670"/>
    <n v="1670"/>
    <n v="2838.63"/>
    <s v="n/a"/>
    <n v="16"/>
    <n v="25"/>
    <n v="0.64"/>
    <n v="1816.73"/>
    <n v="1021.91"/>
    <n v="748.18230269853552"/>
    <n v="0"/>
    <n v="0"/>
    <n v="748.18"/>
    <n v="1.5376362708437313E-5"/>
    <n v="691.94"/>
    <n v="2.44"/>
    <n v="694.38000000000011"/>
  </r>
  <r>
    <n v="979"/>
    <n v="4.2"/>
    <s v="Exclude"/>
    <s v="Miscellaneous Tools &amp; Equipment"/>
    <s v="Fork Lift"/>
    <x v="28"/>
    <n v="2006"/>
    <n v="1"/>
    <s v="EA"/>
    <n v="13123"/>
    <n v="13123"/>
    <n v="22306.22"/>
    <s v="n/a"/>
    <n v="16"/>
    <n v="20"/>
    <n v="0.8"/>
    <n v="17844.98"/>
    <n v="4461.24"/>
    <n v="3266.2571225360498"/>
    <n v="0"/>
    <n v="0"/>
    <n v="3266.26"/>
    <n v="6.7127159854661256E-5"/>
    <n v="3020.72"/>
    <n v="10.67"/>
    <n v="3031.39"/>
  </r>
  <r>
    <n v="980"/>
    <n v="4.2"/>
    <s v="Exclude"/>
    <s v="Miscellaneous Tools &amp; Equipment"/>
    <s v="Shop Shelving"/>
    <x v="27"/>
    <n v="2007"/>
    <n v="1"/>
    <s v="LS"/>
    <n v="1136"/>
    <n v="1136"/>
    <n v="1878.84"/>
    <s v="n/a"/>
    <n v="15"/>
    <n v="25"/>
    <n v="0.6"/>
    <n v="1127.3"/>
    <n v="751.53"/>
    <n v="550.22599440951785"/>
    <n v="0"/>
    <n v="0"/>
    <n v="550.23"/>
    <n v="1.1308155862310491E-5"/>
    <n v="508.87"/>
    <n v="1.8"/>
    <n v="510.67"/>
  </r>
  <r>
    <n v="981"/>
    <n v="4.2"/>
    <s v="Exclude"/>
    <s v="Miscellaneous Tools &amp; Equipment"/>
    <s v="Crimpit Tool ‐ EJP"/>
    <x v="27"/>
    <n v="2007"/>
    <n v="1"/>
    <s v="EA"/>
    <n v="365"/>
    <n v="365"/>
    <n v="603.66999999999996"/>
    <s v="n/a"/>
    <n v="15"/>
    <n v="15"/>
    <n v="1"/>
    <n v="603.66999999999996"/>
    <n v="0"/>
    <n v="0"/>
    <n v="0"/>
    <n v="0"/>
    <n v="0"/>
    <n v="0"/>
    <n v="0"/>
    <n v="0"/>
    <n v="0"/>
  </r>
  <r>
    <n v="982"/>
    <n v="4.2"/>
    <s v="Exclude"/>
    <s v="Miscellaneous Tools &amp; Equipment"/>
    <s v="Pipe Racks"/>
    <x v="27"/>
    <n v="2007"/>
    <n v="1"/>
    <s v="LS"/>
    <n v="2190"/>
    <n v="2190"/>
    <n v="3622.05"/>
    <s v="n/a"/>
    <n v="15"/>
    <n v="25"/>
    <n v="0.6"/>
    <n v="2173.23"/>
    <n v="1448.82"/>
    <n v="1060.7406560222448"/>
    <n v="0"/>
    <n v="0"/>
    <n v="1060.74"/>
    <n v="2.1799998635819985E-5"/>
    <n v="981"/>
    <n v="3.47"/>
    <n v="984.47"/>
  </r>
  <r>
    <n v="983"/>
    <n v="4.2"/>
    <s v="Exclude"/>
    <s v="Miscellaneous Tools &amp; Equipment"/>
    <s v="Stihl Chain Saw"/>
    <x v="27"/>
    <n v="2008"/>
    <n v="1"/>
    <s v="EA"/>
    <n v="303.95999999999998"/>
    <n v="303.95999999999998"/>
    <n v="481.91"/>
    <s v="n/a"/>
    <n v="14"/>
    <n v="15"/>
    <n v="0.93"/>
    <n v="449.78"/>
    <n v="32.130000000000003"/>
    <n v="23.523693266240617"/>
    <n v="0"/>
    <n v="0"/>
    <n v="23.52"/>
    <n v="4.8337572629907985E-7"/>
    <n v="21.75"/>
    <n v="0.08"/>
    <n v="21.83"/>
  </r>
  <r>
    <n v="984"/>
    <n v="4.2"/>
    <s v="Exclude"/>
    <s v="Miscellaneous Tools &amp; Equipment"/>
    <s v="Utility Vac Turning Machine"/>
    <x v="27"/>
    <n v="2008"/>
    <n v="1"/>
    <s v="EA"/>
    <n v="41580"/>
    <n v="41580"/>
    <n v="65922.559999999998"/>
    <s v="n/a"/>
    <n v="14"/>
    <n v="15"/>
    <n v="0.93"/>
    <n v="61527.73"/>
    <n v="4394.84"/>
    <n v="3217.6429540680024"/>
    <n v="0"/>
    <n v="0"/>
    <n v="3217.64"/>
    <n v="6.6127936733374637E-5"/>
    <n v="2975.76"/>
    <n v="10.51"/>
    <n v="2986.2700000000004"/>
  </r>
  <r>
    <n v="985"/>
    <n v="4.2"/>
    <s v="Exclude"/>
    <s v="Miscellaneous Tools &amp; Equipment"/>
    <s v="GPS Rover Kit"/>
    <x v="27"/>
    <n v="2008"/>
    <n v="1"/>
    <s v="EA"/>
    <n v="22950"/>
    <n v="22950"/>
    <n v="36385.83"/>
    <s v="n/a"/>
    <n v="14"/>
    <n v="10"/>
    <n v="1"/>
    <n v="36385.83"/>
    <n v="0"/>
    <n v="0"/>
    <n v="0"/>
    <n v="0"/>
    <n v="0"/>
    <n v="0"/>
    <n v="0"/>
    <n v="0"/>
    <n v="0"/>
  </r>
  <r>
    <n v="986"/>
    <n v="4.2"/>
    <s v="Exclude"/>
    <s v="Miscellaneous Tools &amp; Equipment"/>
    <s v="Furnace ‐ WH #1"/>
    <x v="27"/>
    <n v="2009"/>
    <n v="1"/>
    <s v="EA"/>
    <n v="3756"/>
    <n v="3756"/>
    <n v="5774.25"/>
    <s v="n/a"/>
    <n v="13"/>
    <n v="25"/>
    <n v="0.52"/>
    <n v="3002.61"/>
    <n v="2771.64"/>
    <n v="2029.2315345298207"/>
    <n v="0"/>
    <n v="0"/>
    <n v="2029.23"/>
    <n v="4.1704103957392939E-5"/>
    <n v="1876.68"/>
    <n v="6.63"/>
    <n v="1883.3100000000002"/>
  </r>
  <r>
    <n v="987"/>
    <n v="4.2"/>
    <s v="Exclude"/>
    <s v="Miscellaneous Tools &amp; Equipment"/>
    <s v="Roto Tiller"/>
    <x v="27"/>
    <n v="2010"/>
    <n v="1"/>
    <s v="EA"/>
    <n v="599.99"/>
    <n v="599.99"/>
    <n v="898.38"/>
    <s v="n/a"/>
    <n v="12"/>
    <n v="15"/>
    <n v="0.8"/>
    <n v="718.71"/>
    <n v="179.68"/>
    <n v="131.55111130028365"/>
    <n v="0"/>
    <n v="0"/>
    <n v="131.55000000000001"/>
    <n v="2.7035746936498287E-6"/>
    <n v="121.66"/>
    <n v="0.43"/>
    <n v="122.09"/>
  </r>
  <r>
    <n v="988"/>
    <n v="4.2"/>
    <s v="Exclude"/>
    <s v="Miscellaneous Tools &amp; Equipment"/>
    <s v="Meter Readers"/>
    <x v="27"/>
    <n v="2011"/>
    <n v="2"/>
    <s v="EA"/>
    <n v="6272.71"/>
    <n v="12545.42"/>
    <n v="18223.36"/>
    <s v="n/a"/>
    <n v="11"/>
    <n v="10"/>
    <n v="1"/>
    <n v="18223.36"/>
    <n v="0"/>
    <n v="0"/>
    <n v="0"/>
    <n v="0"/>
    <n v="0"/>
    <n v="0"/>
    <n v="0"/>
    <n v="0"/>
    <n v="0"/>
  </r>
  <r>
    <n v="989"/>
    <n v="4.2"/>
    <s v="Exclude"/>
    <s v="Miscellaneous Tools &amp; Equipment"/>
    <s v="Meter Pit Gas Gauge"/>
    <x v="27"/>
    <n v="2011"/>
    <n v="1"/>
    <s v="LS"/>
    <n v="601.29999999999995"/>
    <n v="601.29999999999995"/>
    <n v="873.44"/>
    <s v="n/a"/>
    <n v="11"/>
    <n v="15"/>
    <n v="0.73"/>
    <n v="640.52"/>
    <n v="232.92"/>
    <n v="170.53030300568824"/>
    <n v="0"/>
    <n v="0"/>
    <n v="170.53"/>
    <n v="3.5046795325587626E-6"/>
    <n v="157.71"/>
    <n v="0.56000000000000005"/>
    <n v="158.27000000000001"/>
  </r>
  <r>
    <n v="990"/>
    <n v="4.2"/>
    <s v="Exclude"/>
    <s v="Miscellaneous Tools &amp; Equipment"/>
    <s v="Generator ‐ Office"/>
    <x v="15"/>
    <n v="2011"/>
    <n v="1"/>
    <s v="LS"/>
    <n v="26810"/>
    <n v="26810"/>
    <n v="38943.96"/>
    <s v="n/a"/>
    <n v="11"/>
    <n v="25"/>
    <n v="0.44"/>
    <n v="17135.34"/>
    <n v="21808.62"/>
    <n v="15966.986848428272"/>
    <n v="0"/>
    <n v="0"/>
    <n v="15966.99"/>
    <n v="3.2814861343793137E-4"/>
    <n v="14766.69"/>
    <n v="52.18"/>
    <n v="14818.87"/>
  </r>
  <r>
    <n v="991"/>
    <n v="4.2"/>
    <s v="Exclude"/>
    <s v="Miscellaneous Tools &amp; Equipment"/>
    <s v="Portable Honda 1&quot; Pump"/>
    <x v="27"/>
    <n v="2011"/>
    <n v="1"/>
    <s v="EA"/>
    <n v="569.45000000000005"/>
    <n v="569.45000000000005"/>
    <n v="827.18"/>
    <s v="n/a"/>
    <n v="11"/>
    <n v="15"/>
    <n v="0.73"/>
    <n v="606.6"/>
    <n v="220.58"/>
    <n v="161.4956819379818"/>
    <n v="0"/>
    <n v="0"/>
    <n v="161.5"/>
    <n v="3.3190977804975087E-6"/>
    <n v="149.36000000000001"/>
    <n v="0.53"/>
    <n v="149.89000000000001"/>
  </r>
  <r>
    <n v="992"/>
    <n v="4.2"/>
    <s v="Exclude"/>
    <s v="Miscellaneous Tools &amp; Equipment"/>
    <s v="Welder"/>
    <x v="27"/>
    <n v="2012"/>
    <n v="1"/>
    <s v="EA"/>
    <n v="339.98"/>
    <n v="339.98"/>
    <n v="481.22"/>
    <s v="n/a"/>
    <n v="10"/>
    <n v="15"/>
    <n v="0.67"/>
    <n v="320.82"/>
    <n v="160.41"/>
    <n v="117.44275246927036"/>
    <n v="0"/>
    <n v="0"/>
    <n v="117.44"/>
    <n v="2.4135903612484671E-6"/>
    <n v="108.61"/>
    <n v="0.38"/>
    <n v="108.99"/>
  </r>
  <r>
    <n v="993"/>
    <n v="4.2"/>
    <s v="Exclude"/>
    <s v="Miscellaneous Tools &amp; Equipment"/>
    <s v="Meter Reading Equipment"/>
    <x v="27"/>
    <n v="2013"/>
    <n v="1"/>
    <s v="LS"/>
    <n v="17450.75"/>
    <n v="17450.75"/>
    <n v="24082.29"/>
    <s v="n/a"/>
    <n v="9"/>
    <n v="10"/>
    <n v="0.9"/>
    <n v="21674.06"/>
    <n v="2408.23"/>
    <n v="1763.1641405091391"/>
    <n v="0"/>
    <n v="0"/>
    <n v="1763.16"/>
    <n v="3.6235916053634601E-5"/>
    <n v="1630.62"/>
    <n v="5.76"/>
    <n v="1636.3799999999999"/>
  </r>
  <r>
    <n v="994"/>
    <n v="4.2"/>
    <s v="Exclude"/>
    <s v="Miscellaneous Tools &amp; Equipment"/>
    <s v="Mini Excavator"/>
    <x v="28"/>
    <n v="2013"/>
    <n v="1"/>
    <s v="LS"/>
    <n v="40546.199999999997"/>
    <n v="40546.199999999997"/>
    <n v="55954.35"/>
    <s v="n/a"/>
    <n v="9"/>
    <n v="20"/>
    <n v="0.45"/>
    <n v="25179.46"/>
    <n v="30774.89"/>
    <n v="22531.561551892177"/>
    <n v="0"/>
    <n v="0"/>
    <n v="22531.56"/>
    <n v="4.6306161478109259E-4"/>
    <n v="20837.77"/>
    <n v="73.63"/>
    <n v="20911.400000000001"/>
  </r>
  <r>
    <n v="995"/>
    <n v="4.2"/>
    <s v="Exclude"/>
    <s v="Miscellaneous Tools &amp; Equipment"/>
    <s v="Cat Thumb Attachmnet"/>
    <x v="27"/>
    <n v="2013"/>
    <n v="1"/>
    <s v="EA"/>
    <n v="1850"/>
    <n v="1850"/>
    <n v="2553.0300000000002"/>
    <s v="n/a"/>
    <n v="9"/>
    <n v="20"/>
    <n v="0.45"/>
    <n v="1148.8599999999999"/>
    <n v="1404.16"/>
    <n v="1028.0432348809345"/>
    <n v="0"/>
    <n v="0"/>
    <n v="1028.04"/>
    <n v="2.1127958404103149E-5"/>
    <n v="950.76"/>
    <n v="3.36"/>
    <n v="954.12"/>
  </r>
  <r>
    <n v="996"/>
    <n v="4.2"/>
    <s v="Exclude"/>
    <s v="Miscellaneous Tools &amp; Equipment"/>
    <s v="100 Gal. Test Tank"/>
    <x v="27"/>
    <n v="2013"/>
    <n v="1"/>
    <s v="EA"/>
    <n v="2992.85"/>
    <n v="2992.85"/>
    <n v="4130.18"/>
    <s v="n/a"/>
    <n v="9"/>
    <n v="15"/>
    <n v="0.6"/>
    <n v="2478.11"/>
    <n v="1652.07"/>
    <n v="1209.5483328465027"/>
    <n v="0"/>
    <n v="0"/>
    <n v="1209.55"/>
    <n v="2.4858295482357655E-5"/>
    <n v="1118.6199999999999"/>
    <n v="3.95"/>
    <n v="1122.57"/>
  </r>
  <r>
    <n v="997"/>
    <n v="4.2"/>
    <s v="Exclude"/>
    <s v="Miscellaneous Tools &amp; Equipment"/>
    <s v="Kubota Skid Steer"/>
    <x v="28"/>
    <n v="2013"/>
    <n v="1"/>
    <s v="EA"/>
    <n v="29013"/>
    <n v="29013"/>
    <n v="40038.370000000003"/>
    <s v="n/a"/>
    <n v="9"/>
    <n v="20"/>
    <n v="0.45"/>
    <n v="18017.259999999998"/>
    <n v="22021.1"/>
    <n v="16122.552187526026"/>
    <n v="0"/>
    <n v="0"/>
    <n v="16122.55"/>
    <n v="3.3134563418551149E-4"/>
    <n v="14910.55"/>
    <n v="52.68"/>
    <n v="14963.23"/>
  </r>
  <r>
    <n v="998"/>
    <n v="4.2"/>
    <s v="Exclude"/>
    <s v="Miscellaneous Tools &amp; Equipment"/>
    <s v="Harley Rake"/>
    <x v="27"/>
    <n v="2013"/>
    <n v="1"/>
    <s v="EA"/>
    <n v="4782"/>
    <n v="4782"/>
    <n v="6599.23"/>
    <s v="n/a"/>
    <n v="9"/>
    <n v="15"/>
    <n v="0.6"/>
    <n v="3959.54"/>
    <n v="2639.69"/>
    <n v="1932.6255175214035"/>
    <n v="0"/>
    <n v="0"/>
    <n v="1932.63"/>
    <n v="3.9718810795807434E-5"/>
    <n v="1787.35"/>
    <n v="6.32"/>
    <n v="1793.6699999999998"/>
  </r>
  <r>
    <n v="999"/>
    <n v="4.2"/>
    <s v="Exclude"/>
    <s v="Miscellaneous Tools &amp; Equipment"/>
    <s v="Road Plates"/>
    <x v="27"/>
    <n v="2014"/>
    <n v="1"/>
    <s v="LS"/>
    <n v="4596.75"/>
    <n v="4596.75"/>
    <n v="6176.03"/>
    <s v="n/a"/>
    <n v="8"/>
    <n v="25"/>
    <n v="0.32"/>
    <n v="1976.33"/>
    <n v="4199.7"/>
    <n v="3074.7729414948867"/>
    <n v="0"/>
    <n v="0"/>
    <n v="3074.77"/>
    <n v="6.3191716919754328E-5"/>
    <n v="2843.63"/>
    <n v="10.050000000000001"/>
    <n v="2853.6800000000003"/>
  </r>
  <r>
    <n v="1000"/>
    <n v="4.2"/>
    <s v="Exclude"/>
    <s v="Miscellaneous Tools &amp; Equipment"/>
    <s v="Kubota Compactor Plate"/>
    <x v="27"/>
    <n v="2014"/>
    <n v="1"/>
    <s v="EA"/>
    <n v="2100"/>
    <n v="2100"/>
    <n v="2821.49"/>
    <s v="n/a"/>
    <n v="8"/>
    <n v="20"/>
    <n v="0.4"/>
    <n v="1128.5899999999999"/>
    <n v="1692.89"/>
    <n v="1239.4343321968902"/>
    <n v="0"/>
    <n v="0"/>
    <n v="1239.43"/>
    <n v="2.5472379950972305E-5"/>
    <n v="1146.26"/>
    <n v="4.05"/>
    <n v="1150.31"/>
  </r>
  <r>
    <n v="1001"/>
    <n v="4.2"/>
    <s v="Exclude"/>
    <s v="Miscellaneous Tools &amp; Equipment"/>
    <s v="Pocket Colorimeter"/>
    <x v="27"/>
    <n v="2014"/>
    <n v="1"/>
    <s v="EA"/>
    <n v="419.67"/>
    <n v="419.67"/>
    <n v="563.85"/>
    <s v="n/a"/>
    <n v="8"/>
    <n v="10"/>
    <n v="0.8"/>
    <n v="451.08"/>
    <n v="112.77"/>
    <n v="82.563550875628835"/>
    <n v="0"/>
    <n v="0"/>
    <n v="82.56"/>
    <n v="1.6967474474171786E-6"/>
    <n v="76.349999999999994"/>
    <n v="0.27"/>
    <n v="76.61999999999999"/>
  </r>
  <r>
    <n v="1002"/>
    <n v="4.2"/>
    <s v="Exclude"/>
    <s v="Miscellaneous Tools &amp; Equipment"/>
    <s v="Jack Hammer"/>
    <x v="27"/>
    <n v="2014"/>
    <n v="1"/>
    <s v="EA"/>
    <n v="850"/>
    <n v="850"/>
    <n v="1142.03"/>
    <s v="n/a"/>
    <n v="8"/>
    <n v="15"/>
    <n v="0.53"/>
    <n v="609.08000000000004"/>
    <n v="532.95000000000005"/>
    <n v="390.19459465430867"/>
    <n v="0"/>
    <n v="0"/>
    <n v="390.19"/>
    <n v="8.0190635478162408E-6"/>
    <n v="360.86"/>
    <n v="1.28"/>
    <n v="362.14"/>
  </r>
  <r>
    <n v="1003"/>
    <n v="4.2"/>
    <s v="Exclude"/>
    <s v="Miscellaneous Tools &amp; Equipment"/>
    <s v="Valve Turner"/>
    <x v="27"/>
    <n v="2015"/>
    <n v="1"/>
    <s v="EA"/>
    <n v="4700"/>
    <n v="4700"/>
    <n v="6170.65"/>
    <s v="n/a"/>
    <n v="7"/>
    <n v="15"/>
    <n v="0.47"/>
    <n v="2879.64"/>
    <n v="3291.01"/>
    <n v="2409.483653163104"/>
    <n v="0"/>
    <n v="0"/>
    <n v="2409.48"/>
    <n v="4.9518883716118501E-5"/>
    <n v="2228.35"/>
    <n v="7.87"/>
    <n v="2236.2199999999998"/>
  </r>
  <r>
    <n v="1004"/>
    <n v="4.2"/>
    <s v="Exclude"/>
    <s v="Miscellaneous Tools &amp; Equipment"/>
    <s v="Dickson Pressure Logger"/>
    <x v="27"/>
    <n v="2015"/>
    <n v="1"/>
    <s v="EA"/>
    <n v="505.87"/>
    <n v="505.87"/>
    <n v="664.16"/>
    <s v="n/a"/>
    <n v="7"/>
    <n v="15"/>
    <n v="0.47"/>
    <n v="309.94"/>
    <n v="354.22"/>
    <n v="259.33901739084195"/>
    <n v="0"/>
    <n v="0"/>
    <n v="259.33999999999997"/>
    <n v="5.3298750364967417E-6"/>
    <n v="239.84"/>
    <n v="0.85"/>
    <n v="240.69"/>
  </r>
  <r>
    <n v="1005"/>
    <n v="4.2"/>
    <s v="Exclude"/>
    <s v="Miscellaneous Tools &amp; Equipment"/>
    <s v="Tank Mixer"/>
    <x v="27"/>
    <n v="2015"/>
    <n v="5"/>
    <s v="EA"/>
    <n v="20000"/>
    <n v="100000"/>
    <n v="131290.48000000001"/>
    <s v="n/a"/>
    <n v="7"/>
    <n v="25"/>
    <n v="0.28000000000000003"/>
    <n v="36761.339999999997"/>
    <n v="94529.15"/>
    <n v="69208.675048815712"/>
    <n v="0"/>
    <n v="0"/>
    <n v="69208.679999999993"/>
    <n v="1.4223552704592092E-3"/>
    <n v="64005.99"/>
    <n v="226.15"/>
    <n v="64232.14"/>
  </r>
  <r>
    <n v="1006"/>
    <n v="4.2"/>
    <s v="Exclude"/>
    <s v="Miscellaneous Tools &amp; Equipment"/>
    <s v="Bradco 84&quot; Snow Plate"/>
    <x v="27"/>
    <n v="2015"/>
    <n v="1"/>
    <s v="EA"/>
    <n v="3335"/>
    <n v="3335"/>
    <n v="4378.54"/>
    <s v="n/a"/>
    <n v="7"/>
    <n v="15"/>
    <n v="0.47"/>
    <n v="2043.32"/>
    <n v="2335.2199999999998"/>
    <n v="1709.710519427028"/>
    <n v="0"/>
    <n v="0"/>
    <n v="1709.71"/>
    <n v="3.5137428274268702E-5"/>
    <n v="1581.18"/>
    <n v="5.59"/>
    <n v="1586.77"/>
  </r>
  <r>
    <n v="1007"/>
    <n v="4.2"/>
    <s v="Exclude"/>
    <s v="Miscellaneous Tools &amp; Equipment"/>
    <s v="Lawn Mower &amp; Accessories"/>
    <x v="28"/>
    <n v="2015"/>
    <n v="1"/>
    <s v="LS"/>
    <n v="8696.99"/>
    <n v="8696.99"/>
    <n v="11418.32"/>
    <s v="n/a"/>
    <n v="7"/>
    <n v="15"/>
    <n v="0.47"/>
    <n v="5328.55"/>
    <n v="6089.77"/>
    <n v="4458.5708540913201"/>
    <n v="0"/>
    <n v="0"/>
    <n v="4458.57"/>
    <n v="9.1631144217911936E-5"/>
    <n v="4123.3999999999996"/>
    <n v="14.57"/>
    <n v="4137.9699999999993"/>
  </r>
  <r>
    <n v="1008"/>
    <n v="4.2"/>
    <s v="Exclude"/>
    <s v="Miscellaneous Tools &amp; Equipment"/>
    <s v="Pelican Light Stand"/>
    <x v="27"/>
    <n v="2015"/>
    <n v="1"/>
    <s v="EA"/>
    <n v="854.4"/>
    <n v="854.4"/>
    <n v="1121.75"/>
    <s v="n/a"/>
    <n v="7"/>
    <n v="15"/>
    <n v="0.47"/>
    <n v="523.48"/>
    <n v="598.26"/>
    <n v="438.01072933274543"/>
    <n v="0"/>
    <n v="0"/>
    <n v="438.01"/>
    <n v="9.0018453178681977E-6"/>
    <n v="405.08"/>
    <n v="1.43"/>
    <n v="406.51"/>
  </r>
  <r>
    <n v="1009"/>
    <n v="4.2"/>
    <s v="Exclude"/>
    <s v="Miscellaneous Tools &amp; Equipment"/>
    <s v="Schonstedt Mag. Locator"/>
    <x v="27"/>
    <n v="2015"/>
    <n v="1"/>
    <s v="EA"/>
    <n v="879"/>
    <n v="879"/>
    <n v="1154.04"/>
    <s v="n/a"/>
    <n v="7"/>
    <n v="10"/>
    <n v="0.7"/>
    <n v="807.83"/>
    <n v="346.21"/>
    <n v="253.47456724883793"/>
    <n v="0"/>
    <n v="0"/>
    <n v="253.47"/>
    <n v="5.209236621812406E-6"/>
    <n v="234.42"/>
    <n v="0.83"/>
    <n v="235.25"/>
  </r>
  <r>
    <n v="1010"/>
    <n v="4.2"/>
    <s v="Exclude"/>
    <s v="Miscellaneous Tools &amp; Equipment"/>
    <s v="Stihl Chain Saw"/>
    <x v="27"/>
    <n v="2015"/>
    <n v="1"/>
    <s v="EA"/>
    <n v="879.96"/>
    <n v="879.96"/>
    <n v="1155.3"/>
    <s v="n/a"/>
    <n v="7"/>
    <n v="15"/>
    <n v="0.47"/>
    <n v="539.14"/>
    <n v="616.16"/>
    <n v="451.1160548685595"/>
    <n v="0"/>
    <n v="0"/>
    <n v="451.12"/>
    <n v="9.2712779612262303E-6"/>
    <n v="417.21"/>
    <n v="1.47"/>
    <n v="418.68"/>
  </r>
  <r>
    <n v="1011"/>
    <n v="4.2"/>
    <s v="Exclude"/>
    <s v="Miscellaneous Tools &amp; Equipment"/>
    <s v="Shoring Equipment"/>
    <x v="27"/>
    <n v="2016"/>
    <n v="1"/>
    <s v="EA"/>
    <n v="4356"/>
    <n v="4356"/>
    <n v="5551.39"/>
    <s v="n/a"/>
    <n v="6"/>
    <n v="25"/>
    <n v="0.24"/>
    <n v="1332.33"/>
    <n v="4219.0600000000004"/>
    <n v="3088.9471930241252"/>
    <n v="0"/>
    <n v="0"/>
    <n v="3088.95"/>
    <n v="6.3483139870388724E-5"/>
    <n v="2856.74"/>
    <n v="10.09"/>
    <n v="2866.83"/>
  </r>
  <r>
    <n v="1012"/>
    <n v="4.2"/>
    <s v="Exclude"/>
    <s v="Miscellaneous Tools &amp; Equipment"/>
    <s v="Meter Test Branch"/>
    <x v="27"/>
    <n v="2016"/>
    <n v="1"/>
    <s v="EA"/>
    <n v="9423.92"/>
    <n v="9423.92"/>
    <n v="12010.07"/>
    <s v="n/a"/>
    <n v="6"/>
    <n v="25"/>
    <n v="0.24"/>
    <n v="2882.42"/>
    <n v="9127.66"/>
    <n v="6682.7349542027323"/>
    <n v="0"/>
    <n v="0"/>
    <n v="6682.73"/>
    <n v="1.3734138892052084E-4"/>
    <n v="6180.36"/>
    <n v="21.84"/>
    <n v="6202.2"/>
  </r>
  <r>
    <n v="1013"/>
    <n v="4.2"/>
    <s v="Exclude"/>
    <s v="Miscellaneous Tools &amp; Equipment"/>
    <s v="Flexnet (Base Stations)"/>
    <x v="27"/>
    <n v="2016"/>
    <n v="1"/>
    <s v="LS"/>
    <n v="150680"/>
    <n v="150680"/>
    <n v="192030.28"/>
    <s v="n/a"/>
    <n v="6"/>
    <n v="10"/>
    <n v="0.6"/>
    <n v="115218.17"/>
    <n v="76812.11"/>
    <n v="56237.302047081655"/>
    <n v="0"/>
    <n v="0"/>
    <n v="56237.3"/>
    <n v="1.1557715022363626E-3"/>
    <n v="52009.72"/>
    <n v="183.77"/>
    <n v="52193.49"/>
  </r>
  <r>
    <n v="1014"/>
    <n v="4.2"/>
    <s v="Exclude"/>
    <s v="Miscellaneous Tools &amp; Equipment"/>
    <s v="Trimble Handheld"/>
    <x v="27"/>
    <n v="2016"/>
    <n v="1"/>
    <s v="LS"/>
    <n v="5985.42"/>
    <n v="5985.42"/>
    <n v="7627.97"/>
    <s v="n/a"/>
    <n v="6"/>
    <n v="5"/>
    <n v="1"/>
    <n v="7627.97"/>
    <n v="0"/>
    <n v="0"/>
    <n v="0"/>
    <n v="0"/>
    <n v="0"/>
    <n v="0"/>
    <n v="0"/>
    <n v="0"/>
    <n v="0"/>
  </r>
  <r>
    <n v="1015"/>
    <n v="4.2"/>
    <s v="Exclude"/>
    <s v="Miscellaneous Tools &amp; Equipment"/>
    <s v="Flexnet Tower"/>
    <x v="27"/>
    <n v="2017"/>
    <n v="1"/>
    <s v="LS"/>
    <n v="14000"/>
    <n v="14000"/>
    <n v="17178.91"/>
    <s v="n/a"/>
    <n v="5"/>
    <n v="25"/>
    <n v="0.2"/>
    <n v="3435.78"/>
    <n v="13743.13"/>
    <n v="10061.910197263285"/>
    <n v="0"/>
    <n v="0"/>
    <n v="10061.91"/>
    <n v="2.0678924550195473E-4"/>
    <n v="9305.52"/>
    <n v="32.880000000000003"/>
    <n v="9338.4"/>
  </r>
  <r>
    <n v="1016"/>
    <n v="4.2"/>
    <s v="Exclude"/>
    <s v="Miscellaneous Tools &amp; Equipment"/>
    <s v="Trimble Nomad 1050LE"/>
    <x v="27"/>
    <n v="2017"/>
    <n v="1"/>
    <s v="LS"/>
    <n v="1899"/>
    <n v="1899"/>
    <n v="2330.1999999999998"/>
    <s v="n/a"/>
    <n v="5"/>
    <n v="5"/>
    <n v="1"/>
    <n v="2330.1999999999998"/>
    <n v="0"/>
    <n v="0"/>
    <n v="0"/>
    <n v="0"/>
    <n v="0"/>
    <n v="0"/>
    <n v="0"/>
    <n v="0"/>
    <n v="0"/>
  </r>
  <r>
    <n v="1017"/>
    <n v="4.2"/>
    <s v="Exclude"/>
    <s v="Miscellaneous Tools &amp; Equipment"/>
    <s v="Trimble TSC3 GIS"/>
    <x v="27"/>
    <n v="2017"/>
    <n v="1"/>
    <s v="LS"/>
    <n v="4867.95"/>
    <n v="4867.95"/>
    <n v="5973.29"/>
    <s v="n/a"/>
    <n v="5"/>
    <n v="5"/>
    <n v="1"/>
    <n v="5973.29"/>
    <n v="0"/>
    <n v="0"/>
    <n v="0"/>
    <n v="0"/>
    <n v="0"/>
    <n v="0"/>
    <n v="0"/>
    <n v="0"/>
    <n v="0"/>
  </r>
  <r>
    <n v="1018"/>
    <n v="4.2"/>
    <s v="Exclude"/>
    <s v="Miscellaneous Tools &amp; Equipment"/>
    <s v="Subsurface Locator"/>
    <x v="27"/>
    <n v="2017"/>
    <n v="1"/>
    <s v="LS"/>
    <n v="1178"/>
    <n v="1178"/>
    <n v="1445.48"/>
    <s v="n/a"/>
    <n v="5"/>
    <n v="10"/>
    <n v="0.5"/>
    <n v="722.74"/>
    <n v="722.74"/>
    <n v="529.14765238850737"/>
    <n v="0"/>
    <n v="0"/>
    <n v="529.15"/>
    <n v="1.0874926257277131E-5"/>
    <n v="489.37"/>
    <n v="1.73"/>
    <n v="491.1"/>
  </r>
  <r>
    <n v="1019"/>
    <n v="4.2"/>
    <s v="Exclude"/>
    <s v="Miscellaneous Tools &amp; Equipment"/>
    <s v="Pipehorn MD820 Locator"/>
    <x v="27"/>
    <n v="2017"/>
    <n v="1"/>
    <s v="EA"/>
    <n v="1019"/>
    <n v="1019"/>
    <n v="1250.3800000000001"/>
    <s v="n/a"/>
    <n v="5"/>
    <n v="10"/>
    <n v="0.5"/>
    <n v="625.19000000000005"/>
    <n v="625.19000000000005"/>
    <n v="457.72728892377756"/>
    <n v="0"/>
    <n v="0"/>
    <n v="457.73"/>
    <n v="9.4071246258026298E-6"/>
    <n v="423.32"/>
    <n v="1.5"/>
    <n v="424.82"/>
  </r>
  <r>
    <n v="1020"/>
    <n v="4.2"/>
    <s v="Exclude"/>
    <s v="Miscellaneous Tools &amp; Equipment"/>
    <s v="18&quot; Floor Saw"/>
    <x v="27"/>
    <n v="2018"/>
    <n v="1"/>
    <s v="EA"/>
    <n v="2000"/>
    <n v="2000"/>
    <n v="2382.0300000000002"/>
    <s v="n/a"/>
    <n v="4"/>
    <n v="15"/>
    <n v="0.27"/>
    <n v="635.21"/>
    <n v="1746.82"/>
    <n v="1278.9187012553512"/>
    <n v="0"/>
    <n v="0"/>
    <n v="1278.92"/>
    <n v="2.628396615129334E-5"/>
    <n v="1182.78"/>
    <n v="4.18"/>
    <n v="1186.96"/>
  </r>
  <r>
    <n v="1021"/>
    <n v="4.2"/>
    <s v="Exclude"/>
    <s v="Miscellaneous Tools &amp; Equipment"/>
    <s v="Trimble Tablets"/>
    <x v="27"/>
    <n v="2018"/>
    <n v="4"/>
    <s v="EA"/>
    <n v="3699"/>
    <n v="14796"/>
    <n v="17622.25"/>
    <s v="n/a"/>
    <n v="4"/>
    <n v="5"/>
    <n v="0.8"/>
    <n v="14097.8"/>
    <n v="3524.45"/>
    <n v="2580.3946695363129"/>
    <n v="0"/>
    <n v="0"/>
    <n v="2580.39"/>
    <n v="5.3031372890513722E-5"/>
    <n v="2386.41"/>
    <n v="8.43"/>
    <n v="2394.8399999999997"/>
  </r>
  <r>
    <n v="1022"/>
    <n v="4.2"/>
    <s v="Exclude"/>
    <s v="Miscellaneous Tools &amp; Equipment"/>
    <s v="84&quot; Broom"/>
    <x v="27"/>
    <n v="2019"/>
    <n v="1"/>
    <s v="EA"/>
    <n v="4750"/>
    <n v="4750"/>
    <n v="5547.49"/>
    <s v="n/a"/>
    <n v="3"/>
    <n v="15"/>
    <n v="0.2"/>
    <n v="1109.5"/>
    <n v="4437.99"/>
    <n v="3249.2348421613192"/>
    <n v="0"/>
    <n v="0"/>
    <n v="3249.23"/>
    <n v="6.6777164590253374E-5"/>
    <n v="3004.97"/>
    <n v="10.62"/>
    <n v="3015.5899999999997"/>
  </r>
  <r>
    <n v="1023"/>
    <n v="4.2"/>
    <s v="Exclude"/>
    <s v="Miscellaneous Tools &amp; Equipment"/>
    <s v="Pneumatic Drill"/>
    <x v="27"/>
    <n v="2020"/>
    <n v="1"/>
    <s v="EA"/>
    <n v="2267.88"/>
    <n v="2267.88"/>
    <n v="2605.91"/>
    <s v="n/a"/>
    <n v="2"/>
    <n v="15"/>
    <n v="0.13"/>
    <n v="347.45"/>
    <n v="2258.4499999999998"/>
    <n v="1653.5040478413043"/>
    <n v="0"/>
    <n v="0"/>
    <n v="1653.5"/>
    <n v="3.3982217833143228E-5"/>
    <n v="1529.2"/>
    <n v="5.4"/>
    <n v="1534.6000000000001"/>
  </r>
  <r>
    <n v="1024"/>
    <n v="4.2"/>
    <s v="Exclude"/>
    <s v="Miscellaneous Tools &amp; Equipment"/>
    <s v="Gas Detector"/>
    <x v="27"/>
    <n v="2021"/>
    <n v="1"/>
    <s v="LS"/>
    <n v="2890"/>
    <n v="2890"/>
    <n v="3138.2"/>
    <s v="n/a"/>
    <n v="1"/>
    <n v="10"/>
    <n v="0.1"/>
    <n v="313.82"/>
    <n v="2824.38"/>
    <n v="2067.8446556895324"/>
    <n v="0"/>
    <n v="0"/>
    <n v="2067.84"/>
    <n v="4.2497604671355843E-5"/>
    <n v="1912.39"/>
    <n v="6.76"/>
    <n v="1919.15"/>
  </r>
  <r>
    <n v="1025"/>
    <m/>
    <m/>
    <s v="Miscellaneous Tools &amp; Equipment TOTALS"/>
    <m/>
    <x v="1"/>
    <m/>
    <m/>
    <m/>
    <m/>
    <n v="698924.34"/>
    <n v="1130127.8499999996"/>
    <m/>
    <m/>
    <m/>
    <m/>
    <n v="791840.31999999948"/>
    <n v="338287.54000000004"/>
    <n v="247674.20873797394"/>
    <n v="0"/>
    <n v="0"/>
    <n v="247674.17000000004"/>
    <n v="5.0901225259044119E-3"/>
    <n v="229055.52"/>
    <n v="809.34999999999991"/>
    <n v="229864.86999999997"/>
  </r>
  <r>
    <n v="1026"/>
    <n v="4.2"/>
    <s v="Exclude"/>
    <s v="Transportation Equipment"/>
    <s v="TR8 Peterbilt 10' Dump Truck"/>
    <x v="29"/>
    <n v="1995"/>
    <n v="1"/>
    <s v="EA"/>
    <n v="49362"/>
    <n v="49362"/>
    <n v="118871.2"/>
    <s v="n/a"/>
    <n v="27"/>
    <n v="25"/>
    <n v="1"/>
    <n v="118871.2"/>
    <n v="0"/>
    <n v="0"/>
    <n v="0"/>
    <n v="0"/>
    <n v="0"/>
    <n v="0"/>
    <n v="0"/>
    <n v="0"/>
    <n v="0"/>
  </r>
  <r>
    <n v="1027"/>
    <n v="4.2"/>
    <s v="Exclude"/>
    <s v="Transportation Equipment"/>
    <s v="Apex Trailer"/>
    <x v="28"/>
    <n v="1999"/>
    <n v="1"/>
    <s v="EA"/>
    <n v="8250"/>
    <n v="8250"/>
    <n v="17939.22"/>
    <s v="n/a"/>
    <n v="23"/>
    <n v="25"/>
    <n v="0.92"/>
    <n v="16504.080000000002"/>
    <n v="1435.14"/>
    <n v="1050.7249658920809"/>
    <n v="0"/>
    <n v="0"/>
    <n v="1050.72"/>
    <n v="2.1594070711605835E-5"/>
    <n v="971.73"/>
    <n v="3.43"/>
    <n v="975.16"/>
  </r>
  <r>
    <n v="1028"/>
    <n v="4.2"/>
    <s v="Exclude"/>
    <s v="Transportation Equipment"/>
    <s v="Brimar Trailer"/>
    <x v="28"/>
    <n v="2000"/>
    <n v="1"/>
    <s v="EA"/>
    <n v="4995"/>
    <n v="4995"/>
    <n v="10578.54"/>
    <s v="n/a"/>
    <n v="22"/>
    <n v="25"/>
    <n v="0.88"/>
    <n v="9309.1200000000008"/>
    <n v="1269.43"/>
    <n v="929.40186563846339"/>
    <n v="0"/>
    <n v="0"/>
    <n v="929.4"/>
    <n v="1.9100739796869256E-5"/>
    <n v="859.53"/>
    <n v="3.04"/>
    <n v="862.56999999999994"/>
  </r>
  <r>
    <n v="1029"/>
    <n v="4.2"/>
    <s v="Exclude"/>
    <s v="Transportation Equipment"/>
    <s v="Mower Trailer"/>
    <x v="28"/>
    <n v="2001"/>
    <n v="1"/>
    <s v="EA"/>
    <n v="735"/>
    <n v="735"/>
    <n v="1526.66"/>
    <s v="n/a"/>
    <n v="21"/>
    <n v="25"/>
    <n v="0.84"/>
    <n v="1282.4000000000001"/>
    <n v="244.27"/>
    <n v="178.84010439292237"/>
    <n v="0"/>
    <n v="0"/>
    <n v="178.84"/>
    <n v="3.6754640685088202E-6"/>
    <n v="165.4"/>
    <n v="0.57999999999999996"/>
    <n v="165.98000000000002"/>
  </r>
  <r>
    <n v="1030"/>
    <n v="4.2"/>
    <s v="Exclude"/>
    <s v="Transportation Equipment"/>
    <s v="Truck Radios"/>
    <x v="28"/>
    <n v="2001"/>
    <n v="1"/>
    <s v="LS"/>
    <n v="314.81"/>
    <n v="314.81"/>
    <n v="653.89"/>
    <s v="n/a"/>
    <n v="21"/>
    <n v="10"/>
    <n v="1"/>
    <n v="653.89"/>
    <n v="0"/>
    <n v="0"/>
    <n v="0"/>
    <n v="0"/>
    <n v="0"/>
    <n v="0"/>
    <n v="0"/>
    <n v="0"/>
    <n v="0"/>
  </r>
  <r>
    <n v="1031"/>
    <n v="4.2"/>
    <s v="Exclude"/>
    <s v="Transportation Equipment"/>
    <s v="Ford F250"/>
    <x v="29"/>
    <n v="2004"/>
    <n v="1"/>
    <s v="EA"/>
    <n v="28871"/>
    <n v="28871"/>
    <n v="53461.06"/>
    <s v="n/a"/>
    <n v="18"/>
    <n v="10"/>
    <n v="1"/>
    <n v="53461.06"/>
    <n v="0"/>
    <n v="0"/>
    <n v="0"/>
    <n v="0"/>
    <n v="0"/>
    <n v="0"/>
    <n v="0"/>
    <n v="0"/>
    <n v="0"/>
  </r>
  <r>
    <n v="1032"/>
    <n v="4.2"/>
    <s v="Exclude"/>
    <s v="Transportation Equipment"/>
    <s v="Trailer"/>
    <x v="28"/>
    <n v="2004"/>
    <n v="1"/>
    <s v="EA"/>
    <n v="5547.5"/>
    <n v="5547.5"/>
    <n v="10272.43"/>
    <s v="n/a"/>
    <n v="18"/>
    <n v="25"/>
    <n v="0.72"/>
    <n v="7396.15"/>
    <n v="2876.28"/>
    <n v="2105.8427783324792"/>
    <n v="0"/>
    <n v="0"/>
    <n v="2105.84"/>
    <n v="4.3278568855002316E-5"/>
    <n v="1947.54"/>
    <n v="6.88"/>
    <n v="1954.42"/>
  </r>
  <r>
    <n v="1033"/>
    <n v="4.2"/>
    <s v="Exclude"/>
    <s v="Transportation Equipment"/>
    <s v="TR 5 Ford F550"/>
    <x v="29"/>
    <n v="2008"/>
    <n v="1"/>
    <s v="EA"/>
    <n v="58300"/>
    <n v="58300"/>
    <n v="92431.11"/>
    <s v="n/a"/>
    <n v="14"/>
    <n v="15"/>
    <n v="0.93"/>
    <n v="86269.03"/>
    <n v="6162.07"/>
    <n v="4511.5046549985464"/>
    <n v="0"/>
    <n v="0"/>
    <n v="4511.5"/>
    <n v="9.2718945118975299E-5"/>
    <n v="4172.3500000000004"/>
    <n v="14.74"/>
    <n v="4187.09"/>
  </r>
  <r>
    <n v="1034"/>
    <n v="4.2"/>
    <s v="Exclude"/>
    <s v="Transportation Equipment"/>
    <s v="Utility Vac"/>
    <x v="28"/>
    <n v="2008"/>
    <n v="1"/>
    <s v="EA"/>
    <n v="41580"/>
    <n v="41580"/>
    <n v="65922.559999999998"/>
    <s v="n/a"/>
    <n v="14"/>
    <n v="25"/>
    <n v="0.56000000000000005"/>
    <n v="36916.639999999999"/>
    <n v="29005.93"/>
    <n v="21236.433246873534"/>
    <n v="0"/>
    <n v="0"/>
    <n v="21236.43"/>
    <n v="4.3644450575040686E-4"/>
    <n v="19640"/>
    <n v="69.39"/>
    <n v="19709.39"/>
  </r>
  <r>
    <n v="1035"/>
    <n v="4.2"/>
    <s v="Exclude"/>
    <s v="Transportation Equipment"/>
    <s v="CAT w/80 KW Generator"/>
    <x v="28"/>
    <n v="2009"/>
    <n v="1"/>
    <s v="EA"/>
    <n v="67000"/>
    <n v="67000"/>
    <n v="103001.75"/>
    <s v="n/a"/>
    <n v="13"/>
    <n v="25"/>
    <n v="0.52"/>
    <n v="53560.91"/>
    <n v="49440.84"/>
    <n v="36197.670556653582"/>
    <n v="0"/>
    <n v="0"/>
    <n v="36197.67"/>
    <n v="7.4392325793301085E-4"/>
    <n v="33476.550000000003"/>
    <n v="118.28"/>
    <n v="33594.83"/>
  </r>
  <r>
    <n v="1036"/>
    <n v="4.2"/>
    <s v="Exclude"/>
    <s v="Transportation Equipment"/>
    <s v="TR 3 Ford F250"/>
    <x v="29"/>
    <n v="2011"/>
    <n v="1"/>
    <s v="EA"/>
    <n v="30128"/>
    <n v="30128"/>
    <n v="43763.66"/>
    <s v="n/a"/>
    <n v="11"/>
    <n v="10"/>
    <n v="1"/>
    <n v="43763.66"/>
    <n v="0"/>
    <n v="0"/>
    <n v="0"/>
    <n v="0"/>
    <n v="0"/>
    <n v="0"/>
    <n v="0"/>
    <n v="0"/>
    <n v="0"/>
  </r>
  <r>
    <n v="1037"/>
    <n v="4.2"/>
    <s v="Exclude"/>
    <s v="Transportation Equipment"/>
    <s v="TR 7 Truck"/>
    <x v="29"/>
    <n v="2011"/>
    <n v="1"/>
    <s v="EA"/>
    <n v="35180.1"/>
    <n v="35180.1"/>
    <n v="51102.3"/>
    <s v="n/a"/>
    <n v="11"/>
    <n v="10"/>
    <n v="1"/>
    <n v="51102.3"/>
    <n v="0"/>
    <n v="0"/>
    <n v="0"/>
    <n v="0"/>
    <n v="0"/>
    <n v="0"/>
    <n v="0"/>
    <n v="0"/>
    <n v="0"/>
  </r>
  <r>
    <n v="1038"/>
    <n v="4.2"/>
    <s v="Exclude"/>
    <s v="Transportation Equipment"/>
    <s v="TR 2 Ford F150"/>
    <x v="29"/>
    <n v="2013"/>
    <n v="1"/>
    <s v="EA"/>
    <n v="25577.1"/>
    <n v="25577.1"/>
    <n v="35296.769999999997"/>
    <s v="n/a"/>
    <n v="9"/>
    <n v="10"/>
    <n v="0.9"/>
    <n v="31767.1"/>
    <n v="3529.68"/>
    <n v="2584.2237674442631"/>
    <n v="0"/>
    <n v="0"/>
    <n v="2584.2199999999998"/>
    <n v="5.3110085859549666E-5"/>
    <n v="2389.9499999999998"/>
    <n v="8.44"/>
    <n v="2398.39"/>
  </r>
  <r>
    <n v="1039"/>
    <n v="4.2"/>
    <s v="Exclude"/>
    <s v="Transportation Equipment"/>
    <s v="Sure Trac Trailer"/>
    <x v="28"/>
    <n v="2013"/>
    <n v="1"/>
    <s v="EA"/>
    <n v="5350"/>
    <n v="5350"/>
    <n v="7383.08"/>
    <s v="n/a"/>
    <n v="9"/>
    <n v="25"/>
    <n v="0.36"/>
    <n v="2657.91"/>
    <n v="4725.17"/>
    <n v="3459.4911207856262"/>
    <n v="0"/>
    <n v="0"/>
    <n v="3459.49"/>
    <n v="7.1098362728503567E-5"/>
    <n v="3199.43"/>
    <n v="11.3"/>
    <n v="3210.73"/>
  </r>
  <r>
    <n v="1040"/>
    <n v="4.2"/>
    <s v="Exclude"/>
    <s v="Transportation Equipment"/>
    <s v="TR 4 F250"/>
    <x v="29"/>
    <n v="2017"/>
    <n v="1"/>
    <s v="EA"/>
    <n v="40231.440000000002"/>
    <n v="40231.440000000002"/>
    <n v="49366.6"/>
    <s v="n/a"/>
    <n v="5"/>
    <n v="10"/>
    <n v="0.5"/>
    <n v="24683.3"/>
    <n v="24683.3"/>
    <n v="18071.658201014536"/>
    <n v="0"/>
    <n v="0"/>
    <n v="18071.66"/>
    <n v="3.7140313681675299E-4"/>
    <n v="16713.14"/>
    <n v="59.05"/>
    <n v="16772.189999999999"/>
  </r>
  <r>
    <n v="1041"/>
    <m/>
    <m/>
    <s v="Transportation Equipment TOTALS"/>
    <m/>
    <x v="1"/>
    <m/>
    <m/>
    <m/>
    <m/>
    <n v="401421.94999999995"/>
    <n v="661570.82999999996"/>
    <m/>
    <m/>
    <m/>
    <m/>
    <n v="538198.75"/>
    <n v="123372.10999999999"/>
    <n v="90325.791262026018"/>
    <n v="0"/>
    <n v="0"/>
    <n v="90325.77"/>
    <n v="1.8563471376391856E-3"/>
    <n v="83535.62"/>
    <n v="295.13"/>
    <n v="83830.75"/>
  </r>
  <r>
    <n v="1042"/>
    <n v="5.2"/>
    <s v="Exclude"/>
    <s v="Clark County Easements"/>
    <s v="Perry Crossing Road - Abbott, Donald"/>
    <x v="30"/>
    <s v="tbd"/>
    <n v="0.03"/>
    <s v="Acres"/>
    <n v="75000"/>
    <n v="2582.64"/>
    <s v="n/a"/>
    <s v="n/a"/>
    <s v="n/a"/>
    <s v="n/a"/>
    <n v="0"/>
    <n v="0"/>
    <n v="2582.64"/>
    <n v="2582.64"/>
    <n v="0"/>
    <n v="0"/>
    <n v="2582.64"/>
    <n v="5.3077614190861209E-5"/>
    <n v="2388.4899999999998"/>
    <n v="8.44"/>
    <n v="2396.9299999999998"/>
  </r>
  <r>
    <n v="1043"/>
    <n v="5.2"/>
    <s v="Exclude"/>
    <s v="Clark County Easements"/>
    <s v="Perry Crossing Road - Adam, John &amp; June"/>
    <x v="30"/>
    <s v="tbd"/>
    <n v="0.4"/>
    <s v="Acres"/>
    <n v="75000"/>
    <n v="30243.85"/>
    <s v="n/a"/>
    <s v="n/a"/>
    <s v="n/a"/>
    <s v="n/a"/>
    <n v="0"/>
    <n v="0"/>
    <n v="30243.85"/>
    <n v="30243.85"/>
    <n v="0"/>
    <n v="0"/>
    <n v="30243.85"/>
    <n v="6.2156220067306235E-4"/>
    <n v="27970.3"/>
    <n v="98.83"/>
    <n v="28069.13"/>
  </r>
  <r>
    <n v="1044"/>
    <n v="5.2"/>
    <s v="Exclude"/>
    <s v="Clark County Easements"/>
    <s v="Bennettsville - Allen, Gregory and Mary"/>
    <x v="30"/>
    <s v="tbd"/>
    <n v="0.24"/>
    <s v="Acres"/>
    <n v="75000"/>
    <n v="17666.59"/>
    <s v="n/a"/>
    <s v="n/a"/>
    <s v="n/a"/>
    <s v="n/a"/>
    <n v="0"/>
    <n v="0"/>
    <n v="17666.59"/>
    <n v="17666.59"/>
    <n v="0"/>
    <n v="0"/>
    <n v="17666.59"/>
    <n v="3.6307826413597201E-4"/>
    <n v="16338.52"/>
    <n v="57.73"/>
    <n v="16396.25"/>
  </r>
  <r>
    <n v="1045"/>
    <n v="5.2"/>
    <s v="Exclude"/>
    <s v="Clark County Easements"/>
    <s v="Ebenezer Church Road - Allen, Gregory W &amp; Mary E"/>
    <x v="30"/>
    <s v="tbd"/>
    <n v="0.23"/>
    <s v="Acres"/>
    <n v="75000"/>
    <n v="17335.95"/>
    <s v="n/a"/>
    <s v="n/a"/>
    <s v="n/a"/>
    <s v="n/a"/>
    <n v="0"/>
    <n v="0"/>
    <n v="17335.95"/>
    <n v="17335.95"/>
    <n v="0"/>
    <n v="0"/>
    <n v="17335.95"/>
    <n v="3.56283053670686E-4"/>
    <n v="16032.74"/>
    <n v="56.65"/>
    <n v="16089.39"/>
  </r>
  <r>
    <n v="1046"/>
    <n v="5.2"/>
    <s v="Exclude"/>
    <s v="Clark County Easements"/>
    <s v="Bennettsville Road - Allen, Marvin &amp; Norma"/>
    <x v="30"/>
    <s v="tbd"/>
    <n v="0.28000000000000003"/>
    <s v="Acres"/>
    <n v="75000"/>
    <n v="20907.419999999998"/>
    <s v="n/a"/>
    <s v="n/a"/>
    <s v="n/a"/>
    <s v="n/a"/>
    <n v="0"/>
    <n v="0"/>
    <n v="20907.419999999998"/>
    <n v="20907.419999999998"/>
    <n v="0"/>
    <n v="0"/>
    <n v="20907.419999999998"/>
    <n v="4.2968279453826143E-4"/>
    <n v="19335.73"/>
    <n v="68.319999999999993"/>
    <n v="19404.05"/>
  </r>
  <r>
    <n v="1047"/>
    <n v="5.2"/>
    <s v="Exclude"/>
    <s v="Clark County Easements"/>
    <s v="Wilson Switch Road - Andrews, Alpha Pearl"/>
    <x v="30"/>
    <s v="tbd"/>
    <n v="0.04"/>
    <s v="Acres"/>
    <n v="75000"/>
    <n v="3103.21"/>
    <s v="n/a"/>
    <s v="n/a"/>
    <s v="n/a"/>
    <s v="n/a"/>
    <n v="0"/>
    <n v="0"/>
    <n v="3103.21"/>
    <n v="3103.21"/>
    <n v="0"/>
    <n v="0"/>
    <n v="3103.21"/>
    <n v="6.3776206956146591E-5"/>
    <n v="2869.93"/>
    <n v="10.14"/>
    <n v="2880.0699999999997"/>
  </r>
  <r>
    <n v="1048"/>
    <n v="5.2"/>
    <s v="Exclude"/>
    <s v="Clark County Easements"/>
    <s v="Bennettsville Road - Anson,  Francis &amp; Felicia"/>
    <x v="30"/>
    <s v="tbd"/>
    <n v="0.03"/>
    <s v="Acres"/>
    <n v="75000"/>
    <n v="2202.33"/>
    <s v="n/a"/>
    <s v="n/a"/>
    <s v="n/a"/>
    <s v="n/a"/>
    <n v="0"/>
    <n v="0"/>
    <n v="2202.33"/>
    <n v="2202.33"/>
    <n v="0"/>
    <n v="0"/>
    <n v="2202.33"/>
    <n v="4.5261601330793054E-5"/>
    <n v="2036.77"/>
    <n v="7.2"/>
    <n v="2043.97"/>
  </r>
  <r>
    <n v="1049"/>
    <n v="5.2"/>
    <s v="Exclude"/>
    <s v="Clark County Easements"/>
    <s v="Bennettsville Road - Anson,  Francis &amp; Felicia"/>
    <x v="30"/>
    <s v="tbd"/>
    <n v="0.09"/>
    <s v="Acres"/>
    <n v="75000"/>
    <n v="6898.32"/>
    <s v="n/a"/>
    <s v="n/a"/>
    <s v="n/a"/>
    <s v="n/a"/>
    <n v="0"/>
    <n v="0"/>
    <n v="6898.32"/>
    <n v="6898.32"/>
    <n v="0"/>
    <n v="0"/>
    <n v="6898.32"/>
    <n v="1.4177212756137197E-4"/>
    <n v="6379.75"/>
    <n v="22.54"/>
    <n v="6402.29"/>
  </r>
  <r>
    <n v="1050"/>
    <n v="5.2"/>
    <s v="Exclude"/>
    <s v="Clark County Easements"/>
    <s v="Wilson Switch Road - Appell, James &amp; Tina; Cambron, Freddie &amp; Nina; Coulter, Anne; F"/>
    <x v="30"/>
    <s v="tbd"/>
    <n v="0.03"/>
    <s v="Acres"/>
    <n v="75000"/>
    <n v="2582.64"/>
    <s v="n/a"/>
    <s v="n/a"/>
    <s v="n/a"/>
    <s v="n/a"/>
    <n v="0"/>
    <n v="0"/>
    <n v="2582.64"/>
    <n v="2582.64"/>
    <n v="0"/>
    <n v="0"/>
    <n v="2582.64"/>
    <n v="5.3077614190861209E-5"/>
    <n v="2388.4899999999998"/>
    <n v="8.44"/>
    <n v="2396.9299999999998"/>
  </r>
  <r>
    <n v="1051"/>
    <n v="5.2"/>
    <s v="Exclude"/>
    <s v="Clark County Easements"/>
    <s v="State Road 60 - Balles, Lawrence &amp; Jane"/>
    <x v="30"/>
    <s v="tbd"/>
    <n v="0.08"/>
    <s v="Acres"/>
    <n v="75000"/>
    <n v="5852.65"/>
    <s v="n/a"/>
    <s v="n/a"/>
    <s v="n/a"/>
    <s v="n/a"/>
    <n v="0"/>
    <n v="0"/>
    <n v="5852.65"/>
    <n v="5852.65"/>
    <n v="0"/>
    <n v="0"/>
    <n v="5852.65"/>
    <n v="1.2028184287943494E-4"/>
    <n v="5412.68"/>
    <n v="19.12"/>
    <n v="5431.8"/>
  </r>
  <r>
    <n v="1052"/>
    <n v="5.2"/>
    <s v="Exclude"/>
    <s v="Clark County Easements"/>
    <s v="Hwy 111 - Banet, Ronald &amp; Carol"/>
    <x v="30"/>
    <s v="tbd"/>
    <n v="0"/>
    <s v="Acres"/>
    <n v="75000"/>
    <n v="344.34"/>
    <s v="n/a"/>
    <s v="n/a"/>
    <s v="n/a"/>
    <s v="n/a"/>
    <n v="0"/>
    <n v="0"/>
    <n v="344.34"/>
    <n v="344.34"/>
    <n v="0"/>
    <n v="0"/>
    <n v="344.34"/>
    <n v="7.0767686051796414E-6"/>
    <n v="318.45"/>
    <n v="1.1299999999999999"/>
    <n v="319.58"/>
  </r>
  <r>
    <n v="1053"/>
    <n v="5.2"/>
    <s v="Exclude"/>
    <s v="Clark County Easements"/>
    <s v="Perry Crossing Road - Bauman, Anthony &amp; Mary Lou"/>
    <x v="30"/>
    <s v="tbd"/>
    <n v="0.03"/>
    <s v="Acres"/>
    <n v="75000"/>
    <n v="1890.84"/>
    <s v="n/a"/>
    <s v="n/a"/>
    <s v="n/a"/>
    <s v="n/a"/>
    <n v="0"/>
    <n v="0"/>
    <n v="1890.84"/>
    <n v="1890.84"/>
    <n v="0"/>
    <n v="0"/>
    <n v="1890.84"/>
    <n v="3.8859955710686746E-5"/>
    <n v="1748.7"/>
    <n v="6.18"/>
    <n v="1754.88"/>
  </r>
  <r>
    <n v="1054"/>
    <n v="5.2"/>
    <s v="Exclude"/>
    <s v="Clark County Easements"/>
    <s v="Perry Crossing Road - Beavin, Franklin &amp; Wilhelmina"/>
    <x v="30"/>
    <s v="tbd"/>
    <n v="0.09"/>
    <s v="Acres"/>
    <n v="75000"/>
    <n v="6463.05"/>
    <s v="n/a"/>
    <s v="n/a"/>
    <s v="n/a"/>
    <s v="n/a"/>
    <n v="0"/>
    <n v="0"/>
    <n v="6463.05"/>
    <n v="6463.05"/>
    <n v="0"/>
    <n v="0"/>
    <n v="6463.05"/>
    <n v="1.3282659387148251E-4"/>
    <n v="5977.2"/>
    <n v="21.12"/>
    <n v="5998.32"/>
  </r>
  <r>
    <n v="1055"/>
    <n v="5.2"/>
    <s v="Exclude"/>
    <s v="Clark County Easements"/>
    <s v="Perry Crossing Road - Beavin, Leo &amp; Phyllis"/>
    <x v="30"/>
    <s v="tbd"/>
    <n v="7.0000000000000007E-2"/>
    <s v="Acres"/>
    <n v="75000"/>
    <n v="5165.21"/>
    <s v="n/a"/>
    <s v="n/a"/>
    <s v="n/a"/>
    <s v="n/a"/>
    <n v="0"/>
    <n v="0"/>
    <n v="5165.21"/>
    <n v="5165.21"/>
    <n v="0"/>
    <n v="0"/>
    <n v="5165.21"/>
    <n v="1.061537897634894E-4"/>
    <n v="4776.92"/>
    <n v="16.88"/>
    <n v="4793.8"/>
  </r>
  <r>
    <n v="1056"/>
    <n v="5.2"/>
    <s v="Exclude"/>
    <s v="Clark County Easements"/>
    <s v="Sharp Lane - Bell, James &amp; Sheila"/>
    <x v="30"/>
    <s v="tbd"/>
    <n v="0.02"/>
    <s v="Acres"/>
    <n v="75000"/>
    <n v="1291.32"/>
    <s v="n/a"/>
    <s v="n/a"/>
    <s v="n/a"/>
    <s v="n/a"/>
    <n v="0"/>
    <n v="0"/>
    <n v="1291.32"/>
    <n v="1291.32"/>
    <n v="0"/>
    <n v="0"/>
    <n v="1291.32"/>
    <n v="2.6538807095430604E-5"/>
    <n v="1194.25"/>
    <n v="4.22"/>
    <n v="1198.47"/>
  </r>
  <r>
    <n v="1057"/>
    <n v="5.2"/>
    <s v="Exclude"/>
    <s v="Clark County Easements"/>
    <s v="Perry Crossing Road - Beningfield, Elmer &amp; Dorothy"/>
    <x v="30"/>
    <s v="tbd"/>
    <n v="0.13"/>
    <s v="Acres"/>
    <n v="75000"/>
    <n v="9973.1200000000008"/>
    <s v="n/a"/>
    <s v="n/a"/>
    <s v="n/a"/>
    <s v="n/a"/>
    <n v="0"/>
    <n v="0"/>
    <n v="9973.1200000000008"/>
    <n v="9973.1200000000008"/>
    <n v="0"/>
    <n v="0"/>
    <n v="9973.1200000000008"/>
    <n v="2.0496446103179764E-4"/>
    <n v="9223.4"/>
    <n v="32.590000000000003"/>
    <n v="9255.99"/>
  </r>
  <r>
    <n v="1058"/>
    <n v="5.2"/>
    <s v="Exclude"/>
    <s v="Clark County Easements"/>
    <s v="Bennettsville Road - Berry, Donald A &amp; Hilda"/>
    <x v="30"/>
    <s v="tbd"/>
    <n v="0.03"/>
    <s v="Acres"/>
    <n v="75000"/>
    <n v="2420.3200000000002"/>
    <s v="n/a"/>
    <s v="n/a"/>
    <s v="n/a"/>
    <s v="n/a"/>
    <n v="0"/>
    <n v="0"/>
    <n v="2420.3200000000002"/>
    <n v="2420.3200000000002"/>
    <n v="0"/>
    <n v="0"/>
    <n v="2420.3200000000002"/>
    <n v="4.9741664025348179E-5"/>
    <n v="2238.37"/>
    <n v="7.91"/>
    <n v="2246.2799999999997"/>
  </r>
  <r>
    <n v="1059"/>
    <n v="5.2"/>
    <s v="Exclude"/>
    <s v="Clark County Easements"/>
    <s v="State Road 60 - Beyl, Harry &amp; Mary"/>
    <x v="30"/>
    <s v="tbd"/>
    <n v="0.22"/>
    <s v="Acres"/>
    <n v="75000"/>
    <n v="16708.66"/>
    <s v="n/a"/>
    <s v="n/a"/>
    <s v="n/a"/>
    <s v="n/a"/>
    <n v="0"/>
    <n v="0"/>
    <n v="16708.66"/>
    <n v="16708.66"/>
    <n v="0"/>
    <n v="0"/>
    <n v="16708.66"/>
    <n v="3.4339118465069661E-4"/>
    <n v="15452.6"/>
    <n v="54.6"/>
    <n v="15507.2"/>
  </r>
  <r>
    <n v="1060"/>
    <n v="5.2"/>
    <s v="Exclude"/>
    <s v="Clark County Easements"/>
    <s v="Flower Gap Road - Bierly, James &amp; Barbara"/>
    <x v="30"/>
    <s v="tbd"/>
    <n v="0"/>
    <s v="Acres"/>
    <n v="75000"/>
    <n v="172.16"/>
    <s v="n/a"/>
    <s v="n/a"/>
    <s v="n/a"/>
    <s v="n/a"/>
    <n v="0"/>
    <n v="0"/>
    <n v="172.16"/>
    <n v="172.16"/>
    <n v="0"/>
    <n v="0"/>
    <n v="172.16"/>
    <n v="3.5381787856993878E-6"/>
    <n v="159.22"/>
    <n v="0.56000000000000005"/>
    <n v="159.78"/>
  </r>
  <r>
    <n v="1061"/>
    <n v="5.2"/>
    <s v="Exclude"/>
    <s v="Clark County Easements"/>
    <s v="State Road 60 - Biesel, William &amp; Ruth"/>
    <x v="30"/>
    <s v="tbd"/>
    <n v="0.16"/>
    <s v="Acres"/>
    <n v="75000"/>
    <n v="12229.66"/>
    <s v="n/a"/>
    <s v="n/a"/>
    <s v="n/a"/>
    <s v="n/a"/>
    <n v="0"/>
    <n v="0"/>
    <n v="12229.66"/>
    <n v="12229.66"/>
    <n v="0"/>
    <n v="0"/>
    <n v="12229.66"/>
    <n v="2.5134016942562947E-4"/>
    <n v="11310.31"/>
    <n v="39.96"/>
    <n v="11350.269999999999"/>
  </r>
  <r>
    <n v="1062"/>
    <n v="5.2"/>
    <s v="Exclude"/>
    <s v="Clark County Easements"/>
    <s v="State Road 60 - Bilbrey, Donald &amp; Betty"/>
    <x v="30"/>
    <s v="tbd"/>
    <n v="0.5"/>
    <s v="Acres"/>
    <n v="75000"/>
    <n v="37634.22"/>
    <s v="n/a"/>
    <s v="n/a"/>
    <s v="n/a"/>
    <s v="n/a"/>
    <n v="0"/>
    <n v="0"/>
    <n v="37634.22"/>
    <n v="37634.22"/>
    <n v="0"/>
    <n v="0"/>
    <n v="37634.22"/>
    <n v="7.7344678682820405E-4"/>
    <n v="34805.11"/>
    <n v="122.98"/>
    <n v="34928.090000000004"/>
  </r>
  <r>
    <n v="1063"/>
    <n v="5.2"/>
    <s v="Exclude"/>
    <s v="Clark County Easements"/>
    <s v="State Road 60 - Blalock, Ashis &amp; Martha"/>
    <x v="30"/>
    <s v="tbd"/>
    <n v="0.22"/>
    <s v="Acres"/>
    <n v="75000"/>
    <n v="16708.66"/>
    <s v="n/a"/>
    <s v="n/a"/>
    <s v="n/a"/>
    <s v="n/a"/>
    <n v="0"/>
    <n v="0"/>
    <n v="16708.66"/>
    <n v="16708.66"/>
    <n v="0"/>
    <n v="0"/>
    <n v="16708.66"/>
    <n v="3.4339118465069661E-4"/>
    <n v="15452.6"/>
    <n v="54.6"/>
    <n v="15507.2"/>
  </r>
  <r>
    <n v="1064"/>
    <n v="5.2"/>
    <s v="Exclude"/>
    <s v="Clark County Easements"/>
    <s v="State Road 60 - Blessinger, Victor &amp; Helen"/>
    <x v="30"/>
    <s v="tbd"/>
    <n v="7.0000000000000007E-2"/>
    <s v="Acres"/>
    <n v="75000"/>
    <n v="5432.9"/>
    <s v="n/a"/>
    <s v="n/a"/>
    <s v="n/a"/>
    <s v="n/a"/>
    <n v="0"/>
    <n v="0"/>
    <n v="5432.9"/>
    <n v="5432.9"/>
    <n v="0"/>
    <n v="0"/>
    <n v="5432.9"/>
    <n v="1.1165527140349792E-4"/>
    <n v="5024.49"/>
    <n v="17.75"/>
    <n v="5042.24"/>
  </r>
  <r>
    <n v="1065"/>
    <n v="5.2"/>
    <s v="Exclude"/>
    <s v="Clark County Easements"/>
    <s v="State Road 60 - Bottorff, Harold &amp; Bertha"/>
    <x v="30"/>
    <s v="tbd"/>
    <n v="0.38"/>
    <s v="Acres"/>
    <n v="75000"/>
    <n v="28419.33"/>
    <s v="n/a"/>
    <s v="n/a"/>
    <s v="n/a"/>
    <s v="n/a"/>
    <n v="0"/>
    <n v="0"/>
    <n v="28419.33"/>
    <n v="28419.33"/>
    <n v="0"/>
    <n v="0"/>
    <n v="28419.33"/>
    <n v="5.8406523297972919E-4"/>
    <n v="26282.94"/>
    <n v="92.87"/>
    <n v="26375.809999999998"/>
  </r>
  <r>
    <n v="1066"/>
    <n v="5.2"/>
    <s v="Exclude"/>
    <s v="Clark County Easements"/>
    <s v="State Road 60 - Bowe, George &amp; Lenora"/>
    <x v="30"/>
    <s v="tbd"/>
    <n v="0.33"/>
    <s v="Acres"/>
    <n v="75000"/>
    <n v="25010.240000000002"/>
    <s v="n/a"/>
    <s v="n/a"/>
    <s v="n/a"/>
    <s v="n/a"/>
    <n v="0"/>
    <n v="0"/>
    <n v="25010.240000000002"/>
    <n v="25010.240000000002"/>
    <n v="0"/>
    <n v="0"/>
    <n v="25010.240000000002"/>
    <n v="5.1400267537900939E-4"/>
    <n v="23130.12"/>
    <n v="81.73"/>
    <n v="23211.85"/>
  </r>
  <r>
    <n v="1067"/>
    <n v="5.2"/>
    <s v="Exclude"/>
    <s v="Clark County Easements"/>
    <s v="State Road 60 - Bowe, George &amp; Lenora"/>
    <x v="30"/>
    <s v="tbd"/>
    <n v="0.17"/>
    <s v="Acres"/>
    <n v="75000"/>
    <n v="12762.92"/>
    <s v="n/a"/>
    <s v="n/a"/>
    <s v="n/a"/>
    <s v="n/a"/>
    <n v="0"/>
    <n v="0"/>
    <n v="12762.92"/>
    <n v="12762.92"/>
    <n v="0"/>
    <n v="0"/>
    <n v="12762.92"/>
    <n v="2.6229956312487471E-4"/>
    <n v="11803.48"/>
    <n v="41.71"/>
    <n v="11845.189999999999"/>
  </r>
  <r>
    <n v="1068"/>
    <n v="5.2"/>
    <s v="Exclude"/>
    <s v="Clark County Easements"/>
    <s v="Hwy 31 To Co Line - B-P Inc ( Barbara &amp; Page)"/>
    <x v="30"/>
    <s v="tbd"/>
    <n v="0.44"/>
    <s v="Acres"/>
    <n v="75000"/>
    <n v="32708.31"/>
    <s v="n/a"/>
    <s v="n/a"/>
    <s v="n/a"/>
    <s v="n/a"/>
    <n v="0"/>
    <n v="0"/>
    <n v="32708.31"/>
    <n v="32708.31"/>
    <n v="0"/>
    <n v="0"/>
    <n v="32708.31"/>
    <n v="6.7221101625278311E-4"/>
    <n v="30249.5"/>
    <n v="106.88"/>
    <n v="30356.38"/>
  </r>
  <r>
    <n v="1069"/>
    <n v="5.2"/>
    <s v="Exclude"/>
    <s v="Clark County Easements"/>
    <s v="Broomhill Road Allentown Rd / Ehringer Ln - Broady, James &amp; Joyce"/>
    <x v="30"/>
    <s v="tbd"/>
    <n v="0.08"/>
    <s v="Acres"/>
    <n v="75000"/>
    <n v="5965.25"/>
    <s v="n/a"/>
    <s v="n/a"/>
    <s v="n/a"/>
    <s v="n/a"/>
    <n v="0"/>
    <n v="0"/>
    <n v="5965.25"/>
    <n v="5965.25"/>
    <n v="0"/>
    <n v="0"/>
    <n v="5965.25"/>
    <n v="1.2259596306571371E-4"/>
    <n v="5516.82"/>
    <n v="19.489999999999998"/>
    <n v="5536.3099999999995"/>
  </r>
  <r>
    <n v="1070"/>
    <n v="5.2"/>
    <s v="Exclude"/>
    <s v="Clark County Easements"/>
    <s v="Nelson Rd off Bennettsville - Brock, Charles Jr &amp; Mary R"/>
    <x v="30"/>
    <s v="tbd"/>
    <n v="0.09"/>
    <s v="Acres"/>
    <n v="75000"/>
    <n v="6769.44"/>
    <s v="n/a"/>
    <s v="n/a"/>
    <s v="n/a"/>
    <s v="n/a"/>
    <n v="0"/>
    <n v="0"/>
    <n v="6769.44"/>
    <n v="6769.44"/>
    <n v="0"/>
    <n v="0"/>
    <n v="6769.44"/>
    <n v="1.3912342587746784E-4"/>
    <n v="6260.55"/>
    <n v="22.12"/>
    <n v="6282.67"/>
  </r>
  <r>
    <n v="1071"/>
    <n v="5.2"/>
    <s v="Exclude"/>
    <s v="Clark County Easements"/>
    <s v="Nelson Rd off Bennettsville - Brock, Charles Jr. &amp; Mary R."/>
    <x v="30"/>
    <s v="tbd"/>
    <n v="0.01"/>
    <s v="Acres"/>
    <n v="75000"/>
    <n v="479.25"/>
    <s v="n/a"/>
    <s v="n/a"/>
    <s v="n/a"/>
    <s v="n/a"/>
    <n v="0"/>
    <n v="0"/>
    <n v="479.25"/>
    <n v="479.25"/>
    <n v="0"/>
    <n v="0"/>
    <n v="479.25"/>
    <n v="9.849396974015053E-6"/>
    <n v="443.22"/>
    <n v="1.57"/>
    <n v="444.79"/>
  </r>
  <r>
    <n v="1072"/>
    <n v="5.2"/>
    <s v="Exclude"/>
    <s v="Clark County Easements"/>
    <s v="State Road 60 - Brooks, Roy &amp; Idabelle"/>
    <x v="30"/>
    <s v="tbd"/>
    <n v="0.15"/>
    <s v="Acres"/>
    <n v="75000"/>
    <n v="11053.83"/>
    <s v="n/a"/>
    <s v="n/a"/>
    <s v="n/a"/>
    <s v="n/a"/>
    <n v="0"/>
    <n v="0"/>
    <n v="11053.83"/>
    <n v="11053.83"/>
    <n v="0"/>
    <n v="0"/>
    <n v="11053.83"/>
    <n v="2.2717487689781287E-4"/>
    <n v="10222.870000000001"/>
    <n v="36.119999999999997"/>
    <n v="10258.990000000002"/>
  </r>
  <r>
    <n v="1073"/>
    <n v="5.2"/>
    <s v="Exclude"/>
    <s v="Clark County Easements"/>
    <s v="Hwy 111 - Burd, Cynthia K"/>
    <x v="30"/>
    <s v="tbd"/>
    <n v="0.17"/>
    <s v="Acres"/>
    <n v="75000"/>
    <n v="13088.63"/>
    <s v="n/a"/>
    <s v="n/a"/>
    <s v="n/a"/>
    <s v="n/a"/>
    <n v="0"/>
    <n v="0"/>
    <n v="13088.63"/>
    <n v="13088.63"/>
    <n v="0"/>
    <n v="0"/>
    <n v="13088.63"/>
    <n v="2.6899345376317713E-4"/>
    <n v="12104.71"/>
    <n v="42.77"/>
    <n v="12147.48"/>
  </r>
  <r>
    <n v="1074"/>
    <n v="5.2"/>
    <s v="Exclude"/>
    <s v="Clark County Easements"/>
    <s v="State Road 60 - Burd, John &amp; Mary"/>
    <x v="30"/>
    <s v="tbd"/>
    <n v="0.19"/>
    <s v="Acres"/>
    <n v="75000"/>
    <n v="14182.25"/>
    <s v="n/a"/>
    <s v="n/a"/>
    <s v="n/a"/>
    <s v="n/a"/>
    <n v="0"/>
    <n v="0"/>
    <n v="14182.25"/>
    <n v="14182.25"/>
    <n v="0"/>
    <n v="0"/>
    <n v="14182.25"/>
    <n v="2.9146919193474174E-4"/>
    <n v="13116.11"/>
    <n v="46.34"/>
    <n v="13162.45"/>
  </r>
  <r>
    <n v="1075"/>
    <n v="5.2"/>
    <s v="Exclude"/>
    <s v="Clark County Easements"/>
    <s v="Cummings Road - Butt, Ruth"/>
    <x v="30"/>
    <s v="tbd"/>
    <n v="0.02"/>
    <s v="Acres"/>
    <n v="75000"/>
    <n v="1643.61"/>
    <s v="n/a"/>
    <s v="n/a"/>
    <s v="n/a"/>
    <s v="n/a"/>
    <n v="0"/>
    <n v="0"/>
    <n v="1643.61"/>
    <n v="1643.61"/>
    <n v="0"/>
    <n v="0"/>
    <n v="1643.61"/>
    <n v="3.3778961628504704E-5"/>
    <n v="1520.05"/>
    <n v="5.37"/>
    <n v="1525.4199999999998"/>
  </r>
  <r>
    <n v="1076"/>
    <n v="5.2"/>
    <s v="Exclude"/>
    <s v="Clark County Easements"/>
    <s v="State Road 60 - Campbell, Mary Schindler"/>
    <x v="30"/>
    <s v="tbd"/>
    <n v="0.42"/>
    <s v="Acres"/>
    <n v="75000"/>
    <n v="31852.62"/>
    <s v="n/a"/>
    <s v="n/a"/>
    <s v="n/a"/>
    <s v="n/a"/>
    <n v="0"/>
    <n v="0"/>
    <n v="31852.62"/>
    <n v="31852.62"/>
    <n v="0"/>
    <n v="0"/>
    <n v="31852.62"/>
    <n v="6.546251414552976E-4"/>
    <n v="29458.13"/>
    <n v="104.09"/>
    <n v="29562.22"/>
  </r>
  <r>
    <n v="1077"/>
    <n v="5.2"/>
    <s v="Exclude"/>
    <s v="Clark County Easements"/>
    <s v="State Road 60 - Carr, Alton"/>
    <x v="30"/>
    <s v="tbd"/>
    <n v="0.12"/>
    <s v="Acres"/>
    <n v="75000"/>
    <n v="8630.64"/>
    <s v="n/a"/>
    <s v="n/a"/>
    <s v="n/a"/>
    <s v="n/a"/>
    <n v="0"/>
    <n v="0"/>
    <n v="8630.64"/>
    <n v="8630.64"/>
    <n v="0"/>
    <n v="0"/>
    <n v="8630.64"/>
    <n v="1.7737422952491034E-4"/>
    <n v="7981.84"/>
    <n v="28.2"/>
    <n v="8010.04"/>
  </r>
  <r>
    <n v="1078"/>
    <n v="5.2"/>
    <s v="Exclude"/>
    <s v="Clark County Easements"/>
    <s v="State Road 60 - Casey, William &amp; Christine"/>
    <x v="30"/>
    <s v="tbd"/>
    <n v="0.09"/>
    <s v="Acres"/>
    <n v="75000"/>
    <n v="7113.03"/>
    <s v="n/a"/>
    <s v="n/a"/>
    <s v="n/a"/>
    <s v="n/a"/>
    <n v="0"/>
    <n v="0"/>
    <n v="7113.03"/>
    <n v="7113.03"/>
    <n v="0"/>
    <n v="0"/>
    <n v="7113.03"/>
    <n v="1.4618478071586497E-4"/>
    <n v="6578.32"/>
    <n v="23.24"/>
    <n v="6601.5599999999995"/>
  </r>
  <r>
    <n v="1079"/>
    <n v="5.2"/>
    <s v="Exclude"/>
    <s v="Clark County Easements"/>
    <s v="State Road 60 - Cissell, Minnie"/>
    <x v="30"/>
    <s v="tbd"/>
    <n v="0.05"/>
    <s v="Acres"/>
    <n v="75000"/>
    <n v="3617.69"/>
    <s v="n/a"/>
    <s v="n/a"/>
    <s v="n/a"/>
    <s v="n/a"/>
    <n v="0"/>
    <n v="0"/>
    <n v="3617.69"/>
    <n v="3617.69"/>
    <n v="0"/>
    <n v="0"/>
    <n v="3617.69"/>
    <n v="7.4349639935158103E-5"/>
    <n v="3345.73"/>
    <n v="11.82"/>
    <n v="3357.55"/>
  </r>
  <r>
    <n v="1080"/>
    <n v="5.2"/>
    <s v="Exclude"/>
    <s v="Clark County Easements"/>
    <s v="State Road 60 - Cissell, Richard &amp; Rose Marie"/>
    <x v="30"/>
    <s v="tbd"/>
    <n v="0.09"/>
    <s v="Acres"/>
    <n v="75000"/>
    <n v="6597.54"/>
    <s v="n/a"/>
    <s v="n/a"/>
    <s v="n/a"/>
    <s v="n/a"/>
    <n v="0"/>
    <n v="0"/>
    <n v="6597.54"/>
    <n v="6597.54"/>
    <n v="0"/>
    <n v="0"/>
    <n v="6597.54"/>
    <n v="1.355905905309197E-4"/>
    <n v="6101.58"/>
    <n v="21.56"/>
    <n v="6123.14"/>
  </r>
  <r>
    <n v="1081"/>
    <n v="5.2"/>
    <s v="Exclude"/>
    <s v="Clark County Easements"/>
    <s v="State Road 60 - Clinard, Charles Jr &amp; Gai"/>
    <x v="30"/>
    <s v="tbd"/>
    <n v="0.03"/>
    <s v="Acres"/>
    <n v="75000"/>
    <n v="2238.3200000000002"/>
    <s v="n/a"/>
    <s v="n/a"/>
    <s v="n/a"/>
    <s v="n/a"/>
    <n v="0"/>
    <n v="0"/>
    <n v="2238.3200000000002"/>
    <n v="2238.3200000000002"/>
    <n v="0"/>
    <n v="0"/>
    <n v="2238.3200000000002"/>
    <n v="4.6001256619462444E-5"/>
    <n v="2070.06"/>
    <n v="7.31"/>
    <n v="2077.37"/>
  </r>
  <r>
    <n v="1082"/>
    <n v="5.2"/>
    <s v="Exclude"/>
    <s v="Clark County Easements"/>
    <s v="Allentown Road - Conroy, Joseph &amp; Mary"/>
    <x v="30"/>
    <s v="tbd"/>
    <n v="0.33"/>
    <s v="Acres"/>
    <n v="75000"/>
    <n v="24635.07"/>
    <s v="n/a"/>
    <s v="n/a"/>
    <s v="n/a"/>
    <s v="n/a"/>
    <n v="0"/>
    <n v="0"/>
    <n v="24635.07"/>
    <n v="24635.07"/>
    <n v="0"/>
    <n v="0"/>
    <n v="24635.07"/>
    <n v="5.062922982006239E-4"/>
    <n v="22783.15"/>
    <n v="80.5"/>
    <n v="22863.65"/>
  </r>
  <r>
    <n v="1083"/>
    <n v="5.2"/>
    <s v="Exclude"/>
    <s v="Clark County Easements"/>
    <s v="Allentown Road - Conroy, Joseph &amp; Mary"/>
    <x v="30"/>
    <s v="tbd"/>
    <n v="0.43"/>
    <s v="Acres"/>
    <n v="75000"/>
    <n v="32426.86"/>
    <s v="n/a"/>
    <s v="n/a"/>
    <s v="n/a"/>
    <s v="n/a"/>
    <n v="0"/>
    <n v="0"/>
    <n v="32426.86"/>
    <n v="32426.86"/>
    <n v="0"/>
    <n v="0"/>
    <n v="32426.86"/>
    <n v="6.6642674337153839E-4"/>
    <n v="29989.200000000001"/>
    <n v="105.96"/>
    <n v="30095.16"/>
  </r>
  <r>
    <n v="1084"/>
    <n v="5.2"/>
    <s v="Exclude"/>
    <s v="Clark County Easements"/>
    <s v="Bennettsville Road - Coombs, Richard"/>
    <x v="30"/>
    <s v="tbd"/>
    <n v="0.52"/>
    <s v="Acres"/>
    <n v="75000"/>
    <n v="38781.620000000003"/>
    <s v="n/a"/>
    <s v="n/a"/>
    <s v="n/a"/>
    <s v="n/a"/>
    <n v="0"/>
    <n v="0"/>
    <n v="38781.620000000003"/>
    <n v="38781.620000000003"/>
    <n v="0"/>
    <n v="0"/>
    <n v="38781.620000000003"/>
    <n v="7.9702779483651893E-4"/>
    <n v="35866.25"/>
    <n v="126.73"/>
    <n v="35992.980000000003"/>
  </r>
  <r>
    <n v="1085"/>
    <n v="5.2"/>
    <s v="Exclude"/>
    <s v="Clark County Easements"/>
    <s v="Broomhill Road - Cox, Christopher &amp; LaDonna"/>
    <x v="30"/>
    <s v="tbd"/>
    <n v="0.03"/>
    <s v="Acres"/>
    <n v="75000"/>
    <n v="2449.1999999999998"/>
    <s v="n/a"/>
    <s v="n/a"/>
    <s v="n/a"/>
    <s v="n/a"/>
    <n v="0"/>
    <n v="0"/>
    <n v="2449.1999999999998"/>
    <n v="2449.1999999999998"/>
    <n v="0"/>
    <n v="0"/>
    <n v="2449.1999999999998"/>
    <n v="5.0335196804919494E-5"/>
    <n v="2265.08"/>
    <n v="8"/>
    <n v="2273.08"/>
  </r>
  <r>
    <n v="1086"/>
    <n v="5.2"/>
    <s v="Exclude"/>
    <s v="Clark County Easements"/>
    <s v="Broomhill Road - Cox, Stephen &amp; Anna"/>
    <x v="30"/>
    <s v="tbd"/>
    <n v="0"/>
    <s v="Acres"/>
    <n v="75000"/>
    <n v="347.36"/>
    <s v="n/a"/>
    <s v="n/a"/>
    <s v="n/a"/>
    <s v="n/a"/>
    <n v="0"/>
    <n v="0"/>
    <n v="347.36"/>
    <n v="347.36"/>
    <n v="0"/>
    <n v="0"/>
    <n v="347.36"/>
    <n v="7.1388347060904932E-6"/>
    <n v="321.25"/>
    <n v="1.1399999999999999"/>
    <n v="322.39"/>
  </r>
  <r>
    <n v="1087"/>
    <n v="5.2"/>
    <s v="Exclude"/>
    <s v="Clark County Easements"/>
    <s v="Carrwood Road - Crawley, Julius"/>
    <x v="30"/>
    <s v="tbd"/>
    <n v="0.05"/>
    <s v="Acres"/>
    <n v="75000"/>
    <n v="3492.36"/>
    <s v="n/a"/>
    <s v="n/a"/>
    <s v="n/a"/>
    <s v="n/a"/>
    <n v="0"/>
    <n v="0"/>
    <n v="3492.36"/>
    <n v="3492.36"/>
    <n v="0"/>
    <n v="0"/>
    <n v="3492.36"/>
    <n v="7.1773896747357772E-5"/>
    <n v="3229.83"/>
    <n v="11.41"/>
    <n v="3241.24"/>
  </r>
  <r>
    <n v="1088"/>
    <n v="5.2"/>
    <s v="Exclude"/>
    <s v="Clark County Easements"/>
    <s v="State Road 60 - Davis, William&amp; Margaret"/>
    <x v="30"/>
    <s v="tbd"/>
    <n v="0.03"/>
    <s v="Acres"/>
    <n v="75000"/>
    <n v="2237.98"/>
    <s v="n/a"/>
    <s v="n/a"/>
    <s v="n/a"/>
    <s v="n/a"/>
    <n v="0"/>
    <n v="0"/>
    <n v="2237.98"/>
    <n v="2237.98"/>
    <n v="0"/>
    <n v="0"/>
    <n v="2237.98"/>
    <n v="4.5994269045187706E-5"/>
    <n v="2069.7399999999998"/>
    <n v="7.31"/>
    <n v="2077.0499999999997"/>
  </r>
  <r>
    <n v="1089"/>
    <n v="5.2"/>
    <s v="Exclude"/>
    <s v="Clark County Easements"/>
    <s v="State Road 60 - Depierre, Charles &amp; Mary R"/>
    <x v="30"/>
    <s v="tbd"/>
    <n v="0.15"/>
    <s v="Acres"/>
    <n v="75000"/>
    <n v="11621.1"/>
    <s v="n/a"/>
    <s v="n/a"/>
    <s v="n/a"/>
    <s v="n/a"/>
    <n v="0"/>
    <n v="0"/>
    <n v="11621.1"/>
    <n v="11621.1"/>
    <n v="0"/>
    <n v="0"/>
    <n v="11621.1"/>
    <n v="2.3883323354142167E-4"/>
    <n v="10747.5"/>
    <n v="37.97"/>
    <n v="10785.47"/>
  </r>
  <r>
    <n v="1090"/>
    <n v="5.2"/>
    <s v="Exclude"/>
    <s v="Clark County Easements"/>
    <s v="Carrwood Road - Dickerson, Maude"/>
    <x v="30"/>
    <s v="tbd"/>
    <n v="0.08"/>
    <s v="Acres"/>
    <n v="75000"/>
    <n v="5681.81"/>
    <s v="n/a"/>
    <s v="n/a"/>
    <s v="n/a"/>
    <s v="n/a"/>
    <n v="0"/>
    <n v="0"/>
    <n v="5681.81"/>
    <n v="5681.81"/>
    <n v="0"/>
    <n v="0"/>
    <n v="5681.81"/>
    <n v="1.1677079232327277E-4"/>
    <n v="5254.69"/>
    <n v="18.57"/>
    <n v="5273.2599999999993"/>
  </r>
  <r>
    <n v="1091"/>
    <n v="5.2"/>
    <s v="Exclude"/>
    <s v="Clark County Easements"/>
    <s v="State Road 60 - Dismore, James &amp; Irene"/>
    <x v="30"/>
    <s v="tbd"/>
    <n v="0.24"/>
    <s v="Acres"/>
    <n v="75000"/>
    <n v="17841.88"/>
    <s v="n/a"/>
    <s v="n/a"/>
    <s v="n/a"/>
    <s v="n/a"/>
    <n v="0"/>
    <n v="0"/>
    <n v="17841.88"/>
    <n v="17841.88"/>
    <n v="0"/>
    <n v="0"/>
    <n v="17841.88"/>
    <n v="3.6668076970837704E-4"/>
    <n v="16500.63"/>
    <n v="58.3"/>
    <n v="16558.93"/>
  </r>
  <r>
    <n v="1092"/>
    <n v="5.2"/>
    <s v="Exclude"/>
    <s v="Clark County Easements"/>
    <s v="Broomhill Road - Dunaway, Jacqueline (Cartwright)"/>
    <x v="30"/>
    <s v="tbd"/>
    <n v="0.01"/>
    <s v="Acres"/>
    <n v="75000"/>
    <n v="516.52"/>
    <s v="n/a"/>
    <s v="n/a"/>
    <s v="n/a"/>
    <s v="n/a"/>
    <n v="0"/>
    <n v="0"/>
    <n v="516.52"/>
    <n v="516.52"/>
    <n v="0"/>
    <n v="0"/>
    <n v="516.52"/>
    <n v="1.0615358424659895E-5"/>
    <n v="477.69"/>
    <n v="1.69"/>
    <n v="479.38"/>
  </r>
  <r>
    <n v="1093"/>
    <n v="5.2"/>
    <s v="Exclude"/>
    <s v="Clark County Easements"/>
    <s v="State Road 60 - Eckert, Edna"/>
    <x v="30"/>
    <s v="tbd"/>
    <n v="0.09"/>
    <s v="Acres"/>
    <n v="75000"/>
    <n v="6693.04"/>
    <s v="n/a"/>
    <s v="n/a"/>
    <s v="n/a"/>
    <s v="n/a"/>
    <n v="0"/>
    <n v="0"/>
    <n v="6693.04"/>
    <n v="6693.04"/>
    <n v="0"/>
    <n v="0"/>
    <n v="6693.04"/>
    <n v="1.3755327683455756E-4"/>
    <n v="6189.9"/>
    <n v="21.87"/>
    <n v="6211.7699999999995"/>
  </r>
  <r>
    <n v="1094"/>
    <n v="5.2"/>
    <s v="Exclude"/>
    <s v="Clark County Easements"/>
    <s v="St Joe Road West - Eckert, Viola"/>
    <x v="30"/>
    <s v="tbd"/>
    <n v="0.01"/>
    <s v="Acres"/>
    <n v="75000"/>
    <n v="774.62"/>
    <s v="n/a"/>
    <s v="n/a"/>
    <s v="n/a"/>
    <s v="n/a"/>
    <n v="0"/>
    <n v="0"/>
    <n v="774.62"/>
    <n v="774.62"/>
    <n v="0"/>
    <n v="0"/>
    <n v="774.62"/>
    <n v="1.5919749366742911E-5"/>
    <n v="716.39"/>
    <n v="2.5299999999999998"/>
    <n v="718.92"/>
  </r>
  <r>
    <n v="1095"/>
    <n v="5.2"/>
    <s v="Exclude"/>
    <s v="Clark County Easements"/>
    <s v="St Joe Road West - Eckert, Viola"/>
    <x v="30"/>
    <s v="tbd"/>
    <n v="0.01"/>
    <s v="Acres"/>
    <n v="75000"/>
    <n v="763.28"/>
    <s v="n/a"/>
    <s v="n/a"/>
    <s v="n/a"/>
    <s v="n/a"/>
    <n v="0"/>
    <n v="0"/>
    <n v="763.28"/>
    <n v="763.28"/>
    <n v="0"/>
    <n v="0"/>
    <n v="763.28"/>
    <n v="1.5686693212991569E-5"/>
    <n v="705.9"/>
    <n v="2.4900000000000002"/>
    <n v="708.39"/>
  </r>
  <r>
    <n v="1096"/>
    <n v="5.2"/>
    <s v="Exclude"/>
    <s v="Clark County Easements"/>
    <s v="Perry Crossing Road - Ehringer, Carolyn"/>
    <x v="30"/>
    <s v="tbd"/>
    <n v="0.04"/>
    <s v="Acres"/>
    <n v="75000"/>
    <n v="3278.46"/>
    <s v="n/a"/>
    <s v="n/a"/>
    <s v="n/a"/>
    <s v="n/a"/>
    <n v="0"/>
    <n v="0"/>
    <n v="3278.46"/>
    <n v="3278.46"/>
    <n v="0"/>
    <n v="0"/>
    <n v="3278.46"/>
    <n v="6.7377890460989858E-5"/>
    <n v="3032.01"/>
    <n v="10.71"/>
    <n v="3042.7200000000003"/>
  </r>
  <r>
    <n v="1097"/>
    <n v="5.2"/>
    <s v="Exclude"/>
    <s v="Clark County Easements"/>
    <s v="Perry Crossing Road - Ehringer, Paul  H &amp; Wilma R"/>
    <x v="30"/>
    <s v="tbd"/>
    <n v="0.02"/>
    <s v="Acres"/>
    <n v="75000"/>
    <n v="1416.57"/>
    <s v="n/a"/>
    <s v="n/a"/>
    <s v="n/a"/>
    <s v="n/a"/>
    <n v="0"/>
    <n v="0"/>
    <n v="1416.57"/>
    <n v="1416.57"/>
    <n v="0"/>
    <n v="0"/>
    <n v="1416.57"/>
    <n v="2.9112906148107465E-5"/>
    <n v="1310.08"/>
    <n v="4.63"/>
    <n v="1314.71"/>
  </r>
  <r>
    <n v="1098"/>
    <n v="5.2"/>
    <s v="Exclude"/>
    <s v="Clark County Easements"/>
    <s v="State Road 60 - Ellenbrand, Donald &amp; Mary"/>
    <x v="30"/>
    <s v="tbd"/>
    <n v="0.09"/>
    <s v="Acres"/>
    <n v="75000"/>
    <n v="6597.56"/>
    <s v="n/a"/>
    <s v="n/a"/>
    <s v="n/a"/>
    <s v="n/a"/>
    <n v="0"/>
    <n v="0"/>
    <n v="6597.56"/>
    <n v="6597.56"/>
    <n v="0"/>
    <n v="0"/>
    <n v="6597.56"/>
    <n v="1.3559100156470058E-4"/>
    <n v="6101.6"/>
    <n v="21.56"/>
    <n v="6123.1600000000008"/>
  </r>
  <r>
    <n v="1099"/>
    <n v="5.2"/>
    <s v="Exclude"/>
    <s v="Clark County Easements"/>
    <s v="State Road 60 - Ellenbrand, Herbert &amp; Marg"/>
    <x v="30"/>
    <s v="tbd"/>
    <n v="0.09"/>
    <s v="Acres"/>
    <n v="75000"/>
    <n v="6938.46"/>
    <s v="n/a"/>
    <s v="n/a"/>
    <s v="n/a"/>
    <s v="n/a"/>
    <n v="0"/>
    <n v="0"/>
    <n v="6938.46"/>
    <n v="6938.46"/>
    <n v="0"/>
    <n v="0"/>
    <n v="6938.46"/>
    <n v="1.4259707235957117E-4"/>
    <n v="6416.87"/>
    <n v="22.67"/>
    <n v="6439.54"/>
  </r>
  <r>
    <n v="1100"/>
    <n v="5.2"/>
    <s v="Exclude"/>
    <s v="Clark County Easements"/>
    <s v="State Road 60 - Ellis, James &amp; Norma"/>
    <x v="30"/>
    <s v="tbd"/>
    <n v="0.06"/>
    <s v="Acres"/>
    <n v="75000"/>
    <n v="4476.59"/>
    <s v="n/a"/>
    <s v="n/a"/>
    <s v="n/a"/>
    <s v="n/a"/>
    <n v="0"/>
    <n v="0"/>
    <n v="4476.59"/>
    <n v="4476.59"/>
    <n v="0"/>
    <n v="0"/>
    <n v="4476.59"/>
    <n v="9.2001485654472708E-5"/>
    <n v="4140.07"/>
    <n v="14.63"/>
    <n v="4154.7"/>
  </r>
  <r>
    <n v="1101"/>
    <n v="5.2"/>
    <s v="Exclude"/>
    <s v="Clark County Easements"/>
    <s v="Wilson Switch Road - Emely, Helen"/>
    <x v="30"/>
    <s v="tbd"/>
    <n v="0.18"/>
    <s v="Acres"/>
    <n v="75000"/>
    <n v="13291.26"/>
    <s v="n/a"/>
    <s v="n/a"/>
    <s v="n/a"/>
    <s v="n/a"/>
    <n v="0"/>
    <n v="0"/>
    <n v="13291.26"/>
    <n v="13291.26"/>
    <n v="0"/>
    <n v="0"/>
    <n v="13291.26"/>
    <n v="2.7315784251402675E-4"/>
    <n v="12292.1"/>
    <n v="43.43"/>
    <n v="12335.53"/>
  </r>
  <r>
    <n v="1102"/>
    <n v="5.2"/>
    <s v="Exclude"/>
    <s v="Clark County Easements"/>
    <s v="State Road 60 - Estate"/>
    <x v="30"/>
    <s v="tbd"/>
    <n v="0.32"/>
    <s v="Acres"/>
    <n v="75000"/>
    <n v="23873.01"/>
    <s v="n/a"/>
    <s v="n/a"/>
    <s v="n/a"/>
    <s v="n/a"/>
    <n v="0"/>
    <n v="0"/>
    <n v="23873.01"/>
    <n v="23873.01"/>
    <n v="0"/>
    <n v="0"/>
    <n v="23873.01"/>
    <n v="4.9063067804826514E-4"/>
    <n v="22078.38"/>
    <n v="78.010000000000005"/>
    <n v="22156.39"/>
  </r>
  <r>
    <n v="1103"/>
    <n v="5.2"/>
    <s v="Exclude"/>
    <s v="Clark County Easements"/>
    <s v="Broomhill Road - Fox, Connie"/>
    <x v="30"/>
    <s v="tbd"/>
    <n v="0.04"/>
    <s v="Acres"/>
    <n v="75000"/>
    <n v="3226.49"/>
    <s v="n/a"/>
    <s v="n/a"/>
    <s v="n/a"/>
    <s v="n/a"/>
    <n v="0"/>
    <n v="0"/>
    <n v="3226.49"/>
    <n v="3226.49"/>
    <n v="0"/>
    <n v="0"/>
    <n v="3226.49"/>
    <n v="6.6309819181408083E-5"/>
    <n v="2983.94"/>
    <n v="10.54"/>
    <n v="2994.48"/>
  </r>
  <r>
    <n v="1104"/>
    <n v="5.2"/>
    <s v="Exclude"/>
    <s v="Clark County Easements"/>
    <s v="Cummings Road - Fox, Jesse &amp; Alice"/>
    <x v="30"/>
    <s v="tbd"/>
    <n v="0.03"/>
    <s v="Acres"/>
    <n v="75000"/>
    <n v="1982.48"/>
    <s v="n/a"/>
    <s v="n/a"/>
    <s v="n/a"/>
    <s v="n/a"/>
    <n v="0"/>
    <n v="0"/>
    <n v="1982.48"/>
    <n v="1982.48"/>
    <n v="0"/>
    <n v="0"/>
    <n v="1982.48"/>
    <n v="4.0743312494617347E-5"/>
    <n v="1833.45"/>
    <n v="6.48"/>
    <n v="1839.93"/>
  </r>
  <r>
    <n v="1105"/>
    <n v="5.2"/>
    <s v="Exclude"/>
    <s v="Clark County Easements"/>
    <s v="Wilson Switch Road - Fox, Jesse &amp; Alice"/>
    <x v="30"/>
    <s v="tbd"/>
    <n v="0.08"/>
    <s v="Acres"/>
    <n v="75000"/>
    <n v="6162.45"/>
    <s v="n/a"/>
    <s v="n/a"/>
    <s v="n/a"/>
    <s v="n/a"/>
    <n v="0"/>
    <n v="0"/>
    <n v="6162.45"/>
    <n v="6162.45"/>
    <n v="0"/>
    <n v="0"/>
    <n v="6162.45"/>
    <n v="1.2664875614505804E-4"/>
    <n v="5699.19"/>
    <n v="20.14"/>
    <n v="5719.33"/>
  </r>
  <r>
    <n v="1106"/>
    <n v="5.2"/>
    <s v="Exclude"/>
    <s v="Clark County Easements"/>
    <s v="Payne Koehler Road - G &amp; G Properties -  Garrett @ Bridge by PS#1"/>
    <x v="30"/>
    <s v="tbd"/>
    <n v="0"/>
    <s v="Acres"/>
    <n v="75000"/>
    <n v="295.19"/>
    <s v="n/a"/>
    <s v="n/a"/>
    <s v="n/a"/>
    <s v="n/a"/>
    <n v="0"/>
    <n v="0"/>
    <n v="295.19"/>
    <n v="295.19"/>
    <n v="0"/>
    <n v="0"/>
    <n v="295.19"/>
    <n v="6.0666530887000591E-6"/>
    <n v="273"/>
    <n v="0.96"/>
    <n v="273.95999999999998"/>
  </r>
  <r>
    <n v="1107"/>
    <n v="5.2"/>
    <s v="Exclude"/>
    <s v="Clark County Easements"/>
    <s v="County Line Road - G &amp; G Properties - John, Alice &amp; Paula Garrett"/>
    <x v="30"/>
    <s v="tbd"/>
    <n v="0.06"/>
    <s v="Acres"/>
    <n v="75000"/>
    <n v="4476.57"/>
    <s v="n/a"/>
    <s v="n/a"/>
    <s v="n/a"/>
    <s v="n/a"/>
    <n v="0"/>
    <n v="0"/>
    <n v="4476.57"/>
    <n v="4476.57"/>
    <n v="0"/>
    <n v="0"/>
    <n v="4476.57"/>
    <n v="9.2001074620691844E-5"/>
    <n v="4140.05"/>
    <n v="14.63"/>
    <n v="4154.68"/>
  </r>
  <r>
    <n v="1108"/>
    <n v="5.2"/>
    <s v="Exclude"/>
    <s v="Clark County Easements"/>
    <s v="County Line Road - G &amp; G Properties - John, Alice &amp; Paula Garrett"/>
    <x v="30"/>
    <s v="tbd"/>
    <n v="0.24"/>
    <s v="Acres"/>
    <n v="75000"/>
    <n v="17876.38"/>
    <s v="n/a"/>
    <s v="n/a"/>
    <s v="n/a"/>
    <s v="n/a"/>
    <n v="0"/>
    <n v="0"/>
    <n v="17876.38"/>
    <n v="17876.38"/>
    <n v="0"/>
    <n v="0"/>
    <n v="17876.38"/>
    <n v="3.6738980298037189E-4"/>
    <n v="16532.54"/>
    <n v="58.41"/>
    <n v="16590.95"/>
  </r>
  <r>
    <n v="1109"/>
    <n v="5.2"/>
    <s v="Exclude"/>
    <s v="Clark County Easements"/>
    <s v="State Road 60 - Graf, David &amp; Helen ( Mother)"/>
    <x v="30"/>
    <s v="tbd"/>
    <n v="0.03"/>
    <s v="Acres"/>
    <n v="75000"/>
    <n v="2238.59"/>
    <s v="n/a"/>
    <s v="n/a"/>
    <s v="n/a"/>
    <s v="n/a"/>
    <n v="0"/>
    <n v="0"/>
    <n v="2238.59"/>
    <n v="2238.59"/>
    <n v="0"/>
    <n v="0"/>
    <n v="2238.59"/>
    <n v="4.6006805575504137E-5"/>
    <n v="2070.31"/>
    <n v="7.32"/>
    <n v="2077.63"/>
  </r>
  <r>
    <n v="1110"/>
    <n v="5.2"/>
    <s v="Exclude"/>
    <s v="Clark County Easements"/>
    <s v="Hwy 111 - Graf, Randall E &amp; Mary L"/>
    <x v="30"/>
    <s v="tbd"/>
    <n v="0.06"/>
    <s v="Acres"/>
    <n v="75000"/>
    <n v="4481.46"/>
    <s v="n/a"/>
    <s v="n/a"/>
    <s v="n/a"/>
    <s v="n/a"/>
    <n v="0"/>
    <n v="0"/>
    <n v="4481.46"/>
    <n v="4481.46"/>
    <n v="0"/>
    <n v="0"/>
    <n v="4481.46"/>
    <n v="9.2101572380113715E-5"/>
    <n v="4144.57"/>
    <n v="14.64"/>
    <n v="4159.21"/>
  </r>
  <r>
    <n v="1111"/>
    <n v="5.2"/>
    <s v="Exclude"/>
    <s v="Clark County Easements"/>
    <s v="Hwy 111 - Graf, Theodore &amp; Marcella"/>
    <x v="30"/>
    <s v="tbd"/>
    <n v="0.12"/>
    <s v="Acres"/>
    <n v="75000"/>
    <n v="8953.18"/>
    <s v="n/a"/>
    <s v="n/a"/>
    <s v="n/a"/>
    <s v="n/a"/>
    <n v="0"/>
    <n v="0"/>
    <n v="8953.18"/>
    <n v="8953.18"/>
    <n v="0"/>
    <n v="0"/>
    <n v="8953.18"/>
    <n v="1.8400297130894542E-4"/>
    <n v="8280.1299999999992"/>
    <n v="29.26"/>
    <n v="8309.39"/>
  </r>
  <r>
    <n v="1112"/>
    <n v="5.2"/>
    <s v="Exclude"/>
    <s v="Clark County Easements"/>
    <s v="Hwy 111 - Graf, Theodore L &amp; Marcella"/>
    <x v="30"/>
    <s v="tbd"/>
    <n v="0.11"/>
    <s v="Acres"/>
    <n v="75000"/>
    <n v="8026.84"/>
    <s v="n/a"/>
    <s v="n/a"/>
    <s v="n/a"/>
    <s v="n/a"/>
    <n v="0"/>
    <n v="0"/>
    <n v="8026.84"/>
    <n v="8026.84"/>
    <n v="0"/>
    <n v="0"/>
    <n v="8026.84"/>
    <n v="1.6496511968054875E-4"/>
    <n v="7423.43"/>
    <n v="26.23"/>
    <n v="7449.66"/>
  </r>
  <r>
    <n v="1113"/>
    <n v="5.2"/>
    <s v="Exclude"/>
    <s v="Clark County Easements"/>
    <s v="Grant Line Road - Graf, Theodore L &amp; Marcella; Mayfield, George D. and Rebecca S"/>
    <x v="30"/>
    <s v="tbd"/>
    <n v="1.54"/>
    <s v="Acres"/>
    <n v="75000"/>
    <n v="115221.19"/>
    <s v="n/a"/>
    <s v="n/a"/>
    <s v="n/a"/>
    <s v="n/a"/>
    <n v="0"/>
    <n v="0"/>
    <n v="115221.19"/>
    <n v="115221.19"/>
    <n v="0"/>
    <n v="0"/>
    <n v="115221.19"/>
    <n v="2.3679900680822399E-3"/>
    <n v="106559.55"/>
    <n v="376.51"/>
    <n v="106936.06"/>
  </r>
  <r>
    <n v="1114"/>
    <n v="5.2"/>
    <s v="Exclude"/>
    <s v="Clark County Easements"/>
    <s v="Hwy 111 - Graf, Theodore L.; Popp, Juanita C.; Townsend, Virginia L"/>
    <x v="30"/>
    <s v="tbd"/>
    <n v="0.25"/>
    <s v="Acres"/>
    <n v="75000"/>
    <n v="18672.34"/>
    <s v="n/a"/>
    <s v="n/a"/>
    <s v="n/a"/>
    <s v="n/a"/>
    <n v="0"/>
    <n v="0"/>
    <n v="18672.34"/>
    <n v="18672.34"/>
    <n v="0"/>
    <n v="0"/>
    <n v="18672.34"/>
    <n v="3.8374812539129939E-4"/>
    <n v="17268.669999999998"/>
    <n v="61.02"/>
    <n v="17329.689999999999"/>
  </r>
  <r>
    <n v="1115"/>
    <n v="5.2"/>
    <s v="Exclude"/>
    <s v="Clark County Easements"/>
    <s v="Hwy 111 - Graf, Timothy J"/>
    <x v="30"/>
    <s v="tbd"/>
    <n v="0.14000000000000001"/>
    <s v="Acres"/>
    <n v="75000"/>
    <n v="10618.93"/>
    <s v="n/a"/>
    <s v="n/a"/>
    <s v="n/a"/>
    <s v="n/a"/>
    <n v="0"/>
    <n v="0"/>
    <n v="10618.93"/>
    <n v="10618.93"/>
    <n v="0"/>
    <n v="0"/>
    <n v="10618.93"/>
    <n v="2.1823694733286942E-4"/>
    <n v="9820.66"/>
    <n v="34.700000000000003"/>
    <n v="9855.36"/>
  </r>
  <r>
    <n v="1116"/>
    <n v="5.2"/>
    <s v="Exclude"/>
    <s v="Clark County Easements"/>
    <s v="Flower Gap Road - Green, Lloyd &amp; Edith"/>
    <x v="30"/>
    <s v="tbd"/>
    <n v="0.14000000000000001"/>
    <s v="Acres"/>
    <n v="75000"/>
    <n v="10330.39"/>
    <s v="n/a"/>
    <s v="n/a"/>
    <s v="n/a"/>
    <s v="n/a"/>
    <n v="0"/>
    <n v="0"/>
    <n v="10330.39"/>
    <n v="10330.39"/>
    <n v="0"/>
    <n v="0"/>
    <n v="10330.39"/>
    <n v="2.1230696297630747E-4"/>
    <n v="9553.81"/>
    <n v="33.76"/>
    <n v="9587.57"/>
  </r>
  <r>
    <n v="1117"/>
    <n v="5.2"/>
    <s v="Exclude"/>
    <s v="Clark County Easements"/>
    <s v="Perry Crossing - Grimes, Nathan R and Paula"/>
    <x v="30"/>
    <s v="tbd"/>
    <n v="0.03"/>
    <s v="Acres"/>
    <n v="75000"/>
    <n v="2582.84"/>
    <s v="n/a"/>
    <s v="n/a"/>
    <s v="n/a"/>
    <s v="n/a"/>
    <n v="0"/>
    <n v="0"/>
    <n v="2582.84"/>
    <n v="2582.84"/>
    <n v="0"/>
    <n v="0"/>
    <n v="2582.84"/>
    <n v="5.3081724528669884E-5"/>
    <n v="2388.6799999999998"/>
    <n v="8.44"/>
    <n v="2397.12"/>
  </r>
  <r>
    <n v="1118"/>
    <n v="5.2"/>
    <s v="Exclude"/>
    <s v="Clark County Easements"/>
    <s v="Carrwood Road - Hagest, Robert A. and Dorothy; Hagest, August William"/>
    <x v="30"/>
    <s v="tbd"/>
    <n v="0.04"/>
    <s v="Acres"/>
    <n v="75000"/>
    <n v="2903.07"/>
    <s v="n/a"/>
    <s v="n/a"/>
    <s v="n/a"/>
    <s v="n/a"/>
    <n v="0"/>
    <n v="0"/>
    <n v="2903.07"/>
    <n v="2903.07"/>
    <n v="0"/>
    <n v="0"/>
    <n v="2903.07"/>
    <n v="5.9662991911014878E-5"/>
    <n v="2684.83"/>
    <n v="9.49"/>
    <n v="2694.3199999999997"/>
  </r>
  <r>
    <n v="1119"/>
    <n v="5.2"/>
    <s v="Exclude"/>
    <s v="Clark County Easements"/>
    <s v="Allentown Road - Hall, Charles"/>
    <x v="30"/>
    <s v="tbd"/>
    <n v="0.1"/>
    <s v="Acres"/>
    <n v="75000"/>
    <n v="7204.51"/>
    <s v="n/a"/>
    <s v="n/a"/>
    <s v="n/a"/>
    <s v="n/a"/>
    <n v="0"/>
    <n v="0"/>
    <n v="7204.51"/>
    <n v="7204.51"/>
    <n v="0"/>
    <n v="0"/>
    <n v="7204.51"/>
    <n v="1.4806484922954866E-4"/>
    <n v="6662.92"/>
    <n v="23.54"/>
    <n v="6686.46"/>
  </r>
  <r>
    <n v="1120"/>
    <n v="5.2"/>
    <s v="Exclude"/>
    <s v="Clark County Easements"/>
    <s v="Allentown Road - Hall, John F"/>
    <x v="30"/>
    <s v="tbd"/>
    <n v="0.1"/>
    <s v="Acres"/>
    <n v="75000"/>
    <n v="7204.51"/>
    <s v="n/a"/>
    <s v="n/a"/>
    <s v="n/a"/>
    <s v="n/a"/>
    <n v="0"/>
    <n v="0"/>
    <n v="7204.51"/>
    <n v="7204.51"/>
    <n v="0"/>
    <n v="0"/>
    <n v="7204.51"/>
    <n v="1.4806484922954866E-4"/>
    <n v="6662.92"/>
    <n v="23.54"/>
    <n v="6686.46"/>
  </r>
  <r>
    <n v="1121"/>
    <n v="5.2"/>
    <s v="Exclude"/>
    <s v="Clark County Easements"/>
    <s v="Allentown Road - Hall, Kathryn"/>
    <x v="30"/>
    <s v="tbd"/>
    <n v="0.1"/>
    <s v="Acres"/>
    <n v="75000"/>
    <n v="7204.51"/>
    <s v="n/a"/>
    <s v="n/a"/>
    <s v="n/a"/>
    <s v="n/a"/>
    <n v="0"/>
    <n v="0"/>
    <n v="7204.51"/>
    <n v="7204.51"/>
    <n v="0"/>
    <n v="0"/>
    <n v="7204.51"/>
    <n v="1.4806484922954866E-4"/>
    <n v="6662.92"/>
    <n v="23.54"/>
    <n v="6686.46"/>
  </r>
  <r>
    <n v="1122"/>
    <n v="5.2"/>
    <s v="Exclude"/>
    <s v="Clark County Easements"/>
    <s v="Perry Crossing Road - Hargett, James E &amp; Cynthia"/>
    <x v="30"/>
    <s v="tbd"/>
    <n v="0.03"/>
    <s v="Acres"/>
    <n v="75000"/>
    <n v="2582.64"/>
    <s v="n/a"/>
    <s v="n/a"/>
    <s v="n/a"/>
    <s v="n/a"/>
    <n v="0"/>
    <n v="0"/>
    <n v="2582.64"/>
    <n v="2582.64"/>
    <n v="0"/>
    <n v="0"/>
    <n v="2582.64"/>
    <n v="5.3077614190861209E-5"/>
    <n v="2388.4899999999998"/>
    <n v="8.44"/>
    <n v="2396.9299999999998"/>
  </r>
  <r>
    <n v="1123"/>
    <n v="5.2"/>
    <s v="Exclude"/>
    <s v="Clark County Easements"/>
    <s v="Payne Koehler Road - Hatfield, James D &amp; Thelma"/>
    <x v="30"/>
    <s v="tbd"/>
    <n v="0.06"/>
    <s v="Acres"/>
    <n v="75000"/>
    <n v="4395.0200000000004"/>
    <s v="n/a"/>
    <s v="n/a"/>
    <s v="n/a"/>
    <s v="n/a"/>
    <n v="0"/>
    <n v="0"/>
    <n v="4395.0200000000004"/>
    <n v="4395.0200000000004"/>
    <n v="0"/>
    <n v="0"/>
    <n v="4395.0200000000004"/>
    <n v="9.0325084379208441E-5"/>
    <n v="4064.63"/>
    <n v="14.36"/>
    <n v="4078.9900000000002"/>
  </r>
  <r>
    <n v="1124"/>
    <n v="5.2"/>
    <s v="Exclude"/>
    <s v="Clark County Easements"/>
    <s v="St Joe Road West - Hollkamp, Eugene &amp; Susanne"/>
    <x v="30"/>
    <s v="tbd"/>
    <n v="0.06"/>
    <s v="Acres"/>
    <n v="75000"/>
    <n v="4590.5200000000004"/>
    <s v="n/a"/>
    <s v="n/a"/>
    <s v="n/a"/>
    <s v="n/a"/>
    <n v="0"/>
    <n v="0"/>
    <n v="4590.5200000000004"/>
    <n v="4590.5200000000004"/>
    <n v="0"/>
    <n v="0"/>
    <n v="4590.5200000000004"/>
    <n v="9.434293958717911E-5"/>
    <n v="4245.43"/>
    <n v="15"/>
    <n v="4260.43"/>
  </r>
  <r>
    <n v="1125"/>
    <n v="5.2"/>
    <s v="Exclude"/>
    <s v="Clark County Easements"/>
    <s v="State Road 60 - Hollkamp, George &amp; Anna"/>
    <x v="30"/>
    <s v="tbd"/>
    <n v="0.1"/>
    <s v="Acres"/>
    <n v="75000"/>
    <n v="7171.62"/>
    <s v="n/a"/>
    <s v="n/a"/>
    <s v="n/a"/>
    <s v="n/a"/>
    <n v="0"/>
    <n v="0"/>
    <n v="7171.62"/>
    <n v="7171.62"/>
    <n v="0"/>
    <n v="0"/>
    <n v="7171.62"/>
    <n v="1.4738890417691358E-4"/>
    <n v="6632.5"/>
    <n v="23.43"/>
    <n v="6655.93"/>
  </r>
  <r>
    <n v="1126"/>
    <n v="5.2"/>
    <s v="Exclude"/>
    <s v="Clark County Easements"/>
    <s v="State Road 60 - Hosier, John P &amp; Jeanette"/>
    <x v="30"/>
    <s v="tbd"/>
    <n v="0.08"/>
    <s v="Acres"/>
    <n v="75000"/>
    <n v="5683.96"/>
    <s v="n/a"/>
    <s v="n/a"/>
    <s v="n/a"/>
    <s v="n/a"/>
    <n v="0"/>
    <n v="0"/>
    <n v="5683.96"/>
    <n v="5683.96"/>
    <n v="0"/>
    <n v="0"/>
    <n v="5683.96"/>
    <n v="1.1681497845471591E-4"/>
    <n v="5256.67"/>
    <n v="18.57"/>
    <n v="5275.24"/>
  </r>
  <r>
    <n v="1127"/>
    <n v="5.2"/>
    <s v="Exclude"/>
    <s v="Clark County Easements"/>
    <s v="Broomhill Road - Howlett, Calvin &amp; Virgie Dunaway`Howlett"/>
    <x v="30"/>
    <s v="tbd"/>
    <n v="0.14000000000000001"/>
    <s v="Acres"/>
    <n v="75000"/>
    <n v="10552.75"/>
    <s v="n/a"/>
    <s v="n/a"/>
    <s v="n/a"/>
    <s v="n/a"/>
    <n v="0"/>
    <n v="0"/>
    <n v="10552.75"/>
    <n v="10552.75"/>
    <n v="0"/>
    <n v="0"/>
    <n v="10552.75"/>
    <n v="2.1687683655198194E-4"/>
    <n v="9759.4599999999991"/>
    <n v="34.479999999999997"/>
    <n v="9793.9399999999987"/>
  </r>
  <r>
    <n v="1128"/>
    <n v="5.2"/>
    <s v="Exclude"/>
    <s v="Clark County Easements"/>
    <s v="Broomhill Road - Howlett, George &amp; Rita"/>
    <x v="30"/>
    <s v="tbd"/>
    <n v="0.86"/>
    <s v="Acres"/>
    <n v="75000"/>
    <n v="64308.97"/>
    <s v="n/a"/>
    <s v="n/a"/>
    <s v="n/a"/>
    <s v="n/a"/>
    <n v="0"/>
    <n v="0"/>
    <n v="64308.97"/>
    <n v="64308.97"/>
    <n v="0"/>
    <n v="0"/>
    <n v="64308.97"/>
    <n v="1.3216579541367238E-3"/>
    <n v="59474.61"/>
    <n v="210.14"/>
    <n v="59684.75"/>
  </r>
  <r>
    <n v="1129"/>
    <n v="5.2"/>
    <s v="Exclude"/>
    <s v="Clark County Easements"/>
    <s v="Broomhill Road - Howlett, Wayne &amp; Sharon"/>
    <x v="30"/>
    <s v="tbd"/>
    <n v="0.2"/>
    <s v="Acres"/>
    <n v="75000"/>
    <n v="14673.21"/>
    <s v="n/a"/>
    <s v="n/a"/>
    <s v="n/a"/>
    <s v="n/a"/>
    <n v="0"/>
    <n v="0"/>
    <n v="14673.21"/>
    <n v="14673.21"/>
    <n v="0"/>
    <n v="0"/>
    <n v="14673.21"/>
    <n v="3.0155924918745416E-4"/>
    <n v="13570.17"/>
    <n v="47.95"/>
    <n v="13618.12"/>
  </r>
  <r>
    <n v="1130"/>
    <n v="5.2"/>
    <s v="Exclude"/>
    <s v="Clark County Easements"/>
    <s v="State Road 60 - Humston, Morse &amp; Eva"/>
    <x v="30"/>
    <s v="tbd"/>
    <n v="7.0000000000000007E-2"/>
    <s v="Acres"/>
    <n v="75000"/>
    <n v="5166.0600000000004"/>
    <s v="n/a"/>
    <s v="n/a"/>
    <s v="n/a"/>
    <s v="n/a"/>
    <n v="0"/>
    <n v="0"/>
    <n v="5166.0600000000004"/>
    <n v="5166.0600000000004"/>
    <n v="0"/>
    <n v="0"/>
    <n v="5166.0600000000004"/>
    <n v="1.0617125869917623E-4"/>
    <n v="4777.71"/>
    <n v="16.88"/>
    <n v="4794.59"/>
  </r>
  <r>
    <n v="1131"/>
    <n v="5.2"/>
    <s v="Exclude"/>
    <s v="Clark County Easements"/>
    <s v="Foothill of the Knob  (Hwy 60) - Indland Inc"/>
    <x v="30"/>
    <s v="tbd"/>
    <n v="0.13"/>
    <s v="Acres"/>
    <n v="75000"/>
    <n v="9654.4599999999991"/>
    <s v="n/a"/>
    <s v="n/a"/>
    <s v="n/a"/>
    <s v="n/a"/>
    <n v="0"/>
    <n v="0"/>
    <n v="9654.4599999999991"/>
    <n v="9654.4599999999991"/>
    <n v="0"/>
    <n v="0"/>
    <n v="9654.4599999999991"/>
    <n v="1.9841545980125061E-4"/>
    <n v="8928.7000000000007"/>
    <n v="31.55"/>
    <n v="8960.25"/>
  </r>
  <r>
    <n v="1132"/>
    <n v="5.2"/>
    <s v="Exclude"/>
    <s v="Clark County Easements"/>
    <s v="Hwy 311 - Ingle, Donald &amp; Patty"/>
    <x v="30"/>
    <s v="tbd"/>
    <n v="0.09"/>
    <s v="Acres"/>
    <n v="75000"/>
    <n v="6791.22"/>
    <s v="n/a"/>
    <s v="n/a"/>
    <s v="n/a"/>
    <s v="n/a"/>
    <n v="0"/>
    <n v="0"/>
    <n v="6791.22"/>
    <n v="6791.22"/>
    <n v="0"/>
    <n v="0"/>
    <n v="6791.22"/>
    <n v="1.3957104166483153E-4"/>
    <n v="6280.7"/>
    <n v="22.19"/>
    <n v="6302.8899999999994"/>
  </r>
  <r>
    <n v="1133"/>
    <n v="5.2"/>
    <s v="Exclude"/>
    <s v="Clark County Easements"/>
    <s v="Plum Run - J &amp; S Builders"/>
    <x v="30"/>
    <s v="tbd"/>
    <n v="0.43"/>
    <s v="Acres"/>
    <n v="75000"/>
    <n v="32204.37"/>
    <s v="n/a"/>
    <s v="n/a"/>
    <s v="n/a"/>
    <s v="n/a"/>
    <n v="0"/>
    <n v="0"/>
    <n v="32204.37"/>
    <n v="32204.37"/>
    <n v="0"/>
    <n v="0"/>
    <n v="32204.37"/>
    <n v="6.6185419807628825E-4"/>
    <n v="29783.439999999999"/>
    <n v="105.23"/>
    <n v="29888.67"/>
  </r>
  <r>
    <n v="1134"/>
    <n v="5.2"/>
    <s v="Exclude"/>
    <s v="Clark County Easements"/>
    <s v="State Road 60 - Jackson, Homer &amp; helen"/>
    <x v="30"/>
    <s v="tbd"/>
    <n v="0.39"/>
    <s v="Acres"/>
    <n v="75000"/>
    <n v="29176.720000000001"/>
    <s v="n/a"/>
    <s v="n/a"/>
    <s v="n/a"/>
    <s v="n/a"/>
    <n v="0"/>
    <n v="0"/>
    <n v="29176.720000000001"/>
    <n v="29176.720000000001"/>
    <n v="0"/>
    <n v="0"/>
    <n v="29176.720000000001"/>
    <n v="5.9963087674425562E-4"/>
    <n v="26983.39"/>
    <n v="95.34"/>
    <n v="27078.73"/>
  </r>
  <r>
    <n v="1135"/>
    <n v="5.2"/>
    <s v="Exclude"/>
    <s v="Clark County Easements"/>
    <s v="State Road 60 - Jackson, Rosa L"/>
    <x v="30"/>
    <s v="tbd"/>
    <n v="0.09"/>
    <s v="Acres"/>
    <n v="75000"/>
    <n v="6888.66"/>
    <s v="n/a"/>
    <s v="n/a"/>
    <s v="n/a"/>
    <s v="n/a"/>
    <n v="0"/>
    <n v="0"/>
    <n v="6888.66"/>
    <n v="6888.66"/>
    <n v="0"/>
    <n v="0"/>
    <n v="6888.66"/>
    <n v="1.4157359824521341E-4"/>
    <n v="6370.81"/>
    <n v="22.51"/>
    <n v="6393.3200000000006"/>
  </r>
  <r>
    <n v="1136"/>
    <n v="5.2"/>
    <s v="Exclude"/>
    <s v="Clark County Easements"/>
    <s v="State Road 60 - Johnson, Robert L &amp; Carol H"/>
    <x v="30"/>
    <s v="tbd"/>
    <n v="0.17"/>
    <s v="Acres"/>
    <n v="75000"/>
    <n v="12677.82"/>
    <s v="n/a"/>
    <s v="n/a"/>
    <s v="n/a"/>
    <s v="n/a"/>
    <n v="0"/>
    <n v="0"/>
    <n v="12677.82"/>
    <n v="12677.82"/>
    <n v="0"/>
    <n v="0"/>
    <n v="12677.82"/>
    <n v="2.6055061438728748E-4"/>
    <n v="11724.78"/>
    <n v="41.43"/>
    <n v="11766.210000000001"/>
  </r>
  <r>
    <n v="1137"/>
    <n v="5.2"/>
    <s v="Exclude"/>
    <s v="Clark County Easements"/>
    <s v="Flower Gap Road - Johnson, Timothy M &amp; Cynthia Jane - Mtr Pit Only"/>
    <x v="30"/>
    <s v="tbd"/>
    <n v="0.01"/>
    <s v="Acres"/>
    <n v="75000"/>
    <n v="688.71"/>
    <s v="n/a"/>
    <s v="n/a"/>
    <s v="n/a"/>
    <s v="n/a"/>
    <n v="0"/>
    <n v="0"/>
    <n v="688.71"/>
    <n v="688.71"/>
    <n v="0"/>
    <n v="0"/>
    <n v="688.71"/>
    <n v="1.4154153761030584E-5"/>
    <n v="636.94000000000005"/>
    <n v="2.25"/>
    <n v="639.19000000000005"/>
  </r>
  <r>
    <n v="1138"/>
    <n v="5.2"/>
    <s v="Exclude"/>
    <s v="Clark County Easements"/>
    <s v="State Road 60 - Jordan, Donald and Joan"/>
    <x v="30"/>
    <s v="tbd"/>
    <n v="7.0000000000000007E-2"/>
    <s v="Acres"/>
    <n v="75000"/>
    <n v="4984.3100000000004"/>
    <s v="n/a"/>
    <s v="n/a"/>
    <s v="n/a"/>
    <s v="n/a"/>
    <n v="0"/>
    <n v="0"/>
    <n v="4984.3100000000004"/>
    <n v="4984.3100000000004"/>
    <n v="0"/>
    <n v="0"/>
    <n v="4984.3100000000004"/>
    <n v="1.0243598921555133E-4"/>
    <n v="4609.62"/>
    <n v="16.29"/>
    <n v="4625.91"/>
  </r>
  <r>
    <n v="1139"/>
    <n v="5.2"/>
    <s v="Exclude"/>
    <s v="Clark County Easements"/>
    <s v="Southern Hills Drive - Kaelin, Wm &amp; Phyllis"/>
    <x v="30"/>
    <s v="tbd"/>
    <n v="0.06"/>
    <s v="Acres"/>
    <n v="75000"/>
    <n v="4473.95"/>
    <s v="n/a"/>
    <s v="n/a"/>
    <s v="n/a"/>
    <s v="n/a"/>
    <n v="0"/>
    <n v="0"/>
    <n v="4473.95"/>
    <n v="4473.95"/>
    <n v="0"/>
    <n v="0"/>
    <n v="4473.95"/>
    <n v="9.1947229195398316E-5"/>
    <n v="4137.63"/>
    <n v="14.62"/>
    <n v="4152.25"/>
  </r>
  <r>
    <n v="1140"/>
    <n v="5.2"/>
    <s v="Exclude"/>
    <s v="Clark County Easements"/>
    <s v="Southern Hills Drive (Weidner Lane) - Kerr , Marvin &amp; Ann"/>
    <x v="30"/>
    <s v="tbd"/>
    <n v="0.27"/>
    <s v="Acres"/>
    <n v="75000"/>
    <n v="20166.14"/>
    <s v="n/a"/>
    <s v="n/a"/>
    <s v="n/a"/>
    <s v="n/a"/>
    <n v="0"/>
    <n v="0"/>
    <n v="20166.14"/>
    <n v="20166.14"/>
    <n v="0"/>
    <n v="0"/>
    <n v="20166.14"/>
    <n v="4.1444823848422308E-4"/>
    <n v="18650.169999999998"/>
    <n v="65.900000000000006"/>
    <n v="18716.07"/>
  </r>
  <r>
    <n v="1141"/>
    <n v="5.2"/>
    <s v="Exclude"/>
    <s v="Clark County Easements"/>
    <s v="Hwy 31 W - Killen, Darrell R. &amp; Wilma Jean"/>
    <x v="30"/>
    <s v="tbd"/>
    <n v="0.14000000000000001"/>
    <s v="Acres"/>
    <n v="75000"/>
    <n v="10190.82"/>
    <s v="n/a"/>
    <s v="n/a"/>
    <s v="n/a"/>
    <s v="n/a"/>
    <n v="0"/>
    <n v="0"/>
    <n v="10190.82"/>
    <n v="10190.82"/>
    <n v="0"/>
    <n v="0"/>
    <n v="10190.82"/>
    <n v="2.0943856373653016E-4"/>
    <n v="9424.74"/>
    <n v="33.299999999999997"/>
    <n v="9458.0399999999991"/>
  </r>
  <r>
    <n v="1142"/>
    <n v="5.2"/>
    <s v="Exclude"/>
    <s v="Clark County Easements"/>
    <s v="Hwy 111 - Kirchgessner, Edward J &amp; Mary V"/>
    <x v="30"/>
    <s v="tbd"/>
    <n v="0.08"/>
    <s v="Acres"/>
    <n v="75000"/>
    <n v="6188.52"/>
    <s v="n/a"/>
    <s v="n/a"/>
    <s v="n/a"/>
    <s v="n/a"/>
    <n v="0"/>
    <n v="0"/>
    <n v="6188.52"/>
    <n v="6188.52"/>
    <n v="0"/>
    <n v="0"/>
    <n v="6188.52"/>
    <n v="1.2718453867841762E-4"/>
    <n v="5723.3"/>
    <n v="20.22"/>
    <n v="5743.52"/>
  </r>
  <r>
    <n v="1143"/>
    <n v="5.2"/>
    <s v="Exclude"/>
    <s v="Clark County Easements"/>
    <s v="Hwy 111 - Kirchgessner, Edward J &amp; Mary V"/>
    <x v="30"/>
    <s v="tbd"/>
    <n v="0"/>
    <s v="Acres"/>
    <n v="75000"/>
    <n v="172.23"/>
    <s v="n/a"/>
    <s v="n/a"/>
    <s v="n/a"/>
    <s v="n/a"/>
    <n v="0"/>
    <n v="0"/>
    <n v="172.23"/>
    <n v="172.23"/>
    <n v="0"/>
    <n v="0"/>
    <n v="172.23"/>
    <n v="3.5396174039324203E-6"/>
    <n v="159.28"/>
    <n v="0.56000000000000005"/>
    <n v="159.84"/>
  </r>
  <r>
    <n v="1144"/>
    <n v="5.2"/>
    <s v="Exclude"/>
    <s v="Clark County Easements"/>
    <s v="Hwy 111 - Kirchgessner, Jerry"/>
    <x v="30"/>
    <s v="tbd"/>
    <n v="0.05"/>
    <s v="Acres"/>
    <n v="75000"/>
    <n v="3837.55"/>
    <s v="n/a"/>
    <s v="n/a"/>
    <s v="n/a"/>
    <s v="n/a"/>
    <n v="0"/>
    <n v="0"/>
    <n v="3837.55"/>
    <n v="3837.55"/>
    <n v="0"/>
    <n v="0"/>
    <n v="3837.55"/>
    <n v="7.8868134288224249E-5"/>
    <n v="3549.07"/>
    <n v="12.54"/>
    <n v="3561.61"/>
  </r>
  <r>
    <n v="1145"/>
    <n v="5.2"/>
    <s v="Exclude"/>
    <s v="Clark County Easements"/>
    <s v="OLD Hwy 111 - Kirchgessner, Jerry W"/>
    <x v="30"/>
    <s v="tbd"/>
    <n v="0"/>
    <s v="Acres"/>
    <n v="75000"/>
    <n v="350.65"/>
    <s v="n/a"/>
    <s v="n/a"/>
    <s v="n/a"/>
    <s v="n/a"/>
    <n v="0"/>
    <n v="0"/>
    <n v="350.65"/>
    <n v="350.65"/>
    <n v="0"/>
    <n v="0"/>
    <n v="350.65"/>
    <n v="7.2064497630430423E-6"/>
    <n v="324.29000000000002"/>
    <n v="1.1499999999999999"/>
    <n v="325.44"/>
  </r>
  <r>
    <n v="1146"/>
    <n v="5.2"/>
    <s v="Exclude"/>
    <s v="Clark County Easements"/>
    <s v="Hwy 111 - Kirchgessner, Timothy L &amp; Debra"/>
    <x v="30"/>
    <s v="tbd"/>
    <n v="0.04"/>
    <s v="Acres"/>
    <n v="75000"/>
    <n v="2849.39"/>
    <s v="n/a"/>
    <s v="n/a"/>
    <s v="n/a"/>
    <s v="n/a"/>
    <n v="0"/>
    <n v="0"/>
    <n v="2849.39"/>
    <n v="2849.39"/>
    <n v="0"/>
    <n v="0"/>
    <n v="2849.39"/>
    <n v="5.8559777243169015E-5"/>
    <n v="2635.19"/>
    <n v="9.31"/>
    <n v="2644.5"/>
  </r>
  <r>
    <n v="1147"/>
    <n v="5.2"/>
    <s v="Exclude"/>
    <s v="Clark County Easements"/>
    <s v="State Road 60 - Kirk, Harold &amp; Lula"/>
    <x v="30"/>
    <s v="tbd"/>
    <n v="0.17"/>
    <s v="Acres"/>
    <n v="75000"/>
    <n v="12576.23"/>
    <s v="n/a"/>
    <s v="n/a"/>
    <s v="n/a"/>
    <s v="n/a"/>
    <n v="0"/>
    <n v="0"/>
    <n v="12576.23"/>
    <n v="12576.23"/>
    <n v="0"/>
    <n v="0"/>
    <n v="12576.23"/>
    <n v="2.5846276829737574E-4"/>
    <n v="11630.82"/>
    <n v="41.1"/>
    <n v="11671.92"/>
  </r>
  <r>
    <n v="1148"/>
    <n v="5.2"/>
    <s v="Exclude"/>
    <s v="Clark County Easements"/>
    <s v="Payne Koehler - Kirkpatrick, Kathryn"/>
    <x v="30"/>
    <s v="tbd"/>
    <n v="0.15"/>
    <s v="Acres"/>
    <n v="75000"/>
    <n v="11555.11"/>
    <s v="n/a"/>
    <s v="n/a"/>
    <s v="n/a"/>
    <s v="n/a"/>
    <n v="0"/>
    <n v="0"/>
    <n v="11555.11"/>
    <n v="11555.11"/>
    <n v="0"/>
    <n v="0"/>
    <n v="11555.11"/>
    <n v="2.3747702758145244E-4"/>
    <n v="10686.47"/>
    <n v="37.76"/>
    <n v="10724.23"/>
  </r>
  <r>
    <n v="1149"/>
    <n v="5.2"/>
    <s v="Exclude"/>
    <s v="Clark County Easements"/>
    <s v="State Road 60 - Kleehamer, Dorothy C"/>
    <x v="30"/>
    <s v="tbd"/>
    <n v="0.04"/>
    <s v="Acres"/>
    <n v="75000"/>
    <n v="3250.96"/>
    <s v="n/a"/>
    <s v="n/a"/>
    <s v="n/a"/>
    <s v="n/a"/>
    <n v="0"/>
    <n v="0"/>
    <n v="3250.96"/>
    <n v="3250.96"/>
    <n v="0"/>
    <n v="0"/>
    <n v="3250.96"/>
    <n v="6.6812719012298332E-5"/>
    <n v="3006.57"/>
    <n v="10.62"/>
    <n v="3017.19"/>
  </r>
  <r>
    <n v="1150"/>
    <n v="5.2"/>
    <s v="Exclude"/>
    <s v="Clark County Easements"/>
    <s v="Wilson Switch Road - Knasel, Wayne Jr &amp; Nadine"/>
    <x v="30"/>
    <s v="tbd"/>
    <n v="0.08"/>
    <s v="Acres"/>
    <n v="75000"/>
    <n v="6362.81"/>
    <s v="n/a"/>
    <s v="n/a"/>
    <s v="n/a"/>
    <s v="n/a"/>
    <n v="0"/>
    <n v="0"/>
    <n v="6362.81"/>
    <n v="6362.81"/>
    <n v="0"/>
    <n v="0"/>
    <n v="6362.81"/>
    <n v="1.307664925617793E-4"/>
    <n v="5884.49"/>
    <n v="20.79"/>
    <n v="5905.28"/>
  </r>
  <r>
    <n v="1151"/>
    <n v="5.2"/>
    <s v="Exclude"/>
    <s v="Clark County Easements"/>
    <s v="Hwy 60 for 111 project - Landers, Michael R &amp; Patricia A"/>
    <x v="30"/>
    <s v="tbd"/>
    <n v="0.01"/>
    <s v="Acres"/>
    <n v="75000"/>
    <n v="733.86"/>
    <s v="n/a"/>
    <s v="n/a"/>
    <s v="n/a"/>
    <s v="n/a"/>
    <n v="0"/>
    <n v="0"/>
    <n v="733.86"/>
    <n v="733.86"/>
    <n v="0"/>
    <n v="0"/>
    <n v="733.86"/>
    <n v="1.5082062521336853E-5"/>
    <n v="678.69"/>
    <n v="2.4"/>
    <n v="681.09"/>
  </r>
  <r>
    <n v="1152"/>
    <n v="5.2"/>
    <s v="Exclude"/>
    <s v="Clark County Easements"/>
    <s v="State Road 60 - Landers, Michael R &amp; Patricia A"/>
    <x v="30"/>
    <s v="tbd"/>
    <n v="0.01"/>
    <s v="Acres"/>
    <n v="75000"/>
    <n v="601.84"/>
    <s v="n/a"/>
    <s v="n/a"/>
    <s v="n/a"/>
    <s v="n/a"/>
    <n v="0"/>
    <n v="0"/>
    <n v="601.84"/>
    <n v="601.84"/>
    <n v="0"/>
    <n v="0"/>
    <n v="601.84"/>
    <n v="1.2368828533836661E-5"/>
    <n v="556.6"/>
    <n v="1.97"/>
    <n v="558.57000000000005"/>
  </r>
  <r>
    <n v="1153"/>
    <n v="5.2"/>
    <s v="Exclude"/>
    <s v="Clark County Easements"/>
    <s v="State Road 60 - Langsdon, Walter &amp; Betty"/>
    <x v="30"/>
    <s v="tbd"/>
    <n v="0.46"/>
    <s v="Acres"/>
    <n v="75000"/>
    <n v="34666.49"/>
    <s v="n/a"/>
    <s v="n/a"/>
    <s v="n/a"/>
    <s v="n/a"/>
    <n v="0"/>
    <n v="0"/>
    <n v="34666.49"/>
    <n v="34666.49"/>
    <n v="0"/>
    <n v="0"/>
    <n v="34666.49"/>
    <n v="7.1245492270364749E-4"/>
    <n v="32060.47"/>
    <n v="113.28"/>
    <n v="32173.75"/>
  </r>
  <r>
    <n v="1154"/>
    <n v="5.2"/>
    <s v="Exclude"/>
    <s v="Clark County Easements"/>
    <s v="Broomhill Road - Lanham, Virgil"/>
    <x v="30"/>
    <s v="tbd"/>
    <n v="0.01"/>
    <s v="Acres"/>
    <n v="75000"/>
    <n v="953.25"/>
    <s v="n/a"/>
    <s v="n/a"/>
    <s v="n/a"/>
    <s v="n/a"/>
    <n v="0"/>
    <n v="0"/>
    <n v="953.25"/>
    <n v="953.25"/>
    <n v="0"/>
    <n v="0"/>
    <n v="953.25"/>
    <n v="1.9590897580552632E-5"/>
    <n v="881.59"/>
    <n v="3.11"/>
    <n v="884.7"/>
  </r>
  <r>
    <n v="1155"/>
    <n v="5.2"/>
    <s v="Exclude"/>
    <s v="Clark County Easements"/>
    <s v="Broomhill Road - Lanham, Virgil"/>
    <x v="30"/>
    <s v="tbd"/>
    <n v="0.06"/>
    <s v="Acres"/>
    <n v="75000"/>
    <n v="4786.76"/>
    <s v="n/a"/>
    <s v="n/a"/>
    <s v="n/a"/>
    <s v="n/a"/>
    <n v="0"/>
    <n v="0"/>
    <n v="4786.76"/>
    <n v="4786.76"/>
    <n v="0"/>
    <n v="0"/>
    <n v="4786.76"/>
    <n v="9.8376003045041834E-5"/>
    <n v="4426.92"/>
    <n v="15.64"/>
    <n v="4442.5600000000004"/>
  </r>
  <r>
    <n v="1156"/>
    <n v="5.2"/>
    <s v="Exclude"/>
    <s v="Clark County Easements"/>
    <s v="Hwy 31 W - Leach, Charles &amp; Evelyn"/>
    <x v="30"/>
    <s v="tbd"/>
    <n v="0.62"/>
    <s v="Acres"/>
    <n v="75000"/>
    <n v="46576.68"/>
    <s v="n/a"/>
    <s v="n/a"/>
    <s v="n/a"/>
    <s v="n/a"/>
    <n v="0"/>
    <n v="0"/>
    <n v="46576.68"/>
    <n v="46576.68"/>
    <n v="0"/>
    <n v="0"/>
    <n v="46576.68"/>
    <n v="9.5722944403060502E-4"/>
    <n v="43075.32"/>
    <n v="152.19999999999999"/>
    <n v="43227.519999999997"/>
  </r>
  <r>
    <n v="1157"/>
    <n v="5.2"/>
    <s v="Exclude"/>
    <s v="Clark County Easements"/>
    <s v="Broomhill Road - Lee, Charles &amp; Ernestine"/>
    <x v="30"/>
    <s v="tbd"/>
    <n v="0.36"/>
    <s v="Acres"/>
    <n v="75000"/>
    <n v="27138"/>
    <s v="n/a"/>
    <s v="n/a"/>
    <s v="n/a"/>
    <s v="n/a"/>
    <n v="0"/>
    <n v="0"/>
    <n v="27138"/>
    <n v="27138"/>
    <n v="0"/>
    <n v="0"/>
    <n v="27138"/>
    <n v="5.5773173725784148E-4"/>
    <n v="25097.93"/>
    <n v="88.68"/>
    <n v="25186.61"/>
  </r>
  <r>
    <n v="1158"/>
    <n v="5.2"/>
    <s v="Exclude"/>
    <s v="Clark County Easements"/>
    <s v="Broomhill Road - Lee, Charles &amp; Ernestine"/>
    <x v="30"/>
    <s v="tbd"/>
    <n v="0.23"/>
    <s v="Acres"/>
    <n v="75000"/>
    <n v="17408.53"/>
    <s v="n/a"/>
    <s v="n/a"/>
    <s v="n/a"/>
    <s v="n/a"/>
    <n v="0"/>
    <n v="0"/>
    <n v="17408.53"/>
    <n v="17408.53"/>
    <n v="0"/>
    <n v="0"/>
    <n v="17408.53"/>
    <n v="3.5777469526145073E-4"/>
    <n v="16099.86"/>
    <n v="56.89"/>
    <n v="16156.75"/>
  </r>
  <r>
    <n v="1159"/>
    <n v="5.2"/>
    <s v="Exclude"/>
    <s v="Clark County Easements"/>
    <s v="Broomhill Road - Lee, Charles &amp; Ernestine"/>
    <x v="30"/>
    <s v="tbd"/>
    <n v="0.37"/>
    <s v="Acres"/>
    <n v="75000"/>
    <n v="27477.91"/>
    <s v="n/a"/>
    <s v="n/a"/>
    <s v="n/a"/>
    <s v="n/a"/>
    <n v="0"/>
    <n v="0"/>
    <n v="27477.91"/>
    <n v="27477.91"/>
    <n v="0"/>
    <n v="0"/>
    <n v="27477.91"/>
    <n v="5.6471746188055914E-4"/>
    <n v="25412.29"/>
    <n v="89.79"/>
    <n v="25502.080000000002"/>
  </r>
  <r>
    <n v="1160"/>
    <n v="5.2"/>
    <s v="Exclude"/>
    <s v="Clark County Easements"/>
    <s v="State Road 60 - Lee, Jesse James &amp; Fern M"/>
    <x v="30"/>
    <s v="tbd"/>
    <n v="0.25"/>
    <s v="Acres"/>
    <n v="75000"/>
    <n v="18847.46"/>
    <s v="n/a"/>
    <s v="n/a"/>
    <s v="n/a"/>
    <s v="n/a"/>
    <n v="0"/>
    <n v="0"/>
    <n v="18847.46"/>
    <n v="18847.46"/>
    <n v="0"/>
    <n v="0"/>
    <n v="18847.46"/>
    <n v="3.87347137176567E-4"/>
    <n v="17430.62"/>
    <n v="61.59"/>
    <n v="17492.21"/>
  </r>
  <r>
    <n v="1161"/>
    <n v="5.2"/>
    <s v="Exclude"/>
    <s v="Clark County Easements"/>
    <s v="State Road 60 - Lee, John &amp; Annetta"/>
    <x v="30"/>
    <s v="tbd"/>
    <n v="0.22"/>
    <s v="Acres"/>
    <n v="75000"/>
    <n v="16543.64"/>
    <s v="n/a"/>
    <s v="n/a"/>
    <s v="n/a"/>
    <s v="n/a"/>
    <n v="0"/>
    <n v="0"/>
    <n v="16543.64"/>
    <n v="16543.64"/>
    <n v="0"/>
    <n v="0"/>
    <n v="16543.64"/>
    <n v="3.3999974492476657E-4"/>
    <n v="15299.99"/>
    <n v="54.06"/>
    <n v="15354.05"/>
  </r>
  <r>
    <n v="1162"/>
    <n v="5.2"/>
    <s v="Exclude"/>
    <s v="Clark County Easements"/>
    <s v="Wilson Switch - Lee, Laura"/>
    <x v="30"/>
    <s v="tbd"/>
    <n v="0.11"/>
    <s v="Acres"/>
    <n v="75000"/>
    <n v="8475.1299999999992"/>
    <s v="n/a"/>
    <s v="n/a"/>
    <s v="n/a"/>
    <s v="n/a"/>
    <n v="0"/>
    <n v="0"/>
    <n v="8475.1299999999992"/>
    <n v="8475.1299999999992"/>
    <n v="0"/>
    <n v="0"/>
    <n v="8475.1299999999992"/>
    <n v="1.7417823636178234E-4"/>
    <n v="7838.02"/>
    <n v="27.69"/>
    <n v="7865.71"/>
  </r>
  <r>
    <n v="1163"/>
    <n v="5.2"/>
    <s v="Exclude"/>
    <s v="Clark County Easements"/>
    <s v="Wilson Switch Road - Lee, Robert &amp; Margie"/>
    <x v="30"/>
    <s v="tbd"/>
    <n v="0.05"/>
    <s v="Acres"/>
    <n v="75000"/>
    <n v="3492.97"/>
    <s v="n/a"/>
    <s v="n/a"/>
    <s v="n/a"/>
    <s v="n/a"/>
    <n v="0"/>
    <n v="0"/>
    <n v="3492.97"/>
    <n v="3492.97"/>
    <n v="0"/>
    <n v="0"/>
    <n v="3492.97"/>
    <n v="7.178643327767419E-5"/>
    <n v="3230.39"/>
    <n v="11.41"/>
    <n v="3241.7999999999997"/>
  </r>
  <r>
    <n v="1164"/>
    <n v="5.2"/>
    <s v="Exclude"/>
    <s v="Clark County Easements"/>
    <s v="State Road 60 - Lockmund, Thomas &amp; Linda"/>
    <x v="30"/>
    <s v="tbd"/>
    <n v="7.0000000000000007E-2"/>
    <s v="Acres"/>
    <n v="75000"/>
    <n v="4977.8900000000003"/>
    <s v="n/a"/>
    <s v="n/a"/>
    <s v="n/a"/>
    <s v="n/a"/>
    <n v="0"/>
    <n v="0"/>
    <n v="4977.8900000000003"/>
    <n v="4977.8900000000003"/>
    <n v="0"/>
    <n v="0"/>
    <n v="4977.8900000000003"/>
    <n v="1.0230404737189315E-4"/>
    <n v="4603.68"/>
    <n v="16.27"/>
    <n v="4619.9500000000007"/>
  </r>
  <r>
    <n v="1165"/>
    <n v="5.2"/>
    <s v="Exclude"/>
    <s v="Clark County Easements"/>
    <s v="State Road 60 - Mandonia, Richard &amp; Joseph Mann"/>
    <x v="30"/>
    <s v="tbd"/>
    <n v="0.03"/>
    <s v="Acres"/>
    <n v="75000"/>
    <n v="2016.13"/>
    <s v="n/a"/>
    <s v="n/a"/>
    <s v="n/a"/>
    <s v="n/a"/>
    <n v="0"/>
    <n v="0"/>
    <n v="2016.13"/>
    <n v="2016.13"/>
    <n v="0"/>
    <n v="0"/>
    <n v="2016.13"/>
    <n v="4.1434876830925341E-5"/>
    <n v="1864.57"/>
    <n v="6.59"/>
    <n v="1871.1599999999999"/>
  </r>
  <r>
    <n v="1166"/>
    <n v="5.2"/>
    <s v="Exclude"/>
    <s v="Clark County Easements"/>
    <s v="Carrwood Road - Martin, J. Wilbur &amp; Pauline"/>
    <x v="30"/>
    <s v="tbd"/>
    <n v="0.12"/>
    <s v="Acres"/>
    <n v="75000"/>
    <n v="9158.94"/>
    <s v="n/a"/>
    <s v="n/a"/>
    <s v="n/a"/>
    <s v="n/a"/>
    <n v="0"/>
    <n v="0"/>
    <n v="9158.94"/>
    <n v="9158.94"/>
    <n v="0"/>
    <n v="0"/>
    <n v="9158.94"/>
    <n v="1.8823168684650065E-4"/>
    <n v="8470.43"/>
    <n v="29.93"/>
    <n v="8500.36"/>
  </r>
  <r>
    <n v="1167"/>
    <n v="5.2"/>
    <s v="Exclude"/>
    <s v="Clark County Easements"/>
    <s v="State Road 60 - Martin, Robert &amp; Linda"/>
    <x v="30"/>
    <s v="tbd"/>
    <n v="0.03"/>
    <s v="Acres"/>
    <n v="75000"/>
    <n v="2238.3000000000002"/>
    <s v="n/a"/>
    <s v="n/a"/>
    <s v="n/a"/>
    <s v="n/a"/>
    <n v="0"/>
    <n v="0"/>
    <n v="2238.3000000000002"/>
    <n v="2238.3000000000002"/>
    <n v="0"/>
    <n v="0"/>
    <n v="2238.3000000000002"/>
    <n v="4.6000845585681573E-5"/>
    <n v="2070.04"/>
    <n v="7.31"/>
    <n v="2077.35"/>
  </r>
  <r>
    <n v="1168"/>
    <n v="5.2"/>
    <s v="Exclude"/>
    <s v="Clark County Easements"/>
    <s v="Perry Crossing/Allentown - McCamish, Larry &amp; Shirley"/>
    <x v="30"/>
    <s v="tbd"/>
    <n v="0.28999999999999998"/>
    <s v="Acres"/>
    <n v="75000"/>
    <n v="21939.89"/>
    <s v="n/a"/>
    <s v="n/a"/>
    <s v="n/a"/>
    <s v="n/a"/>
    <n v="0"/>
    <n v="0"/>
    <n v="21939.89"/>
    <n v="21939.89"/>
    <n v="0"/>
    <n v="0"/>
    <n v="21939.89"/>
    <n v="4.5090179692482656E-4"/>
    <n v="20290.580000000002"/>
    <n v="71.69"/>
    <n v="20362.27"/>
  </r>
  <r>
    <n v="1169"/>
    <n v="5.2"/>
    <s v="Exclude"/>
    <s v="Clark County Easements"/>
    <s v="Perry Crossing/Allentown - McCamish, Larry &amp; Shirley"/>
    <x v="30"/>
    <s v="tbd"/>
    <n v="7.0000000000000007E-2"/>
    <s v="Acres"/>
    <n v="75000"/>
    <n v="5104.2299999999996"/>
    <s v="n/a"/>
    <s v="n/a"/>
    <s v="n/a"/>
    <s v="n/a"/>
    <n v="0"/>
    <n v="0"/>
    <n v="5104.2299999999996"/>
    <n v="5104.2299999999996"/>
    <n v="0"/>
    <n v="0"/>
    <n v="5104.2299999999996"/>
    <n v="1.0490054776562722E-4"/>
    <n v="4720.5200000000004"/>
    <n v="16.68"/>
    <n v="4737.2000000000007"/>
  </r>
  <r>
    <n v="1170"/>
    <n v="5.2"/>
    <s v="Exclude"/>
    <s v="Clark County Easements"/>
    <s v="Payne Koehler Road - McDonner, James R. &amp; Dorothy"/>
    <x v="30"/>
    <s v="tbd"/>
    <n v="0.06"/>
    <s v="Acres"/>
    <n v="75000"/>
    <n v="4389.6899999999996"/>
    <s v="n/a"/>
    <s v="n/a"/>
    <s v="n/a"/>
    <s v="n/a"/>
    <n v="0"/>
    <n v="0"/>
    <n v="4389.6899999999996"/>
    <n v="4389.6899999999996"/>
    <n v="0"/>
    <n v="0"/>
    <n v="4389.6899999999996"/>
    <n v="9.0215543876607477E-5"/>
    <n v="4059.7"/>
    <n v="14.34"/>
    <n v="4074.04"/>
  </r>
  <r>
    <n v="1171"/>
    <n v="5.2"/>
    <s v="Exclude"/>
    <s v="Clark County Easements"/>
    <s v="Highway 60 - McKinley, Dale &amp; Roberta"/>
    <x v="30"/>
    <s v="tbd"/>
    <n v="7.0000000000000007E-2"/>
    <s v="Acres"/>
    <n v="75000"/>
    <n v="5221.6899999999996"/>
    <s v="n/a"/>
    <s v="n/a"/>
    <s v="n/a"/>
    <s v="n/a"/>
    <n v="0"/>
    <n v="0"/>
    <n v="5221.6899999999996"/>
    <n v="5221.6899999999996"/>
    <n v="0"/>
    <n v="0"/>
    <n v="5221.6899999999996"/>
    <n v="1.0731454916065656E-4"/>
    <n v="4829.1499999999996"/>
    <n v="17.059999999999999"/>
    <n v="4846.21"/>
  </r>
  <r>
    <n v="1172"/>
    <n v="5.2"/>
    <s v="Exclude"/>
    <s v="Clark County Easements"/>
    <s v="Southern Hills - McKinley, Leslie &amp; Frances"/>
    <x v="30"/>
    <s v="tbd"/>
    <n v="0.01"/>
    <s v="Acres"/>
    <n v="75000"/>
    <n v="584.14"/>
    <s v="n/a"/>
    <s v="n/a"/>
    <s v="n/a"/>
    <s v="n/a"/>
    <n v="0"/>
    <n v="0"/>
    <n v="584.14"/>
    <n v="584.14"/>
    <n v="0"/>
    <n v="0"/>
    <n v="584.14"/>
    <n v="1.2005063637769751E-5"/>
    <n v="540.23"/>
    <n v="1.91"/>
    <n v="542.14"/>
  </r>
  <r>
    <n v="1173"/>
    <n v="5.2"/>
    <s v="Exclude"/>
    <s v="Clark County Easements"/>
    <s v="Southern Hills   (Weidner Lane) - McMahan, Henry Jr. &amp; Henry"/>
    <x v="30"/>
    <s v="tbd"/>
    <n v="0.28000000000000003"/>
    <s v="Acres"/>
    <n v="75000"/>
    <n v="20823.87"/>
    <s v="n/a"/>
    <s v="n/a"/>
    <s v="n/a"/>
    <s v="n/a"/>
    <n v="0"/>
    <n v="0"/>
    <n v="20823.87"/>
    <n v="20823.87"/>
    <n v="0"/>
    <n v="0"/>
    <n v="20823.87"/>
    <n v="4.2796570091869135E-4"/>
    <n v="19258.46"/>
    <n v="68.05"/>
    <n v="19326.509999999998"/>
  </r>
  <r>
    <n v="1174"/>
    <n v="5.2"/>
    <s v="Exclude"/>
    <s v="Clark County Easements"/>
    <s v="State Road 60 - Meunier, Aflred F."/>
    <x v="30"/>
    <s v="tbd"/>
    <n v="0.15"/>
    <s v="Acres"/>
    <n v="75000"/>
    <n v="11038.16"/>
    <s v="n/a"/>
    <s v="n/a"/>
    <s v="n/a"/>
    <s v="n/a"/>
    <n v="0"/>
    <n v="0"/>
    <n v="11038.16"/>
    <n v="11038.16"/>
    <n v="0"/>
    <n v="0"/>
    <n v="11038.16"/>
    <n v="2.2685283193050391E-4"/>
    <n v="10208.379999999999"/>
    <n v="36.07"/>
    <n v="10244.449999999999"/>
  </r>
  <r>
    <n v="1175"/>
    <n v="5.2"/>
    <s v="Exclude"/>
    <s v="Clark County Easements"/>
    <s v="State Road 60 - Meyer, Joseph &amp; Martha"/>
    <x v="30"/>
    <s v="tbd"/>
    <n v="0.08"/>
    <s v="Acres"/>
    <n v="75000"/>
    <n v="5871.66"/>
    <s v="n/a"/>
    <s v="n/a"/>
    <s v="n/a"/>
    <s v="n/a"/>
    <n v="0"/>
    <n v="0"/>
    <n v="5871.66"/>
    <n v="5871.66"/>
    <n v="0"/>
    <n v="0"/>
    <n v="5871.66"/>
    <n v="1.2067253048814862E-4"/>
    <n v="5430.26"/>
    <n v="19.190000000000001"/>
    <n v="5449.45"/>
  </r>
  <r>
    <n v="1176"/>
    <n v="5.2"/>
    <s v="Exclude"/>
    <s v="Clark County Easements"/>
    <s v="State Road 60 - Meyer, Sylvester &amp; Matilda"/>
    <x v="30"/>
    <s v="tbd"/>
    <n v="0.3"/>
    <s v="Acres"/>
    <n v="75000"/>
    <n v="22454.91"/>
    <s v="n/a"/>
    <s v="n/a"/>
    <s v="n/a"/>
    <s v="n/a"/>
    <n v="0"/>
    <n v="0"/>
    <n v="22454.91"/>
    <n v="22454.91"/>
    <n v="0"/>
    <n v="0"/>
    <n v="22454.91"/>
    <n v="4.6148632781592143E-4"/>
    <n v="20766.88"/>
    <n v="73.38"/>
    <n v="20840.260000000002"/>
  </r>
  <r>
    <n v="1177"/>
    <n v="5.2"/>
    <s v="Exclude"/>
    <s v="Clark County Easements"/>
    <s v="Perry Crossing Road - Moss, Larry &amp; Mary Alice"/>
    <x v="30"/>
    <s v="tbd"/>
    <n v="0.03"/>
    <s v="Acres"/>
    <n v="75000"/>
    <n v="2582.65"/>
    <s v="n/a"/>
    <s v="n/a"/>
    <s v="n/a"/>
    <s v="n/a"/>
    <n v="0"/>
    <n v="0"/>
    <n v="2582.65"/>
    <n v="2582.65"/>
    <n v="0"/>
    <n v="0"/>
    <n v="2582.65"/>
    <n v="5.3077819707751648E-5"/>
    <n v="2388.5"/>
    <n v="8.44"/>
    <n v="2396.94"/>
  </r>
  <r>
    <n v="1178"/>
    <n v="5.2"/>
    <s v="Exclude"/>
    <s v="Clark County Easements"/>
    <s v="State Road 60 - Nicks, Overton and Karen"/>
    <x v="30"/>
    <s v="tbd"/>
    <n v="0.25"/>
    <s v="Acres"/>
    <n v="75000"/>
    <n v="19011.169999999998"/>
    <s v="n/a"/>
    <s v="n/a"/>
    <s v="n/a"/>
    <s v="n/a"/>
    <n v="0"/>
    <n v="0"/>
    <n v="19011.169999999998"/>
    <n v="19011.169999999998"/>
    <n v="0"/>
    <n v="0"/>
    <n v="19011.169999999998"/>
    <n v="3.9071165418985026E-4"/>
    <n v="17582.02"/>
    <n v="62.12"/>
    <n v="17644.14"/>
  </r>
  <r>
    <n v="1179"/>
    <n v="5.2"/>
    <s v="Exclude"/>
    <s v="Clark County Easements"/>
    <s v="State Road 60 - Nicks, Ronnie &amp; Sharon"/>
    <x v="30"/>
    <s v="tbd"/>
    <n v="0.05"/>
    <s v="Acres"/>
    <n v="75000"/>
    <n v="3443.84"/>
    <s v="n/a"/>
    <s v="n/a"/>
    <s v="n/a"/>
    <s v="n/a"/>
    <n v="0"/>
    <n v="0"/>
    <n v="3443.84"/>
    <n v="3443.84"/>
    <n v="0"/>
    <n v="0"/>
    <n v="3443.84"/>
    <n v="7.0776728794975488E-5"/>
    <n v="3184.95"/>
    <n v="11.25"/>
    <n v="3196.2"/>
  </r>
  <r>
    <n v="1180"/>
    <n v="5.2"/>
    <s v="Exclude"/>
    <s v="Clark County Easements"/>
    <s v="State Road 60 - Niece, Jason &amp; Charlene Mikel"/>
    <x v="30"/>
    <s v="tbd"/>
    <n v="0.05"/>
    <s v="Acres"/>
    <n v="75000"/>
    <n v="3621.25"/>
    <s v="n/a"/>
    <s v="n/a"/>
    <s v="n/a"/>
    <s v="n/a"/>
    <n v="0"/>
    <n v="0"/>
    <n v="3621.25"/>
    <n v="3621.25"/>
    <n v="0"/>
    <n v="0"/>
    <n v="3621.25"/>
    <n v="7.442280394815234E-5"/>
    <n v="3349.03"/>
    <n v="11.83"/>
    <n v="3360.86"/>
  </r>
  <r>
    <n v="1181"/>
    <n v="5.2"/>
    <s v="Exclude"/>
    <s v="Clark County Easements"/>
    <s v="State Road 60 - Niece, Wendell &amp; I.O."/>
    <x v="30"/>
    <s v="tbd"/>
    <n v="0.43"/>
    <s v="Acres"/>
    <n v="75000"/>
    <n v="31972.400000000001"/>
    <s v="n/a"/>
    <s v="n/a"/>
    <s v="n/a"/>
    <s v="n/a"/>
    <n v="0"/>
    <n v="0"/>
    <n v="31972.400000000001"/>
    <n v="31972.400000000001"/>
    <n v="0"/>
    <n v="0"/>
    <n v="31972.400000000001"/>
    <n v="6.5708682276890745E-4"/>
    <n v="29568.91"/>
    <n v="104.48"/>
    <n v="29673.39"/>
  </r>
  <r>
    <n v="1182"/>
    <n v="5.2"/>
    <s v="Exclude"/>
    <s v="Clark County Easements"/>
    <s v="Carrwood Road/State Road 60 - Pepper, James &amp; Laverne"/>
    <x v="30"/>
    <s v="tbd"/>
    <n v="0.6"/>
    <s v="Acres"/>
    <n v="75000"/>
    <n v="45050.99"/>
    <s v="n/a"/>
    <s v="n/a"/>
    <s v="n/a"/>
    <s v="n/a"/>
    <n v="0"/>
    <n v="0"/>
    <n v="45050.99"/>
    <n v="45050.99"/>
    <n v="0"/>
    <n v="0"/>
    <n v="45050.99"/>
    <n v="9.2587393757408956E-4"/>
    <n v="41664.33"/>
    <n v="147.21"/>
    <n v="41811.54"/>
  </r>
  <r>
    <n v="1183"/>
    <n v="5.2"/>
    <s v="Exclude"/>
    <s v="Clark County Easements"/>
    <s v="State Road 60 - Pepper, James F. &amp; Laverne"/>
    <x v="30"/>
    <s v="tbd"/>
    <n v="0.23"/>
    <s v="Acres"/>
    <n v="75000"/>
    <n v="17255.07"/>
    <s v="n/a"/>
    <s v="n/a"/>
    <s v="n/a"/>
    <s v="n/a"/>
    <n v="0"/>
    <n v="0"/>
    <n v="17255.07"/>
    <n v="17255.07"/>
    <n v="0"/>
    <n v="0"/>
    <n v="17255.07"/>
    <n v="3.546208330608616E-4"/>
    <n v="15957.94"/>
    <n v="56.38"/>
    <n v="16014.32"/>
  </r>
  <r>
    <n v="1184"/>
    <n v="5.2"/>
    <s v="Exclude"/>
    <s v="Clark County Easements"/>
    <s v="State Road 60 - Perry, James &amp; Barbara"/>
    <x v="30"/>
    <s v="tbd"/>
    <n v="0.03"/>
    <s v="Acres"/>
    <n v="75000"/>
    <n v="2238.2800000000002"/>
    <s v="n/a"/>
    <s v="n/a"/>
    <s v="n/a"/>
    <s v="n/a"/>
    <n v="0"/>
    <n v="0"/>
    <n v="2238.2800000000002"/>
    <n v="2238.2800000000002"/>
    <n v="0"/>
    <n v="0"/>
    <n v="2238.2800000000002"/>
    <n v="4.6000434551900709E-5"/>
    <n v="2070.02"/>
    <n v="7.31"/>
    <n v="2077.33"/>
  </r>
  <r>
    <n v="1185"/>
    <n v="5.2"/>
    <s v="Exclude"/>
    <s v="Clark County Easements"/>
    <s v="Plum Lake-Plum Run - Plum Run Partners"/>
    <x v="30"/>
    <s v="tbd"/>
    <n v="0.43"/>
    <s v="Acres"/>
    <n v="75000"/>
    <n v="31894.39"/>
    <s v="n/a"/>
    <s v="n/a"/>
    <s v="n/a"/>
    <s v="n/a"/>
    <n v="0"/>
    <n v="0"/>
    <n v="31894.39"/>
    <n v="31894.39"/>
    <n v="0"/>
    <n v="0"/>
    <n v="31894.39"/>
    <n v="6.5548358550663742E-4"/>
    <n v="29496.76"/>
    <n v="104.22"/>
    <n v="29600.98"/>
  </r>
  <r>
    <n v="1186"/>
    <n v="5.2"/>
    <s v="Exclude"/>
    <s v="Clark County Easements"/>
    <s v="Plum Lake-Plum Run - Plum Run Partners"/>
    <x v="30"/>
    <s v="tbd"/>
    <n v="0.43"/>
    <s v="Acres"/>
    <n v="75000"/>
    <n v="32204.37"/>
    <s v="n/a"/>
    <s v="n/a"/>
    <s v="n/a"/>
    <s v="n/a"/>
    <n v="0"/>
    <n v="0"/>
    <n v="32204.37"/>
    <n v="32204.37"/>
    <n v="0"/>
    <n v="0"/>
    <n v="32204.37"/>
    <n v="6.6185419807628825E-4"/>
    <n v="29783.439999999999"/>
    <n v="105.23"/>
    <n v="29888.67"/>
  </r>
  <r>
    <n v="1187"/>
    <n v="5.2"/>
    <s v="Exclude"/>
    <s v="Clark County Easements"/>
    <s v="Plum Lake-Plum Run - Plum Run Partners"/>
    <x v="30"/>
    <s v="tbd"/>
    <n v="0.43"/>
    <s v="Acres"/>
    <n v="75000"/>
    <n v="32204.37"/>
    <s v="n/a"/>
    <s v="n/a"/>
    <s v="n/a"/>
    <s v="n/a"/>
    <n v="0"/>
    <n v="0"/>
    <n v="32204.37"/>
    <n v="32204.37"/>
    <n v="0"/>
    <n v="0"/>
    <n v="32204.37"/>
    <n v="6.6185419807628825E-4"/>
    <n v="29783.439999999999"/>
    <n v="105.23"/>
    <n v="29888.67"/>
  </r>
  <r>
    <n v="1188"/>
    <n v="5.2"/>
    <s v="Exclude"/>
    <s v="Clark County Easements"/>
    <s v="Carrwood Road - Poe, Arthur &amp; Tressie"/>
    <x v="30"/>
    <s v="tbd"/>
    <n v="0.09"/>
    <s v="Acres"/>
    <n v="75000"/>
    <n v="6744.2"/>
    <s v="n/a"/>
    <s v="n/a"/>
    <s v="n/a"/>
    <s v="n/a"/>
    <n v="0"/>
    <n v="0"/>
    <n v="6744.2"/>
    <n v="6744.2"/>
    <n v="0"/>
    <n v="0"/>
    <n v="6744.2"/>
    <n v="1.3860470124601424E-4"/>
    <n v="6237.21"/>
    <n v="22.04"/>
    <n v="6259.25"/>
  </r>
  <r>
    <n v="1189"/>
    <n v="5.2"/>
    <s v="Exclude"/>
    <s v="Clark County Easements"/>
    <s v="St Joe Road West - Popp, Alfred J."/>
    <x v="30"/>
    <s v="tbd"/>
    <n v="0.14000000000000001"/>
    <s v="Acres"/>
    <n v="75000"/>
    <n v="10678.26"/>
    <s v="n/a"/>
    <s v="n/a"/>
    <s v="n/a"/>
    <s v="n/a"/>
    <n v="0"/>
    <n v="0"/>
    <n v="10678.26"/>
    <n v="10678.26"/>
    <n v="0"/>
    <n v="0"/>
    <n v="10678.26"/>
    <n v="2.1945627904381009E-4"/>
    <n v="9875.5300000000007"/>
    <n v="34.89"/>
    <n v="9910.42"/>
  </r>
  <r>
    <n v="1190"/>
    <n v="5.2"/>
    <s v="Exclude"/>
    <s v="Clark County Easements"/>
    <s v="Bennettsville Road - Popp, Carl &amp; Deloris"/>
    <x v="30"/>
    <s v="tbd"/>
    <n v="0.22"/>
    <s v="Acres"/>
    <n v="75000"/>
    <n v="16857.580000000002"/>
    <s v="n/a"/>
    <s v="n/a"/>
    <s v="n/a"/>
    <s v="n/a"/>
    <n v="0"/>
    <n v="0"/>
    <n v="16857.580000000002"/>
    <n v="16857.580000000002"/>
    <n v="0"/>
    <n v="0"/>
    <n v="16857.580000000002"/>
    <n v="3.4645174218302913E-4"/>
    <n v="15590.33"/>
    <n v="55.09"/>
    <n v="15645.42"/>
  </r>
  <r>
    <n v="1191"/>
    <n v="5.2"/>
    <s v="Exclude"/>
    <s v="Clark County Easements"/>
    <s v="Perry Crossing Road - Popp, David"/>
    <x v="30"/>
    <s v="tbd"/>
    <n v="0.01"/>
    <s v="Acres"/>
    <n v="75000"/>
    <n v="424.08"/>
    <s v="n/a"/>
    <s v="n/a"/>
    <s v="n/a"/>
    <s v="n/a"/>
    <n v="0"/>
    <n v="0"/>
    <n v="424.08"/>
    <n v="424.08"/>
    <n v="0"/>
    <n v="0"/>
    <n v="424.08"/>
    <n v="8.7155602894946337E-6"/>
    <n v="392.2"/>
    <n v="1.39"/>
    <n v="393.59"/>
  </r>
  <r>
    <n v="1192"/>
    <n v="5.2"/>
    <s v="Exclude"/>
    <s v="Clark County Easements"/>
    <s v="Hwy 111 - Popp, Elmer &amp; Marcella"/>
    <x v="30"/>
    <s v="tbd"/>
    <n v="0.37"/>
    <s v="Acres"/>
    <n v="75000"/>
    <n v="27882.6"/>
    <s v="n/a"/>
    <s v="n/a"/>
    <s v="n/a"/>
    <s v="n/a"/>
    <n v="0"/>
    <n v="0"/>
    <n v="27882.6"/>
    <n v="27882.6"/>
    <n v="0"/>
    <n v="0"/>
    <n v="27882.6"/>
    <n v="5.7303452491950363E-4"/>
    <n v="25786.55"/>
    <n v="91.11"/>
    <n v="25877.66"/>
  </r>
  <r>
    <n v="1193"/>
    <n v="5.2"/>
    <s v="Exclude"/>
    <s v="Clark County Easements"/>
    <s v="Hwy 111 - Popp, John E &amp; Pauline A"/>
    <x v="30"/>
    <s v="tbd"/>
    <n v="0.03"/>
    <s v="Acres"/>
    <n v="75000"/>
    <n v="2569.6"/>
    <s v="n/a"/>
    <s v="n/a"/>
    <s v="n/a"/>
    <s v="n/a"/>
    <n v="0"/>
    <n v="0"/>
    <n v="2569.6"/>
    <n v="2569.6"/>
    <n v="0"/>
    <n v="0"/>
    <n v="2569.6"/>
    <n v="5.2809620165736211E-5"/>
    <n v="2376.4299999999998"/>
    <n v="8.4"/>
    <n v="2384.83"/>
  </r>
  <r>
    <n v="1194"/>
    <n v="5.2"/>
    <s v="Exclude"/>
    <s v="Clark County Easements"/>
    <s v="Hwy 111 - Popp, Mary Linda &amp; Raymond J Jr"/>
    <x v="30"/>
    <s v="tbd"/>
    <n v="0.03"/>
    <s v="Acres"/>
    <n v="75000"/>
    <n v="2582.64"/>
    <s v="n/a"/>
    <s v="n/a"/>
    <s v="n/a"/>
    <s v="n/a"/>
    <n v="0"/>
    <n v="0"/>
    <n v="2582.64"/>
    <n v="2582.64"/>
    <n v="0"/>
    <n v="0"/>
    <n v="2582.64"/>
    <n v="5.3077614190861209E-5"/>
    <n v="2388.4899999999998"/>
    <n v="8.44"/>
    <n v="2396.9299999999998"/>
  </r>
  <r>
    <n v="1195"/>
    <n v="5.2"/>
    <s v="Exclude"/>
    <s v="Clark County Easements"/>
    <s v="State Road 60 - Popp, Pauline A"/>
    <x v="30"/>
    <s v="tbd"/>
    <n v="0.16"/>
    <s v="Acres"/>
    <n v="75000"/>
    <n v="11839.19"/>
    <s v="n/a"/>
    <s v="n/a"/>
    <s v="n/a"/>
    <s v="n/a"/>
    <n v="0"/>
    <n v="0"/>
    <n v="11839.19"/>
    <n v="11839.19"/>
    <n v="0"/>
    <n v="0"/>
    <n v="11839.19"/>
    <n v="2.4331535140488113E-4"/>
    <n v="10949.19"/>
    <n v="38.69"/>
    <n v="10987.880000000001"/>
  </r>
  <r>
    <n v="1196"/>
    <n v="5.2"/>
    <s v="Exclude"/>
    <s v="Clark County Easements"/>
    <s v="Hwy 111 - Rauck, Ronald L &amp; Janet L"/>
    <x v="30"/>
    <s v="tbd"/>
    <n v="0.05"/>
    <s v="Acres"/>
    <n v="75000"/>
    <n v="4043.47"/>
    <s v="n/a"/>
    <s v="n/a"/>
    <s v="n/a"/>
    <s v="n/a"/>
    <n v="0"/>
    <n v="0"/>
    <n v="4043.47"/>
    <n v="4043.47"/>
    <n v="0"/>
    <n v="0"/>
    <n v="4043.47"/>
    <n v="8.3100138096026382E-5"/>
    <n v="3739.51"/>
    <n v="13.21"/>
    <n v="3752.7200000000003"/>
  </r>
  <r>
    <n v="1197"/>
    <n v="5.2"/>
    <s v="Exclude"/>
    <s v="Clark County Easements"/>
    <s v="Hwy 111 - Rauck, Ronald L &amp; Janet L"/>
    <x v="30"/>
    <s v="tbd"/>
    <n v="0.04"/>
    <s v="Acres"/>
    <n v="75000"/>
    <n v="2669.42"/>
    <s v="n/a"/>
    <s v="n/a"/>
    <s v="n/a"/>
    <s v="n/a"/>
    <n v="0"/>
    <n v="0"/>
    <n v="2669.42"/>
    <n v="2669.42"/>
    <n v="0"/>
    <n v="0"/>
    <n v="2669.42"/>
    <n v="5.4861089766041241E-5"/>
    <n v="2468.75"/>
    <n v="8.7200000000000006"/>
    <n v="2477.4699999999998"/>
  </r>
  <r>
    <n v="1198"/>
    <n v="5.2"/>
    <s v="Exclude"/>
    <s v="Clark County Easements"/>
    <s v="State Road 60 - Reid, Phillip &amp; Judy"/>
    <x v="30"/>
    <s v="tbd"/>
    <n v="0.03"/>
    <s v="Acres"/>
    <n v="75000"/>
    <n v="2151.77"/>
    <s v="n/a"/>
    <s v="n/a"/>
    <s v="n/a"/>
    <s v="n/a"/>
    <n v="0"/>
    <n v="0"/>
    <n v="2151.77"/>
    <n v="2151.77"/>
    <n v="0"/>
    <n v="0"/>
    <n v="2151.77"/>
    <n v="4.4222507932762383E-5"/>
    <n v="1990.01"/>
    <n v="7.03"/>
    <n v="1997.04"/>
  </r>
  <r>
    <n v="1199"/>
    <n v="5.2"/>
    <s v="Exclude"/>
    <s v="Clark County Easements"/>
    <s v="Hwy 111 - Renn, Marie"/>
    <x v="30"/>
    <s v="tbd"/>
    <n v="0.01"/>
    <s v="Acres"/>
    <n v="75000"/>
    <n v="395.21"/>
    <s v="n/a"/>
    <s v="n/a"/>
    <s v="n/a"/>
    <s v="n/a"/>
    <n v="0"/>
    <n v="0"/>
    <n v="395.21"/>
    <n v="395.21"/>
    <n v="0"/>
    <n v="0"/>
    <n v="395.21"/>
    <n v="8.122233026813748E-6"/>
    <n v="365.5"/>
    <n v="1.29"/>
    <n v="366.79"/>
  </r>
  <r>
    <n v="1200"/>
    <n v="5.2"/>
    <s v="Exclude"/>
    <s v="Clark County Easements"/>
    <s v="Hwy 111 - Renn, Marie"/>
    <x v="30"/>
    <s v="tbd"/>
    <n v="0.21"/>
    <s v="Acres"/>
    <n v="75000"/>
    <n v="15409.59"/>
    <s v="n/a"/>
    <s v="n/a"/>
    <s v="n/a"/>
    <s v="n/a"/>
    <n v="0"/>
    <n v="0"/>
    <n v="15409.59"/>
    <n v="15409.59"/>
    <n v="0"/>
    <n v="0"/>
    <n v="15409.59"/>
    <n v="3.1669310196518022E-4"/>
    <n v="14251.19"/>
    <n v="50.35"/>
    <n v="14301.54"/>
  </r>
  <r>
    <n v="1201"/>
    <n v="5.2"/>
    <s v="Exclude"/>
    <s v="Clark County Easements"/>
    <s v="St Joe Road West - Renn, Marie"/>
    <x v="30"/>
    <s v="tbd"/>
    <n v="0.53"/>
    <s v="Acres"/>
    <n v="75000"/>
    <n v="39818.21"/>
    <s v="n/a"/>
    <s v="n/a"/>
    <s v="n/a"/>
    <s v="n/a"/>
    <n v="0"/>
    <n v="0"/>
    <n v="39818.21"/>
    <n v="39818.21"/>
    <n v="0"/>
    <n v="0"/>
    <n v="39818.21"/>
    <n v="8.1833147018194248E-4"/>
    <n v="36824.92"/>
    <n v="130.11000000000001"/>
    <n v="36955.03"/>
  </r>
  <r>
    <n v="1202"/>
    <n v="5.2"/>
    <s v="Exclude"/>
    <s v="Clark County Easements"/>
    <s v="Allentown Road - Riggle, Alfred &amp; Thelma"/>
    <x v="30"/>
    <s v="tbd"/>
    <n v="0.05"/>
    <s v="Acres"/>
    <n v="75000"/>
    <n v="3376.84"/>
    <s v="n/a"/>
    <s v="n/a"/>
    <s v="n/a"/>
    <s v="n/a"/>
    <n v="0"/>
    <n v="0"/>
    <n v="3376.84"/>
    <n v="3376.84"/>
    <n v="0"/>
    <n v="0"/>
    <n v="3376.84"/>
    <n v="6.9399765629072502E-5"/>
    <n v="3122.99"/>
    <n v="11.03"/>
    <n v="3134.02"/>
  </r>
  <r>
    <n v="1203"/>
    <n v="5.2"/>
    <s v="Exclude"/>
    <s v="Clark County Easements"/>
    <s v="Southern Hills - Riggs, Glen &amp; Sally J."/>
    <x v="30"/>
    <s v="tbd"/>
    <n v="0.04"/>
    <s v="Acres"/>
    <n v="75000"/>
    <n v="3122.77"/>
    <s v="n/a"/>
    <s v="n/a"/>
    <s v="n/a"/>
    <s v="n/a"/>
    <n v="0"/>
    <n v="0"/>
    <n v="3122.77"/>
    <n v="3122.77"/>
    <n v="0"/>
    <n v="0"/>
    <n v="3122.77"/>
    <n v="6.4178197993834091E-5"/>
    <n v="2888.02"/>
    <n v="10.199999999999999"/>
    <n v="2898.22"/>
  </r>
  <r>
    <n v="1204"/>
    <n v="5.2"/>
    <s v="Exclude"/>
    <s v="Clark County Easements"/>
    <s v="Perry Crossing Road - Rush, Patricia A."/>
    <x v="30"/>
    <s v="tbd"/>
    <n v="0.13"/>
    <s v="Acres"/>
    <n v="75000"/>
    <n v="9874.81"/>
    <s v="n/a"/>
    <s v="n/a"/>
    <s v="n/a"/>
    <s v="n/a"/>
    <n v="0"/>
    <n v="0"/>
    <n v="9874.81"/>
    <n v="9874.81"/>
    <n v="0"/>
    <n v="0"/>
    <n v="9874.81"/>
    <n v="2.02944024481948E-4"/>
    <n v="9132.48"/>
    <n v="32.270000000000003"/>
    <n v="9164.75"/>
  </r>
  <r>
    <n v="1205"/>
    <n v="5.2"/>
    <s v="Exclude"/>
    <s v="Clark County Easements"/>
    <s v="Perry Crossing Road - Rush, Patricia A."/>
    <x v="30"/>
    <s v="tbd"/>
    <n v="0.04"/>
    <s v="Acres"/>
    <n v="75000"/>
    <n v="2714.6"/>
    <s v="n/a"/>
    <s v="n/a"/>
    <s v="n/a"/>
    <s v="n/a"/>
    <n v="0"/>
    <n v="0"/>
    <n v="2714.6"/>
    <n v="2714.6"/>
    <n v="0"/>
    <n v="0"/>
    <n v="2714.6"/>
    <n v="5.5789615077018808E-5"/>
    <n v="2510.5300000000002"/>
    <n v="8.8699999999999992"/>
    <n v="2519.4"/>
  </r>
  <r>
    <n v="1206"/>
    <n v="5.2"/>
    <s v="Exclude"/>
    <s v="Clark County Easements"/>
    <s v="Hwy 111 - Russell, Linda"/>
    <x v="30"/>
    <s v="tbd"/>
    <n v="0.03"/>
    <s v="Acres"/>
    <n v="75000"/>
    <n v="2618.88"/>
    <s v="n/a"/>
    <s v="n/a"/>
    <s v="n/a"/>
    <s v="n/a"/>
    <n v="0"/>
    <n v="0"/>
    <n v="2618.88"/>
    <n v="2618.88"/>
    <n v="0"/>
    <n v="0"/>
    <n v="2618.88"/>
    <n v="5.3822407401791434E-5"/>
    <n v="2422.0100000000002"/>
    <n v="8.56"/>
    <n v="2430.5700000000002"/>
  </r>
  <r>
    <n v="1207"/>
    <n v="5.2"/>
    <s v="Exclude"/>
    <s v="Clark County Easements"/>
    <s v="State Road 60 - Russell, Linda"/>
    <x v="30"/>
    <s v="tbd"/>
    <n v="0.16"/>
    <s v="Acres"/>
    <n v="75000"/>
    <n v="11839.19"/>
    <s v="n/a"/>
    <s v="n/a"/>
    <s v="n/a"/>
    <s v="n/a"/>
    <n v="0"/>
    <n v="0"/>
    <n v="11839.19"/>
    <n v="11839.19"/>
    <n v="0"/>
    <n v="0"/>
    <n v="11839.19"/>
    <n v="2.4331535140488113E-4"/>
    <n v="10949.19"/>
    <n v="38.69"/>
    <n v="10987.880000000001"/>
  </r>
  <r>
    <n v="1208"/>
    <n v="5.2"/>
    <s v="Exclude"/>
    <s v="Clark County Easements"/>
    <s v="State Road 60 - Schettler, Louis &amp; Mary E."/>
    <x v="30"/>
    <s v="tbd"/>
    <n v="0.38"/>
    <s v="Acres"/>
    <n v="75000"/>
    <n v="28791.24"/>
    <s v="n/a"/>
    <s v="n/a"/>
    <s v="n/a"/>
    <s v="n/a"/>
    <n v="0"/>
    <n v="0"/>
    <n v="28791.24"/>
    <n v="28791.24"/>
    <n v="0"/>
    <n v="0"/>
    <n v="28791.24"/>
    <n v="5.9170861165183338E-4"/>
    <n v="26626.89"/>
    <n v="94.08"/>
    <n v="26720.97"/>
  </r>
  <r>
    <n v="1209"/>
    <n v="5.2"/>
    <s v="Exclude"/>
    <s v="Clark County Easements"/>
    <s v="Knobview Drive - Schubnell, Chester &amp; Daisy"/>
    <x v="30"/>
    <s v="tbd"/>
    <n v="0.63"/>
    <s v="Acres"/>
    <n v="75000"/>
    <n v="47298.77"/>
    <s v="n/a"/>
    <s v="n/a"/>
    <s v="n/a"/>
    <s v="n/a"/>
    <n v="0"/>
    <n v="0"/>
    <n v="47298.77"/>
    <n v="47298.77"/>
    <n v="0"/>
    <n v="0"/>
    <n v="47298.77"/>
    <n v="9.7206961317190181E-4"/>
    <n v="43743.13"/>
    <n v="154.56"/>
    <n v="43897.689999999995"/>
  </r>
  <r>
    <n v="1210"/>
    <n v="5.2"/>
    <s v="Exclude"/>
    <s v="Clark County Easements"/>
    <s v="State Road 60 - Smith, George &amp; Wilma"/>
    <x v="30"/>
    <s v="tbd"/>
    <n v="0.05"/>
    <s v="Acres"/>
    <n v="75000"/>
    <n v="3718.99"/>
    <s v="n/a"/>
    <s v="n/a"/>
    <s v="n/a"/>
    <s v="n/a"/>
    <n v="0"/>
    <n v="0"/>
    <n v="3718.99"/>
    <n v="3718.99"/>
    <n v="0"/>
    <n v="0"/>
    <n v="3718.99"/>
    <n v="7.6431526035247236E-5"/>
    <n v="3439.42"/>
    <n v="12.15"/>
    <n v="3451.57"/>
  </r>
  <r>
    <n v="1211"/>
    <n v="5.2"/>
    <s v="Exclude"/>
    <s v="Clark County Easements"/>
    <s v="Hwy 111 - Smith, George I &amp; Wilma C."/>
    <x v="30"/>
    <s v="tbd"/>
    <n v="0.19"/>
    <s v="Acres"/>
    <n v="75000"/>
    <n v="14111.14"/>
    <s v="n/a"/>
    <s v="n/a"/>
    <s v="n/a"/>
    <s v="n/a"/>
    <n v="0"/>
    <n v="0"/>
    <n v="14111.14"/>
    <n v="14111.14"/>
    <n v="0"/>
    <n v="0"/>
    <n v="14111.14"/>
    <n v="2.9000776132687069E-4"/>
    <n v="13050.35"/>
    <n v="46.11"/>
    <n v="13096.460000000001"/>
  </r>
  <r>
    <n v="1212"/>
    <n v="5.2"/>
    <s v="Exclude"/>
    <s v="Clark County Easements"/>
    <s v="Broomhill Road - Smith, John T. &amp; Ida Jane"/>
    <x v="30"/>
    <s v="tbd"/>
    <n v="0.05"/>
    <s v="Acres"/>
    <n v="75000"/>
    <n v="3434.16"/>
    <s v="n/a"/>
    <s v="n/a"/>
    <s v="n/a"/>
    <s v="n/a"/>
    <n v="0"/>
    <n v="0"/>
    <n v="3434.16"/>
    <n v="3434.16"/>
    <n v="0"/>
    <n v="0"/>
    <n v="3434.16"/>
    <n v="7.0577788445036065E-5"/>
    <n v="3176"/>
    <n v="11.22"/>
    <n v="3187.22"/>
  </r>
  <r>
    <n v="1213"/>
    <n v="5.2"/>
    <s v="Exclude"/>
    <s v="Clark County Easements"/>
    <s v="State Road 60 - Smith, Louis &amp; Marie"/>
    <x v="30"/>
    <s v="tbd"/>
    <n v="0.05"/>
    <s v="Acres"/>
    <n v="75000"/>
    <n v="3718.99"/>
    <s v="n/a"/>
    <s v="n/a"/>
    <s v="n/a"/>
    <s v="n/a"/>
    <n v="0"/>
    <n v="0"/>
    <n v="3718.99"/>
    <n v="3718.99"/>
    <n v="0"/>
    <n v="0"/>
    <n v="3718.99"/>
    <n v="7.6431526035247236E-5"/>
    <n v="3439.42"/>
    <n v="12.15"/>
    <n v="3451.57"/>
  </r>
  <r>
    <n v="1214"/>
    <n v="5.2"/>
    <s v="Exclude"/>
    <s v="Clark County Easements"/>
    <s v="State Road 60 - Sneed, Walter &amp; Wilma"/>
    <x v="30"/>
    <s v="tbd"/>
    <n v="0.25"/>
    <s v="Acres"/>
    <n v="75000"/>
    <n v="18607.02"/>
    <s v="n/a"/>
    <s v="n/a"/>
    <s v="n/a"/>
    <s v="n/a"/>
    <n v="0"/>
    <n v="0"/>
    <n v="18607.02"/>
    <n v="18607.02"/>
    <n v="0"/>
    <n v="0"/>
    <n v="18607.02"/>
    <n v="3.8240568906298923E-4"/>
    <n v="17208.259999999998"/>
    <n v="60.8"/>
    <n v="17269.059999999998"/>
  </r>
  <r>
    <n v="1215"/>
    <n v="5.2"/>
    <s v="Exclude"/>
    <s v="Clark County Easements"/>
    <s v="State Road 60 - Southern Enterprises, Inc."/>
    <x v="30"/>
    <s v="tbd"/>
    <n v="1.68"/>
    <s v="Acres"/>
    <n v="75000"/>
    <n v="126329.27"/>
    <s v="n/a"/>
    <s v="n/a"/>
    <s v="n/a"/>
    <s v="n/a"/>
    <n v="0"/>
    <n v="0"/>
    <n v="126329.27"/>
    <n v="126329.27"/>
    <n v="0"/>
    <n v="0"/>
    <n v="126329.27"/>
    <n v="2.5962798741106536E-3"/>
    <n v="116832.59"/>
    <n v="412.81"/>
    <n v="117245.4"/>
  </r>
  <r>
    <n v="1216"/>
    <n v="5.2"/>
    <s v="Exclude"/>
    <s v="Clark County Easements"/>
    <s v="State Road 60 - Southern Enterprises, Inc."/>
    <x v="30"/>
    <s v="tbd"/>
    <n v="0.02"/>
    <s v="Acres"/>
    <n v="75000"/>
    <n v="1432.39"/>
    <s v="n/a"/>
    <s v="n/a"/>
    <s v="n/a"/>
    <s v="n/a"/>
    <n v="0"/>
    <n v="0"/>
    <n v="1432.39"/>
    <n v="1432.39"/>
    <n v="0"/>
    <n v="0"/>
    <n v="1432.39"/>
    <n v="2.9438033868772921E-5"/>
    <n v="1324.71"/>
    <n v="4.68"/>
    <n v="1329.39"/>
  </r>
  <r>
    <n v="1217"/>
    <n v="5.2"/>
    <s v="Exclude"/>
    <s v="Clark County Easements"/>
    <s v="State Road 60 - Southern Enterprises, Inc.; Vowell, Otto"/>
    <x v="30"/>
    <s v="tbd"/>
    <n v="0.44"/>
    <s v="Acres"/>
    <n v="75000"/>
    <n v="33025"/>
    <s v="n/a"/>
    <s v="n/a"/>
    <s v="n/a"/>
    <s v="n/a"/>
    <n v="0"/>
    <n v="0"/>
    <n v="33025"/>
    <n v="33025"/>
    <n v="0"/>
    <n v="0"/>
    <n v="33025"/>
    <n v="6.7871953065591476E-4"/>
    <n v="30542.38"/>
    <n v="107.92"/>
    <n v="30650.3"/>
  </r>
  <r>
    <n v="1218"/>
    <n v="5.2"/>
    <s v="Exclude"/>
    <s v="Clark County Easements"/>
    <s v="Ebenezer Church Road - Speth, Gary"/>
    <x v="30"/>
    <s v="tbd"/>
    <n v="0.43"/>
    <s v="Acres"/>
    <n v="75000"/>
    <n v="32012.31"/>
    <s v="n/a"/>
    <s v="n/a"/>
    <s v="n/a"/>
    <s v="n/a"/>
    <n v="0"/>
    <n v="0"/>
    <n v="32012.31"/>
    <n v="32012.31"/>
    <n v="0"/>
    <n v="0"/>
    <n v="32012.31"/>
    <n v="6.579070406786267E-4"/>
    <n v="29605.82"/>
    <n v="104.61"/>
    <n v="29710.43"/>
  </r>
  <r>
    <n v="1219"/>
    <n v="5.2"/>
    <s v="Exclude"/>
    <s v="Clark County Easements"/>
    <s v="Ebenezer Church Road - Speth, Gary"/>
    <x v="30"/>
    <s v="tbd"/>
    <n v="0.14000000000000001"/>
    <s v="Acres"/>
    <n v="75000"/>
    <n v="10405.99"/>
    <s v="n/a"/>
    <s v="n/a"/>
    <s v="n/a"/>
    <s v="n/a"/>
    <n v="0"/>
    <n v="0"/>
    <n v="10405.99"/>
    <n v="10405.99"/>
    <n v="0"/>
    <n v="0"/>
    <n v="10405.99"/>
    <n v="2.1386067066798311E-4"/>
    <n v="9623.73"/>
    <n v="34"/>
    <n v="9657.73"/>
  </r>
  <r>
    <n v="1220"/>
    <n v="5.2"/>
    <s v="Exclude"/>
    <s v="Clark County Easements"/>
    <s v="State Road 60 - Staley, Robert E. and Alma Jean"/>
    <x v="30"/>
    <s v="tbd"/>
    <n v="0.05"/>
    <s v="Acres"/>
    <n v="75000"/>
    <n v="3617.41"/>
    <s v="n/a"/>
    <s v="n/a"/>
    <s v="n/a"/>
    <s v="n/a"/>
    <n v="0"/>
    <n v="0"/>
    <n v="3617.41"/>
    <n v="3617.41"/>
    <n v="0"/>
    <n v="0"/>
    <n v="3617.41"/>
    <n v="7.4343885462225964E-5"/>
    <n v="3345.47"/>
    <n v="11.82"/>
    <n v="3357.29"/>
  </r>
  <r>
    <n v="1221"/>
    <n v="5.2"/>
    <s v="Exclude"/>
    <s v="Clark County Easements"/>
    <s v="State Road 60 - Staley, Robert W."/>
    <x v="30"/>
    <s v="tbd"/>
    <n v="0.09"/>
    <s v="Acres"/>
    <n v="75000"/>
    <n v="7020.51"/>
    <s v="n/a"/>
    <s v="n/a"/>
    <s v="n/a"/>
    <s v="n/a"/>
    <n v="0"/>
    <n v="0"/>
    <n v="7020.51"/>
    <n v="7020.51"/>
    <n v="0"/>
    <n v="0"/>
    <n v="7020.51"/>
    <n v="1.4428333844557627E-4"/>
    <n v="6492.75"/>
    <n v="22.94"/>
    <n v="6515.69"/>
  </r>
  <r>
    <n v="1222"/>
    <n v="5.2"/>
    <s v="Exclude"/>
    <s v="Clark County Easements"/>
    <s v="State Road 60 - Stewart, Alice D"/>
    <x v="30"/>
    <s v="tbd"/>
    <n v="0.16"/>
    <s v="Acres"/>
    <n v="75000"/>
    <n v="11839.19"/>
    <s v="n/a"/>
    <s v="n/a"/>
    <s v="n/a"/>
    <s v="n/a"/>
    <n v="0"/>
    <n v="0"/>
    <n v="11839.19"/>
    <n v="11839.19"/>
    <n v="0"/>
    <n v="0"/>
    <n v="11839.19"/>
    <n v="2.4331535140488113E-4"/>
    <n v="10949.19"/>
    <n v="38.69"/>
    <n v="10987.880000000001"/>
  </r>
  <r>
    <n v="1223"/>
    <n v="5.2"/>
    <s v="Exclude"/>
    <s v="Clark County Easements"/>
    <s v="State Road 60 - Stockdon, Claude &amp; Francis"/>
    <x v="30"/>
    <s v="tbd"/>
    <n v="0.09"/>
    <s v="Acres"/>
    <n v="75000"/>
    <n v="6627.39"/>
    <s v="n/a"/>
    <s v="n/a"/>
    <s v="n/a"/>
    <s v="n/a"/>
    <n v="0"/>
    <n v="0"/>
    <n v="6627.39"/>
    <n v="6627.39"/>
    <n v="0"/>
    <n v="0"/>
    <n v="6627.39"/>
    <n v="1.3620405844886306E-4"/>
    <n v="6129.18"/>
    <n v="21.66"/>
    <n v="6150.84"/>
  </r>
  <r>
    <n v="1224"/>
    <n v="5.2"/>
    <s v="Exclude"/>
    <s v="Clark County Easements"/>
    <s v="State Road 60 - Stone, Norvin &amp; Barbara"/>
    <x v="30"/>
    <s v="tbd"/>
    <n v="0.19"/>
    <s v="Acres"/>
    <n v="75000"/>
    <n v="14535.55"/>
    <s v="n/a"/>
    <s v="n/a"/>
    <s v="n/a"/>
    <s v="n/a"/>
    <n v="0"/>
    <n v="0"/>
    <n v="14535.55"/>
    <n v="14535.55"/>
    <n v="0"/>
    <n v="0"/>
    <n v="14535.55"/>
    <n v="2.9873010367374958E-4"/>
    <n v="13442.85"/>
    <n v="47.5"/>
    <n v="13490.35"/>
  </r>
  <r>
    <n v="1225"/>
    <n v="5.2"/>
    <s v="Exclude"/>
    <s v="Clark County Easements"/>
    <s v="Cummings Road - Stone, Robert &amp; Deborah"/>
    <x v="30"/>
    <s v="tbd"/>
    <n v="0.11"/>
    <s v="Acres"/>
    <n v="75000"/>
    <n v="8429.31"/>
    <s v="n/a"/>
    <s v="n/a"/>
    <s v="n/a"/>
    <s v="n/a"/>
    <n v="0"/>
    <n v="0"/>
    <n v="8429.31"/>
    <n v="8429.31"/>
    <n v="0"/>
    <n v="0"/>
    <n v="8429.31"/>
    <n v="1.7323655796981706E-4"/>
    <n v="7795.65"/>
    <n v="27.54"/>
    <n v="7823.19"/>
  </r>
  <r>
    <n v="1226"/>
    <n v="5.2"/>
    <s v="Exclude"/>
    <s v="Clark County Easements"/>
    <s v="Allentown Road - Swank, Mary"/>
    <x v="30"/>
    <s v="tbd"/>
    <n v="0.1"/>
    <s v="Acres"/>
    <n v="75000"/>
    <n v="7204.51"/>
    <s v="n/a"/>
    <s v="n/a"/>
    <s v="n/a"/>
    <s v="n/a"/>
    <n v="0"/>
    <n v="0"/>
    <n v="7204.51"/>
    <n v="7204.51"/>
    <n v="0"/>
    <n v="0"/>
    <n v="7204.51"/>
    <n v="1.4806484922954866E-4"/>
    <n v="6662.92"/>
    <n v="23.54"/>
    <n v="6686.46"/>
  </r>
  <r>
    <n v="1227"/>
    <n v="5.2"/>
    <s v="Exclude"/>
    <s v="Clark County Easements"/>
    <s v="Allentown Road - Terry, Stephen &amp; Chrisanna"/>
    <x v="30"/>
    <s v="tbd"/>
    <n v="0.23"/>
    <s v="Acres"/>
    <n v="75000"/>
    <n v="17152.64"/>
    <s v="n/a"/>
    <s v="n/a"/>
    <s v="n/a"/>
    <s v="n/a"/>
    <n v="0"/>
    <n v="0"/>
    <n v="17152.64"/>
    <n v="17152.64"/>
    <n v="0"/>
    <n v="0"/>
    <n v="17152.64"/>
    <n v="3.5251572355215349E-4"/>
    <n v="15863.21"/>
    <n v="56.05"/>
    <n v="15919.259999999998"/>
  </r>
  <r>
    <n v="1228"/>
    <n v="5.2"/>
    <s v="Exclude"/>
    <s v="Clark County Easements"/>
    <s v="Widener Lane - Terry, Troy &amp; Betty"/>
    <x v="30"/>
    <s v="tbd"/>
    <n v="0.13"/>
    <s v="Acres"/>
    <n v="75000"/>
    <n v="10082.879999999999"/>
    <s v="n/a"/>
    <s v="n/a"/>
    <s v="n/a"/>
    <s v="n/a"/>
    <n v="0"/>
    <n v="0"/>
    <n v="10082.879999999999"/>
    <n v="10082.879999999999"/>
    <n v="0"/>
    <n v="0"/>
    <n v="10082.879999999999"/>
    <n v="2.072202144211933E-4"/>
    <n v="9324.91"/>
    <n v="32.950000000000003"/>
    <n v="9357.86"/>
  </r>
  <r>
    <n v="1229"/>
    <n v="5.2"/>
    <s v="Exclude"/>
    <s v="Clark County Easements"/>
    <s v="Foothill of the Knob  (Hwy 60) - Tescom; Real Estate Exchange Network, Inc."/>
    <x v="30"/>
    <s v="tbd"/>
    <n v="0.11"/>
    <s v="Acres"/>
    <n v="75000"/>
    <n v="8611.09"/>
    <s v="n/a"/>
    <s v="n/a"/>
    <s v="n/a"/>
    <s v="n/a"/>
    <n v="0"/>
    <n v="0"/>
    <n v="8611.09"/>
    <n v="8611.09"/>
    <n v="0"/>
    <n v="0"/>
    <n v="8611.09"/>
    <n v="1.7697244400411327E-4"/>
    <n v="7963.76"/>
    <n v="28.14"/>
    <n v="7991.9000000000005"/>
  </r>
  <r>
    <n v="1230"/>
    <n v="5.2"/>
    <s v="Exclude"/>
    <s v="Clark County Easements"/>
    <s v="Foothill of the Knob  (Hwy 60) - Tescom; Real Estate Exchange Network, Inc."/>
    <x v="30"/>
    <s v="tbd"/>
    <n v="0.24"/>
    <s v="Acres"/>
    <n v="75000"/>
    <n v="18255.48"/>
    <s v="n/a"/>
    <s v="n/a"/>
    <s v="n/a"/>
    <s v="n/a"/>
    <n v="0"/>
    <n v="0"/>
    <n v="18255.48"/>
    <n v="18255.48"/>
    <n v="0"/>
    <n v="0"/>
    <n v="18255.48"/>
    <n v="3.7518094829669759E-4"/>
    <n v="16883.14"/>
    <n v="59.65"/>
    <n v="16942.79"/>
  </r>
  <r>
    <n v="1231"/>
    <n v="5.2"/>
    <s v="Exclude"/>
    <s v="Clark County Easements"/>
    <s v="Perry Crossing Road - Thomas, Arthur &amp; Ruth"/>
    <x v="30"/>
    <s v="tbd"/>
    <n v="0.11"/>
    <s v="Acres"/>
    <n v="75000"/>
    <n v="8113.94"/>
    <s v="n/a"/>
    <s v="n/a"/>
    <s v="n/a"/>
    <s v="n/a"/>
    <n v="0"/>
    <n v="0"/>
    <n v="8113.94"/>
    <n v="8113.94"/>
    <n v="0"/>
    <n v="0"/>
    <n v="8113.94"/>
    <n v="1.6675517179622263E-4"/>
    <n v="7503.98"/>
    <n v="26.51"/>
    <n v="7530.49"/>
  </r>
  <r>
    <n v="1232"/>
    <n v="5.2"/>
    <s v="Exclude"/>
    <s v="Clark County Easements"/>
    <s v="State Road 60 - Thomas, Glen &amp; Mary"/>
    <x v="30"/>
    <s v="tbd"/>
    <n v="0.19"/>
    <s v="Acres"/>
    <n v="75000"/>
    <n v="14125.6"/>
    <s v="n/a"/>
    <s v="n/a"/>
    <s v="n/a"/>
    <s v="n/a"/>
    <n v="0"/>
    <n v="0"/>
    <n v="14125.6"/>
    <n v="14125.6"/>
    <n v="0"/>
    <n v="0"/>
    <n v="14125.6"/>
    <n v="2.9030493875043721E-4"/>
    <n v="13063.72"/>
    <n v="46.16"/>
    <n v="13109.88"/>
  </r>
  <r>
    <n v="1233"/>
    <n v="5.2"/>
    <s v="Exclude"/>
    <s v="Clark County Easements"/>
    <s v="State Road 60 - Tischendorf, W.B. &amp; Martha"/>
    <x v="30"/>
    <s v="tbd"/>
    <n v="0.33"/>
    <s v="Acres"/>
    <n v="75000"/>
    <n v="25010.240000000002"/>
    <s v="n/a"/>
    <s v="n/a"/>
    <s v="n/a"/>
    <s v="n/a"/>
    <n v="0"/>
    <n v="0"/>
    <n v="25010.240000000002"/>
    <n v="25010.240000000002"/>
    <n v="0"/>
    <n v="0"/>
    <n v="25010.240000000002"/>
    <n v="5.1400267537900939E-4"/>
    <n v="23130.12"/>
    <n v="81.73"/>
    <n v="23211.85"/>
  </r>
  <r>
    <n v="1234"/>
    <n v="5.2"/>
    <s v="Exclude"/>
    <s v="Clark County Easements"/>
    <s v="Sharp Lane - Turner, Arcanas &amp; Elizabeth"/>
    <x v="30"/>
    <s v="tbd"/>
    <n v="0.02"/>
    <s v="Acres"/>
    <n v="75000"/>
    <n v="1291.32"/>
    <s v="n/a"/>
    <s v="n/a"/>
    <s v="n/a"/>
    <s v="n/a"/>
    <n v="0"/>
    <n v="0"/>
    <n v="1291.32"/>
    <n v="1291.32"/>
    <n v="0"/>
    <n v="0"/>
    <n v="1291.32"/>
    <n v="2.6538807095430604E-5"/>
    <n v="1194.25"/>
    <n v="4.22"/>
    <n v="1198.47"/>
  </r>
  <r>
    <n v="1235"/>
    <n v="5.2"/>
    <s v="Exclude"/>
    <s v="Clark County Easements"/>
    <s v="Hwy 31 W - Vaughn, Charles &amp; Wilma"/>
    <x v="30"/>
    <s v="tbd"/>
    <n v="0.18"/>
    <s v="Acres"/>
    <n v="75000"/>
    <n v="13815.84"/>
    <s v="n/a"/>
    <s v="n/a"/>
    <s v="n/a"/>
    <s v="n/a"/>
    <n v="0"/>
    <n v="0"/>
    <n v="13815.84"/>
    <n v="13815.84"/>
    <n v="0"/>
    <n v="0"/>
    <n v="13815.84"/>
    <n v="2.8393884755237585E-4"/>
    <n v="12777.25"/>
    <n v="45.15"/>
    <n v="12822.4"/>
  </r>
  <r>
    <n v="1236"/>
    <n v="5.2"/>
    <s v="Exclude"/>
    <s v="Clark County Easements"/>
    <s v="State Road 60 - Vick, Donald M &amp; Lisa A"/>
    <x v="30"/>
    <s v="tbd"/>
    <n v="0.03"/>
    <s v="Acres"/>
    <n v="75000"/>
    <n v="2067.34"/>
    <s v="n/a"/>
    <s v="n/a"/>
    <s v="n/a"/>
    <s v="n/a"/>
    <n v="0"/>
    <n v="0"/>
    <n v="2067.34"/>
    <n v="2067.34"/>
    <n v="0"/>
    <n v="0"/>
    <n v="2067.34"/>
    <n v="4.2487328826834178E-5"/>
    <n v="1911.93"/>
    <n v="6.76"/>
    <n v="1918.69"/>
  </r>
  <r>
    <n v="1237"/>
    <n v="5.2"/>
    <s v="Exclude"/>
    <s v="Clark County Easements"/>
    <s v="Allentown Road - Wakefield, Doris"/>
    <x v="30"/>
    <s v="tbd"/>
    <n v="0.1"/>
    <s v="Acres"/>
    <n v="75000"/>
    <n v="7204.51"/>
    <s v="n/a"/>
    <s v="n/a"/>
    <s v="n/a"/>
    <s v="n/a"/>
    <n v="0"/>
    <n v="0"/>
    <n v="7204.51"/>
    <n v="7204.51"/>
    <n v="0"/>
    <n v="0"/>
    <n v="7204.51"/>
    <n v="1.4806484922954866E-4"/>
    <n v="6662.92"/>
    <n v="23.54"/>
    <n v="6686.46"/>
  </r>
  <r>
    <n v="1238"/>
    <n v="5.2"/>
    <s v="Exclude"/>
    <s v="Clark County Easements"/>
    <s v="Hwy 31 W - Walker, Oscar &amp; Dorothy"/>
    <x v="30"/>
    <s v="tbd"/>
    <n v="0.17"/>
    <s v="Acres"/>
    <n v="75000"/>
    <n v="12759.7"/>
    <s v="n/a"/>
    <s v="n/a"/>
    <s v="n/a"/>
    <s v="n/a"/>
    <n v="0"/>
    <n v="0"/>
    <n v="12759.7"/>
    <n v="12759.7"/>
    <n v="0"/>
    <n v="0"/>
    <n v="12759.7"/>
    <n v="2.6223338668615522E-4"/>
    <n v="11800.5"/>
    <n v="41.7"/>
    <n v="11842.2"/>
  </r>
  <r>
    <n v="1239"/>
    <n v="5.2"/>
    <s v="Exclude"/>
    <s v="Clark County Easements"/>
    <s v="Bennettsville Road - Weisenbach, Edwin &amp; Algie"/>
    <x v="30"/>
    <s v="tbd"/>
    <n v="0.28999999999999998"/>
    <s v="Acres"/>
    <n v="75000"/>
    <n v="21495.599999999999"/>
    <s v="n/a"/>
    <s v="n/a"/>
    <s v="n/a"/>
    <s v="n/a"/>
    <n v="0"/>
    <n v="0"/>
    <n v="21495.599999999999"/>
    <n v="21495.599999999999"/>
    <n v="0"/>
    <n v="0"/>
    <n v="21495.599999999999"/>
    <n v="4.4177088699976625E-4"/>
    <n v="19879.689999999999"/>
    <n v="70.239999999999995"/>
    <n v="19949.93"/>
  </r>
  <r>
    <n v="1240"/>
    <n v="5.2"/>
    <s v="Exclude"/>
    <s v="Clark County Easements"/>
    <s v="Bennettsville Road - Weller, Walter &amp; Ella May"/>
    <x v="30"/>
    <s v="tbd"/>
    <n v="0.04"/>
    <s v="Acres"/>
    <n v="75000"/>
    <n v="3323.58"/>
    <s v="n/a"/>
    <s v="n/a"/>
    <s v="n/a"/>
    <s v="n/a"/>
    <n v="0"/>
    <n v="0"/>
    <n v="3323.58"/>
    <n v="3323.58"/>
    <n v="0"/>
    <n v="0"/>
    <n v="3323.58"/>
    <n v="6.8305182670624833E-5"/>
    <n v="3073.73"/>
    <n v="10.86"/>
    <n v="3084.59"/>
  </r>
  <r>
    <n v="1241"/>
    <n v="5.2"/>
    <s v="Exclude"/>
    <s v="Clark County Easements"/>
    <s v="Perry Crossing Road - Whalen, Ralph &amp; Anna"/>
    <x v="30"/>
    <s v="tbd"/>
    <n v="0.16"/>
    <s v="Acres"/>
    <n v="75000"/>
    <n v="12359.04"/>
    <s v="n/a"/>
    <s v="n/a"/>
    <s v="n/a"/>
    <s v="n/a"/>
    <n v="0"/>
    <n v="0"/>
    <n v="12359.04"/>
    <n v="12359.04"/>
    <n v="0"/>
    <n v="0"/>
    <n v="12359.04"/>
    <n v="2.5399914695405529E-4"/>
    <n v="11429.96"/>
    <n v="40.39"/>
    <n v="11470.349999999999"/>
  </r>
  <r>
    <n v="1242"/>
    <n v="5.2"/>
    <s v="Exclude"/>
    <s v="Clark County Easements"/>
    <s v="Perry Crossing Road - Wiseman, Mary G."/>
    <x v="30"/>
    <s v="tbd"/>
    <n v="0.01"/>
    <s v="Acres"/>
    <n v="75000"/>
    <n v="1085.97"/>
    <s v="n/a"/>
    <s v="n/a"/>
    <s v="n/a"/>
    <s v="n/a"/>
    <n v="0"/>
    <n v="0"/>
    <n v="1085.97"/>
    <n v="1085.97"/>
    <n v="0"/>
    <n v="0"/>
    <n v="1085.97"/>
    <n v="2.2318517750383157E-5"/>
    <n v="1004.33"/>
    <n v="3.55"/>
    <n v="1007.88"/>
  </r>
  <r>
    <n v="1243"/>
    <n v="5.2"/>
    <s v="Exclude"/>
    <s v="Clark County Easements"/>
    <s v="State Road 60 - Wooldridge, Richard &amp; Bett"/>
    <x v="30"/>
    <s v="tbd"/>
    <n v="0"/>
    <s v="Acres"/>
    <n v="75000"/>
    <n v="172.24"/>
    <s v="n/a"/>
    <s v="n/a"/>
    <s v="n/a"/>
    <s v="n/a"/>
    <n v="0"/>
    <n v="0"/>
    <n v="172.24"/>
    <n v="172.24"/>
    <n v="0"/>
    <n v="0"/>
    <n v="172.24"/>
    <n v="3.5398229208228541E-6"/>
    <n v="159.29"/>
    <n v="0.56000000000000005"/>
    <n v="159.85"/>
  </r>
  <r>
    <n v="1244"/>
    <n v="5.2"/>
    <s v="Exclude"/>
    <s v="Clark County Easements"/>
    <s v="Hwy 111 - Wright, David &amp; Patricia"/>
    <x v="30"/>
    <s v="tbd"/>
    <n v="0.01"/>
    <s v="Acres"/>
    <n v="75000"/>
    <n v="856.86"/>
    <s v="n/a"/>
    <s v="n/a"/>
    <s v="n/a"/>
    <s v="n/a"/>
    <n v="0"/>
    <n v="0"/>
    <n v="856.86"/>
    <n v="856.86"/>
    <n v="0"/>
    <n v="0"/>
    <n v="856.86"/>
    <n v="1.7609920273666225E-5"/>
    <n v="792.45"/>
    <n v="2.8"/>
    <n v="795.25"/>
  </r>
  <r>
    <n v="1245"/>
    <n v="5.2"/>
    <s v="Exclude"/>
    <s v="Clark County Easements"/>
    <s v="Hwy 111 - Wundrak, Eric W &amp; Crystal R"/>
    <x v="30"/>
    <s v="tbd"/>
    <n v="0"/>
    <s v="Acres"/>
    <n v="75000"/>
    <n v="172.17"/>
    <s v="n/a"/>
    <s v="n/a"/>
    <s v="n/a"/>
    <s v="n/a"/>
    <n v="0"/>
    <n v="0"/>
    <n v="172.17"/>
    <n v="172.17"/>
    <n v="0"/>
    <n v="0"/>
    <n v="172.17"/>
    <n v="3.5383843025898207E-6"/>
    <n v="159.22999999999999"/>
    <n v="0.56000000000000005"/>
    <n v="159.79"/>
  </r>
  <r>
    <n v="1246"/>
    <n v="5.2"/>
    <s v="Exclude"/>
    <s v="Clark County Easements"/>
    <s v="State Road 60 - Wynn, Roger D. &amp; Joyce M."/>
    <x v="30"/>
    <s v="tbd"/>
    <n v="0.03"/>
    <s v="Acres"/>
    <n v="75000"/>
    <n v="2152.6799999999998"/>
    <s v="n/a"/>
    <s v="n/a"/>
    <s v="n/a"/>
    <s v="n/a"/>
    <n v="0"/>
    <n v="0"/>
    <n v="2152.6799999999998"/>
    <n v="2152.6799999999998"/>
    <n v="0"/>
    <n v="0"/>
    <n v="2152.6799999999998"/>
    <n v="4.4241209969791803E-5"/>
    <n v="1990.85"/>
    <n v="7.03"/>
    <n v="1997.8799999999999"/>
  </r>
  <r>
    <n v="1247"/>
    <n v="5.2"/>
    <s v="Exclude"/>
    <s v="Clark County Easements"/>
    <s v="State Road 60 - Yochem, Anna"/>
    <x v="30"/>
    <s v="tbd"/>
    <n v="0.04"/>
    <s v="Acres"/>
    <n v="75000"/>
    <n v="3180.52"/>
    <s v="n/a"/>
    <s v="n/a"/>
    <s v="n/a"/>
    <s v="n/a"/>
    <n v="0"/>
    <n v="0"/>
    <n v="3180.52"/>
    <n v="3180.52"/>
    <n v="0"/>
    <n v="0"/>
    <n v="3180.52"/>
    <n v="6.5365058036086294E-5"/>
    <n v="2941.43"/>
    <n v="10.39"/>
    <n v="2951.8199999999997"/>
  </r>
  <r>
    <n v="1248"/>
    <n v="5.2"/>
    <s v="Exclude"/>
    <s v="Clark County Easements"/>
    <s v="St Joe Road West - Yochem, Anna J."/>
    <x v="30"/>
    <s v="tbd"/>
    <n v="0.23"/>
    <s v="Acres"/>
    <n v="75000"/>
    <n v="17217.91"/>
    <s v="n/a"/>
    <s v="n/a"/>
    <s v="n/a"/>
    <s v="n/a"/>
    <n v="0"/>
    <n v="0"/>
    <n v="17217.91"/>
    <n v="17217.91"/>
    <n v="0"/>
    <n v="0"/>
    <n v="17217.91"/>
    <n v="3.538571322960115E-4"/>
    <n v="15923.57"/>
    <n v="56.26"/>
    <n v="15979.83"/>
  </r>
  <r>
    <n v="1249"/>
    <m/>
    <m/>
    <s v="Clark County Easements TOTALS"/>
    <m/>
    <x v="1"/>
    <m/>
    <m/>
    <m/>
    <m/>
    <n v="2495184.8699999987"/>
    <m/>
    <m/>
    <m/>
    <m/>
    <m/>
    <n v="0"/>
    <n v="2495184.8699999987"/>
    <n v="2495184.8699999987"/>
    <n v="0"/>
    <n v="0"/>
    <n v="2495184.8699999987"/>
    <n v="5.1280263553857348E-2"/>
    <n v="2307611.87"/>
    <n v="8153.49"/>
    <n v="2315765.3599999989"/>
  </r>
  <r>
    <n v="1250"/>
    <n v="5.2"/>
    <s v="Exclude"/>
    <s v="Floyd County Easements"/>
    <s v="Grant Line Road - AML, Inc"/>
    <x v="30"/>
    <s v="tbd"/>
    <n v="0.02"/>
    <s v="Acres"/>
    <n v="16250"/>
    <n v="291.08"/>
    <s v="n/a"/>
    <s v="n/a"/>
    <s v="n/a"/>
    <s v="n/a"/>
    <n v="0"/>
    <n v="0"/>
    <n v="291.08"/>
    <n v="291.08"/>
    <n v="0"/>
    <n v="0"/>
    <n v="291.08"/>
    <n v="5.9821856467319804E-6"/>
    <n v="269.2"/>
    <n v="0.95"/>
    <n v="270.14999999999998"/>
  </r>
  <r>
    <n v="1251"/>
    <n v="5.2"/>
    <s v="Exclude"/>
    <s v="Floyd County Easements"/>
    <s v="Grant Line Road - Atkins, Carl &amp; Carmen"/>
    <x v="30"/>
    <s v="tbd"/>
    <n v="0.15"/>
    <s v="Acres"/>
    <n v="16250"/>
    <n v="2438.19"/>
    <s v="n/a"/>
    <s v="n/a"/>
    <s v="n/a"/>
    <s v="n/a"/>
    <n v="0"/>
    <n v="0"/>
    <n v="2438.19"/>
    <n v="2438.19"/>
    <n v="0"/>
    <n v="0"/>
    <n v="2438.19"/>
    <n v="5.010892270855245E-5"/>
    <n v="2254.9"/>
    <n v="7.97"/>
    <n v="2262.87"/>
  </r>
  <r>
    <n v="1252"/>
    <n v="5.2"/>
    <s v="Exclude"/>
    <s v="Floyd County Easements"/>
    <s v="Grant Line Road - Bagshaw, Patrick E and Donna M"/>
    <x v="30"/>
    <s v="tbd"/>
    <n v="7.0000000000000007E-2"/>
    <s v="Acres"/>
    <n v="16250"/>
    <n v="1191.5"/>
    <s v="n/a"/>
    <s v="n/a"/>
    <s v="n/a"/>
    <s v="n/a"/>
    <n v="0"/>
    <n v="0"/>
    <n v="1191.5"/>
    <n v="1191.5"/>
    <n v="0"/>
    <n v="0"/>
    <n v="1191.5"/>
    <n v="2.4487337495125584E-5"/>
    <n v="1101.93"/>
    <n v="3.89"/>
    <n v="1105.8200000000002"/>
  </r>
  <r>
    <n v="1253"/>
    <n v="5.2"/>
    <s v="Exclude"/>
    <s v="Floyd County Easements"/>
    <s v="Chapel View Sub. - Ballew, Jesse"/>
    <x v="30"/>
    <s v="tbd"/>
    <n v="0.19"/>
    <s v="Acres"/>
    <n v="16250"/>
    <n v="3065.05"/>
    <s v="n/a"/>
    <s v="n/a"/>
    <s v="n/a"/>
    <s v="n/a"/>
    <n v="0"/>
    <n v="0"/>
    <n v="3065.05"/>
    <n v="3065.05"/>
    <n v="0"/>
    <n v="0"/>
    <n v="3065.05"/>
    <n v="6.299195450225319E-5"/>
    <n v="2834.64"/>
    <n v="10.02"/>
    <n v="2844.66"/>
  </r>
  <r>
    <n v="1254"/>
    <n v="5.2"/>
    <s v="Exclude"/>
    <s v="Floyd County Easements"/>
    <s v="Chapel View Sub. - Ballew, Jesse"/>
    <x v="30"/>
    <s v="tbd"/>
    <n v="0.09"/>
    <s v="Acres"/>
    <n v="16250"/>
    <n v="1488.07"/>
    <s v="n/a"/>
    <s v="n/a"/>
    <s v="n/a"/>
    <s v="n/a"/>
    <n v="0"/>
    <n v="0"/>
    <n v="1488.07"/>
    <n v="1488.07"/>
    <n v="0"/>
    <n v="0"/>
    <n v="1488.07"/>
    <n v="3.0582351914705431E-5"/>
    <n v="1376.21"/>
    <n v="4.8600000000000003"/>
    <n v="1381.07"/>
  </r>
  <r>
    <n v="1255"/>
    <n v="5.2"/>
    <s v="Exclude"/>
    <s v="Floyd County Easements"/>
    <s v="Chapel View Sub. - Ballew, Jesse"/>
    <x v="30"/>
    <s v="tbd"/>
    <n v="0.03"/>
    <s v="Acres"/>
    <n v="16250"/>
    <n v="456.44"/>
    <s v="n/a"/>
    <s v="n/a"/>
    <s v="n/a"/>
    <s v="n/a"/>
    <n v="0"/>
    <n v="0"/>
    <n v="456.44"/>
    <n v="456.44"/>
    <n v="0"/>
    <n v="0"/>
    <n v="456.44"/>
    <n v="9.3806129469367369E-6"/>
    <n v="422.13"/>
    <n v="1.49"/>
    <n v="423.62"/>
  </r>
  <r>
    <n v="1256"/>
    <n v="5.2"/>
    <s v="Exclude"/>
    <s v="Floyd County Easements"/>
    <s v="Chapel View Sub. - Ballew, Jesse"/>
    <x v="30"/>
    <s v="tbd"/>
    <n v="0.13"/>
    <s v="Acres"/>
    <n v="16250"/>
    <n v="2148.5"/>
    <s v="n/a"/>
    <s v="n/a"/>
    <s v="n/a"/>
    <s v="n/a"/>
    <n v="0"/>
    <n v="0"/>
    <n v="2148.5"/>
    <n v="2148.5"/>
    <n v="0"/>
    <n v="0"/>
    <n v="2148.5"/>
    <n v="4.4155303909590696E-5"/>
    <n v="1986.99"/>
    <n v="7.02"/>
    <n v="1994.01"/>
  </r>
  <r>
    <n v="1257"/>
    <n v="5.2"/>
    <s v="Exclude"/>
    <s v="Floyd County Easements"/>
    <s v="Chapel View Sub. - Ballew, Jesse"/>
    <x v="30"/>
    <s v="tbd"/>
    <n v="0.17"/>
    <s v="Acres"/>
    <n v="16250"/>
    <n v="2815.99"/>
    <s v="n/a"/>
    <s v="n/a"/>
    <s v="n/a"/>
    <s v="n/a"/>
    <n v="0"/>
    <n v="0"/>
    <n v="2815.99"/>
    <n v="2815.99"/>
    <n v="0"/>
    <n v="0"/>
    <n v="2815.99"/>
    <n v="5.787335082912185E-5"/>
    <n v="2604.3000000000002"/>
    <n v="9.1999999999999993"/>
    <n v="2613.5"/>
  </r>
  <r>
    <n v="1258"/>
    <n v="5.2"/>
    <s v="Exclude"/>
    <s v="Floyd County Easements"/>
    <s v="Chapel View Sub. - Ballew, Jesse"/>
    <x v="30"/>
    <s v="tbd"/>
    <n v="0.03"/>
    <s v="Acres"/>
    <n v="16250"/>
    <n v="456.44"/>
    <s v="n/a"/>
    <s v="n/a"/>
    <s v="n/a"/>
    <s v="n/a"/>
    <n v="0"/>
    <n v="0"/>
    <n v="456.44"/>
    <n v="456.44"/>
    <n v="0"/>
    <n v="0"/>
    <n v="456.44"/>
    <n v="9.3806129469367369E-6"/>
    <n v="422.13"/>
    <n v="1.49"/>
    <n v="423.62"/>
  </r>
  <r>
    <n v="1259"/>
    <n v="5.2"/>
    <s v="Exclude"/>
    <s v="Floyd County Easements"/>
    <s v="Chapel View Sub. - Ballew, Jesse"/>
    <x v="30"/>
    <s v="tbd"/>
    <n v="0.13"/>
    <s v="Acres"/>
    <n v="16250"/>
    <n v="2148.5"/>
    <s v="n/a"/>
    <s v="n/a"/>
    <s v="n/a"/>
    <s v="n/a"/>
    <n v="0"/>
    <n v="0"/>
    <n v="2148.5"/>
    <n v="2148.5"/>
    <n v="0"/>
    <n v="0"/>
    <n v="2148.5"/>
    <n v="4.4155303909590696E-5"/>
    <n v="1986.99"/>
    <n v="7.02"/>
    <n v="1994.01"/>
  </r>
  <r>
    <n v="1260"/>
    <n v="5.2"/>
    <s v="Exclude"/>
    <s v="Floyd County Easements"/>
    <s v="Chapel View Sub. - Ballew, Jesse"/>
    <x v="30"/>
    <s v="tbd"/>
    <n v="0.09"/>
    <s v="Acres"/>
    <n v="16250"/>
    <n v="1527.15"/>
    <s v="n/a"/>
    <s v="n/a"/>
    <s v="n/a"/>
    <s v="n/a"/>
    <n v="0"/>
    <n v="0"/>
    <n v="1527.15"/>
    <n v="1527.15"/>
    <n v="0"/>
    <n v="0"/>
    <n v="1527.15"/>
    <n v="3.1385511922518704E-5"/>
    <n v="1412.35"/>
    <n v="4.99"/>
    <n v="1417.34"/>
  </r>
  <r>
    <n v="1261"/>
    <n v="5.2"/>
    <s v="Exclude"/>
    <s v="Floyd County Easements"/>
    <s v="Charlestown Road - Bauer, David; Hines, Cynthia; Popp, Barbara; Schuler, Anthony"/>
    <x v="30"/>
    <s v="tbd"/>
    <n v="0.12"/>
    <s v="Acres"/>
    <n v="16250"/>
    <n v="1874.71"/>
    <s v="n/a"/>
    <s v="n/a"/>
    <s v="n/a"/>
    <s v="n/a"/>
    <n v="0"/>
    <n v="0"/>
    <n v="1874.71"/>
    <n v="1874.71"/>
    <n v="0"/>
    <n v="0"/>
    <n v="1874.71"/>
    <n v="3.8528456966417866E-5"/>
    <n v="1733.78"/>
    <n v="6.13"/>
    <n v="1739.91"/>
  </r>
  <r>
    <n v="1262"/>
    <n v="5.2"/>
    <s v="Exclude"/>
    <s v="Floyd County Easements"/>
    <s v="Charlestown Road - Bauer, David; Hines, Cynthia; Popp, Barbara; Schuler, Anthony"/>
    <x v="30"/>
    <s v="tbd"/>
    <n v="0.02"/>
    <s v="Acres"/>
    <n v="16250"/>
    <n v="401.31"/>
    <s v="n/a"/>
    <s v="n/a"/>
    <s v="n/a"/>
    <s v="n/a"/>
    <n v="0"/>
    <n v="0"/>
    <n v="401.31"/>
    <n v="401.31"/>
    <n v="0"/>
    <n v="0"/>
    <n v="401.31"/>
    <n v="8.2475983299780509E-6"/>
    <n v="371.14"/>
    <n v="1.31"/>
    <n v="372.45"/>
  </r>
  <r>
    <n v="1263"/>
    <n v="5.2"/>
    <s v="Exclude"/>
    <s v="Floyd County Easements"/>
    <s v="Hwy 111 - Beckham, Edward R &amp; Frances L"/>
    <x v="30"/>
    <s v="tbd"/>
    <n v="0.08"/>
    <s v="Acres"/>
    <n v="16250"/>
    <n v="1268.93"/>
    <s v="n/a"/>
    <s v="n/a"/>
    <s v="n/a"/>
    <s v="n/a"/>
    <n v="0"/>
    <n v="0"/>
    <n v="1268.93"/>
    <n v="1268.93"/>
    <n v="0"/>
    <n v="0"/>
    <n v="1268.93"/>
    <n v="2.6078654777750489E-5"/>
    <n v="1173.54"/>
    <n v="4.1500000000000004"/>
    <n v="1177.69"/>
  </r>
  <r>
    <n v="1264"/>
    <n v="5.2"/>
    <s v="Exclude"/>
    <s v="Floyd County Easements"/>
    <s v="Chapel Lane - Beyl, Jesse M. &amp; Agnes S."/>
    <x v="30"/>
    <s v="tbd"/>
    <n v="0.11"/>
    <s v="Acres"/>
    <n v="16250"/>
    <n v="1855.84"/>
    <s v="n/a"/>
    <s v="n/a"/>
    <s v="n/a"/>
    <s v="n/a"/>
    <n v="0"/>
    <n v="0"/>
    <n v="1855.84"/>
    <n v="1855.84"/>
    <n v="0"/>
    <n v="0"/>
    <n v="1855.84"/>
    <n v="3.8140646594170259E-5"/>
    <n v="1716.33"/>
    <n v="6.06"/>
    <n v="1722.3899999999999"/>
  </r>
  <r>
    <n v="1265"/>
    <n v="5.2"/>
    <s v="Exclude"/>
    <s v="Floyd County Easements"/>
    <s v="Bugaboo Lane - Beyl, Paris James &amp; Roxanne Stoffer"/>
    <x v="30"/>
    <s v="tbd"/>
    <n v="0.04"/>
    <s v="Acres"/>
    <n v="16250"/>
    <n v="658.8"/>
    <s v="n/a"/>
    <s v="n/a"/>
    <s v="n/a"/>
    <s v="n/a"/>
    <n v="0"/>
    <n v="0"/>
    <n v="658.8"/>
    <n v="658.8"/>
    <n v="0"/>
    <n v="0"/>
    <n v="658.8"/>
    <n v="1.3539452741744636E-5"/>
    <n v="609.28"/>
    <n v="2.15"/>
    <n v="611.42999999999995"/>
  </r>
  <r>
    <n v="1266"/>
    <n v="5.2"/>
    <s v="Exclude"/>
    <s v="Floyd County Easements"/>
    <s v="Horne Avenue  ? - Bishop, Nancy E."/>
    <x v="30"/>
    <s v="tbd"/>
    <n v="0.02"/>
    <s v="Acres"/>
    <n v="16250"/>
    <n v="299.93"/>
    <s v="n/a"/>
    <s v="n/a"/>
    <s v="n/a"/>
    <s v="n/a"/>
    <n v="0"/>
    <n v="0"/>
    <n v="299.93"/>
    <n v="299.93"/>
    <n v="0"/>
    <n v="0"/>
    <n v="299.93"/>
    <n v="6.1640680947654354E-6"/>
    <n v="277.38"/>
    <n v="0.98"/>
    <n v="278.36"/>
  </r>
  <r>
    <n v="1267"/>
    <n v="5.2"/>
    <s v="Exclude"/>
    <s v="Floyd County Easements"/>
    <s v="Grant Line Road - Boland-Maloney Lumber Company, Inc."/>
    <x v="30"/>
    <s v="tbd"/>
    <n v="0.21"/>
    <s v="Acres"/>
    <n v="16250"/>
    <n v="3445.87"/>
    <s v="n/a"/>
    <s v="n/a"/>
    <s v="n/a"/>
    <s v="n/a"/>
    <n v="0"/>
    <n v="0"/>
    <n v="3445.87"/>
    <n v="3445.87"/>
    <n v="0"/>
    <n v="0"/>
    <n v="3445.87"/>
    <n v="7.0818448723733435E-5"/>
    <n v="3186.83"/>
    <n v="11.26"/>
    <n v="3198.09"/>
  </r>
  <r>
    <n v="1268"/>
    <n v="5.2"/>
    <s v="Exclude"/>
    <s v="Floyd County Easements"/>
    <s v="Payne Koehler Road - Broady, Donald P &amp; Janet A."/>
    <x v="30"/>
    <s v="tbd"/>
    <n v="0.05"/>
    <s v="Acres"/>
    <n v="16250"/>
    <n v="814.54"/>
    <s v="n/a"/>
    <s v="n/a"/>
    <s v="n/a"/>
    <s v="n/a"/>
    <n v="0"/>
    <n v="0"/>
    <n v="814.54"/>
    <n v="814.54"/>
    <n v="0"/>
    <n v="0"/>
    <n v="814.54"/>
    <n v="1.6740172793352573E-5"/>
    <n v="753.31"/>
    <n v="2.66"/>
    <n v="755.96999999999991"/>
  </r>
  <r>
    <n v="1269"/>
    <n v="5.2"/>
    <s v="Exclude"/>
    <s v="Floyd County Easements"/>
    <s v="Hwy 111 - Brooks, Donald L &amp; Debbie H"/>
    <x v="30"/>
    <s v="tbd"/>
    <n v="0.04"/>
    <s v="Acres"/>
    <n v="16250"/>
    <n v="699.85"/>
    <s v="n/a"/>
    <s v="n/a"/>
    <s v="n/a"/>
    <s v="n/a"/>
    <n v="0"/>
    <n v="0"/>
    <n v="699.85"/>
    <n v="699.85"/>
    <n v="0"/>
    <n v="0"/>
    <n v="699.85"/>
    <n v="1.438309957697326E-5"/>
    <n v="647.24"/>
    <n v="2.29"/>
    <n v="649.53"/>
  </r>
  <r>
    <n v="1270"/>
    <n v="5.2"/>
    <s v="Exclude"/>
    <s v="Floyd County Easements"/>
    <s v="Grant Line Road - Bruce Fox, Inc."/>
    <x v="30"/>
    <s v="tbd"/>
    <n v="0.05"/>
    <s v="Acres"/>
    <n v="16250"/>
    <n v="746.1"/>
    <s v="n/a"/>
    <s v="n/a"/>
    <s v="n/a"/>
    <s v="n/a"/>
    <n v="0"/>
    <n v="0"/>
    <n v="746.1"/>
    <n v="746.1"/>
    <n v="0"/>
    <n v="0"/>
    <n v="746.1"/>
    <n v="1.5333615195227192E-5"/>
    <n v="690.01"/>
    <n v="2.44"/>
    <n v="692.45"/>
  </r>
  <r>
    <n v="1271"/>
    <n v="5.2"/>
    <s v="Exclude"/>
    <s v="Floyd County Easements"/>
    <s v="Payne Koehler Road - Bryant, Keith W &amp; Pamela D"/>
    <x v="30"/>
    <s v="tbd"/>
    <n v="0.04"/>
    <s v="Acres"/>
    <n v="16250"/>
    <n v="651.82000000000005"/>
    <s v="n/a"/>
    <s v="n/a"/>
    <s v="n/a"/>
    <s v="n/a"/>
    <n v="0"/>
    <n v="0"/>
    <n v="651.82000000000005"/>
    <n v="651.82000000000005"/>
    <n v="0"/>
    <n v="0"/>
    <n v="651.82000000000005"/>
    <n v="1.3396001952222206E-5"/>
    <n v="602.82000000000005"/>
    <n v="2.13"/>
    <n v="604.95000000000005"/>
  </r>
  <r>
    <n v="1272"/>
    <n v="5.2"/>
    <s v="Exclude"/>
    <s v="Floyd County Easements"/>
    <s v="Hwy 111 - Burbules, John G &amp; Ella P"/>
    <x v="30"/>
    <s v="tbd"/>
    <n v="7.0000000000000007E-2"/>
    <s v="Acres"/>
    <n v="16250"/>
    <n v="1086.3499999999999"/>
    <s v="n/a"/>
    <s v="n/a"/>
    <s v="n/a"/>
    <s v="n/a"/>
    <n v="0"/>
    <n v="0"/>
    <n v="1086.3499999999999"/>
    <n v="1086.3499999999999"/>
    <n v="0"/>
    <n v="0"/>
    <n v="1086.3499999999999"/>
    <n v="2.232632739221962E-5"/>
    <n v="1004.68"/>
    <n v="3.55"/>
    <n v="1008.2299999999999"/>
  </r>
  <r>
    <n v="1273"/>
    <n v="5.2"/>
    <s v="Exclude"/>
    <s v="Floyd County Easements"/>
    <s v="Payne Koehler Road - Burke, Kirk Lacy &amp; Sandra B."/>
    <x v="30"/>
    <s v="tbd"/>
    <n v="0.04"/>
    <s v="Acres"/>
    <n v="16250"/>
    <n v="599.14"/>
    <s v="n/a"/>
    <s v="n/a"/>
    <s v="n/a"/>
    <s v="n/a"/>
    <n v="0"/>
    <n v="0"/>
    <n v="599.14"/>
    <n v="599.14"/>
    <n v="0"/>
    <n v="0"/>
    <n v="599.14"/>
    <n v="1.2313338973419674E-5"/>
    <n v="554.1"/>
    <n v="1.96"/>
    <n v="556.06000000000006"/>
  </r>
  <r>
    <n v="1274"/>
    <n v="5.2"/>
    <s v="Exclude"/>
    <s v="Floyd County Easements"/>
    <s v="Charlestown Crossing Way - Charlestown Crossing Apartments"/>
    <x v="30"/>
    <s v="tbd"/>
    <n v="7.0000000000000007E-2"/>
    <s v="Acres"/>
    <n v="16250"/>
    <n v="1065.9100000000001"/>
    <s v="n/a"/>
    <s v="n/a"/>
    <s v="n/a"/>
    <s v="n/a"/>
    <n v="0"/>
    <n v="0"/>
    <n v="1065.9100000000001"/>
    <n v="1065.9100000000001"/>
    <n v="0"/>
    <n v="0"/>
    <n v="1065.9100000000001"/>
    <n v="2.1906250868173992E-5"/>
    <n v="985.78"/>
    <n v="3.48"/>
    <n v="989.26"/>
  </r>
  <r>
    <n v="1275"/>
    <n v="5.2"/>
    <s v="Exclude"/>
    <s v="Floyd County Easements"/>
    <s v="Grant Line Road - Church on the Rock, Inc."/>
    <x v="30"/>
    <s v="tbd"/>
    <n v="0.05"/>
    <s v="Acres"/>
    <n v="16250"/>
    <n v="745.6"/>
    <s v="n/a"/>
    <s v="n/a"/>
    <s v="n/a"/>
    <s v="n/a"/>
    <n v="0"/>
    <n v="0"/>
    <n v="745.6"/>
    <n v="745.6"/>
    <n v="0"/>
    <n v="0"/>
    <n v="745.6"/>
    <n v="1.5323339350705528E-5"/>
    <n v="689.55"/>
    <n v="2.44"/>
    <n v="691.99"/>
  </r>
  <r>
    <n v="1276"/>
    <n v="5.2"/>
    <s v="Exclude"/>
    <s v="Floyd County Easements"/>
    <s v="Hwy 111 - Clark, Kay R"/>
    <x v="30"/>
    <s v="tbd"/>
    <n v="0.02"/>
    <s v="Acres"/>
    <n v="16250"/>
    <n v="391.7"/>
    <s v="n/a"/>
    <s v="n/a"/>
    <s v="n/a"/>
    <s v="n/a"/>
    <n v="0"/>
    <n v="0"/>
    <n v="391.7"/>
    <n v="391.7"/>
    <n v="0"/>
    <n v="0"/>
    <n v="391.7"/>
    <n v="8.0500965982716663E-6"/>
    <n v="362.25"/>
    <n v="1.28"/>
    <n v="363.53"/>
  </r>
  <r>
    <n v="1277"/>
    <n v="5.2"/>
    <s v="Exclude"/>
    <s v="Floyd County Easements"/>
    <s v="5507 Grant Line Business - Clemons, Larry and Rowena"/>
    <x v="30"/>
    <s v="tbd"/>
    <n v="0.1"/>
    <s v="Acres"/>
    <n v="16250"/>
    <n v="1700.18"/>
    <s v="n/a"/>
    <s v="n/a"/>
    <s v="n/a"/>
    <s v="n/a"/>
    <n v="0"/>
    <n v="0"/>
    <n v="1700.18"/>
    <n v="1700.18"/>
    <n v="0"/>
    <n v="0"/>
    <n v="1700.18"/>
    <n v="3.4941570677685788E-5"/>
    <n v="1572.37"/>
    <n v="5.56"/>
    <n v="1577.9299999999998"/>
  </r>
  <r>
    <n v="1278"/>
    <n v="5.2"/>
    <s v="Exclude"/>
    <s v="Floyd County Easements"/>
    <s v="5507 Grant Line Home - Clemons, Larry and Rowena G."/>
    <x v="30"/>
    <s v="tbd"/>
    <n v="0.09"/>
    <s v="Acres"/>
    <n v="16250"/>
    <n v="1493.81"/>
    <s v="n/a"/>
    <s v="n/a"/>
    <s v="n/a"/>
    <s v="n/a"/>
    <n v="0"/>
    <n v="0"/>
    <n v="1493.81"/>
    <n v="1493.81"/>
    <n v="0"/>
    <n v="0"/>
    <n v="1493.81"/>
    <n v="3.0700318609814137E-5"/>
    <n v="1381.51"/>
    <n v="4.88"/>
    <n v="1386.39"/>
  </r>
  <r>
    <n v="1279"/>
    <n v="5.2"/>
    <s v="Exclude"/>
    <s v="Floyd County Easements"/>
    <s v="Payne Koehler Road - Clerkin, Gerard P &amp; Nancy K Lorey"/>
    <x v="30"/>
    <s v="tbd"/>
    <n v="0.01"/>
    <s v="Acres"/>
    <n v="16250"/>
    <n v="111.86"/>
    <s v="n/a"/>
    <s v="n/a"/>
    <s v="n/a"/>
    <s v="n/a"/>
    <n v="0"/>
    <n v="0"/>
    <n v="111.86"/>
    <n v="111.86"/>
    <n v="0"/>
    <n v="0"/>
    <n v="111.86"/>
    <n v="2.2989119363866953E-6"/>
    <n v="103.45"/>
    <n v="0.37"/>
    <n v="103.82000000000001"/>
  </r>
  <r>
    <n v="1280"/>
    <n v="5.2"/>
    <s v="Exclude"/>
    <s v="Floyd County Easements"/>
    <s v="St Joseph Rd - Community Montessori, Inc"/>
    <x v="30"/>
    <s v="tbd"/>
    <n v="0.22"/>
    <s v="Acres"/>
    <n v="16250"/>
    <n v="3567.45"/>
    <s v="n/a"/>
    <s v="n/a"/>
    <s v="n/a"/>
    <s v="n/a"/>
    <n v="0"/>
    <n v="0"/>
    <n v="3567.45"/>
    <n v="3567.45"/>
    <n v="0"/>
    <n v="0"/>
    <n v="3567.45"/>
    <n v="7.3317123077621285E-5"/>
    <n v="3299.27"/>
    <n v="11.66"/>
    <n v="3310.93"/>
  </r>
  <r>
    <n v="1281"/>
    <n v="5.2"/>
    <s v="Exclude"/>
    <s v="Floyd County Easements"/>
    <s v="Horne Avenue - Conner, Emma R.; Reno, Douglas; Reno, Floyd; Tate, Sadie R.; W"/>
    <x v="30"/>
    <s v="tbd"/>
    <n v="0"/>
    <s v="Acres"/>
    <n v="16250"/>
    <n v="75"/>
    <s v="n/a"/>
    <s v="n/a"/>
    <s v="n/a"/>
    <s v="n/a"/>
    <n v="0"/>
    <n v="0"/>
    <n v="75"/>
    <n v="75"/>
    <n v="0"/>
    <n v="0"/>
    <n v="75"/>
    <n v="1.5413766782496171E-6"/>
    <n v="69.36"/>
    <n v="0.25"/>
    <n v="69.61"/>
  </r>
  <r>
    <n v="1282"/>
    <n v="5.2"/>
    <s v="Exclude"/>
    <s v="Floyd County Easements"/>
    <s v="Horne Avenue - Conner, Emma R.; Reno, Douglas; Reno, Floyd; Tate, Sadie R.; W"/>
    <x v="30"/>
    <s v="tbd"/>
    <n v="0"/>
    <s v="Acres"/>
    <n v="16250"/>
    <n v="74.61"/>
    <s v="n/a"/>
    <s v="n/a"/>
    <s v="n/a"/>
    <s v="n/a"/>
    <n v="0"/>
    <n v="0"/>
    <n v="74.61"/>
    <n v="74.61"/>
    <n v="0"/>
    <n v="0"/>
    <n v="74.61"/>
    <n v="1.5333615195227191E-6"/>
    <n v="69"/>
    <n v="0.24"/>
    <n v="69.239999999999995"/>
  </r>
  <r>
    <n v="1283"/>
    <n v="5.2"/>
    <s v="Exclude"/>
    <s v="Floyd County Easements"/>
    <s v="State Highway 31 - Diefenbach, Albert &amp; Louise"/>
    <x v="30"/>
    <s v="tbd"/>
    <n v="0.68"/>
    <s v="Acres"/>
    <n v="16250"/>
    <n v="11080.16"/>
    <s v="n/a"/>
    <s v="n/a"/>
    <s v="n/a"/>
    <s v="n/a"/>
    <n v="0"/>
    <n v="0"/>
    <n v="11080.16"/>
    <n v="11080.16"/>
    <n v="0"/>
    <n v="0"/>
    <n v="11080.16"/>
    <n v="2.277160028703237E-4"/>
    <n v="10247.219999999999"/>
    <n v="36.21"/>
    <n v="10283.429999999998"/>
  </r>
  <r>
    <n v="1284"/>
    <n v="5.2"/>
    <s v="Exclude"/>
    <s v="Floyd County Easements"/>
    <s v="Charlestown Rd &amp; County Line Rd - Elswick, Keith R &amp; Debby J"/>
    <x v="30"/>
    <s v="tbd"/>
    <n v="0.01"/>
    <s v="Acres"/>
    <n v="16250"/>
    <n v="169.93"/>
    <s v="n/a"/>
    <s v="n/a"/>
    <s v="n/a"/>
    <s v="n/a"/>
    <n v="0"/>
    <n v="0"/>
    <n v="169.93"/>
    <n v="169.93"/>
    <n v="0"/>
    <n v="0"/>
    <n v="169.93"/>
    <n v="3.492348519132766E-6"/>
    <n v="157.16"/>
    <n v="0.56000000000000005"/>
    <n v="157.72"/>
  </r>
  <r>
    <n v="1285"/>
    <n v="5.2"/>
    <s v="Exclude"/>
    <s v="Floyd County Easements"/>
    <s v="Grant Line AKA AutoWarehouse - Embry Property Management"/>
    <x v="30"/>
    <s v="tbd"/>
    <n v="0.27"/>
    <s v="Acres"/>
    <n v="16250"/>
    <n v="4434.08"/>
    <s v="n/a"/>
    <s v="n/a"/>
    <s v="n/a"/>
    <s v="n/a"/>
    <n v="0"/>
    <n v="0"/>
    <n v="4434.08"/>
    <n v="4434.08"/>
    <n v="0"/>
    <n v="0"/>
    <n v="4434.08"/>
    <n v="9.1127833353240822E-5"/>
    <n v="4100.75"/>
    <n v="14.49"/>
    <n v="4115.24"/>
  </r>
  <r>
    <n v="1286"/>
    <n v="5.2"/>
    <s v="Exclude"/>
    <s v="Floyd County Easements"/>
    <s v="Grant Line AKA AutoWarehouse - Embry, Glendel J."/>
    <x v="30"/>
    <s v="tbd"/>
    <n v="0.03"/>
    <s v="Acres"/>
    <n v="16250"/>
    <n v="501.79"/>
    <s v="n/a"/>
    <s v="n/a"/>
    <s v="n/a"/>
    <s v="n/a"/>
    <n v="0"/>
    <n v="0"/>
    <n v="501.79"/>
    <n v="501.79"/>
    <n v="0"/>
    <n v="0"/>
    <n v="501.79"/>
    <n v="1.0312632045051673E-5"/>
    <n v="464.07"/>
    <n v="1.64"/>
    <n v="465.71"/>
  </r>
  <r>
    <n v="1287"/>
    <n v="5.2"/>
    <s v="Exclude"/>
    <s v="Floyd County Easements"/>
    <s v="Payne Koehler Road - Fabel, Steven Kenneth"/>
    <x v="30"/>
    <s v="tbd"/>
    <n v="0.03"/>
    <s v="Acres"/>
    <n v="16250"/>
    <n v="558.27"/>
    <s v="n/a"/>
    <s v="n/a"/>
    <s v="n/a"/>
    <s v="n/a"/>
    <n v="0"/>
    <n v="0"/>
    <n v="558.27"/>
    <n v="558.27"/>
    <n v="0"/>
    <n v="0"/>
    <n v="558.27"/>
    <n v="1.1473391442218849E-5"/>
    <n v="516.29999999999995"/>
    <n v="1.82"/>
    <n v="518.12"/>
  </r>
  <r>
    <n v="1288"/>
    <n v="5.2"/>
    <s v="Exclude"/>
    <s v="Floyd County Easements"/>
    <s v="Grant Line Road - Farrell, Michael D."/>
    <x v="30"/>
    <s v="tbd"/>
    <n v="0.17"/>
    <s v="Acres"/>
    <n v="16250"/>
    <n v="2764.08"/>
    <s v="n/a"/>
    <s v="n/a"/>
    <s v="n/a"/>
    <s v="n/a"/>
    <n v="0"/>
    <n v="0"/>
    <n v="2764.08"/>
    <n v="2764.08"/>
    <n v="0"/>
    <n v="0"/>
    <n v="2764.08"/>
    <n v="5.6806512650882687E-5"/>
    <n v="2556.29"/>
    <n v="9.0299999999999994"/>
    <n v="2565.3200000000002"/>
  </r>
  <r>
    <n v="1289"/>
    <n v="5.2"/>
    <s v="Exclude"/>
    <s v="Floyd County Easements"/>
    <s v="Lewis A Endres Pkwy - Floyd County Comissioners"/>
    <x v="30"/>
    <s v="tbd"/>
    <n v="0.43"/>
    <s v="Acres"/>
    <n v="16250"/>
    <n v="6955.31"/>
    <s v="n/a"/>
    <s v="n/a"/>
    <s v="n/a"/>
    <s v="n/a"/>
    <n v="0"/>
    <n v="0"/>
    <n v="6955.31"/>
    <n v="6955.31"/>
    <n v="0"/>
    <n v="0"/>
    <n v="6955.31"/>
    <n v="1.4294336831995126E-4"/>
    <n v="6432.45"/>
    <n v="22.73"/>
    <n v="6455.1799999999994"/>
  </r>
  <r>
    <n v="1290"/>
    <n v="5.2"/>
    <s v="Exclude"/>
    <s v="Floyd County Easements"/>
    <s v="Northtown Sub. - Floyd-Clark Developments, Inc."/>
    <x v="30"/>
    <s v="tbd"/>
    <n v="0.03"/>
    <s v="Acres"/>
    <n v="16250"/>
    <n v="481.38"/>
    <s v="n/a"/>
    <s v="n/a"/>
    <s v="n/a"/>
    <s v="n/a"/>
    <n v="0"/>
    <n v="0"/>
    <n v="481.38"/>
    <n v="481.38"/>
    <n v="0"/>
    <n v="0"/>
    <n v="481.38"/>
    <n v="9.8931720716773413E-6"/>
    <n v="445.19"/>
    <n v="1.57"/>
    <n v="446.76"/>
  </r>
  <r>
    <n v="1291"/>
    <n v="5.2"/>
    <s v="Exclude"/>
    <s v="Floyd County Easements"/>
    <s v="Grant Line Road - Friendship Cemetery Inc"/>
    <x v="30"/>
    <s v="tbd"/>
    <n v="0.16"/>
    <s v="Acres"/>
    <n v="16250"/>
    <n v="2678.76"/>
    <s v="n/a"/>
    <s v="n/a"/>
    <s v="n/a"/>
    <s v="n/a"/>
    <n v="0"/>
    <n v="0"/>
    <n v="2678.76"/>
    <n v="2678.76"/>
    <n v="0"/>
    <n v="0"/>
    <n v="2678.76"/>
    <n v="5.5053042541705926E-5"/>
    <n v="2477.39"/>
    <n v="8.75"/>
    <n v="2486.14"/>
  </r>
  <r>
    <n v="1292"/>
    <n v="5.2"/>
    <s v="Exclude"/>
    <s v="Floyd County Easements"/>
    <s v="Hwy 111/Dug Knobs - Glenwood Farms Inc"/>
    <x v="30"/>
    <s v="tbd"/>
    <n v="0.23"/>
    <s v="Acres"/>
    <n v="16250"/>
    <n v="3658.69"/>
    <s v="n/a"/>
    <s v="n/a"/>
    <s v="n/a"/>
    <s v="n/a"/>
    <n v="0"/>
    <n v="0"/>
    <n v="3658.69"/>
    <n v="3658.69"/>
    <n v="0"/>
    <n v="0"/>
    <n v="3658.69"/>
    <n v="7.519225918593455E-5"/>
    <n v="3383.65"/>
    <n v="11.96"/>
    <n v="3395.61"/>
  </r>
  <r>
    <n v="1293"/>
    <n v="5.2"/>
    <s v="Exclude"/>
    <s v="Floyd County Easements"/>
    <s v="Hwy 111/Dug Knobs - Glenwood Farms Inc"/>
    <x v="30"/>
    <s v="tbd"/>
    <n v="2"/>
    <s v="Acres"/>
    <n v="16250"/>
    <n v="32464.560000000001"/>
    <s v="n/a"/>
    <s v="n/a"/>
    <s v="n/a"/>
    <s v="n/a"/>
    <n v="0"/>
    <n v="0"/>
    <n v="32464.560000000001"/>
    <n v="32464.560000000001"/>
    <n v="0"/>
    <n v="0"/>
    <n v="32464.560000000001"/>
    <n v="6.6720154204847183E-4"/>
    <n v="30024.07"/>
    <n v="106.09"/>
    <n v="30130.16"/>
  </r>
  <r>
    <n v="1294"/>
    <n v="5.2"/>
    <s v="Exclude"/>
    <s v="Floyd County Easements"/>
    <s v=" - Glenwood Farms Subdivision"/>
    <x v="30"/>
    <s v="tbd"/>
    <n v="0.18"/>
    <s v="Acres"/>
    <n v="16250"/>
    <n v="2908.38"/>
    <s v="n/a"/>
    <s v="n/a"/>
    <s v="n/a"/>
    <s v="n/a"/>
    <n v="0"/>
    <n v="0"/>
    <n v="2908.38"/>
    <n v="2908.38"/>
    <n v="0"/>
    <n v="0"/>
    <n v="2908.38"/>
    <n v="5.9772121379834951E-5"/>
    <n v="2689.75"/>
    <n v="9.5"/>
    <n v="2699.25"/>
  </r>
  <r>
    <n v="1295"/>
    <n v="5.2"/>
    <s v="Exclude"/>
    <s v="Floyd County Easements"/>
    <s v="Hwy 111/Dug Knobs - Glenwood TBD LLC pump station"/>
    <x v="30"/>
    <s v="tbd"/>
    <n v="0.02"/>
    <s v="Acres"/>
    <n v="16250"/>
    <n v="335.74"/>
    <s v="n/a"/>
    <s v="n/a"/>
    <s v="n/a"/>
    <s v="n/a"/>
    <n v="0"/>
    <n v="0"/>
    <n v="335.74"/>
    <n v="335.74"/>
    <n v="0"/>
    <n v="0"/>
    <n v="335.74"/>
    <n v="6.9000240794070194E-6"/>
    <n v="310.5"/>
    <n v="1.1000000000000001"/>
    <n v="311.60000000000002"/>
  </r>
  <r>
    <n v="1296"/>
    <n v="5.2"/>
    <s v="Exclude"/>
    <s v="Floyd County Easements"/>
    <s v="Hwy 111/Dug Knobs - Glenwood TBD LLC pump station"/>
    <x v="30"/>
    <s v="tbd"/>
    <n v="0.11"/>
    <s v="Acres"/>
    <n v="16250"/>
    <n v="1782.24"/>
    <s v="n/a"/>
    <s v="n/a"/>
    <s v="n/a"/>
    <s v="n/a"/>
    <n v="0"/>
    <n v="0"/>
    <n v="1782.24"/>
    <n v="1782.24"/>
    <n v="0"/>
    <n v="0"/>
    <n v="1782.24"/>
    <n v="3.6628042280581301E-5"/>
    <n v="1648.26"/>
    <n v="5.82"/>
    <n v="1654.08"/>
  </r>
  <r>
    <n v="1297"/>
    <n v="5.2"/>
    <s v="Exclude"/>
    <s v="Floyd County Easements"/>
    <s v="Kamer Miller Road - Graceland Baptist Church"/>
    <x v="30"/>
    <s v="tbd"/>
    <n v="0.02"/>
    <s v="Acres"/>
    <n v="16250"/>
    <n v="275.57"/>
    <s v="n/a"/>
    <s v="n/a"/>
    <s v="n/a"/>
    <s v="n/a"/>
    <n v="0"/>
    <n v="0"/>
    <n v="275.57"/>
    <n v="275.57"/>
    <n v="0"/>
    <n v="0"/>
    <n v="275.57"/>
    <n v="5.6634289496699596E-6"/>
    <n v="254.85"/>
    <n v="0.9"/>
    <n v="255.75"/>
  </r>
  <r>
    <n v="1298"/>
    <n v="5.2"/>
    <s v="Exclude"/>
    <s v="Floyd County Easements"/>
    <s v="Hwy 111 - Graf, Theodore L; Townsend, Virginia; Popp, Juanita"/>
    <x v="30"/>
    <s v="tbd"/>
    <n v="0.11"/>
    <s v="Acres"/>
    <n v="16250"/>
    <n v="1823.83"/>
    <s v="n/a"/>
    <s v="n/a"/>
    <s v="n/a"/>
    <s v="n/a"/>
    <n v="0"/>
    <n v="0"/>
    <n v="1823.83"/>
    <n v="1823.83"/>
    <n v="0"/>
    <n v="0"/>
    <n v="1823.83"/>
    <n v="3.7482787027893321E-5"/>
    <n v="1686.73"/>
    <n v="5.96"/>
    <n v="1692.69"/>
  </r>
  <r>
    <n v="1299"/>
    <n v="5.2"/>
    <s v="Exclude"/>
    <s v="Floyd County Easements"/>
    <s v="Hwy 111 - Hardesty, James E Jr."/>
    <x v="30"/>
    <s v="tbd"/>
    <n v="7.0000000000000007E-2"/>
    <s v="Acres"/>
    <n v="16250"/>
    <n v="1170.4100000000001"/>
    <s v="n/a"/>
    <s v="n/a"/>
    <s v="n/a"/>
    <s v="n/a"/>
    <n v="0"/>
    <n v="0"/>
    <n v="1170.4100000000001"/>
    <n v="1170.4100000000001"/>
    <n v="0"/>
    <n v="0"/>
    <n v="1170.4100000000001"/>
    <n v="2.4053902373201794E-5"/>
    <n v="1082.43"/>
    <n v="3.82"/>
    <n v="1086.25"/>
  </r>
  <r>
    <n v="1300"/>
    <n v="5.2"/>
    <s v="Exclude"/>
    <s v="Floyd County Easements"/>
    <s v="Grant Line Road - Hartley, Ellsworth G."/>
    <x v="30"/>
    <s v="tbd"/>
    <n v="0.39"/>
    <s v="Acres"/>
    <n v="16250"/>
    <n v="6283.65"/>
    <s v="n/a"/>
    <s v="n/a"/>
    <s v="n/a"/>
    <s v="n/a"/>
    <n v="0"/>
    <n v="0"/>
    <n v="6283.65"/>
    <n v="6283.65"/>
    <n v="0"/>
    <n v="0"/>
    <n v="6283.65"/>
    <n v="1.2913962085710941E-4"/>
    <n v="5811.28"/>
    <n v="20.53"/>
    <n v="5831.8099999999995"/>
  </r>
  <r>
    <n v="1301"/>
    <n v="5.2"/>
    <s v="Exclude"/>
    <s v="Floyd County Easements"/>
    <s v="Charlestown Road - Hartsock, Ray K. &amp; Ruth E."/>
    <x v="30"/>
    <s v="tbd"/>
    <n v="0.21"/>
    <s v="Acres"/>
    <n v="16250"/>
    <n v="3384.97"/>
    <s v="n/a"/>
    <s v="n/a"/>
    <s v="n/a"/>
    <s v="n/a"/>
    <n v="0"/>
    <n v="0"/>
    <n v="3384.97"/>
    <n v="3384.97"/>
    <n v="0"/>
    <n v="0"/>
    <n v="3384.97"/>
    <n v="6.9566850860994743E-5"/>
    <n v="3130.51"/>
    <n v="11.06"/>
    <n v="3141.57"/>
  </r>
  <r>
    <n v="1302"/>
    <n v="5.2"/>
    <s v="Exclude"/>
    <s v="Floyd County Easements"/>
    <s v="Charlestown Road - Hartsock, Ray K. &amp; Ruth E."/>
    <x v="30"/>
    <s v="tbd"/>
    <n v="0.21"/>
    <s v="Acres"/>
    <n v="16250"/>
    <n v="3384.97"/>
    <s v="n/a"/>
    <s v="n/a"/>
    <s v="n/a"/>
    <s v="n/a"/>
    <n v="0"/>
    <n v="0"/>
    <n v="3384.97"/>
    <n v="3384.97"/>
    <n v="0"/>
    <n v="0"/>
    <n v="3384.97"/>
    <n v="6.9566850860994743E-5"/>
    <n v="3130.51"/>
    <n v="11.06"/>
    <n v="3141.57"/>
  </r>
  <r>
    <n v="1303"/>
    <n v="5.2"/>
    <s v="Exclude"/>
    <s v="Floyd County Easements"/>
    <s v="Grant Line Road - Hays, Betty Jean &amp; Charles W."/>
    <x v="30"/>
    <s v="tbd"/>
    <n v="0.06"/>
    <s v="Acres"/>
    <n v="16250"/>
    <n v="995.21"/>
    <s v="n/a"/>
    <s v="n/a"/>
    <s v="n/a"/>
    <s v="n/a"/>
    <n v="0"/>
    <n v="0"/>
    <n v="995.21"/>
    <n v="995.21"/>
    <n v="0"/>
    <n v="0"/>
    <n v="995.21"/>
    <n v="2.0453246452810686E-5"/>
    <n v="920.4"/>
    <n v="3.25"/>
    <n v="923.65"/>
  </r>
  <r>
    <n v="1304"/>
    <n v="5.2"/>
    <s v="Exclude"/>
    <s v="Floyd County Easements"/>
    <s v="Hwy 111 - Heeke, Francis &amp; Marie N."/>
    <x v="30"/>
    <s v="tbd"/>
    <n v="7.0000000000000007E-2"/>
    <s v="Acres"/>
    <n v="16250"/>
    <n v="1162.08"/>
    <s v="n/a"/>
    <s v="n/a"/>
    <s v="n/a"/>
    <s v="n/a"/>
    <n v="0"/>
    <n v="0"/>
    <n v="1162.08"/>
    <n v="1162.08"/>
    <n v="0"/>
    <n v="0"/>
    <n v="1162.08"/>
    <n v="2.3882706803470867E-5"/>
    <n v="1074.72"/>
    <n v="3.8"/>
    <n v="1078.52"/>
  </r>
  <r>
    <n v="1305"/>
    <n v="5.2"/>
    <s v="Exclude"/>
    <s v="Floyd County Easements"/>
    <s v="Grant Line Road - Heeke, Joseph A. &amp; Laura E."/>
    <x v="30"/>
    <s v="tbd"/>
    <n v="0.01"/>
    <s v="Acres"/>
    <n v="16250"/>
    <n v="132.25"/>
    <s v="n/a"/>
    <s v="n/a"/>
    <s v="n/a"/>
    <s v="n/a"/>
    <n v="0"/>
    <n v="0"/>
    <n v="132.25"/>
    <n v="132.25"/>
    <n v="0"/>
    <n v="0"/>
    <n v="132.25"/>
    <n v="2.7179608759801583E-6"/>
    <n v="122.31"/>
    <n v="0.43"/>
    <n v="122.74000000000001"/>
  </r>
  <r>
    <n v="1306"/>
    <n v="5.2"/>
    <s v="Exclude"/>
    <s v="Floyd County Easements"/>
    <s v="Grant Line Road - Heeke, Joshua A."/>
    <x v="30"/>
    <s v="tbd"/>
    <n v="0.15"/>
    <s v="Acres"/>
    <n v="16250"/>
    <n v="2476.11"/>
    <s v="n/a"/>
    <s v="n/a"/>
    <s v="n/a"/>
    <s v="n/a"/>
    <n v="0"/>
    <n v="0"/>
    <n v="2476.11"/>
    <n v="2476.11"/>
    <n v="0"/>
    <n v="0"/>
    <n v="2476.11"/>
    <n v="5.088824275707546E-5"/>
    <n v="2289.9699999999998"/>
    <n v="8.09"/>
    <n v="2298.06"/>
  </r>
  <r>
    <n v="1307"/>
    <n v="5.2"/>
    <s v="Exclude"/>
    <s v="Floyd County Easements"/>
    <s v="Grant Line Road - Hitachi Cable Indiana, Inc."/>
    <x v="30"/>
    <s v="tbd"/>
    <n v="0.21"/>
    <s v="Acres"/>
    <n v="16250"/>
    <n v="3418.01"/>
    <s v="n/a"/>
    <s v="n/a"/>
    <s v="n/a"/>
    <s v="n/a"/>
    <n v="0"/>
    <n v="0"/>
    <n v="3418.01"/>
    <n v="3418.01"/>
    <n v="0"/>
    <n v="0"/>
    <n v="3418.01"/>
    <n v="7.0245878666986314E-5"/>
    <n v="3161.06"/>
    <n v="11.17"/>
    <n v="3172.23"/>
  </r>
  <r>
    <n v="1308"/>
    <n v="5.2"/>
    <s v="Exclude"/>
    <s v="Floyd County Easements"/>
    <s v="Blackiston Mill Road - Holden, Raymond"/>
    <x v="30"/>
    <s v="tbd"/>
    <n v="0.13"/>
    <s v="Acres"/>
    <n v="16250"/>
    <n v="2191.2800000000002"/>
    <s v="n/a"/>
    <s v="n/a"/>
    <s v="n/a"/>
    <s v="n/a"/>
    <n v="0"/>
    <n v="0"/>
    <n v="2191.2800000000002"/>
    <n v="2191.2800000000002"/>
    <n v="0"/>
    <n v="0"/>
    <n v="2191.2800000000002"/>
    <n v="4.5034505166864282E-5"/>
    <n v="2026.55"/>
    <n v="7.16"/>
    <n v="2033.71"/>
  </r>
  <r>
    <n v="1309"/>
    <n v="5.2"/>
    <s v="Exclude"/>
    <s v="Floyd County Easements"/>
    <s v="Hwy 111 - Houpt, Margaret E. &amp; John J."/>
    <x v="30"/>
    <s v="tbd"/>
    <n v="0.2"/>
    <s v="Acres"/>
    <n v="16250"/>
    <n v="3237.42"/>
    <s v="n/a"/>
    <s v="n/a"/>
    <s v="n/a"/>
    <s v="n/a"/>
    <n v="0"/>
    <n v="0"/>
    <n v="3237.42"/>
    <n v="3237.42"/>
    <n v="0"/>
    <n v="0"/>
    <n v="3237.42"/>
    <n v="6.653444914265167E-5"/>
    <n v="2994.05"/>
    <n v="10.58"/>
    <n v="3004.63"/>
  </r>
  <r>
    <n v="1310"/>
    <n v="5.2"/>
    <s v="Exclude"/>
    <s v="Floyd County Easements"/>
    <s v="Beyl Road/Chapel Lane - Huckleberry, Charles &amp; Leonore"/>
    <x v="30"/>
    <s v="tbd"/>
    <n v="0.01"/>
    <s v="Acres"/>
    <n v="16250"/>
    <n v="87.67"/>
    <s v="n/a"/>
    <s v="n/a"/>
    <s v="n/a"/>
    <s v="n/a"/>
    <n v="0"/>
    <n v="0"/>
    <n v="87.67"/>
    <n v="87.67"/>
    <n v="0"/>
    <n v="0"/>
    <n v="87.67"/>
    <n v="1.8017665784285857E-6"/>
    <n v="81.08"/>
    <n v="0.28999999999999998"/>
    <n v="81.37"/>
  </r>
  <r>
    <n v="1311"/>
    <n v="5.2"/>
    <s v="Exclude"/>
    <s v="Floyd County Easements"/>
    <s v="Grant Line Road - Jacobs, Robert D and Barbara A"/>
    <x v="30"/>
    <s v="tbd"/>
    <n v="7.0000000000000007E-2"/>
    <s v="Acres"/>
    <n v="16250"/>
    <n v="1083.67"/>
    <s v="n/a"/>
    <s v="n/a"/>
    <s v="n/a"/>
    <s v="n/a"/>
    <n v="0"/>
    <n v="0"/>
    <n v="1083.67"/>
    <n v="1083.67"/>
    <n v="0"/>
    <n v="0"/>
    <n v="1083.67"/>
    <n v="2.2271248865583503E-5"/>
    <n v="1002.21"/>
    <n v="3.54"/>
    <n v="1005.75"/>
  </r>
  <r>
    <n v="1312"/>
    <n v="5.2"/>
    <s v="Exclude"/>
    <s v="Floyd County Easements"/>
    <s v="Hwy 111 - Johnson, Daniel L &amp; Diane M"/>
    <x v="30"/>
    <s v="tbd"/>
    <n v="7.0000000000000007E-2"/>
    <s v="Acres"/>
    <n v="16250"/>
    <n v="1088.58"/>
    <s v="n/a"/>
    <s v="n/a"/>
    <s v="n/a"/>
    <s v="n/a"/>
    <n v="0"/>
    <n v="0"/>
    <n v="1088.58"/>
    <n v="1088.58"/>
    <n v="0"/>
    <n v="0"/>
    <n v="1088.58"/>
    <n v="2.2372157658786239E-5"/>
    <n v="1006.75"/>
    <n v="3.56"/>
    <n v="1010.31"/>
  </r>
  <r>
    <n v="1313"/>
    <n v="5.2"/>
    <s v="Exclude"/>
    <s v="Floyd County Easements"/>
    <s v="Payne Koehler Road - Johnson, Frank W. &amp; Twyla J."/>
    <x v="30"/>
    <s v="tbd"/>
    <n v="0.02"/>
    <s v="Acres"/>
    <n v="16250"/>
    <n v="273.73"/>
    <s v="n/a"/>
    <s v="n/a"/>
    <s v="n/a"/>
    <s v="n/a"/>
    <n v="0"/>
    <n v="0"/>
    <n v="273.73"/>
    <n v="273.73"/>
    <n v="0"/>
    <n v="0"/>
    <n v="273.73"/>
    <n v="5.625613841830236E-6"/>
    <n v="253.15"/>
    <n v="0.89"/>
    <n v="254.04"/>
  </r>
  <r>
    <n v="1314"/>
    <n v="5.2"/>
    <s v="Exclude"/>
    <s v="Floyd County Easements"/>
    <s v="Jeffers Drive - Johnson, Michael &amp; Lisa"/>
    <x v="30"/>
    <s v="tbd"/>
    <n v="0"/>
    <s v="Acres"/>
    <n v="16250"/>
    <n v="55.96"/>
    <s v="n/a"/>
    <s v="n/a"/>
    <s v="n/a"/>
    <s v="n/a"/>
    <n v="0"/>
    <n v="0"/>
    <n v="55.96"/>
    <n v="55.96"/>
    <n v="0"/>
    <n v="0"/>
    <n v="55.96"/>
    <n v="1.1500725188646477E-6"/>
    <n v="51.75"/>
    <n v="0.18"/>
    <n v="51.93"/>
  </r>
  <r>
    <n v="1315"/>
    <n v="5.2"/>
    <s v="Exclude"/>
    <s v="Floyd County Easements"/>
    <s v="Grant Line Road - Jones, Charles W. and Emma Jo"/>
    <x v="30"/>
    <s v="tbd"/>
    <n v="0.01"/>
    <s v="Acres"/>
    <n v="16250"/>
    <n v="234.11"/>
    <s v="n/a"/>
    <s v="n/a"/>
    <s v="n/a"/>
    <s v="n/a"/>
    <n v="0"/>
    <n v="0"/>
    <n v="234.11"/>
    <n v="234.11"/>
    <n v="0"/>
    <n v="0"/>
    <n v="234.11"/>
    <n v="4.8113559219335716E-6"/>
    <n v="216.51"/>
    <n v="0.77"/>
    <n v="217.28"/>
  </r>
  <r>
    <n v="1316"/>
    <n v="5.2"/>
    <s v="Exclude"/>
    <s v="Floyd County Easements"/>
    <s v="Grant Line Road - Jones, Kenneth L. &amp; Margaret"/>
    <x v="30"/>
    <s v="tbd"/>
    <n v="0.13"/>
    <s v="Acres"/>
    <n v="16250"/>
    <n v="2033.34"/>
    <s v="n/a"/>
    <s v="n/a"/>
    <s v="n/a"/>
    <s v="n/a"/>
    <n v="0"/>
    <n v="0"/>
    <n v="2033.34"/>
    <n v="2033.34"/>
    <n v="0"/>
    <n v="0"/>
    <n v="2033.34"/>
    <n v="4.1788571399361014E-5"/>
    <n v="1880.49"/>
    <n v="6.64"/>
    <n v="1887.13"/>
  </r>
  <r>
    <n v="1317"/>
    <n v="5.2"/>
    <s v="Exclude"/>
    <s v="Floyd County Easements"/>
    <s v="US Hwy 31 - Kamer, Charles &amp; Josephine"/>
    <x v="30"/>
    <s v="tbd"/>
    <n v="0.01"/>
    <s v="Acres"/>
    <n v="16250"/>
    <n v="223.83"/>
    <s v="n/a"/>
    <s v="n/a"/>
    <s v="n/a"/>
    <s v="n/a"/>
    <n v="0"/>
    <n v="0"/>
    <n v="223.83"/>
    <n v="223.83"/>
    <n v="0"/>
    <n v="0"/>
    <n v="223.83"/>
    <n v="4.6000845585681578E-6"/>
    <n v="207"/>
    <n v="0.73"/>
    <n v="207.73"/>
  </r>
  <r>
    <n v="1318"/>
    <n v="5.2"/>
    <s v="Exclude"/>
    <s v="Floyd County Easements"/>
    <s v="Dug Knob Road - Kamer, Robert Jr."/>
    <x v="30"/>
    <s v="tbd"/>
    <n v="0.3"/>
    <s v="Acres"/>
    <n v="16250"/>
    <n v="4878.3999999999996"/>
    <s v="n/a"/>
    <s v="n/a"/>
    <s v="n/a"/>
    <s v="n/a"/>
    <n v="0"/>
    <n v="0"/>
    <n v="4878.3999999999996"/>
    <n v="4878.3999999999996"/>
    <n v="0"/>
    <n v="0"/>
    <n v="4878.3999999999996"/>
    <n v="1.0025935982897242E-4"/>
    <n v="4511.67"/>
    <n v="15.94"/>
    <n v="4527.6099999999997"/>
  </r>
  <r>
    <n v="1319"/>
    <n v="5.2"/>
    <s v="Exclude"/>
    <s v="Floyd County Easements"/>
    <s v="Hwy 111 - Kamer, Robert K. &amp; Mary"/>
    <x v="30"/>
    <s v="tbd"/>
    <n v="0.03"/>
    <s v="Acres"/>
    <n v="16250"/>
    <n v="477.5"/>
    <s v="n/a"/>
    <s v="n/a"/>
    <s v="n/a"/>
    <s v="n/a"/>
    <n v="0"/>
    <n v="0"/>
    <n v="477.5"/>
    <n v="477.5"/>
    <n v="0"/>
    <n v="0"/>
    <n v="477.5"/>
    <n v="9.813431518189229E-6"/>
    <n v="441.6"/>
    <n v="1.56"/>
    <n v="443.16"/>
  </r>
  <r>
    <n v="1320"/>
    <n v="5.2"/>
    <s v="Exclude"/>
    <s v="Floyd County Easements"/>
    <s v="Hwy 111 - Kamer, Robert K. &amp; Mary"/>
    <x v="30"/>
    <s v="tbd"/>
    <n v="0.18"/>
    <s v="Acres"/>
    <n v="16250"/>
    <n v="2983.62"/>
    <s v="n/a"/>
    <s v="n/a"/>
    <s v="n/a"/>
    <s v="n/a"/>
    <n v="0"/>
    <n v="0"/>
    <n v="2983.62"/>
    <n v="2983.62"/>
    <n v="0"/>
    <n v="0"/>
    <n v="2983.62"/>
    <n v="6.1318430463454959E-5"/>
    <n v="2759.33"/>
    <n v="9.75"/>
    <n v="2769.08"/>
  </r>
  <r>
    <n v="1321"/>
    <n v="5.2"/>
    <s v="Exclude"/>
    <s v="Floyd County Easements"/>
    <s v="Grant Line Road - Kays, Carol"/>
    <x v="30"/>
    <s v="tbd"/>
    <n v="0"/>
    <s v="Acres"/>
    <n v="16250"/>
    <n v="41.26"/>
    <s v="n/a"/>
    <s v="n/a"/>
    <s v="n/a"/>
    <s v="n/a"/>
    <n v="0"/>
    <n v="0"/>
    <n v="41.26"/>
    <n v="41.26"/>
    <n v="0"/>
    <n v="0"/>
    <n v="41.26"/>
    <n v="8.4796268992772262E-7"/>
    <n v="38.159999999999997"/>
    <n v="0.13"/>
    <n v="38.29"/>
  </r>
  <r>
    <n v="1322"/>
    <n v="5.2"/>
    <s v="Exclude"/>
    <s v="Floyd County Easements"/>
    <s v="Payne Koehler Road - Kessans, John Ralph"/>
    <x v="30"/>
    <s v="tbd"/>
    <n v="0.1"/>
    <s v="Acres"/>
    <n v="16250"/>
    <n v="1662.61"/>
    <s v="n/a"/>
    <s v="n/a"/>
    <s v="n/a"/>
    <s v="n/a"/>
    <n v="0"/>
    <n v="0"/>
    <n v="1662.61"/>
    <n v="1662.61"/>
    <n v="0"/>
    <n v="0"/>
    <n v="1662.61"/>
    <n v="3.4169443720327941E-5"/>
    <n v="1537.62"/>
    <n v="5.43"/>
    <n v="1543.05"/>
  </r>
  <r>
    <n v="1323"/>
    <n v="5.2"/>
    <s v="Exclude"/>
    <s v="Floyd County Easements"/>
    <s v="Hwy 111 - Kleehamer, Donald L &amp; Lucinda"/>
    <x v="30"/>
    <s v="tbd"/>
    <n v="0.11"/>
    <s v="Acres"/>
    <n v="16250"/>
    <n v="1767.45"/>
    <s v="n/a"/>
    <s v="n/a"/>
    <s v="n/a"/>
    <s v="n/a"/>
    <n v="0"/>
    <n v="0"/>
    <n v="1767.45"/>
    <n v="1767.45"/>
    <n v="0"/>
    <n v="0"/>
    <n v="1767.45"/>
    <n v="3.6324082799630474E-5"/>
    <n v="1634.58"/>
    <n v="5.78"/>
    <n v="1640.36"/>
  </r>
  <r>
    <n v="1324"/>
    <n v="5.2"/>
    <s v="Exclude"/>
    <s v="Floyd County Easements"/>
    <s v="Highway 311 - Kohl's Indiana, L.P."/>
    <x v="30"/>
    <s v="tbd"/>
    <n v="0.16"/>
    <s v="Acres"/>
    <n v="16250"/>
    <n v="2680.92"/>
    <s v="n/a"/>
    <s v="n/a"/>
    <s v="n/a"/>
    <s v="n/a"/>
    <n v="0"/>
    <n v="0"/>
    <n v="2680.92"/>
    <n v="2680.92"/>
    <n v="0"/>
    <n v="0"/>
    <n v="2680.92"/>
    <n v="5.5097434190039511E-5"/>
    <n v="2479.38"/>
    <n v="8.76"/>
    <n v="2488.1400000000003"/>
  </r>
  <r>
    <n v="1325"/>
    <n v="5.2"/>
    <s v="Exclude"/>
    <s v="Floyd County Easements"/>
    <s v="Kamer Miller Road - Landers, Mary E. &amp; William"/>
    <x v="30"/>
    <s v="tbd"/>
    <n v="1.08"/>
    <s v="Acres"/>
    <n v="16250"/>
    <n v="17516.12"/>
    <s v="n/a"/>
    <s v="n/a"/>
    <s v="n/a"/>
    <s v="n/a"/>
    <n v="0"/>
    <n v="0"/>
    <n v="17516.12"/>
    <n v="17516.12"/>
    <n v="0"/>
    <n v="0"/>
    <n v="17516.12"/>
    <n v="3.5998585148562241E-4"/>
    <n v="16199.36"/>
    <n v="57.24"/>
    <n v="16256.6"/>
  </r>
  <r>
    <n v="1326"/>
    <n v="5.2"/>
    <s v="Exclude"/>
    <s v="Floyd County Easements"/>
    <s v="Hwy 111 - Landreth, John William &amp; Betty J."/>
    <x v="30"/>
    <s v="tbd"/>
    <n v="0.02"/>
    <s v="Acres"/>
    <n v="16250"/>
    <n v="260.18"/>
    <s v="n/a"/>
    <s v="n/a"/>
    <s v="n/a"/>
    <s v="n/a"/>
    <n v="0"/>
    <n v="0"/>
    <n v="260.18"/>
    <n v="260.18"/>
    <n v="0"/>
    <n v="0"/>
    <n v="260.18"/>
    <n v="5.3471384552931381E-6"/>
    <n v="240.62"/>
    <n v="0.85"/>
    <n v="241.47"/>
  </r>
  <r>
    <n v="1327"/>
    <n v="5.2"/>
    <s v="Exclude"/>
    <s v="Floyd County Easements"/>
    <s v="Charlestown Road - Lausman, Emil F."/>
    <x v="30"/>
    <s v="tbd"/>
    <n v="0.02"/>
    <s v="Acres"/>
    <n v="16250"/>
    <n v="373.05"/>
    <s v="n/a"/>
    <s v="n/a"/>
    <s v="n/a"/>
    <s v="n/a"/>
    <n v="0"/>
    <n v="0"/>
    <n v="373.05"/>
    <n v="373.05"/>
    <n v="0"/>
    <n v="0"/>
    <n v="373.05"/>
    <n v="7.6668075976135961E-6"/>
    <n v="345.01"/>
    <n v="1.22"/>
    <n v="346.23"/>
  </r>
  <r>
    <n v="1328"/>
    <n v="5.2"/>
    <s v="Exclude"/>
    <s v="Floyd County Easements"/>
    <s v="St Joseph Rd - Lilly LLC Duplexes"/>
    <x v="30"/>
    <s v="tbd"/>
    <n v="0.01"/>
    <s v="Acres"/>
    <n v="16250"/>
    <n v="151.38999999999999"/>
    <s v="n/a"/>
    <s v="n/a"/>
    <s v="n/a"/>
    <s v="n/a"/>
    <n v="0"/>
    <n v="0"/>
    <n v="151.38999999999999"/>
    <n v="151.38999999999999"/>
    <n v="0"/>
    <n v="0"/>
    <n v="151.38999999999999"/>
    <n v="3.11132020426946E-6"/>
    <n v="140.01"/>
    <n v="0.49"/>
    <n v="140.5"/>
  </r>
  <r>
    <n v="1329"/>
    <n v="5.2"/>
    <s v="Exclude"/>
    <s v="Floyd County Easements"/>
    <s v="US Hwy 31 - Loheide, Warren A. &amp; Bonnie G."/>
    <x v="30"/>
    <s v="tbd"/>
    <n v="0.18"/>
    <s v="Acres"/>
    <n v="16250"/>
    <n v="2990.82"/>
    <s v="n/a"/>
    <s v="n/a"/>
    <s v="n/a"/>
    <s v="n/a"/>
    <n v="0"/>
    <n v="0"/>
    <n v="2990.82"/>
    <n v="2990.82"/>
    <n v="0"/>
    <n v="0"/>
    <n v="2990.82"/>
    <n v="6.146640262456693E-5"/>
    <n v="2765.99"/>
    <n v="9.77"/>
    <n v="2775.7599999999998"/>
  </r>
  <r>
    <n v="1330"/>
    <n v="5.2"/>
    <s v="Exclude"/>
    <s v="Floyd County Easements"/>
    <s v="Charlestown Road - Louis Properties, Inc."/>
    <x v="30"/>
    <s v="tbd"/>
    <n v="0.12"/>
    <s v="Acres"/>
    <n v="16250"/>
    <n v="1969.38"/>
    <s v="n/a"/>
    <s v="n/a"/>
    <s v="n/a"/>
    <s v="n/a"/>
    <n v="0"/>
    <n v="0"/>
    <n v="1969.38"/>
    <n v="1969.38"/>
    <n v="0"/>
    <n v="0"/>
    <n v="1969.38"/>
    <n v="4.047408536814975E-5"/>
    <n v="1821.33"/>
    <n v="6.44"/>
    <n v="1827.77"/>
  </r>
  <r>
    <n v="1331"/>
    <n v="5.2"/>
    <s v="Exclude"/>
    <s v="Floyd County Easements"/>
    <s v="Hwy 111 - Mahan, J Donald &amp; Mary Lee"/>
    <x v="30"/>
    <s v="tbd"/>
    <n v="0.06"/>
    <s v="Acres"/>
    <n v="16250"/>
    <n v="1046.8699999999999"/>
    <s v="n/a"/>
    <s v="n/a"/>
    <s v="n/a"/>
    <s v="n/a"/>
    <n v="0"/>
    <n v="0"/>
    <n v="1046.8699999999999"/>
    <n v="1046.8699999999999"/>
    <n v="0"/>
    <n v="0"/>
    <n v="1046.8699999999999"/>
    <n v="2.1514946708789021E-5"/>
    <n v="968.17"/>
    <n v="3.42"/>
    <n v="971.58999999999992"/>
  </r>
  <r>
    <n v="1332"/>
    <n v="5.2"/>
    <s v="Exclude"/>
    <s v="Floyd County Easements"/>
    <s v="Payne Koehler Road - Manning, David L &amp; Judith A."/>
    <x v="30"/>
    <s v="tbd"/>
    <n v="0.05"/>
    <s v="Acres"/>
    <n v="16250"/>
    <n v="820.16"/>
    <s v="n/a"/>
    <s v="n/a"/>
    <s v="n/a"/>
    <s v="n/a"/>
    <n v="0"/>
    <n v="0"/>
    <n v="820.16"/>
    <n v="820.16"/>
    <n v="0"/>
    <n v="0"/>
    <n v="820.16"/>
    <n v="1.685567328577608E-5"/>
    <n v="758.51"/>
    <n v="2.68"/>
    <n v="761.18999999999994"/>
  </r>
  <r>
    <n v="1333"/>
    <n v="5.2"/>
    <s v="Exclude"/>
    <s v="Floyd County Easements"/>
    <s v="Horne Avenue - Maroney, Anna M."/>
    <x v="30"/>
    <s v="tbd"/>
    <n v="0.12"/>
    <s v="Acres"/>
    <n v="16250"/>
    <n v="1941.32"/>
    <s v="n/a"/>
    <s v="n/a"/>
    <s v="n/a"/>
    <s v="n/a"/>
    <n v="0"/>
    <n v="0"/>
    <n v="1941.32"/>
    <n v="1941.32"/>
    <n v="0"/>
    <n v="0"/>
    <n v="1941.32"/>
    <n v="3.9897404973593953E-5"/>
    <n v="1795.38"/>
    <n v="6.34"/>
    <n v="1801.72"/>
  </r>
  <r>
    <n v="1334"/>
    <n v="5.2"/>
    <s v="Exclude"/>
    <s v="Floyd County Easements"/>
    <s v="Grant Line Road - Matthews, Elijah (Partition Plat) Trustees of Indiana University of M"/>
    <x v="30"/>
    <s v="tbd"/>
    <n v="0.3"/>
    <s v="Acres"/>
    <n v="16250"/>
    <n v="4916.2700000000004"/>
    <s v="n/a"/>
    <s v="n/a"/>
    <s v="n/a"/>
    <s v="n/a"/>
    <n v="0"/>
    <n v="0"/>
    <n v="4916.2700000000004"/>
    <n v="4916.2700000000004"/>
    <n v="0"/>
    <n v="0"/>
    <n v="4916.2700000000004"/>
    <n v="1.0103765229304327E-4"/>
    <n v="4546.6899999999996"/>
    <n v="16.059999999999999"/>
    <n v="4562.75"/>
  </r>
  <r>
    <n v="1335"/>
    <n v="5.2"/>
    <s v="Exclude"/>
    <s v="Floyd County Easements"/>
    <s v="McConnell Drive - McConnell, Paul N. &amp; Nancy K."/>
    <x v="30"/>
    <s v="tbd"/>
    <n v="0"/>
    <s v="Acres"/>
    <n v="16250"/>
    <n v="16.52"/>
    <s v="n/a"/>
    <s v="n/a"/>
    <s v="n/a"/>
    <s v="n/a"/>
    <n v="0"/>
    <n v="0"/>
    <n v="16.52"/>
    <n v="16.52"/>
    <n v="0"/>
    <n v="0"/>
    <n v="16.52"/>
    <n v="3.3951390299578233E-7"/>
    <n v="15.28"/>
    <n v="0.05"/>
    <n v="15.33"/>
  </r>
  <r>
    <n v="1336"/>
    <n v="5.2"/>
    <s v="Exclude"/>
    <s v="Floyd County Easements"/>
    <s v="Charlestown Road - Meijers Store Limited Partnership"/>
    <x v="30"/>
    <s v="tbd"/>
    <n v="0.02"/>
    <s v="Acres"/>
    <n v="16250"/>
    <n v="386.22"/>
    <s v="n/a"/>
    <s v="n/a"/>
    <s v="n/a"/>
    <s v="n/a"/>
    <n v="0"/>
    <n v="0"/>
    <n v="386.22"/>
    <n v="386.22"/>
    <n v="0"/>
    <n v="0"/>
    <n v="386.22"/>
    <n v="7.9374733423142279E-6"/>
    <n v="357.19"/>
    <n v="1.26"/>
    <n v="358.45"/>
  </r>
  <r>
    <n v="1337"/>
    <n v="5.2"/>
    <s v="Exclude"/>
    <s v="Floyd County Easements"/>
    <s v="Charlestown Road - Meijers Store Limited Partnership"/>
    <x v="30"/>
    <s v="tbd"/>
    <n v="0.66"/>
    <s v="Acres"/>
    <n v="16250"/>
    <n v="10654.85"/>
    <s v="n/a"/>
    <s v="n/a"/>
    <s v="n/a"/>
    <s v="n/a"/>
    <n v="0"/>
    <n v="0"/>
    <n v="10654.85"/>
    <n v="10654.85"/>
    <n v="0"/>
    <n v="0"/>
    <n v="10654.85"/>
    <n v="2.1897516400330578E-4"/>
    <n v="9853.8799999999992"/>
    <n v="34.82"/>
    <n v="9888.6999999999989"/>
  </r>
  <r>
    <n v="1338"/>
    <n v="5.2"/>
    <s v="Exclude"/>
    <s v="Floyd County Easements"/>
    <s v="Grant Line Road - Miller, June K."/>
    <x v="30"/>
    <s v="tbd"/>
    <n v="0.11"/>
    <s v="Acres"/>
    <n v="16250"/>
    <n v="1839.96"/>
    <s v="n/a"/>
    <s v="n/a"/>
    <s v="n/a"/>
    <s v="n/a"/>
    <n v="0"/>
    <n v="0"/>
    <n v="1839.96"/>
    <n v="1839.96"/>
    <n v="0"/>
    <n v="0"/>
    <n v="1839.96"/>
    <n v="3.7814285772162208E-5"/>
    <n v="1701.64"/>
    <n v="6.01"/>
    <n v="1707.65"/>
  </r>
  <r>
    <n v="1339"/>
    <n v="5.2"/>
    <s v="Exclude"/>
    <s v="Floyd County Easements"/>
    <s v="Hwy 111 - Miller, Martha L; Wethington, Preston S"/>
    <x v="30"/>
    <s v="tbd"/>
    <n v="0.03"/>
    <s v="Acres"/>
    <n v="16250"/>
    <n v="522.27"/>
    <s v="n/a"/>
    <s v="n/a"/>
    <s v="n/a"/>
    <s v="n/a"/>
    <n v="0"/>
    <n v="0"/>
    <n v="522.27"/>
    <n v="522.27"/>
    <n v="0"/>
    <n v="0"/>
    <n v="522.27"/>
    <n v="1.0733530636659034E-5"/>
    <n v="483.01"/>
    <n v="1.71"/>
    <n v="484.71999999999997"/>
  </r>
  <r>
    <n v="1340"/>
    <n v="5.2"/>
    <s v="Exclude"/>
    <s v="Floyd County Easements"/>
    <s v="St Joe Road - Miller, Thelma M. &amp; Edwin L.; Miller &amp; Orrin L.; Sarles, Irma Mae"/>
    <x v="30"/>
    <s v="tbd"/>
    <n v="0.17"/>
    <s v="Acres"/>
    <n v="16250"/>
    <n v="2789.21"/>
    <s v="n/a"/>
    <s v="n/a"/>
    <s v="n/a"/>
    <s v="n/a"/>
    <n v="0"/>
    <n v="0"/>
    <n v="2789.21"/>
    <n v="2789.21"/>
    <n v="0"/>
    <n v="0"/>
    <n v="2789.21"/>
    <n v="5.7322976596541528E-5"/>
    <n v="2579.5300000000002"/>
    <n v="9.11"/>
    <n v="2588.6400000000003"/>
  </r>
  <r>
    <n v="1341"/>
    <n v="5.2"/>
    <s v="Exclude"/>
    <s v="Floyd County Easements"/>
    <s v="St Joe Road - Miller, Thelma M. &amp; Edwin L.; Miller &amp; Orrin L.; Sarles, Irma Mae"/>
    <x v="30"/>
    <s v="tbd"/>
    <n v="0.11"/>
    <s v="Acres"/>
    <n v="16250"/>
    <n v="1862.53"/>
    <s v="n/a"/>
    <s v="n/a"/>
    <s v="n/a"/>
    <s v="n/a"/>
    <n v="0"/>
    <n v="0"/>
    <n v="1862.53"/>
    <n v="1862.53"/>
    <n v="0"/>
    <n v="0"/>
    <n v="1862.53"/>
    <n v="3.827813739387012E-5"/>
    <n v="1722.52"/>
    <n v="6.09"/>
    <n v="1728.61"/>
  </r>
  <r>
    <n v="1342"/>
    <n v="5.2"/>
    <s v="Exclude"/>
    <s v="Floyd County Easements"/>
    <s v="Bugaboo Lane - Modular On-Site Development Corp."/>
    <x v="30"/>
    <s v="tbd"/>
    <n v="0.46"/>
    <s v="Acres"/>
    <n v="16250"/>
    <n v="7535.55"/>
    <s v="n/a"/>
    <s v="n/a"/>
    <s v="n/a"/>
    <s v="n/a"/>
    <n v="0"/>
    <n v="0"/>
    <n v="7535.55"/>
    <n v="7535.55"/>
    <n v="0"/>
    <n v="0"/>
    <n v="7535.55"/>
    <n v="1.5486828037045204E-4"/>
    <n v="6969.07"/>
    <n v="24.62"/>
    <n v="6993.69"/>
  </r>
  <r>
    <n v="1343"/>
    <n v="5.2"/>
    <s v="Exclude"/>
    <s v="Floyd County Easements"/>
    <s v="Hwy 111 - Moore, Marcella; McKnight, Robert L"/>
    <x v="30"/>
    <s v="tbd"/>
    <n v="0.21"/>
    <s v="Acres"/>
    <n v="16250"/>
    <n v="3358.78"/>
    <s v="n/a"/>
    <s v="n/a"/>
    <s v="n/a"/>
    <s v="n/a"/>
    <n v="0"/>
    <n v="0"/>
    <n v="3358.78"/>
    <n v="3358.78"/>
    <n v="0"/>
    <n v="0"/>
    <n v="3358.78"/>
    <n v="6.9028602124949988E-5"/>
    <n v="3106.29"/>
    <n v="10.98"/>
    <n v="3117.27"/>
  </r>
  <r>
    <n v="1344"/>
    <n v="5.2"/>
    <s v="Exclude"/>
    <s v="Floyd County Easements"/>
    <s v="US Hwy 31 - Mullinix, William &amp; Bonnie D."/>
    <x v="30"/>
    <s v="tbd"/>
    <n v="0.3"/>
    <s v="Acres"/>
    <n v="16250"/>
    <n v="4850.76"/>
    <s v="n/a"/>
    <s v="n/a"/>
    <s v="n/a"/>
    <s v="n/a"/>
    <n v="0"/>
    <n v="0"/>
    <n v="4850.76"/>
    <n v="4850.76"/>
    <n v="0"/>
    <n v="0"/>
    <n v="4850.76"/>
    <n v="9.9691311143814833E-5"/>
    <n v="4486.1099999999997"/>
    <n v="15.85"/>
    <n v="4501.96"/>
  </r>
  <r>
    <n v="1345"/>
    <n v="5.2"/>
    <s v="Exclude"/>
    <s v="Floyd County Easements"/>
    <s v="Payne Koehler Road - Nell, George W. &amp; Carol A."/>
    <x v="30"/>
    <s v="tbd"/>
    <n v="0.03"/>
    <s v="Acres"/>
    <n v="16250"/>
    <n v="490.56"/>
    <s v="n/a"/>
    <s v="n/a"/>
    <s v="n/a"/>
    <s v="n/a"/>
    <n v="0"/>
    <n v="0"/>
    <n v="490.56"/>
    <n v="490.56"/>
    <n v="0"/>
    <n v="0"/>
    <n v="490.56"/>
    <n v="1.0081836577095096E-5"/>
    <n v="453.68"/>
    <n v="1.6"/>
    <n v="455.28000000000003"/>
  </r>
  <r>
    <n v="1346"/>
    <n v="5.2"/>
    <s v="Exclude"/>
    <s v="Floyd County Easements"/>
    <s v="Grant Line Road - New Albany Industrial Foundation"/>
    <x v="30"/>
    <s v="tbd"/>
    <n v="0.08"/>
    <s v="Acres"/>
    <n v="16250"/>
    <n v="1292.49"/>
    <s v="n/a"/>
    <s v="n/a"/>
    <s v="n/a"/>
    <s v="n/a"/>
    <n v="0"/>
    <n v="0"/>
    <n v="1292.49"/>
    <n v="1292.49"/>
    <n v="0"/>
    <n v="0"/>
    <n v="1292.49"/>
    <n v="2.6562852571611302E-5"/>
    <n v="1195.33"/>
    <n v="4.22"/>
    <n v="1199.55"/>
  </r>
  <r>
    <n v="1347"/>
    <n v="5.2"/>
    <s v="Exclude"/>
    <s v="Floyd County Easements"/>
    <s v="Charlestown Road @ Prosser - New Albany-Floyd County Consolidated School Corp."/>
    <x v="30"/>
    <s v="tbd"/>
    <n v="0.41"/>
    <s v="Acres"/>
    <n v="16250"/>
    <n v="6591.86"/>
    <s v="n/a"/>
    <s v="n/a"/>
    <s v="n/a"/>
    <s v="n/a"/>
    <n v="0"/>
    <n v="0"/>
    <n v="6591.86"/>
    <n v="6591.86"/>
    <n v="0"/>
    <n v="0"/>
    <n v="6591.86"/>
    <n v="1.3547385693715361E-4"/>
    <n v="6096.32"/>
    <n v="21.54"/>
    <n v="6117.86"/>
  </r>
  <r>
    <n v="1348"/>
    <n v="5.2"/>
    <s v="Exclude"/>
    <s v="Floyd County Easements"/>
    <s v="Grant Line Road - New Albany-Floyd County Consolidated School Corp."/>
    <x v="30"/>
    <s v="tbd"/>
    <n v="0.11"/>
    <s v="Acres"/>
    <n v="16250"/>
    <n v="1706.64"/>
    <s v="n/a"/>
    <s v="n/a"/>
    <s v="n/a"/>
    <s v="n/a"/>
    <n v="0"/>
    <n v="0"/>
    <n v="1706.64"/>
    <n v="1706.64"/>
    <n v="0"/>
    <n v="0"/>
    <n v="1706.64"/>
    <n v="3.5074334588905691E-5"/>
    <n v="1578.35"/>
    <n v="5.58"/>
    <n v="1583.9299999999998"/>
  </r>
  <r>
    <n v="1349"/>
    <n v="5.2"/>
    <s v="Exclude"/>
    <s v="Floyd County Easements"/>
    <s v="Grant Line Road - New Albany-Floyd County Consolidated School Corp."/>
    <x v="30"/>
    <s v="tbd"/>
    <n v="0.04"/>
    <s v="Acres"/>
    <n v="16250"/>
    <n v="625.98"/>
    <s v="n/a"/>
    <s v="n/a"/>
    <s v="n/a"/>
    <s v="n/a"/>
    <n v="0"/>
    <n v="0"/>
    <n v="625.98"/>
    <n v="625.98"/>
    <n v="0"/>
    <n v="0"/>
    <n v="625.98"/>
    <n v="1.2864946307342605E-5"/>
    <n v="578.91999999999996"/>
    <n v="2.0499999999999998"/>
    <n v="580.96999999999991"/>
  </r>
  <r>
    <n v="1350"/>
    <n v="5.2"/>
    <s v="Exclude"/>
    <s v="Floyd County Easements"/>
    <s v="US Hwy 31 - New Albany-Floyd County School Corp."/>
    <x v="30"/>
    <s v="tbd"/>
    <n v="0.14000000000000001"/>
    <s v="Acres"/>
    <n v="16250"/>
    <n v="2321.7600000000002"/>
    <s v="n/a"/>
    <s v="n/a"/>
    <s v="n/a"/>
    <s v="n/a"/>
    <n v="0"/>
    <n v="0"/>
    <n v="2321.7600000000002"/>
    <n v="2321.7600000000002"/>
    <n v="0"/>
    <n v="0"/>
    <n v="2321.7600000000002"/>
    <n v="4.7716089553237752E-5"/>
    <n v="2147.2199999999998"/>
    <n v="7.59"/>
    <n v="2154.81"/>
  </r>
  <r>
    <n v="1351"/>
    <n v="5.2"/>
    <s v="Exclude"/>
    <s v="Floyd County Easements"/>
    <s v="Payne Koehler Road - New Albany-Floyd County School Corp."/>
    <x v="30"/>
    <s v="tbd"/>
    <n v="0.52"/>
    <s v="Acres"/>
    <n v="16250"/>
    <n v="8393.98"/>
    <s v="n/a"/>
    <s v="n/a"/>
    <s v="n/a"/>
    <s v="n/a"/>
    <n v="0"/>
    <n v="0"/>
    <n v="8393.98"/>
    <n v="8393.98"/>
    <n v="0"/>
    <n v="0"/>
    <n v="8393.98"/>
    <n v="1.7251046679591628E-4"/>
    <n v="7762.97"/>
    <n v="27.43"/>
    <n v="7790.4000000000005"/>
  </r>
  <r>
    <n v="1352"/>
    <n v="5.2"/>
    <s v="Exclude"/>
    <s v="Floyd County Easements"/>
    <s v="Payne Koehler Road - New Albany-Floyd County School Corp."/>
    <x v="30"/>
    <s v="tbd"/>
    <n v="0.11"/>
    <s v="Acres"/>
    <n v="16250"/>
    <n v="1815.31"/>
    <s v="n/a"/>
    <s v="n/a"/>
    <s v="n/a"/>
    <s v="n/a"/>
    <n v="0"/>
    <n v="0"/>
    <n v="1815.31"/>
    <n v="1815.31"/>
    <n v="0"/>
    <n v="0"/>
    <n v="1815.31"/>
    <n v="3.7307686637244161E-5"/>
    <n v="1678.85"/>
    <n v="5.93"/>
    <n v="1684.78"/>
  </r>
  <r>
    <n v="1353"/>
    <n v="5.2"/>
    <s v="Exclude"/>
    <s v="Floyd County Easements"/>
    <s v="Hwy 111 - Newcomb, Edwin &amp; Sarah L"/>
    <x v="30"/>
    <s v="tbd"/>
    <n v="0.05"/>
    <s v="Acres"/>
    <n v="16250"/>
    <n v="803.1"/>
    <s v="n/a"/>
    <s v="n/a"/>
    <s v="n/a"/>
    <s v="n/a"/>
    <n v="0"/>
    <n v="0"/>
    <n v="803.1"/>
    <n v="803.1"/>
    <n v="0"/>
    <n v="0"/>
    <n v="803.1"/>
    <n v="1.6505061470696899E-5"/>
    <n v="742.73"/>
    <n v="2.62"/>
    <n v="745.35"/>
  </r>
  <r>
    <n v="1354"/>
    <n v="5.2"/>
    <s v="Exclude"/>
    <s v="Floyd County Easements"/>
    <s v="Hwy 111 - O'Bryan, Joseph A &amp; Mary Ann"/>
    <x v="30"/>
    <s v="tbd"/>
    <n v="0"/>
    <s v="Acres"/>
    <n v="16250"/>
    <n v="62.03"/>
    <s v="n/a"/>
    <s v="n/a"/>
    <s v="n/a"/>
    <s v="n/a"/>
    <n v="0"/>
    <n v="0"/>
    <n v="62.03"/>
    <n v="62.03"/>
    <n v="0"/>
    <n v="0"/>
    <n v="62.03"/>
    <n v="1.27482127135765E-6"/>
    <n v="57.37"/>
    <n v="0.2"/>
    <n v="57.57"/>
  </r>
  <r>
    <n v="1355"/>
    <n v="5.2"/>
    <s v="Exclude"/>
    <s v="Floyd County Easements"/>
    <s v="Hwy 111 - O'Bryan, Joseph A &amp; Mary Ann"/>
    <x v="30"/>
    <s v="tbd"/>
    <n v="0.06"/>
    <s v="Acres"/>
    <n v="16250"/>
    <n v="1026.25"/>
    <s v="n/a"/>
    <s v="n/a"/>
    <s v="n/a"/>
    <s v="n/a"/>
    <n v="0"/>
    <n v="0"/>
    <n v="1026.25"/>
    <n v="1026.25"/>
    <n v="0"/>
    <n v="0"/>
    <n v="1026.25"/>
    <n v="2.1091170880715592E-5"/>
    <n v="949.1"/>
    <n v="3.35"/>
    <n v="952.45"/>
  </r>
  <r>
    <n v="1356"/>
    <n v="5.2"/>
    <s v="Exclude"/>
    <s v="Floyd County Easements"/>
    <s v="Grant Line Road - Oster, Maggie"/>
    <x v="30"/>
    <s v="tbd"/>
    <n v="0.05"/>
    <s v="Acres"/>
    <n v="16250"/>
    <n v="783.4"/>
    <s v="n/a"/>
    <s v="n/a"/>
    <s v="n/a"/>
    <s v="n/a"/>
    <n v="0"/>
    <n v="0"/>
    <n v="783.4"/>
    <n v="783.4"/>
    <n v="0"/>
    <n v="0"/>
    <n v="783.4"/>
    <n v="1.6100193196543333E-5"/>
    <n v="724.51"/>
    <n v="2.56"/>
    <n v="727.06999999999994"/>
  </r>
  <r>
    <n v="1357"/>
    <n v="5.2"/>
    <s v="Exclude"/>
    <s v="Floyd County Easements"/>
    <s v="Payne Koehler Road - Payne, Sylvan G. &amp; Maxine"/>
    <x v="30"/>
    <s v="tbd"/>
    <n v="0.02"/>
    <s v="Acres"/>
    <n v="16250"/>
    <n v="276.52"/>
    <s v="n/a"/>
    <s v="n/a"/>
    <s v="n/a"/>
    <s v="n/a"/>
    <n v="0"/>
    <n v="0"/>
    <n v="276.52"/>
    <n v="276.52"/>
    <n v="0"/>
    <n v="0"/>
    <n v="276.52"/>
    <n v="5.6829530542611214E-6"/>
    <n v="255.73"/>
    <n v="0.9"/>
    <n v="256.63"/>
  </r>
  <r>
    <n v="1358"/>
    <n v="5.2"/>
    <s v="Exclude"/>
    <s v="Floyd County Easements"/>
    <s v="Hwy 111 - Public Service Indiana"/>
    <x v="30"/>
    <s v="tbd"/>
    <n v="7.0000000000000007E-2"/>
    <s v="Acres"/>
    <n v="16250"/>
    <n v="1182.33"/>
    <s v="n/a"/>
    <s v="n/a"/>
    <s v="n/a"/>
    <s v="n/a"/>
    <n v="0"/>
    <n v="0"/>
    <n v="1182.33"/>
    <n v="1182.33"/>
    <n v="0"/>
    <n v="0"/>
    <n v="1182.33"/>
    <n v="2.4298878506598261E-5"/>
    <n v="1093.45"/>
    <n v="3.86"/>
    <n v="1097.31"/>
  </r>
  <r>
    <n v="1359"/>
    <n v="5.2"/>
    <s v="Exclude"/>
    <s v="Floyd County Easements"/>
    <s v="Charlestown Road - Purdue Research Foundation"/>
    <x v="30"/>
    <s v="tbd"/>
    <n v="0.19"/>
    <s v="Acres"/>
    <n v="16250"/>
    <n v="3119.09"/>
    <s v="n/a"/>
    <s v="n/a"/>
    <s v="n/a"/>
    <s v="n/a"/>
    <n v="0"/>
    <n v="0"/>
    <n v="3119.09"/>
    <n v="3119.09"/>
    <n v="0"/>
    <n v="0"/>
    <n v="3119.09"/>
    <n v="6.4102567778154642E-5"/>
    <n v="2884.62"/>
    <n v="10.19"/>
    <n v="2894.81"/>
  </r>
  <r>
    <n v="1360"/>
    <n v="5.2"/>
    <s v="Exclude"/>
    <s v="Floyd County Easements"/>
    <s v="Grant Line Road - R and R Development"/>
    <x v="30"/>
    <s v="tbd"/>
    <n v="0.19"/>
    <s v="Acres"/>
    <n v="16250"/>
    <n v="3025.24"/>
    <s v="n/a"/>
    <s v="n/a"/>
    <s v="n/a"/>
    <s v="n/a"/>
    <n v="0"/>
    <n v="0"/>
    <n v="3025.24"/>
    <n v="3025.24"/>
    <n v="0"/>
    <n v="0"/>
    <n v="3025.24"/>
    <n v="6.2173791761438289E-5"/>
    <n v="2797.82"/>
    <n v="9.89"/>
    <n v="2807.71"/>
  </r>
  <r>
    <n v="1361"/>
    <n v="5.2"/>
    <s v="Exclude"/>
    <s v="Floyd County Easements"/>
    <s v="Hwy 111 - Renn, Anna C."/>
    <x v="30"/>
    <s v="tbd"/>
    <n v="0.16"/>
    <s v="Acres"/>
    <n v="16250"/>
    <n v="2607.83"/>
    <s v="n/a"/>
    <s v="n/a"/>
    <s v="n/a"/>
    <s v="n/a"/>
    <n v="0"/>
    <n v="0"/>
    <n v="2607.83"/>
    <n v="2607.83"/>
    <n v="0"/>
    <n v="0"/>
    <n v="2607.83"/>
    <n v="5.3595311237862649E-5"/>
    <n v="2411.79"/>
    <n v="8.52"/>
    <n v="2420.31"/>
  </r>
  <r>
    <n v="1362"/>
    <n v="5.2"/>
    <s v="Exclude"/>
    <s v="Floyd County Easements"/>
    <s v="Chapel Lane - Renn, Dennis and Judy"/>
    <x v="30"/>
    <s v="tbd"/>
    <n v="0.01"/>
    <s v="Acres"/>
    <n v="16250"/>
    <n v="111.9"/>
    <s v="n/a"/>
    <s v="n/a"/>
    <s v="n/a"/>
    <s v="n/a"/>
    <n v="0"/>
    <n v="0"/>
    <n v="111.9"/>
    <n v="111.9"/>
    <n v="0"/>
    <n v="0"/>
    <n v="111.9"/>
    <n v="2.2997340039484287E-6"/>
    <n v="103.49"/>
    <n v="0.37"/>
    <n v="103.86"/>
  </r>
  <r>
    <n v="1363"/>
    <n v="5.2"/>
    <s v="Exclude"/>
    <s v="Floyd County Easements"/>
    <s v="Hwy 111 - Renn, Harold &amp; Joan"/>
    <x v="30"/>
    <s v="tbd"/>
    <n v="0.11"/>
    <s v="Acres"/>
    <n v="16250"/>
    <n v="1827.2"/>
    <s v="n/a"/>
    <s v="n/a"/>
    <s v="n/a"/>
    <s v="n/a"/>
    <n v="0"/>
    <n v="0"/>
    <n v="1827.2"/>
    <n v="1827.2"/>
    <n v="0"/>
    <n v="0"/>
    <n v="1827.2"/>
    <n v="3.7552046219969342E-5"/>
    <n v="1689.84"/>
    <n v="5.97"/>
    <n v="1695.81"/>
  </r>
  <r>
    <n v="1364"/>
    <n v="5.2"/>
    <s v="Exclude"/>
    <s v="Floyd County Easements"/>
    <s v="Hwy 111 - Renn, Helen G."/>
    <x v="30"/>
    <s v="tbd"/>
    <n v="0.02"/>
    <s v="Acres"/>
    <n v="16250"/>
    <n v="391.71"/>
    <s v="n/a"/>
    <s v="n/a"/>
    <s v="n/a"/>
    <s v="n/a"/>
    <n v="0"/>
    <n v="0"/>
    <n v="391.71"/>
    <n v="391.71"/>
    <n v="0"/>
    <n v="0"/>
    <n v="391.71"/>
    <n v="8.0503021151621001E-6"/>
    <n v="362.26"/>
    <n v="1.28"/>
    <n v="363.53999999999996"/>
  </r>
  <r>
    <n v="1365"/>
    <n v="5.2"/>
    <s v="Exclude"/>
    <s v="Floyd County Easements"/>
    <s v="Hwy 111 - Renn, Joseph E &amp; DebbieJ"/>
    <x v="30"/>
    <s v="tbd"/>
    <n v="7.0000000000000007E-2"/>
    <s v="Acres"/>
    <n v="16250"/>
    <n v="1109.29"/>
    <s v="n/a"/>
    <s v="n/a"/>
    <s v="n/a"/>
    <s v="n/a"/>
    <n v="0"/>
    <n v="0"/>
    <n v="1109.29"/>
    <n v="1109.29"/>
    <n v="0"/>
    <n v="0"/>
    <n v="1109.29"/>
    <n v="2.279778313887357E-5"/>
    <n v="1025.9000000000001"/>
    <n v="3.62"/>
    <n v="1029.52"/>
  </r>
  <r>
    <n v="1366"/>
    <n v="5.2"/>
    <s v="Exclude"/>
    <s v="Floyd County Easements"/>
    <s v="Hwy 111 - Renn, Thomas A &amp; Jennifer G"/>
    <x v="30"/>
    <s v="tbd"/>
    <n v="0.02"/>
    <s v="Acres"/>
    <n v="16250"/>
    <n v="391.7"/>
    <s v="n/a"/>
    <s v="n/a"/>
    <s v="n/a"/>
    <s v="n/a"/>
    <n v="0"/>
    <n v="0"/>
    <n v="391.7"/>
    <n v="391.7"/>
    <n v="0"/>
    <n v="0"/>
    <n v="391.7"/>
    <n v="8.0500965982716663E-6"/>
    <n v="362.25"/>
    <n v="1.28"/>
    <n v="363.53"/>
  </r>
  <r>
    <n v="1367"/>
    <n v="5.2"/>
    <s v="Exclude"/>
    <s v="Floyd County Easements"/>
    <s v="Charlestown Road - Robert and Susan Owens To Autumn Hills Developers"/>
    <x v="30"/>
    <s v="tbd"/>
    <n v="0.3"/>
    <s v="Acres"/>
    <n v="16250"/>
    <n v="4851.16"/>
    <s v="n/a"/>
    <s v="n/a"/>
    <s v="n/a"/>
    <s v="n/a"/>
    <n v="0"/>
    <n v="0"/>
    <n v="4851.16"/>
    <n v="4851.16"/>
    <n v="0"/>
    <n v="0"/>
    <n v="4851.16"/>
    <n v="9.9699531819432156E-5"/>
    <n v="4486.4799999999996"/>
    <n v="15.85"/>
    <n v="4502.33"/>
  </r>
  <r>
    <n v="1368"/>
    <n v="5.2"/>
    <s v="Exclude"/>
    <s v="Floyd County Easements"/>
    <s v="Maplewood Estates - Robert Lynn Company, Inc."/>
    <x v="30"/>
    <s v="tbd"/>
    <n v="0.18"/>
    <s v="Acres"/>
    <n v="16250"/>
    <n v="2853.36"/>
    <s v="n/a"/>
    <s v="n/a"/>
    <s v="n/a"/>
    <s v="n/a"/>
    <n v="0"/>
    <n v="0"/>
    <n v="2853.36"/>
    <n v="2853.36"/>
    <n v="0"/>
    <n v="0"/>
    <n v="2853.36"/>
    <n v="5.8641367448671035E-5"/>
    <n v="2638.86"/>
    <n v="9.32"/>
    <n v="2648.1800000000003"/>
  </r>
  <r>
    <n v="1369"/>
    <n v="5.2"/>
    <s v="Exclude"/>
    <s v="Floyd County Easements"/>
    <s v="Dug Knob Road - Sanders, Carol"/>
    <x v="30"/>
    <s v="tbd"/>
    <n v="0.43"/>
    <s v="Acres"/>
    <n v="16250"/>
    <n v="6936.44"/>
    <s v="n/a"/>
    <s v="n/a"/>
    <s v="n/a"/>
    <s v="n/a"/>
    <n v="0"/>
    <n v="0"/>
    <n v="6936.44"/>
    <n v="6936.44"/>
    <n v="0"/>
    <n v="0"/>
    <n v="6936.44"/>
    <n v="1.4255555794770366E-4"/>
    <n v="6415"/>
    <n v="22.67"/>
    <n v="6437.67"/>
  </r>
  <r>
    <n v="1370"/>
    <n v="5.2"/>
    <s v="Exclude"/>
    <s v="Floyd County Easements"/>
    <s v="Dug Knob Road - Sanders, Carol"/>
    <x v="30"/>
    <s v="tbd"/>
    <n v="0.25"/>
    <s v="Acres"/>
    <n v="16250"/>
    <n v="4143.51"/>
    <s v="n/a"/>
    <s v="n/a"/>
    <s v="n/a"/>
    <s v="n/a"/>
    <n v="0"/>
    <n v="0"/>
    <n v="4143.51"/>
    <n v="4143.51"/>
    <n v="0"/>
    <n v="0"/>
    <n v="4143.51"/>
    <n v="8.5156129067920952E-5"/>
    <n v="3832.03"/>
    <n v="13.54"/>
    <n v="3845.57"/>
  </r>
  <r>
    <n v="1371"/>
    <n v="5.2"/>
    <s v="Exclude"/>
    <s v="Floyd County Easements"/>
    <s v="Dug Knob Road - Sanders, John Thomas &amp; Carol L"/>
    <x v="30"/>
    <s v="tbd"/>
    <n v="0.05"/>
    <s v="Acres"/>
    <n v="16250"/>
    <n v="845.41"/>
    <s v="n/a"/>
    <s v="n/a"/>
    <s v="n/a"/>
    <s v="n/a"/>
    <n v="0"/>
    <n v="0"/>
    <n v="845.41"/>
    <n v="845.41"/>
    <n v="0"/>
    <n v="0"/>
    <n v="845.41"/>
    <n v="1.7374603434120116E-5"/>
    <n v="781.86"/>
    <n v="2.76"/>
    <n v="784.62"/>
  </r>
  <r>
    <n v="1372"/>
    <n v="5.2"/>
    <s v="Exclude"/>
    <s v="Floyd County Easements"/>
    <s v="Grant Line Road - Schilt, Steven and Gordon, William"/>
    <x v="30"/>
    <s v="tbd"/>
    <n v="0"/>
    <s v="Acres"/>
    <n v="16250"/>
    <n v="58.87"/>
    <s v="n/a"/>
    <s v="n/a"/>
    <s v="n/a"/>
    <s v="n/a"/>
    <n v="0"/>
    <n v="0"/>
    <n v="58.87"/>
    <n v="58.87"/>
    <n v="0"/>
    <n v="0"/>
    <n v="58.87"/>
    <n v="1.2098779339807328E-6"/>
    <n v="54.44"/>
    <n v="0.19"/>
    <n v="54.629999999999995"/>
  </r>
  <r>
    <n v="1373"/>
    <n v="5.2"/>
    <s v="Exclude"/>
    <s v="Floyd County Easements"/>
    <s v="Shagbark Sub. - Schroder, Gerald &amp; Sharon"/>
    <x v="30"/>
    <s v="tbd"/>
    <n v="0.39"/>
    <s v="Acres"/>
    <n v="16250"/>
    <n v="6406.89"/>
    <s v="n/a"/>
    <s v="n/a"/>
    <s v="n/a"/>
    <s v="n/a"/>
    <n v="0"/>
    <n v="0"/>
    <n v="6406.89"/>
    <n v="6406.89"/>
    <n v="0"/>
    <n v="0"/>
    <n v="6406.89"/>
    <n v="1.3167241101480921E-4"/>
    <n v="5925.26"/>
    <n v="20.94"/>
    <n v="5946.2"/>
  </r>
  <r>
    <n v="1374"/>
    <n v="5.2"/>
    <s v="Exclude"/>
    <s v="Floyd County Easements"/>
    <s v="Shagbark Sub. - Schroder, Gerald &amp; Sharon"/>
    <x v="30"/>
    <s v="tbd"/>
    <n v="0.44"/>
    <s v="Acres"/>
    <n v="16250"/>
    <n v="7227.14"/>
    <s v="n/a"/>
    <s v="n/a"/>
    <s v="n/a"/>
    <s v="n/a"/>
    <n v="0"/>
    <n v="0"/>
    <n v="7227.14"/>
    <n v="7227.14"/>
    <n v="0"/>
    <n v="0"/>
    <n v="7227.14"/>
    <n v="1.4852993395259918E-4"/>
    <n v="6683.85"/>
    <n v="23.62"/>
    <n v="6707.47"/>
  </r>
  <r>
    <n v="1375"/>
    <n v="5.2"/>
    <s v="Exclude"/>
    <s v="Floyd County Easements"/>
    <s v="Shagbark Sub. - Schroder, Gerald &amp; Sharon"/>
    <x v="30"/>
    <s v="tbd"/>
    <n v="0.49"/>
    <s v="Acres"/>
    <n v="16250"/>
    <n v="7924.83"/>
    <s v="n/a"/>
    <s v="n/a"/>
    <s v="n/a"/>
    <s v="n/a"/>
    <n v="0"/>
    <n v="0"/>
    <n v="7924.83"/>
    <n v="7924.83"/>
    <n v="0"/>
    <n v="0"/>
    <n v="7924.83"/>
    <n v="1.6286864188123885E-4"/>
    <n v="7329.09"/>
    <n v="25.9"/>
    <n v="7354.99"/>
  </r>
  <r>
    <n v="1376"/>
    <n v="5.2"/>
    <s v="Exclude"/>
    <s v="Floyd County Easements"/>
    <s v="Grant Line Road - Scrivner, Charles E. &amp; Prudie"/>
    <x v="30"/>
    <s v="tbd"/>
    <n v="0.05"/>
    <s v="Acres"/>
    <n v="16250"/>
    <n v="784.51"/>
    <s v="n/a"/>
    <s v="n/a"/>
    <s v="n/a"/>
    <s v="n/a"/>
    <n v="0"/>
    <n v="0"/>
    <n v="784.51"/>
    <n v="784.51"/>
    <n v="0"/>
    <n v="0"/>
    <n v="784.51"/>
    <n v="1.6123005571381428E-5"/>
    <n v="725.54"/>
    <n v="2.56"/>
    <n v="728.09999999999991"/>
  </r>
  <r>
    <n v="1377"/>
    <n v="5.2"/>
    <s v="Exclude"/>
    <s v="Floyd County Easements"/>
    <s v="Grant Line Road - Scrivner, Charles E. &amp; Prudie"/>
    <x v="30"/>
    <s v="tbd"/>
    <n v="0.05"/>
    <s v="Acres"/>
    <n v="16250"/>
    <n v="784.51"/>
    <s v="n/a"/>
    <s v="n/a"/>
    <s v="n/a"/>
    <s v="n/a"/>
    <n v="0"/>
    <n v="0"/>
    <n v="784.51"/>
    <n v="784.51"/>
    <n v="0"/>
    <n v="0"/>
    <n v="784.51"/>
    <n v="1.6123005571381428E-5"/>
    <n v="725.54"/>
    <n v="2.56"/>
    <n v="728.09999999999991"/>
  </r>
  <r>
    <n v="1378"/>
    <n v="5.2"/>
    <s v="Exclude"/>
    <s v="Floyd County Easements"/>
    <s v="Charlestown Road - Shields, Charles &amp; Alta M. Ashabranner, Elmer"/>
    <x v="30"/>
    <s v="tbd"/>
    <n v="0.1"/>
    <s v="Acres"/>
    <n v="16250"/>
    <n v="1696.39"/>
    <s v="n/a"/>
    <s v="n/a"/>
    <s v="n/a"/>
    <s v="n/a"/>
    <n v="0"/>
    <n v="0"/>
    <n v="1696.39"/>
    <n v="1696.39"/>
    <n v="0"/>
    <n v="0"/>
    <n v="1696.39"/>
    <n v="3.4863679776211573E-5"/>
    <n v="1568.87"/>
    <n v="5.54"/>
    <n v="1574.4099999999999"/>
  </r>
  <r>
    <n v="1379"/>
    <n v="5.2"/>
    <s v="Exclude"/>
    <s v="Floyd County Easements"/>
    <s v="Payne Koehler Road - Shope, Terry L. &amp; Carol Sue"/>
    <x v="30"/>
    <s v="tbd"/>
    <n v="0.06"/>
    <s v="Acres"/>
    <n v="16250"/>
    <n v="1005.49"/>
    <s v="n/a"/>
    <s v="n/a"/>
    <s v="n/a"/>
    <s v="n/a"/>
    <n v="0"/>
    <n v="0"/>
    <n v="1005.49"/>
    <n v="1005.49"/>
    <n v="0"/>
    <n v="0"/>
    <n v="1005.49"/>
    <n v="2.0664517816176101E-5"/>
    <n v="929.9"/>
    <n v="3.29"/>
    <n v="933.18999999999994"/>
  </r>
  <r>
    <n v="1380"/>
    <n v="5.2"/>
    <s v="Exclude"/>
    <s v="Floyd County Easements"/>
    <s v="Payne Koehler Road - Shope, Terry L. &amp; Carol Sue"/>
    <x v="30"/>
    <s v="tbd"/>
    <n v="0.05"/>
    <s v="Acres"/>
    <n v="16250"/>
    <n v="852.38"/>
    <s v="n/a"/>
    <s v="n/a"/>
    <s v="n/a"/>
    <s v="n/a"/>
    <n v="0"/>
    <n v="0"/>
    <n v="852.38"/>
    <n v="852.38"/>
    <n v="0"/>
    <n v="0"/>
    <n v="852.38"/>
    <n v="1.7517848706752116E-5"/>
    <n v="788.3"/>
    <n v="2.79"/>
    <n v="791.08999999999992"/>
  </r>
  <r>
    <n v="1381"/>
    <n v="5.2"/>
    <s v="Exclude"/>
    <s v="Floyd County Easements"/>
    <s v="Hwy 111 - Stone, Clarence &amp; Jennie"/>
    <x v="30"/>
    <s v="tbd"/>
    <n v="0.13"/>
    <s v="Acres"/>
    <n v="16250"/>
    <n v="2104.21"/>
    <s v="n/a"/>
    <s v="n/a"/>
    <s v="n/a"/>
    <s v="n/a"/>
    <n v="0"/>
    <n v="0"/>
    <n v="2104.21"/>
    <n v="2104.21"/>
    <n v="0"/>
    <n v="0"/>
    <n v="2104.21"/>
    <n v="4.3245069601861692E-5"/>
    <n v="1946.03"/>
    <n v="6.88"/>
    <n v="1952.91"/>
  </r>
  <r>
    <n v="1382"/>
    <n v="5.2"/>
    <s v="Exclude"/>
    <s v="Floyd County Easements"/>
    <s v="Blackiston Mill Road - Stone, James D. &amp; Barbara J."/>
    <x v="30"/>
    <s v="tbd"/>
    <n v="0.13"/>
    <s v="Acres"/>
    <n v="16250"/>
    <n v="2191.2800000000002"/>
    <s v="n/a"/>
    <s v="n/a"/>
    <s v="n/a"/>
    <s v="n/a"/>
    <n v="0"/>
    <n v="0"/>
    <n v="2191.2800000000002"/>
    <n v="2191.2800000000002"/>
    <n v="0"/>
    <n v="0"/>
    <n v="2191.2800000000002"/>
    <n v="4.5034505166864282E-5"/>
    <n v="2026.55"/>
    <n v="7.16"/>
    <n v="2033.71"/>
  </r>
  <r>
    <n v="1383"/>
    <n v="5.2"/>
    <s v="Exclude"/>
    <s v="Floyd County Easements"/>
    <s v="Payne Koehler Road - Striegal, Roger C. &amp; Barbara A."/>
    <x v="30"/>
    <s v="tbd"/>
    <n v="0.06"/>
    <s v="Acres"/>
    <n v="16250"/>
    <n v="907.73"/>
    <s v="n/a"/>
    <s v="n/a"/>
    <s v="n/a"/>
    <s v="n/a"/>
    <n v="0"/>
    <n v="0"/>
    <n v="907.73"/>
    <n v="907.73"/>
    <n v="0"/>
    <n v="0"/>
    <n v="907.73"/>
    <n v="1.8655384695300331E-5"/>
    <n v="839.49"/>
    <n v="2.97"/>
    <n v="842.46"/>
  </r>
  <r>
    <n v="1384"/>
    <n v="5.2"/>
    <s v="Exclude"/>
    <s v="Floyd County Easements"/>
    <s v="Horne Avenue - Taylor, Bonnie E."/>
    <x v="30"/>
    <s v="tbd"/>
    <n v="0.01"/>
    <s v="Acres"/>
    <n v="16250"/>
    <n v="149.22"/>
    <s v="n/a"/>
    <s v="n/a"/>
    <s v="n/a"/>
    <s v="n/a"/>
    <n v="0"/>
    <n v="0"/>
    <n v="149.22"/>
    <n v="149.22"/>
    <n v="0"/>
    <n v="0"/>
    <n v="149.22"/>
    <n v="3.0667230390454383E-6"/>
    <n v="138"/>
    <n v="0.49"/>
    <n v="138.49"/>
  </r>
  <r>
    <n v="1385"/>
    <n v="5.2"/>
    <s v="Exclude"/>
    <s v="Floyd County Easements"/>
    <s v="Horne Avenue - Taylor, Bonnie E."/>
    <x v="30"/>
    <s v="tbd"/>
    <n v="0.01"/>
    <s v="Acres"/>
    <n v="16250"/>
    <n v="149.22"/>
    <s v="n/a"/>
    <s v="n/a"/>
    <s v="n/a"/>
    <s v="n/a"/>
    <n v="0"/>
    <n v="0"/>
    <n v="149.22"/>
    <n v="149.22"/>
    <n v="0"/>
    <n v="0"/>
    <n v="149.22"/>
    <n v="3.0667230390454383E-6"/>
    <n v="138"/>
    <n v="0.49"/>
    <n v="138.49"/>
  </r>
  <r>
    <n v="1386"/>
    <n v="5.2"/>
    <s v="Exclude"/>
    <s v="Floyd County Easements"/>
    <s v="Horne Avenue - Taylor, Bonnie E."/>
    <x v="30"/>
    <s v="tbd"/>
    <n v="0.02"/>
    <s v="Acres"/>
    <n v="16250"/>
    <n v="298.44"/>
    <s v="n/a"/>
    <s v="n/a"/>
    <s v="n/a"/>
    <s v="n/a"/>
    <n v="0"/>
    <n v="0"/>
    <n v="298.44"/>
    <n v="298.44"/>
    <n v="0"/>
    <n v="0"/>
    <n v="298.44"/>
    <n v="6.1334460780908766E-6"/>
    <n v="276.01"/>
    <n v="0.98"/>
    <n v="276.99"/>
  </r>
  <r>
    <n v="1387"/>
    <n v="5.2"/>
    <s v="Exclude"/>
    <s v="Floyd County Easements"/>
    <s v="Jefferson Gardens  ? - Taylor, Otis C."/>
    <x v="30"/>
    <s v="tbd"/>
    <n v="0.02"/>
    <s v="Acres"/>
    <n v="16250"/>
    <n v="298.44"/>
    <s v="n/a"/>
    <s v="n/a"/>
    <s v="n/a"/>
    <s v="n/a"/>
    <n v="0"/>
    <n v="0"/>
    <n v="298.44"/>
    <n v="298.44"/>
    <n v="0"/>
    <n v="0"/>
    <n v="298.44"/>
    <n v="6.1334460780908766E-6"/>
    <n v="276.01"/>
    <n v="0.98"/>
    <n v="276.99"/>
  </r>
  <r>
    <n v="1388"/>
    <n v="5.2"/>
    <s v="Exclude"/>
    <s v="Floyd County Easements"/>
    <s v="Jefferson Gardens  ? - Taylor, Otis C."/>
    <x v="30"/>
    <s v="tbd"/>
    <n v="0.01"/>
    <s v="Acres"/>
    <n v="16250"/>
    <n v="149.22"/>
    <s v="n/a"/>
    <s v="n/a"/>
    <s v="n/a"/>
    <s v="n/a"/>
    <n v="0"/>
    <n v="0"/>
    <n v="149.22"/>
    <n v="149.22"/>
    <n v="0"/>
    <n v="0"/>
    <n v="149.22"/>
    <n v="3.0667230390454383E-6"/>
    <n v="138"/>
    <n v="0.49"/>
    <n v="138.49"/>
  </r>
  <r>
    <n v="1389"/>
    <n v="5.2"/>
    <s v="Exclude"/>
    <s v="Floyd County Easements"/>
    <s v="Carver Street  ? - Taylor, Otis C. &amp; Virginia"/>
    <x v="30"/>
    <s v="tbd"/>
    <n v="0"/>
    <s v="Acres"/>
    <n v="16250"/>
    <n v="37.299999999999997"/>
    <s v="n/a"/>
    <s v="n/a"/>
    <s v="n/a"/>
    <s v="n/a"/>
    <n v="0"/>
    <n v="0"/>
    <n v="37.299999999999997"/>
    <n v="37.299999999999997"/>
    <n v="0"/>
    <n v="0"/>
    <n v="37.299999999999997"/>
    <n v="7.6657800131614279E-7"/>
    <n v="34.5"/>
    <n v="0.12"/>
    <n v="34.619999999999997"/>
  </r>
  <r>
    <n v="1390"/>
    <n v="5.2"/>
    <s v="Exclude"/>
    <s v="Floyd County Easements"/>
    <s v="Payne Koehler Road - Temple, Gary &amp; Ella"/>
    <x v="30"/>
    <s v="tbd"/>
    <n v="0.12"/>
    <s v="Acres"/>
    <n v="16250"/>
    <n v="1973.38"/>
    <s v="n/a"/>
    <s v="n/a"/>
    <s v="n/a"/>
    <s v="n/a"/>
    <n v="0"/>
    <n v="0"/>
    <n v="1973.38"/>
    <n v="1973.38"/>
    <n v="0"/>
    <n v="0"/>
    <n v="1973.38"/>
    <n v="4.0556292124323059E-5"/>
    <n v="1825.03"/>
    <n v="6.45"/>
    <n v="1831.48"/>
  </r>
  <r>
    <n v="1391"/>
    <n v="5.2"/>
    <s v="Exclude"/>
    <s v="Floyd County Easements"/>
    <s v="Hwy 111 - The Chicken House, Inc."/>
    <x v="30"/>
    <s v="tbd"/>
    <n v="0.12"/>
    <s v="Acres"/>
    <n v="16250"/>
    <n v="1927.79"/>
    <s v="n/a"/>
    <s v="n/a"/>
    <s v="n/a"/>
    <s v="n/a"/>
    <n v="0"/>
    <n v="0"/>
    <n v="1927.79"/>
    <n v="1927.79"/>
    <n v="0"/>
    <n v="0"/>
    <n v="1927.79"/>
    <n v="3.9619340620837723E-5"/>
    <n v="1782.87"/>
    <n v="6.3"/>
    <n v="1789.1699999999998"/>
  </r>
  <r>
    <n v="1392"/>
    <n v="5.2"/>
    <s v="Exclude"/>
    <s v="Floyd County Easements"/>
    <s v="Hwy 111 - Townsend, Donald Paul &amp; Virginia Louise"/>
    <x v="30"/>
    <s v="tbd"/>
    <n v="0.05"/>
    <s v="Acres"/>
    <n v="16250"/>
    <n v="746.11"/>
    <s v="n/a"/>
    <s v="n/a"/>
    <s v="n/a"/>
    <s v="n/a"/>
    <n v="0"/>
    <n v="0"/>
    <n v="746.11"/>
    <n v="746.11"/>
    <n v="0"/>
    <n v="0"/>
    <n v="746.11"/>
    <n v="1.5333820712117624E-5"/>
    <n v="690.02"/>
    <n v="2.44"/>
    <n v="692.46"/>
  </r>
  <r>
    <n v="1393"/>
    <n v="5.2"/>
    <s v="Exclude"/>
    <s v="Floyd County Easements"/>
    <s v="Horne Avenue - Traynham, T.L. &amp; Ella"/>
    <x v="30"/>
    <s v="tbd"/>
    <n v="0.02"/>
    <s v="Acres"/>
    <n v="16250"/>
    <n v="298.44"/>
    <s v="n/a"/>
    <s v="n/a"/>
    <s v="n/a"/>
    <s v="n/a"/>
    <n v="0"/>
    <n v="0"/>
    <n v="298.44"/>
    <n v="298.44"/>
    <n v="0"/>
    <n v="0"/>
    <n v="298.44"/>
    <n v="6.1334460780908766E-6"/>
    <n v="276.01"/>
    <n v="0.98"/>
    <n v="276.99"/>
  </r>
  <r>
    <n v="1394"/>
    <n v="5.2"/>
    <s v="Exclude"/>
    <s v="Floyd County Easements"/>
    <s v="Durgee Road - Trindeitmar, Bertha"/>
    <x v="30"/>
    <s v="tbd"/>
    <n v="7.0000000000000007E-2"/>
    <s v="Acres"/>
    <n v="16250"/>
    <n v="1142.57"/>
    <s v="n/a"/>
    <s v="n/a"/>
    <s v="n/a"/>
    <s v="n/a"/>
    <n v="0"/>
    <n v="0"/>
    <n v="1142.57"/>
    <n v="1142.57"/>
    <n v="0"/>
    <n v="0"/>
    <n v="1142.57"/>
    <n v="2.3481743350235534E-5"/>
    <n v="1056.68"/>
    <n v="3.73"/>
    <n v="1060.4100000000001"/>
  </r>
  <r>
    <n v="1395"/>
    <n v="5.2"/>
    <s v="Exclude"/>
    <s v="Floyd County Easements"/>
    <s v="Grant Line Road - Trindeitmar, Bertha"/>
    <x v="30"/>
    <s v="tbd"/>
    <n v="0"/>
    <s v="Acres"/>
    <n v="16250"/>
    <n v="67.59"/>
    <s v="n/a"/>
    <s v="n/a"/>
    <s v="n/a"/>
    <s v="n/a"/>
    <n v="0"/>
    <n v="0"/>
    <n v="67.59"/>
    <n v="67.59"/>
    <n v="0"/>
    <n v="0"/>
    <n v="67.59"/>
    <n v="1.389088662438555E-6"/>
    <n v="62.51"/>
    <n v="0.22"/>
    <n v="62.73"/>
  </r>
  <r>
    <n v="1396"/>
    <n v="5.2"/>
    <s v="Exclude"/>
    <s v="Floyd County Easements"/>
    <s v="Chapel Lane - Van Horn, Robert &amp; Sandra"/>
    <x v="30"/>
    <s v="tbd"/>
    <n v="0"/>
    <s v="Acres"/>
    <n v="16250"/>
    <n v="74.61"/>
    <s v="n/a"/>
    <s v="n/a"/>
    <s v="n/a"/>
    <s v="n/a"/>
    <n v="0"/>
    <n v="0"/>
    <n v="74.61"/>
    <n v="74.61"/>
    <n v="0"/>
    <n v="0"/>
    <n v="74.61"/>
    <n v="1.5333615195227191E-6"/>
    <n v="69"/>
    <n v="0.24"/>
    <n v="69.239999999999995"/>
  </r>
  <r>
    <n v="1397"/>
    <n v="5.2"/>
    <s v="Exclude"/>
    <s v="Floyd County Easements"/>
    <s v="Hwy 111 - Wall, Robert E. and Donna J."/>
    <x v="30"/>
    <s v="tbd"/>
    <n v="0"/>
    <s v="Acres"/>
    <n v="16250"/>
    <n v="33.729999999999997"/>
    <s v="n/a"/>
    <s v="n/a"/>
    <s v="n/a"/>
    <s v="n/a"/>
    <n v="0"/>
    <n v="0"/>
    <n v="33.729999999999997"/>
    <n v="33.729999999999997"/>
    <n v="0"/>
    <n v="0"/>
    <n v="33.729999999999997"/>
    <n v="6.9320847143146102E-7"/>
    <n v="31.19"/>
    <n v="0.11"/>
    <n v="31.3"/>
  </r>
  <r>
    <n v="1398"/>
    <n v="5.2"/>
    <s v="Exclude"/>
    <s v="Floyd County Easements"/>
    <s v="Payne Koehler Road - Warth, David  &amp; Katrina P"/>
    <x v="30"/>
    <s v="tbd"/>
    <n v="0.1"/>
    <s v="Acres"/>
    <n v="16250"/>
    <n v="1662.61"/>
    <s v="n/a"/>
    <s v="n/a"/>
    <s v="n/a"/>
    <s v="n/a"/>
    <n v="0"/>
    <n v="0"/>
    <n v="1662.61"/>
    <n v="1662.61"/>
    <n v="0"/>
    <n v="0"/>
    <n v="1662.61"/>
    <n v="3.4169443720327941E-5"/>
    <n v="1537.62"/>
    <n v="5.43"/>
    <n v="1543.05"/>
  </r>
  <r>
    <n v="1399"/>
    <n v="5.2"/>
    <s v="Exclude"/>
    <s v="Floyd County Easements"/>
    <s v="Hwy 111 - Wesbecker, Carl J"/>
    <x v="30"/>
    <s v="tbd"/>
    <n v="0.04"/>
    <s v="Acres"/>
    <n v="16250"/>
    <n v="704.34"/>
    <s v="n/a"/>
    <s v="n/a"/>
    <s v="n/a"/>
    <s v="n/a"/>
    <n v="0"/>
    <n v="0"/>
    <n v="704.34"/>
    <n v="704.34"/>
    <n v="0"/>
    <n v="0"/>
    <n v="704.34"/>
    <n v="1.4475376660777805E-5"/>
    <n v="651.39"/>
    <n v="2.2999999999999998"/>
    <n v="653.68999999999994"/>
  </r>
  <r>
    <n v="1400"/>
    <n v="5.2"/>
    <s v="Exclude"/>
    <s v="Floyd County Easements"/>
    <s v="Payne Koehler Road - White, Chester &amp; Carla"/>
    <x v="30"/>
    <s v="tbd"/>
    <n v="0.03"/>
    <s v="Acres"/>
    <n v="16250"/>
    <n v="566.55999999999995"/>
    <s v="n/a"/>
    <s v="n/a"/>
    <s v="n/a"/>
    <s v="n/a"/>
    <n v="0"/>
    <n v="0"/>
    <n v="566.55999999999995"/>
    <n v="566.55999999999995"/>
    <n v="0"/>
    <n v="0"/>
    <n v="566.55999999999995"/>
    <n v="1.1643764944388039E-5"/>
    <n v="523.97"/>
    <n v="1.85"/>
    <n v="525.82000000000005"/>
  </r>
  <r>
    <n v="1401"/>
    <n v="5.2"/>
    <s v="Exclude"/>
    <s v="Floyd County Easements"/>
    <s v="St Joe Road - Wilburn, Chester &amp; Elizabeth"/>
    <x v="30"/>
    <s v="tbd"/>
    <n v="7.0000000000000007E-2"/>
    <s v="Acres"/>
    <n v="16250"/>
    <n v="1137.06"/>
    <s v="n/a"/>
    <s v="n/a"/>
    <s v="n/a"/>
    <s v="n/a"/>
    <n v="0"/>
    <n v="0"/>
    <n v="1137.06"/>
    <n v="1137.06"/>
    <n v="0"/>
    <n v="0"/>
    <n v="1137.06"/>
    <n v="2.3368503543606792E-5"/>
    <n v="1051.58"/>
    <n v="3.72"/>
    <n v="1055.3"/>
  </r>
  <r>
    <n v="1402"/>
    <n v="5.2"/>
    <s v="Exclude"/>
    <s v="Floyd County Easements"/>
    <s v="Payne Koehler Road - Wilson, Gilbert W. &amp; Nellie Lynn"/>
    <x v="30"/>
    <s v="tbd"/>
    <n v="0.02"/>
    <s v="Acres"/>
    <n v="16250"/>
    <n v="351.99"/>
    <s v="n/a"/>
    <s v="n/a"/>
    <s v="n/a"/>
    <s v="n/a"/>
    <n v="0"/>
    <n v="0"/>
    <n v="351.99"/>
    <n v="351.99"/>
    <n v="0"/>
    <n v="0"/>
    <n v="351.99"/>
    <n v="7.2339890263611032E-6"/>
    <n v="325.52999999999997"/>
    <n v="1.1499999999999999"/>
    <n v="326.67999999999995"/>
  </r>
  <r>
    <n v="1403"/>
    <n v="5.2"/>
    <s v="Exclude"/>
    <s v="Floyd County Easements"/>
    <s v="Chapel Lane - Wolf, Lawrence W. &amp; Anna V."/>
    <x v="30"/>
    <s v="tbd"/>
    <n v="0"/>
    <s v="Acres"/>
    <n v="16250"/>
    <n v="74.92"/>
    <s v="n/a"/>
    <s v="n/a"/>
    <s v="n/a"/>
    <s v="n/a"/>
    <n v="0"/>
    <n v="0"/>
    <n v="74.92"/>
    <n v="74.92"/>
    <n v="0"/>
    <n v="0"/>
    <n v="74.92"/>
    <n v="1.5397325431261508E-6"/>
    <n v="69.290000000000006"/>
    <n v="0.24"/>
    <n v="69.53"/>
  </r>
  <r>
    <n v="1404"/>
    <n v="5.2"/>
    <s v="Exclude"/>
    <s v="Floyd County Easements"/>
    <s v="Durgee Road - Wolfe, Irvin Franklin &amp; Emma Jean"/>
    <x v="30"/>
    <s v="tbd"/>
    <n v="0.06"/>
    <s v="Acres"/>
    <n v="16250"/>
    <n v="1047.7"/>
    <s v="n/a"/>
    <s v="n/a"/>
    <s v="n/a"/>
    <s v="n/a"/>
    <n v="0"/>
    <n v="0"/>
    <n v="1047.7"/>
    <n v="1047.7"/>
    <n v="0"/>
    <n v="0"/>
    <n v="1047.7"/>
    <n v="2.1532004610694984E-5"/>
    <n v="968.94"/>
    <n v="3.42"/>
    <n v="972.36"/>
  </r>
  <r>
    <n v="1405"/>
    <n v="5.2"/>
    <s v="Exclude"/>
    <s v="Floyd County Easements"/>
    <s v="Payne Koehler Road - Young, Larry E. &amp; Sandra K."/>
    <x v="30"/>
    <s v="tbd"/>
    <n v="0"/>
    <s v="Acres"/>
    <n v="16250"/>
    <n v="37.020000000000003"/>
    <s v="n/a"/>
    <s v="n/a"/>
    <s v="n/a"/>
    <s v="n/a"/>
    <n v="0"/>
    <n v="0"/>
    <n v="37.020000000000003"/>
    <n v="37.020000000000003"/>
    <n v="0"/>
    <n v="0"/>
    <n v="37.020000000000003"/>
    <n v="7.6082352838401106E-7"/>
    <n v="34.24"/>
    <n v="0.12"/>
    <n v="34.36"/>
  </r>
  <r>
    <n v="1406"/>
    <n v="5.2"/>
    <s v="Exclude"/>
    <s v="Floyd County Easements"/>
    <s v="Grant Line Road - Young, Ronnie L. &amp; Linda K."/>
    <x v="30"/>
    <s v="tbd"/>
    <n v="0"/>
    <s v="Acres"/>
    <n v="16250"/>
    <n v="59.93"/>
    <s v="n/a"/>
    <s v="n/a"/>
    <s v="n/a"/>
    <s v="n/a"/>
    <n v="0"/>
    <n v="0"/>
    <n v="59.93"/>
    <n v="59.93"/>
    <n v="0"/>
    <n v="0"/>
    <n v="59.93"/>
    <n v="1.2316627243666608E-6"/>
    <n v="55.42"/>
    <n v="0.2"/>
    <n v="55.620000000000005"/>
  </r>
  <r>
    <n v="1407"/>
    <n v="5.2"/>
    <s v="Exclude"/>
    <s v="Floyd County Easements"/>
    <s v="Grant Line Road - Young, Ronnie L. &amp; Linda K."/>
    <x v="30"/>
    <s v="tbd"/>
    <n v="0.68"/>
    <s v="Acres"/>
    <n v="16250"/>
    <n v="11109.71"/>
    <s v="n/a"/>
    <s v="n/a"/>
    <s v="n/a"/>
    <s v="n/a"/>
    <n v="0"/>
    <n v="0"/>
    <n v="11109.71"/>
    <n v="11109.71"/>
    <n v="0"/>
    <n v="0"/>
    <n v="11109.71"/>
    <n v="2.2832330528155403E-4"/>
    <n v="10274.549999999999"/>
    <n v="36.299999999999997"/>
    <n v="10310.849999999999"/>
  </r>
  <r>
    <n v="1408"/>
    <n v="5.2"/>
    <s v="Exclude"/>
    <s v="Floyd County Easements"/>
    <s v="Hwy 111 - Zurschmiede, John Charles Jr &amp; P Annette"/>
    <x v="30"/>
    <s v="tbd"/>
    <n v="0.05"/>
    <s v="Acres"/>
    <n v="16250"/>
    <n v="800.57"/>
    <s v="n/a"/>
    <s v="n/a"/>
    <s v="n/a"/>
    <s v="n/a"/>
    <n v="0"/>
    <n v="0"/>
    <n v="800.57"/>
    <n v="800.57"/>
    <n v="0"/>
    <n v="0"/>
    <n v="800.57"/>
    <n v="1.645306569741728E-5"/>
    <n v="740.39"/>
    <n v="2.62"/>
    <n v="743.01"/>
  </r>
  <r>
    <n v="1409"/>
    <n v="5.2"/>
    <s v="Exclude"/>
    <s v="Floyd County Easements"/>
    <s v="Horne Avenue - Zurshmeide, Herbert and Thelma L."/>
    <x v="30"/>
    <s v="tbd"/>
    <n v="0.01"/>
    <s v="Acres"/>
    <n v="16250"/>
    <n v="149.22"/>
    <s v="n/a"/>
    <s v="n/a"/>
    <s v="n/a"/>
    <s v="n/a"/>
    <n v="0"/>
    <n v="0"/>
    <n v="149.22"/>
    <n v="149.22"/>
    <n v="0"/>
    <n v="0"/>
    <n v="149.22"/>
    <n v="3.0667230390454383E-6"/>
    <n v="138"/>
    <n v="0.49"/>
    <n v="138.49"/>
  </r>
  <r>
    <n v="1410"/>
    <m/>
    <m/>
    <s v="Floyd County Easements TOTALS"/>
    <m/>
    <x v="1"/>
    <m/>
    <m/>
    <m/>
    <m/>
    <n v="344318.17999999993"/>
    <m/>
    <m/>
    <m/>
    <m/>
    <m/>
    <n v="0"/>
    <n v="344318.17999999993"/>
    <n v="344318.17999999993"/>
    <n v="0"/>
    <n v="0"/>
    <n v="344318.17999999993"/>
    <n v="7.0763201673247162E-3"/>
    <n v="318434.38000000006"/>
    <n v="1125.1200000000001"/>
    <n v="319559.49999999971"/>
  </r>
  <r>
    <n v="1411"/>
    <n v="3.1"/>
    <s v="Exclude"/>
    <s v="Administrative Assets"/>
    <s v="GIS"/>
    <x v="24"/>
    <m/>
    <m/>
    <m/>
    <m/>
    <n v="0"/>
    <n v="0"/>
    <n v="0"/>
    <n v="0"/>
    <n v="0"/>
    <n v="0"/>
    <n v="0"/>
    <n v="468000"/>
    <n v="311556.19"/>
    <n v="0"/>
    <n v="0"/>
    <n v="311556.19"/>
    <n v="6.4030059364040878E-3"/>
    <n v="288135.27"/>
    <n v="1018.08"/>
    <n v="289153.35000000003"/>
  </r>
  <r>
    <n v="1412"/>
    <n v="3.2"/>
    <s v="Exclude"/>
    <s v="Administrative Assets"/>
    <s v="Billing"/>
    <x v="24"/>
    <m/>
    <m/>
    <m/>
    <m/>
    <n v="0"/>
    <n v="0"/>
    <n v="0"/>
    <n v="0"/>
    <n v="0"/>
    <n v="0"/>
    <n v="0"/>
    <n v="115000"/>
    <n v="76557.61"/>
    <n v="0"/>
    <n v="0"/>
    <n v="76557.61"/>
    <n v="1.5733881946203955E-3"/>
    <n v="70802.47"/>
    <n v="250.17"/>
    <n v="71052.639999999999"/>
  </r>
  <r>
    <n v="1413"/>
    <n v="3.3"/>
    <s v="Exclude"/>
    <s v="Administrative Assets"/>
    <s v="SCADA"/>
    <x v="24"/>
    <m/>
    <m/>
    <m/>
    <m/>
    <n v="0"/>
    <n v="0"/>
    <n v="0"/>
    <n v="0"/>
    <n v="0"/>
    <n v="0"/>
    <n v="0"/>
    <n v="120000"/>
    <n v="79886.2"/>
    <n v="0"/>
    <n v="0"/>
    <n v="79886.2"/>
    <n v="1.6417963412531274E-3"/>
    <n v="73880.84"/>
    <n v="261.05"/>
    <n v="74141.89"/>
  </r>
  <r>
    <n v="1414"/>
    <m/>
    <m/>
    <s v="Administrative Assets TOTALS"/>
    <m/>
    <x v="1"/>
    <m/>
    <m/>
    <m/>
    <m/>
    <n v="0"/>
    <m/>
    <m/>
    <m/>
    <m/>
    <m/>
    <n v="0"/>
    <n v="703000"/>
    <n v="468000"/>
    <n v="0"/>
    <n v="0"/>
    <n v="468000"/>
    <n v="9.6181904722776115E-3"/>
    <n v="432818.57999999996"/>
    <n v="1529.3"/>
    <n v="434347.8800000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0" firstHeaderRow="1" firstDataRow="1" firstDataCol="1"/>
  <pivotFields count="26">
    <pivotField numFmtId="1" showAll="0"/>
    <pivotField showAll="0"/>
    <pivotField showAll="0"/>
    <pivotField showAll="0"/>
    <pivotField showAll="0"/>
    <pivotField axis="axisRow" showAll="0" sortType="ascending">
      <items count="35">
        <item x="9"/>
        <item m="1" x="32"/>
        <item x="10"/>
        <item x="30"/>
        <item x="11"/>
        <item x="7"/>
        <item x="16"/>
        <item m="1" x="31"/>
        <item x="12"/>
        <item x="15"/>
        <item x="14"/>
        <item h="1" x="17"/>
        <item x="13"/>
        <item h="1" x="21"/>
        <item x="6"/>
        <item x="8"/>
        <item x="0"/>
        <item x="4"/>
        <item x="3"/>
        <item h="1" x="18"/>
        <item x="2"/>
        <item x="5"/>
        <item x="26"/>
        <item x="25"/>
        <item x="23"/>
        <item x="24"/>
        <item x="29"/>
        <item x="28"/>
        <item x="27"/>
        <item x="22"/>
        <item x="20"/>
        <item h="1" x="19"/>
        <item m="1" x="33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showAll="0"/>
    <pivotField numFmtId="43" showAll="0"/>
    <pivotField numFmtId="43" showAll="0"/>
    <pivotField showAll="0"/>
    <pivotField numFmtId="43" showAll="0"/>
    <pivotField numFmtId="43" showAll="0"/>
    <pivotField dataField="1" numFmtId="43" showAll="0"/>
  </pivotFields>
  <rowFields count="1">
    <field x="5"/>
  </rowFields>
  <rowItems count="27">
    <i>
      <x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2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Sum of Total Allocated Cost" fld="25" baseField="5" baseItem="0" numFmtId="43"/>
  </dataFields>
  <formats count="7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5" type="button" dataOnly="0" labelOnly="1" outline="0" axis="axisRow" fieldPosition="0"/>
    </format>
    <format dxfId="8">
      <pivotArea dataOnly="0" labelOnly="1" fieldPosition="0">
        <references count="1">
          <reference field="5" count="0"/>
        </references>
      </pivotArea>
    </format>
    <format dxfId="7">
      <pivotArea dataOnly="0" labelOnly="1" grandRow="1" outline="0" fieldPosition="0"/>
    </format>
    <format dxfId="6">
      <pivotArea dataOnly="0" labelOnly="1" outline="0" axis="axisValues" fieldPosition="0"/>
    </format>
    <format dxfId="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5"/>
  <sheetViews>
    <sheetView tabSelected="1" workbookViewId="0">
      <selection activeCell="D28" sqref="D28"/>
    </sheetView>
  </sheetViews>
  <sheetFormatPr defaultRowHeight="12.75" x14ac:dyDescent="0.2"/>
  <sheetData>
    <row r="3" spans="1:1" ht="15.75" x14ac:dyDescent="0.2">
      <c r="A3" s="199" t="s">
        <v>0</v>
      </c>
    </row>
    <row r="4" spans="1:1" ht="15.75" x14ac:dyDescent="0.2">
      <c r="A4" s="199" t="s">
        <v>1</v>
      </c>
    </row>
    <row r="5" spans="1:1" ht="15.75" x14ac:dyDescent="0.2">
      <c r="A5" s="199" t="s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O60"/>
  <sheetViews>
    <sheetView topLeftCell="A30" zoomScaleNormal="100" workbookViewId="0">
      <selection activeCell="O41" sqref="O41"/>
    </sheetView>
  </sheetViews>
  <sheetFormatPr defaultRowHeight="15" x14ac:dyDescent="0.25"/>
  <cols>
    <col min="1" max="1" width="1.1640625" style="111" customWidth="1"/>
    <col min="2" max="2" width="13.6640625" style="111" customWidth="1"/>
    <col min="3" max="3" width="13.83203125" style="111" customWidth="1"/>
    <col min="4" max="5" width="10.5" style="111" customWidth="1"/>
    <col min="6" max="6" width="42.1640625" style="111" customWidth="1"/>
    <col min="7" max="8" width="12.6640625" style="111" hidden="1" customWidth="1"/>
    <col min="9" max="9" width="20.6640625" style="111" hidden="1" customWidth="1"/>
    <col min="10" max="10" width="12.6640625" style="111" hidden="1" customWidth="1"/>
    <col min="11" max="11" width="14.5" style="111" hidden="1" customWidth="1"/>
    <col min="12" max="12" width="16.83203125" style="111" bestFit="1" customWidth="1"/>
    <col min="13" max="13" width="23.1640625" style="111" customWidth="1"/>
    <col min="14" max="15" width="10.83203125" style="113" customWidth="1"/>
    <col min="16" max="242" width="8.83203125" style="111"/>
    <col min="243" max="243" width="1.1640625" style="111" customWidth="1"/>
    <col min="244" max="244" width="10.6640625" style="111" customWidth="1"/>
    <col min="245" max="245" width="11.1640625" style="111" customWidth="1"/>
    <col min="246" max="247" width="10.5" style="111" customWidth="1"/>
    <col min="248" max="248" width="42.1640625" style="111" customWidth="1"/>
    <col min="249" max="250" width="12.6640625" style="111" customWidth="1"/>
    <col min="251" max="251" width="20.6640625" style="111" customWidth="1"/>
    <col min="252" max="252" width="12.6640625" style="111" customWidth="1"/>
    <col min="253" max="253" width="14.5" style="111" bestFit="1" customWidth="1"/>
    <col min="254" max="255" width="14.1640625" style="111" customWidth="1"/>
    <col min="256" max="256" width="7.1640625" style="111" customWidth="1"/>
    <col min="257" max="257" width="12.33203125" style="111" bestFit="1" customWidth="1"/>
    <col min="258" max="258" width="22.83203125" style="111" customWidth="1"/>
    <col min="259" max="259" width="12.1640625" style="111" customWidth="1"/>
    <col min="260" max="260" width="10.83203125" style="111" customWidth="1"/>
    <col min="261" max="261" width="27.5" style="111" customWidth="1"/>
    <col min="262" max="267" width="8.83203125" style="111"/>
    <col min="268" max="268" width="8" style="111" customWidth="1"/>
    <col min="269" max="269" width="21.1640625" style="111" bestFit="1" customWidth="1"/>
    <col min="270" max="270" width="8.83203125" style="111"/>
    <col min="271" max="271" width="24" style="111" customWidth="1"/>
    <col min="272" max="498" width="8.83203125" style="111"/>
    <col min="499" max="499" width="1.1640625" style="111" customWidth="1"/>
    <col min="500" max="500" width="10.6640625" style="111" customWidth="1"/>
    <col min="501" max="501" width="11.1640625" style="111" customWidth="1"/>
    <col min="502" max="503" width="10.5" style="111" customWidth="1"/>
    <col min="504" max="504" width="42.1640625" style="111" customWidth="1"/>
    <col min="505" max="506" width="12.6640625" style="111" customWidth="1"/>
    <col min="507" max="507" width="20.6640625" style="111" customWidth="1"/>
    <col min="508" max="508" width="12.6640625" style="111" customWidth="1"/>
    <col min="509" max="509" width="14.5" style="111" bestFit="1" customWidth="1"/>
    <col min="510" max="511" width="14.1640625" style="111" customWidth="1"/>
    <col min="512" max="512" width="7.1640625" style="111" customWidth="1"/>
    <col min="513" max="513" width="12.33203125" style="111" bestFit="1" customWidth="1"/>
    <col min="514" max="514" width="22.83203125" style="111" customWidth="1"/>
    <col min="515" max="515" width="12.1640625" style="111" customWidth="1"/>
    <col min="516" max="516" width="10.83203125" style="111" customWidth="1"/>
    <col min="517" max="517" width="27.5" style="111" customWidth="1"/>
    <col min="518" max="523" width="8.83203125" style="111"/>
    <col min="524" max="524" width="8" style="111" customWidth="1"/>
    <col min="525" max="525" width="21.1640625" style="111" bestFit="1" customWidth="1"/>
    <col min="526" max="526" width="8.83203125" style="111"/>
    <col min="527" max="527" width="24" style="111" customWidth="1"/>
    <col min="528" max="754" width="8.83203125" style="111"/>
    <col min="755" max="755" width="1.1640625" style="111" customWidth="1"/>
    <col min="756" max="756" width="10.6640625" style="111" customWidth="1"/>
    <col min="757" max="757" width="11.1640625" style="111" customWidth="1"/>
    <col min="758" max="759" width="10.5" style="111" customWidth="1"/>
    <col min="760" max="760" width="42.1640625" style="111" customWidth="1"/>
    <col min="761" max="762" width="12.6640625" style="111" customWidth="1"/>
    <col min="763" max="763" width="20.6640625" style="111" customWidth="1"/>
    <col min="764" max="764" width="12.6640625" style="111" customWidth="1"/>
    <col min="765" max="765" width="14.5" style="111" bestFit="1" customWidth="1"/>
    <col min="766" max="767" width="14.1640625" style="111" customWidth="1"/>
    <col min="768" max="768" width="7.1640625" style="111" customWidth="1"/>
    <col min="769" max="769" width="12.33203125" style="111" bestFit="1" customWidth="1"/>
    <col min="770" max="770" width="22.83203125" style="111" customWidth="1"/>
    <col min="771" max="771" width="12.1640625" style="111" customWidth="1"/>
    <col min="772" max="772" width="10.83203125" style="111" customWidth="1"/>
    <col min="773" max="773" width="27.5" style="111" customWidth="1"/>
    <col min="774" max="779" width="8.83203125" style="111"/>
    <col min="780" max="780" width="8" style="111" customWidth="1"/>
    <col min="781" max="781" width="21.1640625" style="111" bestFit="1" customWidth="1"/>
    <col min="782" max="782" width="8.83203125" style="111"/>
    <col min="783" max="783" width="24" style="111" customWidth="1"/>
    <col min="784" max="1010" width="8.83203125" style="111"/>
    <col min="1011" max="1011" width="1.1640625" style="111" customWidth="1"/>
    <col min="1012" max="1012" width="10.6640625" style="111" customWidth="1"/>
    <col min="1013" max="1013" width="11.1640625" style="111" customWidth="1"/>
    <col min="1014" max="1015" width="10.5" style="111" customWidth="1"/>
    <col min="1016" max="1016" width="42.1640625" style="111" customWidth="1"/>
    <col min="1017" max="1018" width="12.6640625" style="111" customWidth="1"/>
    <col min="1019" max="1019" width="20.6640625" style="111" customWidth="1"/>
    <col min="1020" max="1020" width="12.6640625" style="111" customWidth="1"/>
    <col min="1021" max="1021" width="14.5" style="111" bestFit="1" customWidth="1"/>
    <col min="1022" max="1023" width="14.1640625" style="111" customWidth="1"/>
    <col min="1024" max="1024" width="7.1640625" style="111" customWidth="1"/>
    <col min="1025" max="1025" width="12.33203125" style="111" bestFit="1" customWidth="1"/>
    <col min="1026" max="1026" width="22.83203125" style="111" customWidth="1"/>
    <col min="1027" max="1027" width="12.1640625" style="111" customWidth="1"/>
    <col min="1028" max="1028" width="10.83203125" style="111" customWidth="1"/>
    <col min="1029" max="1029" width="27.5" style="111" customWidth="1"/>
    <col min="1030" max="1035" width="8.83203125" style="111"/>
    <col min="1036" max="1036" width="8" style="111" customWidth="1"/>
    <col min="1037" max="1037" width="21.1640625" style="111" bestFit="1" customWidth="1"/>
    <col min="1038" max="1038" width="8.83203125" style="111"/>
    <col min="1039" max="1039" width="24" style="111" customWidth="1"/>
    <col min="1040" max="1266" width="8.83203125" style="111"/>
    <col min="1267" max="1267" width="1.1640625" style="111" customWidth="1"/>
    <col min="1268" max="1268" width="10.6640625" style="111" customWidth="1"/>
    <col min="1269" max="1269" width="11.1640625" style="111" customWidth="1"/>
    <col min="1270" max="1271" width="10.5" style="111" customWidth="1"/>
    <col min="1272" max="1272" width="42.1640625" style="111" customWidth="1"/>
    <col min="1273" max="1274" width="12.6640625" style="111" customWidth="1"/>
    <col min="1275" max="1275" width="20.6640625" style="111" customWidth="1"/>
    <col min="1276" max="1276" width="12.6640625" style="111" customWidth="1"/>
    <col min="1277" max="1277" width="14.5" style="111" bestFit="1" customWidth="1"/>
    <col min="1278" max="1279" width="14.1640625" style="111" customWidth="1"/>
    <col min="1280" max="1280" width="7.1640625" style="111" customWidth="1"/>
    <col min="1281" max="1281" width="12.33203125" style="111" bestFit="1" customWidth="1"/>
    <col min="1282" max="1282" width="22.83203125" style="111" customWidth="1"/>
    <col min="1283" max="1283" width="12.1640625" style="111" customWidth="1"/>
    <col min="1284" max="1284" width="10.83203125" style="111" customWidth="1"/>
    <col min="1285" max="1285" width="27.5" style="111" customWidth="1"/>
    <col min="1286" max="1291" width="8.83203125" style="111"/>
    <col min="1292" max="1292" width="8" style="111" customWidth="1"/>
    <col min="1293" max="1293" width="21.1640625" style="111" bestFit="1" customWidth="1"/>
    <col min="1294" max="1294" width="8.83203125" style="111"/>
    <col min="1295" max="1295" width="24" style="111" customWidth="1"/>
    <col min="1296" max="1522" width="8.83203125" style="111"/>
    <col min="1523" max="1523" width="1.1640625" style="111" customWidth="1"/>
    <col min="1524" max="1524" width="10.6640625" style="111" customWidth="1"/>
    <col min="1525" max="1525" width="11.1640625" style="111" customWidth="1"/>
    <col min="1526" max="1527" width="10.5" style="111" customWidth="1"/>
    <col min="1528" max="1528" width="42.1640625" style="111" customWidth="1"/>
    <col min="1529" max="1530" width="12.6640625" style="111" customWidth="1"/>
    <col min="1531" max="1531" width="20.6640625" style="111" customWidth="1"/>
    <col min="1532" max="1532" width="12.6640625" style="111" customWidth="1"/>
    <col min="1533" max="1533" width="14.5" style="111" bestFit="1" customWidth="1"/>
    <col min="1534" max="1535" width="14.1640625" style="111" customWidth="1"/>
    <col min="1536" max="1536" width="7.1640625" style="111" customWidth="1"/>
    <col min="1537" max="1537" width="12.33203125" style="111" bestFit="1" customWidth="1"/>
    <col min="1538" max="1538" width="22.83203125" style="111" customWidth="1"/>
    <col min="1539" max="1539" width="12.1640625" style="111" customWidth="1"/>
    <col min="1540" max="1540" width="10.83203125" style="111" customWidth="1"/>
    <col min="1541" max="1541" width="27.5" style="111" customWidth="1"/>
    <col min="1542" max="1547" width="8.83203125" style="111"/>
    <col min="1548" max="1548" width="8" style="111" customWidth="1"/>
    <col min="1549" max="1549" width="21.1640625" style="111" bestFit="1" customWidth="1"/>
    <col min="1550" max="1550" width="8.83203125" style="111"/>
    <col min="1551" max="1551" width="24" style="111" customWidth="1"/>
    <col min="1552" max="1778" width="8.83203125" style="111"/>
    <col min="1779" max="1779" width="1.1640625" style="111" customWidth="1"/>
    <col min="1780" max="1780" width="10.6640625" style="111" customWidth="1"/>
    <col min="1781" max="1781" width="11.1640625" style="111" customWidth="1"/>
    <col min="1782" max="1783" width="10.5" style="111" customWidth="1"/>
    <col min="1784" max="1784" width="42.1640625" style="111" customWidth="1"/>
    <col min="1785" max="1786" width="12.6640625" style="111" customWidth="1"/>
    <col min="1787" max="1787" width="20.6640625" style="111" customWidth="1"/>
    <col min="1788" max="1788" width="12.6640625" style="111" customWidth="1"/>
    <col min="1789" max="1789" width="14.5" style="111" bestFit="1" customWidth="1"/>
    <col min="1790" max="1791" width="14.1640625" style="111" customWidth="1"/>
    <col min="1792" max="1792" width="7.1640625" style="111" customWidth="1"/>
    <col min="1793" max="1793" width="12.33203125" style="111" bestFit="1" customWidth="1"/>
    <col min="1794" max="1794" width="22.83203125" style="111" customWidth="1"/>
    <col min="1795" max="1795" width="12.1640625" style="111" customWidth="1"/>
    <col min="1796" max="1796" width="10.83203125" style="111" customWidth="1"/>
    <col min="1797" max="1797" width="27.5" style="111" customWidth="1"/>
    <col min="1798" max="1803" width="8.83203125" style="111"/>
    <col min="1804" max="1804" width="8" style="111" customWidth="1"/>
    <col min="1805" max="1805" width="21.1640625" style="111" bestFit="1" customWidth="1"/>
    <col min="1806" max="1806" width="8.83203125" style="111"/>
    <col min="1807" max="1807" width="24" style="111" customWidth="1"/>
    <col min="1808" max="2034" width="8.83203125" style="111"/>
    <col min="2035" max="2035" width="1.1640625" style="111" customWidth="1"/>
    <col min="2036" max="2036" width="10.6640625" style="111" customWidth="1"/>
    <col min="2037" max="2037" width="11.1640625" style="111" customWidth="1"/>
    <col min="2038" max="2039" width="10.5" style="111" customWidth="1"/>
    <col min="2040" max="2040" width="42.1640625" style="111" customWidth="1"/>
    <col min="2041" max="2042" width="12.6640625" style="111" customWidth="1"/>
    <col min="2043" max="2043" width="20.6640625" style="111" customWidth="1"/>
    <col min="2044" max="2044" width="12.6640625" style="111" customWidth="1"/>
    <col min="2045" max="2045" width="14.5" style="111" bestFit="1" customWidth="1"/>
    <col min="2046" max="2047" width="14.1640625" style="111" customWidth="1"/>
    <col min="2048" max="2048" width="7.1640625" style="111" customWidth="1"/>
    <col min="2049" max="2049" width="12.33203125" style="111" bestFit="1" customWidth="1"/>
    <col min="2050" max="2050" width="22.83203125" style="111" customWidth="1"/>
    <col min="2051" max="2051" width="12.1640625" style="111" customWidth="1"/>
    <col min="2052" max="2052" width="10.83203125" style="111" customWidth="1"/>
    <col min="2053" max="2053" width="27.5" style="111" customWidth="1"/>
    <col min="2054" max="2059" width="8.83203125" style="111"/>
    <col min="2060" max="2060" width="8" style="111" customWidth="1"/>
    <col min="2061" max="2061" width="21.1640625" style="111" bestFit="1" customWidth="1"/>
    <col min="2062" max="2062" width="8.83203125" style="111"/>
    <col min="2063" max="2063" width="24" style="111" customWidth="1"/>
    <col min="2064" max="2290" width="8.83203125" style="111"/>
    <col min="2291" max="2291" width="1.1640625" style="111" customWidth="1"/>
    <col min="2292" max="2292" width="10.6640625" style="111" customWidth="1"/>
    <col min="2293" max="2293" width="11.1640625" style="111" customWidth="1"/>
    <col min="2294" max="2295" width="10.5" style="111" customWidth="1"/>
    <col min="2296" max="2296" width="42.1640625" style="111" customWidth="1"/>
    <col min="2297" max="2298" width="12.6640625" style="111" customWidth="1"/>
    <col min="2299" max="2299" width="20.6640625" style="111" customWidth="1"/>
    <col min="2300" max="2300" width="12.6640625" style="111" customWidth="1"/>
    <col min="2301" max="2301" width="14.5" style="111" bestFit="1" customWidth="1"/>
    <col min="2302" max="2303" width="14.1640625" style="111" customWidth="1"/>
    <col min="2304" max="2304" width="7.1640625" style="111" customWidth="1"/>
    <col min="2305" max="2305" width="12.33203125" style="111" bestFit="1" customWidth="1"/>
    <col min="2306" max="2306" width="22.83203125" style="111" customWidth="1"/>
    <col min="2307" max="2307" width="12.1640625" style="111" customWidth="1"/>
    <col min="2308" max="2308" width="10.83203125" style="111" customWidth="1"/>
    <col min="2309" max="2309" width="27.5" style="111" customWidth="1"/>
    <col min="2310" max="2315" width="8.83203125" style="111"/>
    <col min="2316" max="2316" width="8" style="111" customWidth="1"/>
    <col min="2317" max="2317" width="21.1640625" style="111" bestFit="1" customWidth="1"/>
    <col min="2318" max="2318" width="8.83203125" style="111"/>
    <col min="2319" max="2319" width="24" style="111" customWidth="1"/>
    <col min="2320" max="2546" width="8.83203125" style="111"/>
    <col min="2547" max="2547" width="1.1640625" style="111" customWidth="1"/>
    <col min="2548" max="2548" width="10.6640625" style="111" customWidth="1"/>
    <col min="2549" max="2549" width="11.1640625" style="111" customWidth="1"/>
    <col min="2550" max="2551" width="10.5" style="111" customWidth="1"/>
    <col min="2552" max="2552" width="42.1640625" style="111" customWidth="1"/>
    <col min="2553" max="2554" width="12.6640625" style="111" customWidth="1"/>
    <col min="2555" max="2555" width="20.6640625" style="111" customWidth="1"/>
    <col min="2556" max="2556" width="12.6640625" style="111" customWidth="1"/>
    <col min="2557" max="2557" width="14.5" style="111" bestFit="1" customWidth="1"/>
    <col min="2558" max="2559" width="14.1640625" style="111" customWidth="1"/>
    <col min="2560" max="2560" width="7.1640625" style="111" customWidth="1"/>
    <col min="2561" max="2561" width="12.33203125" style="111" bestFit="1" customWidth="1"/>
    <col min="2562" max="2562" width="22.83203125" style="111" customWidth="1"/>
    <col min="2563" max="2563" width="12.1640625" style="111" customWidth="1"/>
    <col min="2564" max="2564" width="10.83203125" style="111" customWidth="1"/>
    <col min="2565" max="2565" width="27.5" style="111" customWidth="1"/>
    <col min="2566" max="2571" width="8.83203125" style="111"/>
    <col min="2572" max="2572" width="8" style="111" customWidth="1"/>
    <col min="2573" max="2573" width="21.1640625" style="111" bestFit="1" customWidth="1"/>
    <col min="2574" max="2574" width="8.83203125" style="111"/>
    <col min="2575" max="2575" width="24" style="111" customWidth="1"/>
    <col min="2576" max="2802" width="8.83203125" style="111"/>
    <col min="2803" max="2803" width="1.1640625" style="111" customWidth="1"/>
    <col min="2804" max="2804" width="10.6640625" style="111" customWidth="1"/>
    <col min="2805" max="2805" width="11.1640625" style="111" customWidth="1"/>
    <col min="2806" max="2807" width="10.5" style="111" customWidth="1"/>
    <col min="2808" max="2808" width="42.1640625" style="111" customWidth="1"/>
    <col min="2809" max="2810" width="12.6640625" style="111" customWidth="1"/>
    <col min="2811" max="2811" width="20.6640625" style="111" customWidth="1"/>
    <col min="2812" max="2812" width="12.6640625" style="111" customWidth="1"/>
    <col min="2813" max="2813" width="14.5" style="111" bestFit="1" customWidth="1"/>
    <col min="2814" max="2815" width="14.1640625" style="111" customWidth="1"/>
    <col min="2816" max="2816" width="7.1640625" style="111" customWidth="1"/>
    <col min="2817" max="2817" width="12.33203125" style="111" bestFit="1" customWidth="1"/>
    <col min="2818" max="2818" width="22.83203125" style="111" customWidth="1"/>
    <col min="2819" max="2819" width="12.1640625" style="111" customWidth="1"/>
    <col min="2820" max="2820" width="10.83203125" style="111" customWidth="1"/>
    <col min="2821" max="2821" width="27.5" style="111" customWidth="1"/>
    <col min="2822" max="2827" width="8.83203125" style="111"/>
    <col min="2828" max="2828" width="8" style="111" customWidth="1"/>
    <col min="2829" max="2829" width="21.1640625" style="111" bestFit="1" customWidth="1"/>
    <col min="2830" max="2830" width="8.83203125" style="111"/>
    <col min="2831" max="2831" width="24" style="111" customWidth="1"/>
    <col min="2832" max="3058" width="8.83203125" style="111"/>
    <col min="3059" max="3059" width="1.1640625" style="111" customWidth="1"/>
    <col min="3060" max="3060" width="10.6640625" style="111" customWidth="1"/>
    <col min="3061" max="3061" width="11.1640625" style="111" customWidth="1"/>
    <col min="3062" max="3063" width="10.5" style="111" customWidth="1"/>
    <col min="3064" max="3064" width="42.1640625" style="111" customWidth="1"/>
    <col min="3065" max="3066" width="12.6640625" style="111" customWidth="1"/>
    <col min="3067" max="3067" width="20.6640625" style="111" customWidth="1"/>
    <col min="3068" max="3068" width="12.6640625" style="111" customWidth="1"/>
    <col min="3069" max="3069" width="14.5" style="111" bestFit="1" customWidth="1"/>
    <col min="3070" max="3071" width="14.1640625" style="111" customWidth="1"/>
    <col min="3072" max="3072" width="7.1640625" style="111" customWidth="1"/>
    <col min="3073" max="3073" width="12.33203125" style="111" bestFit="1" customWidth="1"/>
    <col min="3074" max="3074" width="22.83203125" style="111" customWidth="1"/>
    <col min="3075" max="3075" width="12.1640625" style="111" customWidth="1"/>
    <col min="3076" max="3076" width="10.83203125" style="111" customWidth="1"/>
    <col min="3077" max="3077" width="27.5" style="111" customWidth="1"/>
    <col min="3078" max="3083" width="8.83203125" style="111"/>
    <col min="3084" max="3084" width="8" style="111" customWidth="1"/>
    <col min="3085" max="3085" width="21.1640625" style="111" bestFit="1" customWidth="1"/>
    <col min="3086" max="3086" width="8.83203125" style="111"/>
    <col min="3087" max="3087" width="24" style="111" customWidth="1"/>
    <col min="3088" max="3314" width="8.83203125" style="111"/>
    <col min="3315" max="3315" width="1.1640625" style="111" customWidth="1"/>
    <col min="3316" max="3316" width="10.6640625" style="111" customWidth="1"/>
    <col min="3317" max="3317" width="11.1640625" style="111" customWidth="1"/>
    <col min="3318" max="3319" width="10.5" style="111" customWidth="1"/>
    <col min="3320" max="3320" width="42.1640625" style="111" customWidth="1"/>
    <col min="3321" max="3322" width="12.6640625" style="111" customWidth="1"/>
    <col min="3323" max="3323" width="20.6640625" style="111" customWidth="1"/>
    <col min="3324" max="3324" width="12.6640625" style="111" customWidth="1"/>
    <col min="3325" max="3325" width="14.5" style="111" bestFit="1" customWidth="1"/>
    <col min="3326" max="3327" width="14.1640625" style="111" customWidth="1"/>
    <col min="3328" max="3328" width="7.1640625" style="111" customWidth="1"/>
    <col min="3329" max="3329" width="12.33203125" style="111" bestFit="1" customWidth="1"/>
    <col min="3330" max="3330" width="22.83203125" style="111" customWidth="1"/>
    <col min="3331" max="3331" width="12.1640625" style="111" customWidth="1"/>
    <col min="3332" max="3332" width="10.83203125" style="111" customWidth="1"/>
    <col min="3333" max="3333" width="27.5" style="111" customWidth="1"/>
    <col min="3334" max="3339" width="8.83203125" style="111"/>
    <col min="3340" max="3340" width="8" style="111" customWidth="1"/>
    <col min="3341" max="3341" width="21.1640625" style="111" bestFit="1" customWidth="1"/>
    <col min="3342" max="3342" width="8.83203125" style="111"/>
    <col min="3343" max="3343" width="24" style="111" customWidth="1"/>
    <col min="3344" max="3570" width="8.83203125" style="111"/>
    <col min="3571" max="3571" width="1.1640625" style="111" customWidth="1"/>
    <col min="3572" max="3572" width="10.6640625" style="111" customWidth="1"/>
    <col min="3573" max="3573" width="11.1640625" style="111" customWidth="1"/>
    <col min="3574" max="3575" width="10.5" style="111" customWidth="1"/>
    <col min="3576" max="3576" width="42.1640625" style="111" customWidth="1"/>
    <col min="3577" max="3578" width="12.6640625" style="111" customWidth="1"/>
    <col min="3579" max="3579" width="20.6640625" style="111" customWidth="1"/>
    <col min="3580" max="3580" width="12.6640625" style="111" customWidth="1"/>
    <col min="3581" max="3581" width="14.5" style="111" bestFit="1" customWidth="1"/>
    <col min="3582" max="3583" width="14.1640625" style="111" customWidth="1"/>
    <col min="3584" max="3584" width="7.1640625" style="111" customWidth="1"/>
    <col min="3585" max="3585" width="12.33203125" style="111" bestFit="1" customWidth="1"/>
    <col min="3586" max="3586" width="22.83203125" style="111" customWidth="1"/>
    <col min="3587" max="3587" width="12.1640625" style="111" customWidth="1"/>
    <col min="3588" max="3588" width="10.83203125" style="111" customWidth="1"/>
    <col min="3589" max="3589" width="27.5" style="111" customWidth="1"/>
    <col min="3590" max="3595" width="8.83203125" style="111"/>
    <col min="3596" max="3596" width="8" style="111" customWidth="1"/>
    <col min="3597" max="3597" width="21.1640625" style="111" bestFit="1" customWidth="1"/>
    <col min="3598" max="3598" width="8.83203125" style="111"/>
    <col min="3599" max="3599" width="24" style="111" customWidth="1"/>
    <col min="3600" max="3826" width="8.83203125" style="111"/>
    <col min="3827" max="3827" width="1.1640625" style="111" customWidth="1"/>
    <col min="3828" max="3828" width="10.6640625" style="111" customWidth="1"/>
    <col min="3829" max="3829" width="11.1640625" style="111" customWidth="1"/>
    <col min="3830" max="3831" width="10.5" style="111" customWidth="1"/>
    <col min="3832" max="3832" width="42.1640625" style="111" customWidth="1"/>
    <col min="3833" max="3834" width="12.6640625" style="111" customWidth="1"/>
    <col min="3835" max="3835" width="20.6640625" style="111" customWidth="1"/>
    <col min="3836" max="3836" width="12.6640625" style="111" customWidth="1"/>
    <col min="3837" max="3837" width="14.5" style="111" bestFit="1" customWidth="1"/>
    <col min="3838" max="3839" width="14.1640625" style="111" customWidth="1"/>
    <col min="3840" max="3840" width="7.1640625" style="111" customWidth="1"/>
    <col min="3841" max="3841" width="12.33203125" style="111" bestFit="1" customWidth="1"/>
    <col min="3842" max="3842" width="22.83203125" style="111" customWidth="1"/>
    <col min="3843" max="3843" width="12.1640625" style="111" customWidth="1"/>
    <col min="3844" max="3844" width="10.83203125" style="111" customWidth="1"/>
    <col min="3845" max="3845" width="27.5" style="111" customWidth="1"/>
    <col min="3846" max="3851" width="8.83203125" style="111"/>
    <col min="3852" max="3852" width="8" style="111" customWidth="1"/>
    <col min="3853" max="3853" width="21.1640625" style="111" bestFit="1" customWidth="1"/>
    <col min="3854" max="3854" width="8.83203125" style="111"/>
    <col min="3855" max="3855" width="24" style="111" customWidth="1"/>
    <col min="3856" max="4082" width="8.83203125" style="111"/>
    <col min="4083" max="4083" width="1.1640625" style="111" customWidth="1"/>
    <col min="4084" max="4084" width="10.6640625" style="111" customWidth="1"/>
    <col min="4085" max="4085" width="11.1640625" style="111" customWidth="1"/>
    <col min="4086" max="4087" width="10.5" style="111" customWidth="1"/>
    <col min="4088" max="4088" width="42.1640625" style="111" customWidth="1"/>
    <col min="4089" max="4090" width="12.6640625" style="111" customWidth="1"/>
    <col min="4091" max="4091" width="20.6640625" style="111" customWidth="1"/>
    <col min="4092" max="4092" width="12.6640625" style="111" customWidth="1"/>
    <col min="4093" max="4093" width="14.5" style="111" bestFit="1" customWidth="1"/>
    <col min="4094" max="4095" width="14.1640625" style="111" customWidth="1"/>
    <col min="4096" max="4096" width="7.1640625" style="111" customWidth="1"/>
    <col min="4097" max="4097" width="12.33203125" style="111" bestFit="1" customWidth="1"/>
    <col min="4098" max="4098" width="22.83203125" style="111" customWidth="1"/>
    <col min="4099" max="4099" width="12.1640625" style="111" customWidth="1"/>
    <col min="4100" max="4100" width="10.83203125" style="111" customWidth="1"/>
    <col min="4101" max="4101" width="27.5" style="111" customWidth="1"/>
    <col min="4102" max="4107" width="8.83203125" style="111"/>
    <col min="4108" max="4108" width="8" style="111" customWidth="1"/>
    <col min="4109" max="4109" width="21.1640625" style="111" bestFit="1" customWidth="1"/>
    <col min="4110" max="4110" width="8.83203125" style="111"/>
    <col min="4111" max="4111" width="24" style="111" customWidth="1"/>
    <col min="4112" max="4338" width="8.83203125" style="111"/>
    <col min="4339" max="4339" width="1.1640625" style="111" customWidth="1"/>
    <col min="4340" max="4340" width="10.6640625" style="111" customWidth="1"/>
    <col min="4341" max="4341" width="11.1640625" style="111" customWidth="1"/>
    <col min="4342" max="4343" width="10.5" style="111" customWidth="1"/>
    <col min="4344" max="4344" width="42.1640625" style="111" customWidth="1"/>
    <col min="4345" max="4346" width="12.6640625" style="111" customWidth="1"/>
    <col min="4347" max="4347" width="20.6640625" style="111" customWidth="1"/>
    <col min="4348" max="4348" width="12.6640625" style="111" customWidth="1"/>
    <col min="4349" max="4349" width="14.5" style="111" bestFit="1" customWidth="1"/>
    <col min="4350" max="4351" width="14.1640625" style="111" customWidth="1"/>
    <col min="4352" max="4352" width="7.1640625" style="111" customWidth="1"/>
    <col min="4353" max="4353" width="12.33203125" style="111" bestFit="1" customWidth="1"/>
    <col min="4354" max="4354" width="22.83203125" style="111" customWidth="1"/>
    <col min="4355" max="4355" width="12.1640625" style="111" customWidth="1"/>
    <col min="4356" max="4356" width="10.83203125" style="111" customWidth="1"/>
    <col min="4357" max="4357" width="27.5" style="111" customWidth="1"/>
    <col min="4358" max="4363" width="8.83203125" style="111"/>
    <col min="4364" max="4364" width="8" style="111" customWidth="1"/>
    <col min="4365" max="4365" width="21.1640625" style="111" bestFit="1" customWidth="1"/>
    <col min="4366" max="4366" width="8.83203125" style="111"/>
    <col min="4367" max="4367" width="24" style="111" customWidth="1"/>
    <col min="4368" max="4594" width="8.83203125" style="111"/>
    <col min="4595" max="4595" width="1.1640625" style="111" customWidth="1"/>
    <col min="4596" max="4596" width="10.6640625" style="111" customWidth="1"/>
    <col min="4597" max="4597" width="11.1640625" style="111" customWidth="1"/>
    <col min="4598" max="4599" width="10.5" style="111" customWidth="1"/>
    <col min="4600" max="4600" width="42.1640625" style="111" customWidth="1"/>
    <col min="4601" max="4602" width="12.6640625" style="111" customWidth="1"/>
    <col min="4603" max="4603" width="20.6640625" style="111" customWidth="1"/>
    <col min="4604" max="4604" width="12.6640625" style="111" customWidth="1"/>
    <col min="4605" max="4605" width="14.5" style="111" bestFit="1" customWidth="1"/>
    <col min="4606" max="4607" width="14.1640625" style="111" customWidth="1"/>
    <col min="4608" max="4608" width="7.1640625" style="111" customWidth="1"/>
    <col min="4609" max="4609" width="12.33203125" style="111" bestFit="1" customWidth="1"/>
    <col min="4610" max="4610" width="22.83203125" style="111" customWidth="1"/>
    <col min="4611" max="4611" width="12.1640625" style="111" customWidth="1"/>
    <col min="4612" max="4612" width="10.83203125" style="111" customWidth="1"/>
    <col min="4613" max="4613" width="27.5" style="111" customWidth="1"/>
    <col min="4614" max="4619" width="8.83203125" style="111"/>
    <col min="4620" max="4620" width="8" style="111" customWidth="1"/>
    <col min="4621" max="4621" width="21.1640625" style="111" bestFit="1" customWidth="1"/>
    <col min="4622" max="4622" width="8.83203125" style="111"/>
    <col min="4623" max="4623" width="24" style="111" customWidth="1"/>
    <col min="4624" max="4850" width="8.83203125" style="111"/>
    <col min="4851" max="4851" width="1.1640625" style="111" customWidth="1"/>
    <col min="4852" max="4852" width="10.6640625" style="111" customWidth="1"/>
    <col min="4853" max="4853" width="11.1640625" style="111" customWidth="1"/>
    <col min="4854" max="4855" width="10.5" style="111" customWidth="1"/>
    <col min="4856" max="4856" width="42.1640625" style="111" customWidth="1"/>
    <col min="4857" max="4858" width="12.6640625" style="111" customWidth="1"/>
    <col min="4859" max="4859" width="20.6640625" style="111" customWidth="1"/>
    <col min="4860" max="4860" width="12.6640625" style="111" customWidth="1"/>
    <col min="4861" max="4861" width="14.5" style="111" bestFit="1" customWidth="1"/>
    <col min="4862" max="4863" width="14.1640625" style="111" customWidth="1"/>
    <col min="4864" max="4864" width="7.1640625" style="111" customWidth="1"/>
    <col min="4865" max="4865" width="12.33203125" style="111" bestFit="1" customWidth="1"/>
    <col min="4866" max="4866" width="22.83203125" style="111" customWidth="1"/>
    <col min="4867" max="4867" width="12.1640625" style="111" customWidth="1"/>
    <col min="4868" max="4868" width="10.83203125" style="111" customWidth="1"/>
    <col min="4869" max="4869" width="27.5" style="111" customWidth="1"/>
    <col min="4870" max="4875" width="8.83203125" style="111"/>
    <col min="4876" max="4876" width="8" style="111" customWidth="1"/>
    <col min="4877" max="4877" width="21.1640625" style="111" bestFit="1" customWidth="1"/>
    <col min="4878" max="4878" width="8.83203125" style="111"/>
    <col min="4879" max="4879" width="24" style="111" customWidth="1"/>
    <col min="4880" max="5106" width="8.83203125" style="111"/>
    <col min="5107" max="5107" width="1.1640625" style="111" customWidth="1"/>
    <col min="5108" max="5108" width="10.6640625" style="111" customWidth="1"/>
    <col min="5109" max="5109" width="11.1640625" style="111" customWidth="1"/>
    <col min="5110" max="5111" width="10.5" style="111" customWidth="1"/>
    <col min="5112" max="5112" width="42.1640625" style="111" customWidth="1"/>
    <col min="5113" max="5114" width="12.6640625" style="111" customWidth="1"/>
    <col min="5115" max="5115" width="20.6640625" style="111" customWidth="1"/>
    <col min="5116" max="5116" width="12.6640625" style="111" customWidth="1"/>
    <col min="5117" max="5117" width="14.5" style="111" bestFit="1" customWidth="1"/>
    <col min="5118" max="5119" width="14.1640625" style="111" customWidth="1"/>
    <col min="5120" max="5120" width="7.1640625" style="111" customWidth="1"/>
    <col min="5121" max="5121" width="12.33203125" style="111" bestFit="1" customWidth="1"/>
    <col min="5122" max="5122" width="22.83203125" style="111" customWidth="1"/>
    <col min="5123" max="5123" width="12.1640625" style="111" customWidth="1"/>
    <col min="5124" max="5124" width="10.83203125" style="111" customWidth="1"/>
    <col min="5125" max="5125" width="27.5" style="111" customWidth="1"/>
    <col min="5126" max="5131" width="8.83203125" style="111"/>
    <col min="5132" max="5132" width="8" style="111" customWidth="1"/>
    <col min="5133" max="5133" width="21.1640625" style="111" bestFit="1" customWidth="1"/>
    <col min="5134" max="5134" width="8.83203125" style="111"/>
    <col min="5135" max="5135" width="24" style="111" customWidth="1"/>
    <col min="5136" max="5362" width="8.83203125" style="111"/>
    <col min="5363" max="5363" width="1.1640625" style="111" customWidth="1"/>
    <col min="5364" max="5364" width="10.6640625" style="111" customWidth="1"/>
    <col min="5365" max="5365" width="11.1640625" style="111" customWidth="1"/>
    <col min="5366" max="5367" width="10.5" style="111" customWidth="1"/>
    <col min="5368" max="5368" width="42.1640625" style="111" customWidth="1"/>
    <col min="5369" max="5370" width="12.6640625" style="111" customWidth="1"/>
    <col min="5371" max="5371" width="20.6640625" style="111" customWidth="1"/>
    <col min="5372" max="5372" width="12.6640625" style="111" customWidth="1"/>
    <col min="5373" max="5373" width="14.5" style="111" bestFit="1" customWidth="1"/>
    <col min="5374" max="5375" width="14.1640625" style="111" customWidth="1"/>
    <col min="5376" max="5376" width="7.1640625" style="111" customWidth="1"/>
    <col min="5377" max="5377" width="12.33203125" style="111" bestFit="1" customWidth="1"/>
    <col min="5378" max="5378" width="22.83203125" style="111" customWidth="1"/>
    <col min="5379" max="5379" width="12.1640625" style="111" customWidth="1"/>
    <col min="5380" max="5380" width="10.83203125" style="111" customWidth="1"/>
    <col min="5381" max="5381" width="27.5" style="111" customWidth="1"/>
    <col min="5382" max="5387" width="8.83203125" style="111"/>
    <col min="5388" max="5388" width="8" style="111" customWidth="1"/>
    <col min="5389" max="5389" width="21.1640625" style="111" bestFit="1" customWidth="1"/>
    <col min="5390" max="5390" width="8.83203125" style="111"/>
    <col min="5391" max="5391" width="24" style="111" customWidth="1"/>
    <col min="5392" max="5618" width="8.83203125" style="111"/>
    <col min="5619" max="5619" width="1.1640625" style="111" customWidth="1"/>
    <col min="5620" max="5620" width="10.6640625" style="111" customWidth="1"/>
    <col min="5621" max="5621" width="11.1640625" style="111" customWidth="1"/>
    <col min="5622" max="5623" width="10.5" style="111" customWidth="1"/>
    <col min="5624" max="5624" width="42.1640625" style="111" customWidth="1"/>
    <col min="5625" max="5626" width="12.6640625" style="111" customWidth="1"/>
    <col min="5627" max="5627" width="20.6640625" style="111" customWidth="1"/>
    <col min="5628" max="5628" width="12.6640625" style="111" customWidth="1"/>
    <col min="5629" max="5629" width="14.5" style="111" bestFit="1" customWidth="1"/>
    <col min="5630" max="5631" width="14.1640625" style="111" customWidth="1"/>
    <col min="5632" max="5632" width="7.1640625" style="111" customWidth="1"/>
    <col min="5633" max="5633" width="12.33203125" style="111" bestFit="1" customWidth="1"/>
    <col min="5634" max="5634" width="22.83203125" style="111" customWidth="1"/>
    <col min="5635" max="5635" width="12.1640625" style="111" customWidth="1"/>
    <col min="5636" max="5636" width="10.83203125" style="111" customWidth="1"/>
    <col min="5637" max="5637" width="27.5" style="111" customWidth="1"/>
    <col min="5638" max="5643" width="8.83203125" style="111"/>
    <col min="5644" max="5644" width="8" style="111" customWidth="1"/>
    <col min="5645" max="5645" width="21.1640625" style="111" bestFit="1" customWidth="1"/>
    <col min="5646" max="5646" width="8.83203125" style="111"/>
    <col min="5647" max="5647" width="24" style="111" customWidth="1"/>
    <col min="5648" max="5874" width="8.83203125" style="111"/>
    <col min="5875" max="5875" width="1.1640625" style="111" customWidth="1"/>
    <col min="5876" max="5876" width="10.6640625" style="111" customWidth="1"/>
    <col min="5877" max="5877" width="11.1640625" style="111" customWidth="1"/>
    <col min="5878" max="5879" width="10.5" style="111" customWidth="1"/>
    <col min="5880" max="5880" width="42.1640625" style="111" customWidth="1"/>
    <col min="5881" max="5882" width="12.6640625" style="111" customWidth="1"/>
    <col min="5883" max="5883" width="20.6640625" style="111" customWidth="1"/>
    <col min="5884" max="5884" width="12.6640625" style="111" customWidth="1"/>
    <col min="5885" max="5885" width="14.5" style="111" bestFit="1" customWidth="1"/>
    <col min="5886" max="5887" width="14.1640625" style="111" customWidth="1"/>
    <col min="5888" max="5888" width="7.1640625" style="111" customWidth="1"/>
    <col min="5889" max="5889" width="12.33203125" style="111" bestFit="1" customWidth="1"/>
    <col min="5890" max="5890" width="22.83203125" style="111" customWidth="1"/>
    <col min="5891" max="5891" width="12.1640625" style="111" customWidth="1"/>
    <col min="5892" max="5892" width="10.83203125" style="111" customWidth="1"/>
    <col min="5893" max="5893" width="27.5" style="111" customWidth="1"/>
    <col min="5894" max="5899" width="8.83203125" style="111"/>
    <col min="5900" max="5900" width="8" style="111" customWidth="1"/>
    <col min="5901" max="5901" width="21.1640625" style="111" bestFit="1" customWidth="1"/>
    <col min="5902" max="5902" width="8.83203125" style="111"/>
    <col min="5903" max="5903" width="24" style="111" customWidth="1"/>
    <col min="5904" max="6130" width="8.83203125" style="111"/>
    <col min="6131" max="6131" width="1.1640625" style="111" customWidth="1"/>
    <col min="6132" max="6132" width="10.6640625" style="111" customWidth="1"/>
    <col min="6133" max="6133" width="11.1640625" style="111" customWidth="1"/>
    <col min="6134" max="6135" width="10.5" style="111" customWidth="1"/>
    <col min="6136" max="6136" width="42.1640625" style="111" customWidth="1"/>
    <col min="6137" max="6138" width="12.6640625" style="111" customWidth="1"/>
    <col min="6139" max="6139" width="20.6640625" style="111" customWidth="1"/>
    <col min="6140" max="6140" width="12.6640625" style="111" customWidth="1"/>
    <col min="6141" max="6141" width="14.5" style="111" bestFit="1" customWidth="1"/>
    <col min="6142" max="6143" width="14.1640625" style="111" customWidth="1"/>
    <col min="6144" max="6144" width="7.1640625" style="111" customWidth="1"/>
    <col min="6145" max="6145" width="12.33203125" style="111" bestFit="1" customWidth="1"/>
    <col min="6146" max="6146" width="22.83203125" style="111" customWidth="1"/>
    <col min="6147" max="6147" width="12.1640625" style="111" customWidth="1"/>
    <col min="6148" max="6148" width="10.83203125" style="111" customWidth="1"/>
    <col min="6149" max="6149" width="27.5" style="111" customWidth="1"/>
    <col min="6150" max="6155" width="8.83203125" style="111"/>
    <col min="6156" max="6156" width="8" style="111" customWidth="1"/>
    <col min="6157" max="6157" width="21.1640625" style="111" bestFit="1" customWidth="1"/>
    <col min="6158" max="6158" width="8.83203125" style="111"/>
    <col min="6159" max="6159" width="24" style="111" customWidth="1"/>
    <col min="6160" max="6386" width="8.83203125" style="111"/>
    <col min="6387" max="6387" width="1.1640625" style="111" customWidth="1"/>
    <col min="6388" max="6388" width="10.6640625" style="111" customWidth="1"/>
    <col min="6389" max="6389" width="11.1640625" style="111" customWidth="1"/>
    <col min="6390" max="6391" width="10.5" style="111" customWidth="1"/>
    <col min="6392" max="6392" width="42.1640625" style="111" customWidth="1"/>
    <col min="6393" max="6394" width="12.6640625" style="111" customWidth="1"/>
    <col min="6395" max="6395" width="20.6640625" style="111" customWidth="1"/>
    <col min="6396" max="6396" width="12.6640625" style="111" customWidth="1"/>
    <col min="6397" max="6397" width="14.5" style="111" bestFit="1" customWidth="1"/>
    <col min="6398" max="6399" width="14.1640625" style="111" customWidth="1"/>
    <col min="6400" max="6400" width="7.1640625" style="111" customWidth="1"/>
    <col min="6401" max="6401" width="12.33203125" style="111" bestFit="1" customWidth="1"/>
    <col min="6402" max="6402" width="22.83203125" style="111" customWidth="1"/>
    <col min="6403" max="6403" width="12.1640625" style="111" customWidth="1"/>
    <col min="6404" max="6404" width="10.83203125" style="111" customWidth="1"/>
    <col min="6405" max="6405" width="27.5" style="111" customWidth="1"/>
    <col min="6406" max="6411" width="8.83203125" style="111"/>
    <col min="6412" max="6412" width="8" style="111" customWidth="1"/>
    <col min="6413" max="6413" width="21.1640625" style="111" bestFit="1" customWidth="1"/>
    <col min="6414" max="6414" width="8.83203125" style="111"/>
    <col min="6415" max="6415" width="24" style="111" customWidth="1"/>
    <col min="6416" max="6642" width="8.83203125" style="111"/>
    <col min="6643" max="6643" width="1.1640625" style="111" customWidth="1"/>
    <col min="6644" max="6644" width="10.6640625" style="111" customWidth="1"/>
    <col min="6645" max="6645" width="11.1640625" style="111" customWidth="1"/>
    <col min="6646" max="6647" width="10.5" style="111" customWidth="1"/>
    <col min="6648" max="6648" width="42.1640625" style="111" customWidth="1"/>
    <col min="6649" max="6650" width="12.6640625" style="111" customWidth="1"/>
    <col min="6651" max="6651" width="20.6640625" style="111" customWidth="1"/>
    <col min="6652" max="6652" width="12.6640625" style="111" customWidth="1"/>
    <col min="6653" max="6653" width="14.5" style="111" bestFit="1" customWidth="1"/>
    <col min="6654" max="6655" width="14.1640625" style="111" customWidth="1"/>
    <col min="6656" max="6656" width="7.1640625" style="111" customWidth="1"/>
    <col min="6657" max="6657" width="12.33203125" style="111" bestFit="1" customWidth="1"/>
    <col min="6658" max="6658" width="22.83203125" style="111" customWidth="1"/>
    <col min="6659" max="6659" width="12.1640625" style="111" customWidth="1"/>
    <col min="6660" max="6660" width="10.83203125" style="111" customWidth="1"/>
    <col min="6661" max="6661" width="27.5" style="111" customWidth="1"/>
    <col min="6662" max="6667" width="8.83203125" style="111"/>
    <col min="6668" max="6668" width="8" style="111" customWidth="1"/>
    <col min="6669" max="6669" width="21.1640625" style="111" bestFit="1" customWidth="1"/>
    <col min="6670" max="6670" width="8.83203125" style="111"/>
    <col min="6671" max="6671" width="24" style="111" customWidth="1"/>
    <col min="6672" max="6898" width="8.83203125" style="111"/>
    <col min="6899" max="6899" width="1.1640625" style="111" customWidth="1"/>
    <col min="6900" max="6900" width="10.6640625" style="111" customWidth="1"/>
    <col min="6901" max="6901" width="11.1640625" style="111" customWidth="1"/>
    <col min="6902" max="6903" width="10.5" style="111" customWidth="1"/>
    <col min="6904" max="6904" width="42.1640625" style="111" customWidth="1"/>
    <col min="6905" max="6906" width="12.6640625" style="111" customWidth="1"/>
    <col min="6907" max="6907" width="20.6640625" style="111" customWidth="1"/>
    <col min="6908" max="6908" width="12.6640625" style="111" customWidth="1"/>
    <col min="6909" max="6909" width="14.5" style="111" bestFit="1" customWidth="1"/>
    <col min="6910" max="6911" width="14.1640625" style="111" customWidth="1"/>
    <col min="6912" max="6912" width="7.1640625" style="111" customWidth="1"/>
    <col min="6913" max="6913" width="12.33203125" style="111" bestFit="1" customWidth="1"/>
    <col min="6914" max="6914" width="22.83203125" style="111" customWidth="1"/>
    <col min="6915" max="6915" width="12.1640625" style="111" customWidth="1"/>
    <col min="6916" max="6916" width="10.83203125" style="111" customWidth="1"/>
    <col min="6917" max="6917" width="27.5" style="111" customWidth="1"/>
    <col min="6918" max="6923" width="8.83203125" style="111"/>
    <col min="6924" max="6924" width="8" style="111" customWidth="1"/>
    <col min="6925" max="6925" width="21.1640625" style="111" bestFit="1" customWidth="1"/>
    <col min="6926" max="6926" width="8.83203125" style="111"/>
    <col min="6927" max="6927" width="24" style="111" customWidth="1"/>
    <col min="6928" max="7154" width="8.83203125" style="111"/>
    <col min="7155" max="7155" width="1.1640625" style="111" customWidth="1"/>
    <col min="7156" max="7156" width="10.6640625" style="111" customWidth="1"/>
    <col min="7157" max="7157" width="11.1640625" style="111" customWidth="1"/>
    <col min="7158" max="7159" width="10.5" style="111" customWidth="1"/>
    <col min="7160" max="7160" width="42.1640625" style="111" customWidth="1"/>
    <col min="7161" max="7162" width="12.6640625" style="111" customWidth="1"/>
    <col min="7163" max="7163" width="20.6640625" style="111" customWidth="1"/>
    <col min="7164" max="7164" width="12.6640625" style="111" customWidth="1"/>
    <col min="7165" max="7165" width="14.5" style="111" bestFit="1" customWidth="1"/>
    <col min="7166" max="7167" width="14.1640625" style="111" customWidth="1"/>
    <col min="7168" max="7168" width="7.1640625" style="111" customWidth="1"/>
    <col min="7169" max="7169" width="12.33203125" style="111" bestFit="1" customWidth="1"/>
    <col min="7170" max="7170" width="22.83203125" style="111" customWidth="1"/>
    <col min="7171" max="7171" width="12.1640625" style="111" customWidth="1"/>
    <col min="7172" max="7172" width="10.83203125" style="111" customWidth="1"/>
    <col min="7173" max="7173" width="27.5" style="111" customWidth="1"/>
    <col min="7174" max="7179" width="8.83203125" style="111"/>
    <col min="7180" max="7180" width="8" style="111" customWidth="1"/>
    <col min="7181" max="7181" width="21.1640625" style="111" bestFit="1" customWidth="1"/>
    <col min="7182" max="7182" width="8.83203125" style="111"/>
    <col min="7183" max="7183" width="24" style="111" customWidth="1"/>
    <col min="7184" max="7410" width="8.83203125" style="111"/>
    <col min="7411" max="7411" width="1.1640625" style="111" customWidth="1"/>
    <col min="7412" max="7412" width="10.6640625" style="111" customWidth="1"/>
    <col min="7413" max="7413" width="11.1640625" style="111" customWidth="1"/>
    <col min="7414" max="7415" width="10.5" style="111" customWidth="1"/>
    <col min="7416" max="7416" width="42.1640625" style="111" customWidth="1"/>
    <col min="7417" max="7418" width="12.6640625" style="111" customWidth="1"/>
    <col min="7419" max="7419" width="20.6640625" style="111" customWidth="1"/>
    <col min="7420" max="7420" width="12.6640625" style="111" customWidth="1"/>
    <col min="7421" max="7421" width="14.5" style="111" bestFit="1" customWidth="1"/>
    <col min="7422" max="7423" width="14.1640625" style="111" customWidth="1"/>
    <col min="7424" max="7424" width="7.1640625" style="111" customWidth="1"/>
    <col min="7425" max="7425" width="12.33203125" style="111" bestFit="1" customWidth="1"/>
    <col min="7426" max="7426" width="22.83203125" style="111" customWidth="1"/>
    <col min="7427" max="7427" width="12.1640625" style="111" customWidth="1"/>
    <col min="7428" max="7428" width="10.83203125" style="111" customWidth="1"/>
    <col min="7429" max="7429" width="27.5" style="111" customWidth="1"/>
    <col min="7430" max="7435" width="8.83203125" style="111"/>
    <col min="7436" max="7436" width="8" style="111" customWidth="1"/>
    <col min="7437" max="7437" width="21.1640625" style="111" bestFit="1" customWidth="1"/>
    <col min="7438" max="7438" width="8.83203125" style="111"/>
    <col min="7439" max="7439" width="24" style="111" customWidth="1"/>
    <col min="7440" max="7666" width="8.83203125" style="111"/>
    <col min="7667" max="7667" width="1.1640625" style="111" customWidth="1"/>
    <col min="7668" max="7668" width="10.6640625" style="111" customWidth="1"/>
    <col min="7669" max="7669" width="11.1640625" style="111" customWidth="1"/>
    <col min="7670" max="7671" width="10.5" style="111" customWidth="1"/>
    <col min="7672" max="7672" width="42.1640625" style="111" customWidth="1"/>
    <col min="7673" max="7674" width="12.6640625" style="111" customWidth="1"/>
    <col min="7675" max="7675" width="20.6640625" style="111" customWidth="1"/>
    <col min="7676" max="7676" width="12.6640625" style="111" customWidth="1"/>
    <col min="7677" max="7677" width="14.5" style="111" bestFit="1" customWidth="1"/>
    <col min="7678" max="7679" width="14.1640625" style="111" customWidth="1"/>
    <col min="7680" max="7680" width="7.1640625" style="111" customWidth="1"/>
    <col min="7681" max="7681" width="12.33203125" style="111" bestFit="1" customWidth="1"/>
    <col min="7682" max="7682" width="22.83203125" style="111" customWidth="1"/>
    <col min="7683" max="7683" width="12.1640625" style="111" customWidth="1"/>
    <col min="7684" max="7684" width="10.83203125" style="111" customWidth="1"/>
    <col min="7685" max="7685" width="27.5" style="111" customWidth="1"/>
    <col min="7686" max="7691" width="8.83203125" style="111"/>
    <col min="7692" max="7692" width="8" style="111" customWidth="1"/>
    <col min="7693" max="7693" width="21.1640625" style="111" bestFit="1" customWidth="1"/>
    <col min="7694" max="7694" width="8.83203125" style="111"/>
    <col min="7695" max="7695" width="24" style="111" customWidth="1"/>
    <col min="7696" max="7922" width="8.83203125" style="111"/>
    <col min="7923" max="7923" width="1.1640625" style="111" customWidth="1"/>
    <col min="7924" max="7924" width="10.6640625" style="111" customWidth="1"/>
    <col min="7925" max="7925" width="11.1640625" style="111" customWidth="1"/>
    <col min="7926" max="7927" width="10.5" style="111" customWidth="1"/>
    <col min="7928" max="7928" width="42.1640625" style="111" customWidth="1"/>
    <col min="7929" max="7930" width="12.6640625" style="111" customWidth="1"/>
    <col min="7931" max="7931" width="20.6640625" style="111" customWidth="1"/>
    <col min="7932" max="7932" width="12.6640625" style="111" customWidth="1"/>
    <col min="7933" max="7933" width="14.5" style="111" bestFit="1" customWidth="1"/>
    <col min="7934" max="7935" width="14.1640625" style="111" customWidth="1"/>
    <col min="7936" max="7936" width="7.1640625" style="111" customWidth="1"/>
    <col min="7937" max="7937" width="12.33203125" style="111" bestFit="1" customWidth="1"/>
    <col min="7938" max="7938" width="22.83203125" style="111" customWidth="1"/>
    <col min="7939" max="7939" width="12.1640625" style="111" customWidth="1"/>
    <col min="7940" max="7940" width="10.83203125" style="111" customWidth="1"/>
    <col min="7941" max="7941" width="27.5" style="111" customWidth="1"/>
    <col min="7942" max="7947" width="8.83203125" style="111"/>
    <col min="7948" max="7948" width="8" style="111" customWidth="1"/>
    <col min="7949" max="7949" width="21.1640625" style="111" bestFit="1" customWidth="1"/>
    <col min="7950" max="7950" width="8.83203125" style="111"/>
    <col min="7951" max="7951" width="24" style="111" customWidth="1"/>
    <col min="7952" max="8178" width="8.83203125" style="111"/>
    <col min="8179" max="8179" width="1.1640625" style="111" customWidth="1"/>
    <col min="8180" max="8180" width="10.6640625" style="111" customWidth="1"/>
    <col min="8181" max="8181" width="11.1640625" style="111" customWidth="1"/>
    <col min="8182" max="8183" width="10.5" style="111" customWidth="1"/>
    <col min="8184" max="8184" width="42.1640625" style="111" customWidth="1"/>
    <col min="8185" max="8186" width="12.6640625" style="111" customWidth="1"/>
    <col min="8187" max="8187" width="20.6640625" style="111" customWidth="1"/>
    <col min="8188" max="8188" width="12.6640625" style="111" customWidth="1"/>
    <col min="8189" max="8189" width="14.5" style="111" bestFit="1" customWidth="1"/>
    <col min="8190" max="8191" width="14.1640625" style="111" customWidth="1"/>
    <col min="8192" max="8192" width="7.1640625" style="111" customWidth="1"/>
    <col min="8193" max="8193" width="12.33203125" style="111" bestFit="1" customWidth="1"/>
    <col min="8194" max="8194" width="22.83203125" style="111" customWidth="1"/>
    <col min="8195" max="8195" width="12.1640625" style="111" customWidth="1"/>
    <col min="8196" max="8196" width="10.83203125" style="111" customWidth="1"/>
    <col min="8197" max="8197" width="27.5" style="111" customWidth="1"/>
    <col min="8198" max="8203" width="8.83203125" style="111"/>
    <col min="8204" max="8204" width="8" style="111" customWidth="1"/>
    <col min="8205" max="8205" width="21.1640625" style="111" bestFit="1" customWidth="1"/>
    <col min="8206" max="8206" width="8.83203125" style="111"/>
    <col min="8207" max="8207" width="24" style="111" customWidth="1"/>
    <col min="8208" max="8434" width="8.83203125" style="111"/>
    <col min="8435" max="8435" width="1.1640625" style="111" customWidth="1"/>
    <col min="8436" max="8436" width="10.6640625" style="111" customWidth="1"/>
    <col min="8437" max="8437" width="11.1640625" style="111" customWidth="1"/>
    <col min="8438" max="8439" width="10.5" style="111" customWidth="1"/>
    <col min="8440" max="8440" width="42.1640625" style="111" customWidth="1"/>
    <col min="8441" max="8442" width="12.6640625" style="111" customWidth="1"/>
    <col min="8443" max="8443" width="20.6640625" style="111" customWidth="1"/>
    <col min="8444" max="8444" width="12.6640625" style="111" customWidth="1"/>
    <col min="8445" max="8445" width="14.5" style="111" bestFit="1" customWidth="1"/>
    <col min="8446" max="8447" width="14.1640625" style="111" customWidth="1"/>
    <col min="8448" max="8448" width="7.1640625" style="111" customWidth="1"/>
    <col min="8449" max="8449" width="12.33203125" style="111" bestFit="1" customWidth="1"/>
    <col min="8450" max="8450" width="22.83203125" style="111" customWidth="1"/>
    <col min="8451" max="8451" width="12.1640625" style="111" customWidth="1"/>
    <col min="8452" max="8452" width="10.83203125" style="111" customWidth="1"/>
    <col min="8453" max="8453" width="27.5" style="111" customWidth="1"/>
    <col min="8454" max="8459" width="8.83203125" style="111"/>
    <col min="8460" max="8460" width="8" style="111" customWidth="1"/>
    <col min="8461" max="8461" width="21.1640625" style="111" bestFit="1" customWidth="1"/>
    <col min="8462" max="8462" width="8.83203125" style="111"/>
    <col min="8463" max="8463" width="24" style="111" customWidth="1"/>
    <col min="8464" max="8690" width="8.83203125" style="111"/>
    <col min="8691" max="8691" width="1.1640625" style="111" customWidth="1"/>
    <col min="8692" max="8692" width="10.6640625" style="111" customWidth="1"/>
    <col min="8693" max="8693" width="11.1640625" style="111" customWidth="1"/>
    <col min="8694" max="8695" width="10.5" style="111" customWidth="1"/>
    <col min="8696" max="8696" width="42.1640625" style="111" customWidth="1"/>
    <col min="8697" max="8698" width="12.6640625" style="111" customWidth="1"/>
    <col min="8699" max="8699" width="20.6640625" style="111" customWidth="1"/>
    <col min="8700" max="8700" width="12.6640625" style="111" customWidth="1"/>
    <col min="8701" max="8701" width="14.5" style="111" bestFit="1" customWidth="1"/>
    <col min="8702" max="8703" width="14.1640625" style="111" customWidth="1"/>
    <col min="8704" max="8704" width="7.1640625" style="111" customWidth="1"/>
    <col min="8705" max="8705" width="12.33203125" style="111" bestFit="1" customWidth="1"/>
    <col min="8706" max="8706" width="22.83203125" style="111" customWidth="1"/>
    <col min="8707" max="8707" width="12.1640625" style="111" customWidth="1"/>
    <col min="8708" max="8708" width="10.83203125" style="111" customWidth="1"/>
    <col min="8709" max="8709" width="27.5" style="111" customWidth="1"/>
    <col min="8710" max="8715" width="8.83203125" style="111"/>
    <col min="8716" max="8716" width="8" style="111" customWidth="1"/>
    <col min="8717" max="8717" width="21.1640625" style="111" bestFit="1" customWidth="1"/>
    <col min="8718" max="8718" width="8.83203125" style="111"/>
    <col min="8719" max="8719" width="24" style="111" customWidth="1"/>
    <col min="8720" max="8946" width="8.83203125" style="111"/>
    <col min="8947" max="8947" width="1.1640625" style="111" customWidth="1"/>
    <col min="8948" max="8948" width="10.6640625" style="111" customWidth="1"/>
    <col min="8949" max="8949" width="11.1640625" style="111" customWidth="1"/>
    <col min="8950" max="8951" width="10.5" style="111" customWidth="1"/>
    <col min="8952" max="8952" width="42.1640625" style="111" customWidth="1"/>
    <col min="8953" max="8954" width="12.6640625" style="111" customWidth="1"/>
    <col min="8955" max="8955" width="20.6640625" style="111" customWidth="1"/>
    <col min="8956" max="8956" width="12.6640625" style="111" customWidth="1"/>
    <col min="8957" max="8957" width="14.5" style="111" bestFit="1" customWidth="1"/>
    <col min="8958" max="8959" width="14.1640625" style="111" customWidth="1"/>
    <col min="8960" max="8960" width="7.1640625" style="111" customWidth="1"/>
    <col min="8961" max="8961" width="12.33203125" style="111" bestFit="1" customWidth="1"/>
    <col min="8962" max="8962" width="22.83203125" style="111" customWidth="1"/>
    <col min="8963" max="8963" width="12.1640625" style="111" customWidth="1"/>
    <col min="8964" max="8964" width="10.83203125" style="111" customWidth="1"/>
    <col min="8965" max="8965" width="27.5" style="111" customWidth="1"/>
    <col min="8966" max="8971" width="8.83203125" style="111"/>
    <col min="8972" max="8972" width="8" style="111" customWidth="1"/>
    <col min="8973" max="8973" width="21.1640625" style="111" bestFit="1" customWidth="1"/>
    <col min="8974" max="8974" width="8.83203125" style="111"/>
    <col min="8975" max="8975" width="24" style="111" customWidth="1"/>
    <col min="8976" max="9202" width="8.83203125" style="111"/>
    <col min="9203" max="9203" width="1.1640625" style="111" customWidth="1"/>
    <col min="9204" max="9204" width="10.6640625" style="111" customWidth="1"/>
    <col min="9205" max="9205" width="11.1640625" style="111" customWidth="1"/>
    <col min="9206" max="9207" width="10.5" style="111" customWidth="1"/>
    <col min="9208" max="9208" width="42.1640625" style="111" customWidth="1"/>
    <col min="9209" max="9210" width="12.6640625" style="111" customWidth="1"/>
    <col min="9211" max="9211" width="20.6640625" style="111" customWidth="1"/>
    <col min="9212" max="9212" width="12.6640625" style="111" customWidth="1"/>
    <col min="9213" max="9213" width="14.5" style="111" bestFit="1" customWidth="1"/>
    <col min="9214" max="9215" width="14.1640625" style="111" customWidth="1"/>
    <col min="9216" max="9216" width="7.1640625" style="111" customWidth="1"/>
    <col min="9217" max="9217" width="12.33203125" style="111" bestFit="1" customWidth="1"/>
    <col min="9218" max="9218" width="22.83203125" style="111" customWidth="1"/>
    <col min="9219" max="9219" width="12.1640625" style="111" customWidth="1"/>
    <col min="9220" max="9220" width="10.83203125" style="111" customWidth="1"/>
    <col min="9221" max="9221" width="27.5" style="111" customWidth="1"/>
    <col min="9222" max="9227" width="8.83203125" style="111"/>
    <col min="9228" max="9228" width="8" style="111" customWidth="1"/>
    <col min="9229" max="9229" width="21.1640625" style="111" bestFit="1" customWidth="1"/>
    <col min="9230" max="9230" width="8.83203125" style="111"/>
    <col min="9231" max="9231" width="24" style="111" customWidth="1"/>
    <col min="9232" max="9458" width="8.83203125" style="111"/>
    <col min="9459" max="9459" width="1.1640625" style="111" customWidth="1"/>
    <col min="9460" max="9460" width="10.6640625" style="111" customWidth="1"/>
    <col min="9461" max="9461" width="11.1640625" style="111" customWidth="1"/>
    <col min="9462" max="9463" width="10.5" style="111" customWidth="1"/>
    <col min="9464" max="9464" width="42.1640625" style="111" customWidth="1"/>
    <col min="9465" max="9466" width="12.6640625" style="111" customWidth="1"/>
    <col min="9467" max="9467" width="20.6640625" style="111" customWidth="1"/>
    <col min="9468" max="9468" width="12.6640625" style="111" customWidth="1"/>
    <col min="9469" max="9469" width="14.5" style="111" bestFit="1" customWidth="1"/>
    <col min="9470" max="9471" width="14.1640625" style="111" customWidth="1"/>
    <col min="9472" max="9472" width="7.1640625" style="111" customWidth="1"/>
    <col min="9473" max="9473" width="12.33203125" style="111" bestFit="1" customWidth="1"/>
    <col min="9474" max="9474" width="22.83203125" style="111" customWidth="1"/>
    <col min="9475" max="9475" width="12.1640625" style="111" customWidth="1"/>
    <col min="9476" max="9476" width="10.83203125" style="111" customWidth="1"/>
    <col min="9477" max="9477" width="27.5" style="111" customWidth="1"/>
    <col min="9478" max="9483" width="8.83203125" style="111"/>
    <col min="9484" max="9484" width="8" style="111" customWidth="1"/>
    <col min="9485" max="9485" width="21.1640625" style="111" bestFit="1" customWidth="1"/>
    <col min="9486" max="9486" width="8.83203125" style="111"/>
    <col min="9487" max="9487" width="24" style="111" customWidth="1"/>
    <col min="9488" max="9714" width="8.83203125" style="111"/>
    <col min="9715" max="9715" width="1.1640625" style="111" customWidth="1"/>
    <col min="9716" max="9716" width="10.6640625" style="111" customWidth="1"/>
    <col min="9717" max="9717" width="11.1640625" style="111" customWidth="1"/>
    <col min="9718" max="9719" width="10.5" style="111" customWidth="1"/>
    <col min="9720" max="9720" width="42.1640625" style="111" customWidth="1"/>
    <col min="9721" max="9722" width="12.6640625" style="111" customWidth="1"/>
    <col min="9723" max="9723" width="20.6640625" style="111" customWidth="1"/>
    <col min="9724" max="9724" width="12.6640625" style="111" customWidth="1"/>
    <col min="9725" max="9725" width="14.5" style="111" bestFit="1" customWidth="1"/>
    <col min="9726" max="9727" width="14.1640625" style="111" customWidth="1"/>
    <col min="9728" max="9728" width="7.1640625" style="111" customWidth="1"/>
    <col min="9729" max="9729" width="12.33203125" style="111" bestFit="1" customWidth="1"/>
    <col min="9730" max="9730" width="22.83203125" style="111" customWidth="1"/>
    <col min="9731" max="9731" width="12.1640625" style="111" customWidth="1"/>
    <col min="9732" max="9732" width="10.83203125" style="111" customWidth="1"/>
    <col min="9733" max="9733" width="27.5" style="111" customWidth="1"/>
    <col min="9734" max="9739" width="8.83203125" style="111"/>
    <col min="9740" max="9740" width="8" style="111" customWidth="1"/>
    <col min="9741" max="9741" width="21.1640625" style="111" bestFit="1" customWidth="1"/>
    <col min="9742" max="9742" width="8.83203125" style="111"/>
    <col min="9743" max="9743" width="24" style="111" customWidth="1"/>
    <col min="9744" max="9970" width="8.83203125" style="111"/>
    <col min="9971" max="9971" width="1.1640625" style="111" customWidth="1"/>
    <col min="9972" max="9972" width="10.6640625" style="111" customWidth="1"/>
    <col min="9973" max="9973" width="11.1640625" style="111" customWidth="1"/>
    <col min="9974" max="9975" width="10.5" style="111" customWidth="1"/>
    <col min="9976" max="9976" width="42.1640625" style="111" customWidth="1"/>
    <col min="9977" max="9978" width="12.6640625" style="111" customWidth="1"/>
    <col min="9979" max="9979" width="20.6640625" style="111" customWidth="1"/>
    <col min="9980" max="9980" width="12.6640625" style="111" customWidth="1"/>
    <col min="9981" max="9981" width="14.5" style="111" bestFit="1" customWidth="1"/>
    <col min="9982" max="9983" width="14.1640625" style="111" customWidth="1"/>
    <col min="9984" max="9984" width="7.1640625" style="111" customWidth="1"/>
    <col min="9985" max="9985" width="12.33203125" style="111" bestFit="1" customWidth="1"/>
    <col min="9986" max="9986" width="22.83203125" style="111" customWidth="1"/>
    <col min="9987" max="9987" width="12.1640625" style="111" customWidth="1"/>
    <col min="9988" max="9988" width="10.83203125" style="111" customWidth="1"/>
    <col min="9989" max="9989" width="27.5" style="111" customWidth="1"/>
    <col min="9990" max="9995" width="8.83203125" style="111"/>
    <col min="9996" max="9996" width="8" style="111" customWidth="1"/>
    <col min="9997" max="9997" width="21.1640625" style="111" bestFit="1" customWidth="1"/>
    <col min="9998" max="9998" width="8.83203125" style="111"/>
    <col min="9999" max="9999" width="24" style="111" customWidth="1"/>
    <col min="10000" max="10226" width="8.83203125" style="111"/>
    <col min="10227" max="10227" width="1.1640625" style="111" customWidth="1"/>
    <col min="10228" max="10228" width="10.6640625" style="111" customWidth="1"/>
    <col min="10229" max="10229" width="11.1640625" style="111" customWidth="1"/>
    <col min="10230" max="10231" width="10.5" style="111" customWidth="1"/>
    <col min="10232" max="10232" width="42.1640625" style="111" customWidth="1"/>
    <col min="10233" max="10234" width="12.6640625" style="111" customWidth="1"/>
    <col min="10235" max="10235" width="20.6640625" style="111" customWidth="1"/>
    <col min="10236" max="10236" width="12.6640625" style="111" customWidth="1"/>
    <col min="10237" max="10237" width="14.5" style="111" bestFit="1" customWidth="1"/>
    <col min="10238" max="10239" width="14.1640625" style="111" customWidth="1"/>
    <col min="10240" max="10240" width="7.1640625" style="111" customWidth="1"/>
    <col min="10241" max="10241" width="12.33203125" style="111" bestFit="1" customWidth="1"/>
    <col min="10242" max="10242" width="22.83203125" style="111" customWidth="1"/>
    <col min="10243" max="10243" width="12.1640625" style="111" customWidth="1"/>
    <col min="10244" max="10244" width="10.83203125" style="111" customWidth="1"/>
    <col min="10245" max="10245" width="27.5" style="111" customWidth="1"/>
    <col min="10246" max="10251" width="8.83203125" style="111"/>
    <col min="10252" max="10252" width="8" style="111" customWidth="1"/>
    <col min="10253" max="10253" width="21.1640625" style="111" bestFit="1" customWidth="1"/>
    <col min="10254" max="10254" width="8.83203125" style="111"/>
    <col min="10255" max="10255" width="24" style="111" customWidth="1"/>
    <col min="10256" max="10482" width="8.83203125" style="111"/>
    <col min="10483" max="10483" width="1.1640625" style="111" customWidth="1"/>
    <col min="10484" max="10484" width="10.6640625" style="111" customWidth="1"/>
    <col min="10485" max="10485" width="11.1640625" style="111" customWidth="1"/>
    <col min="10486" max="10487" width="10.5" style="111" customWidth="1"/>
    <col min="10488" max="10488" width="42.1640625" style="111" customWidth="1"/>
    <col min="10489" max="10490" width="12.6640625" style="111" customWidth="1"/>
    <col min="10491" max="10491" width="20.6640625" style="111" customWidth="1"/>
    <col min="10492" max="10492" width="12.6640625" style="111" customWidth="1"/>
    <col min="10493" max="10493" width="14.5" style="111" bestFit="1" customWidth="1"/>
    <col min="10494" max="10495" width="14.1640625" style="111" customWidth="1"/>
    <col min="10496" max="10496" width="7.1640625" style="111" customWidth="1"/>
    <col min="10497" max="10497" width="12.33203125" style="111" bestFit="1" customWidth="1"/>
    <col min="10498" max="10498" width="22.83203125" style="111" customWidth="1"/>
    <col min="10499" max="10499" width="12.1640625" style="111" customWidth="1"/>
    <col min="10500" max="10500" width="10.83203125" style="111" customWidth="1"/>
    <col min="10501" max="10501" width="27.5" style="111" customWidth="1"/>
    <col min="10502" max="10507" width="8.83203125" style="111"/>
    <col min="10508" max="10508" width="8" style="111" customWidth="1"/>
    <col min="10509" max="10509" width="21.1640625" style="111" bestFit="1" customWidth="1"/>
    <col min="10510" max="10510" width="8.83203125" style="111"/>
    <col min="10511" max="10511" width="24" style="111" customWidth="1"/>
    <col min="10512" max="10738" width="8.83203125" style="111"/>
    <col min="10739" max="10739" width="1.1640625" style="111" customWidth="1"/>
    <col min="10740" max="10740" width="10.6640625" style="111" customWidth="1"/>
    <col min="10741" max="10741" width="11.1640625" style="111" customWidth="1"/>
    <col min="10742" max="10743" width="10.5" style="111" customWidth="1"/>
    <col min="10744" max="10744" width="42.1640625" style="111" customWidth="1"/>
    <col min="10745" max="10746" width="12.6640625" style="111" customWidth="1"/>
    <col min="10747" max="10747" width="20.6640625" style="111" customWidth="1"/>
    <col min="10748" max="10748" width="12.6640625" style="111" customWidth="1"/>
    <col min="10749" max="10749" width="14.5" style="111" bestFit="1" customWidth="1"/>
    <col min="10750" max="10751" width="14.1640625" style="111" customWidth="1"/>
    <col min="10752" max="10752" width="7.1640625" style="111" customWidth="1"/>
    <col min="10753" max="10753" width="12.33203125" style="111" bestFit="1" customWidth="1"/>
    <col min="10754" max="10754" width="22.83203125" style="111" customWidth="1"/>
    <col min="10755" max="10755" width="12.1640625" style="111" customWidth="1"/>
    <col min="10756" max="10756" width="10.83203125" style="111" customWidth="1"/>
    <col min="10757" max="10757" width="27.5" style="111" customWidth="1"/>
    <col min="10758" max="10763" width="8.83203125" style="111"/>
    <col min="10764" max="10764" width="8" style="111" customWidth="1"/>
    <col min="10765" max="10765" width="21.1640625" style="111" bestFit="1" customWidth="1"/>
    <col min="10766" max="10766" width="8.83203125" style="111"/>
    <col min="10767" max="10767" width="24" style="111" customWidth="1"/>
    <col min="10768" max="10994" width="8.83203125" style="111"/>
    <col min="10995" max="10995" width="1.1640625" style="111" customWidth="1"/>
    <col min="10996" max="10996" width="10.6640625" style="111" customWidth="1"/>
    <col min="10997" max="10997" width="11.1640625" style="111" customWidth="1"/>
    <col min="10998" max="10999" width="10.5" style="111" customWidth="1"/>
    <col min="11000" max="11000" width="42.1640625" style="111" customWidth="1"/>
    <col min="11001" max="11002" width="12.6640625" style="111" customWidth="1"/>
    <col min="11003" max="11003" width="20.6640625" style="111" customWidth="1"/>
    <col min="11004" max="11004" width="12.6640625" style="111" customWidth="1"/>
    <col min="11005" max="11005" width="14.5" style="111" bestFit="1" customWidth="1"/>
    <col min="11006" max="11007" width="14.1640625" style="111" customWidth="1"/>
    <col min="11008" max="11008" width="7.1640625" style="111" customWidth="1"/>
    <col min="11009" max="11009" width="12.33203125" style="111" bestFit="1" customWidth="1"/>
    <col min="11010" max="11010" width="22.83203125" style="111" customWidth="1"/>
    <col min="11011" max="11011" width="12.1640625" style="111" customWidth="1"/>
    <col min="11012" max="11012" width="10.83203125" style="111" customWidth="1"/>
    <col min="11013" max="11013" width="27.5" style="111" customWidth="1"/>
    <col min="11014" max="11019" width="8.83203125" style="111"/>
    <col min="11020" max="11020" width="8" style="111" customWidth="1"/>
    <col min="11021" max="11021" width="21.1640625" style="111" bestFit="1" customWidth="1"/>
    <col min="11022" max="11022" width="8.83203125" style="111"/>
    <col min="11023" max="11023" width="24" style="111" customWidth="1"/>
    <col min="11024" max="11250" width="8.83203125" style="111"/>
    <col min="11251" max="11251" width="1.1640625" style="111" customWidth="1"/>
    <col min="11252" max="11252" width="10.6640625" style="111" customWidth="1"/>
    <col min="11253" max="11253" width="11.1640625" style="111" customWidth="1"/>
    <col min="11254" max="11255" width="10.5" style="111" customWidth="1"/>
    <col min="11256" max="11256" width="42.1640625" style="111" customWidth="1"/>
    <col min="11257" max="11258" width="12.6640625" style="111" customWidth="1"/>
    <col min="11259" max="11259" width="20.6640625" style="111" customWidth="1"/>
    <col min="11260" max="11260" width="12.6640625" style="111" customWidth="1"/>
    <col min="11261" max="11261" width="14.5" style="111" bestFit="1" customWidth="1"/>
    <col min="11262" max="11263" width="14.1640625" style="111" customWidth="1"/>
    <col min="11264" max="11264" width="7.1640625" style="111" customWidth="1"/>
    <col min="11265" max="11265" width="12.33203125" style="111" bestFit="1" customWidth="1"/>
    <col min="11266" max="11266" width="22.83203125" style="111" customWidth="1"/>
    <col min="11267" max="11267" width="12.1640625" style="111" customWidth="1"/>
    <col min="11268" max="11268" width="10.83203125" style="111" customWidth="1"/>
    <col min="11269" max="11269" width="27.5" style="111" customWidth="1"/>
    <col min="11270" max="11275" width="8.83203125" style="111"/>
    <col min="11276" max="11276" width="8" style="111" customWidth="1"/>
    <col min="11277" max="11277" width="21.1640625" style="111" bestFit="1" customWidth="1"/>
    <col min="11278" max="11278" width="8.83203125" style="111"/>
    <col min="11279" max="11279" width="24" style="111" customWidth="1"/>
    <col min="11280" max="11506" width="8.83203125" style="111"/>
    <col min="11507" max="11507" width="1.1640625" style="111" customWidth="1"/>
    <col min="11508" max="11508" width="10.6640625" style="111" customWidth="1"/>
    <col min="11509" max="11509" width="11.1640625" style="111" customWidth="1"/>
    <col min="11510" max="11511" width="10.5" style="111" customWidth="1"/>
    <col min="11512" max="11512" width="42.1640625" style="111" customWidth="1"/>
    <col min="11513" max="11514" width="12.6640625" style="111" customWidth="1"/>
    <col min="11515" max="11515" width="20.6640625" style="111" customWidth="1"/>
    <col min="11516" max="11516" width="12.6640625" style="111" customWidth="1"/>
    <col min="11517" max="11517" width="14.5" style="111" bestFit="1" customWidth="1"/>
    <col min="11518" max="11519" width="14.1640625" style="111" customWidth="1"/>
    <col min="11520" max="11520" width="7.1640625" style="111" customWidth="1"/>
    <col min="11521" max="11521" width="12.33203125" style="111" bestFit="1" customWidth="1"/>
    <col min="11522" max="11522" width="22.83203125" style="111" customWidth="1"/>
    <col min="11523" max="11523" width="12.1640625" style="111" customWidth="1"/>
    <col min="11524" max="11524" width="10.83203125" style="111" customWidth="1"/>
    <col min="11525" max="11525" width="27.5" style="111" customWidth="1"/>
    <col min="11526" max="11531" width="8.83203125" style="111"/>
    <col min="11532" max="11532" width="8" style="111" customWidth="1"/>
    <col min="11533" max="11533" width="21.1640625" style="111" bestFit="1" customWidth="1"/>
    <col min="11534" max="11534" width="8.83203125" style="111"/>
    <col min="11535" max="11535" width="24" style="111" customWidth="1"/>
    <col min="11536" max="11762" width="8.83203125" style="111"/>
    <col min="11763" max="11763" width="1.1640625" style="111" customWidth="1"/>
    <col min="11764" max="11764" width="10.6640625" style="111" customWidth="1"/>
    <col min="11765" max="11765" width="11.1640625" style="111" customWidth="1"/>
    <col min="11766" max="11767" width="10.5" style="111" customWidth="1"/>
    <col min="11768" max="11768" width="42.1640625" style="111" customWidth="1"/>
    <col min="11769" max="11770" width="12.6640625" style="111" customWidth="1"/>
    <col min="11771" max="11771" width="20.6640625" style="111" customWidth="1"/>
    <col min="11772" max="11772" width="12.6640625" style="111" customWidth="1"/>
    <col min="11773" max="11773" width="14.5" style="111" bestFit="1" customWidth="1"/>
    <col min="11774" max="11775" width="14.1640625" style="111" customWidth="1"/>
    <col min="11776" max="11776" width="7.1640625" style="111" customWidth="1"/>
    <col min="11777" max="11777" width="12.33203125" style="111" bestFit="1" customWidth="1"/>
    <col min="11778" max="11778" width="22.83203125" style="111" customWidth="1"/>
    <col min="11779" max="11779" width="12.1640625" style="111" customWidth="1"/>
    <col min="11780" max="11780" width="10.83203125" style="111" customWidth="1"/>
    <col min="11781" max="11781" width="27.5" style="111" customWidth="1"/>
    <col min="11782" max="11787" width="8.83203125" style="111"/>
    <col min="11788" max="11788" width="8" style="111" customWidth="1"/>
    <col min="11789" max="11789" width="21.1640625" style="111" bestFit="1" customWidth="1"/>
    <col min="11790" max="11790" width="8.83203125" style="111"/>
    <col min="11791" max="11791" width="24" style="111" customWidth="1"/>
    <col min="11792" max="12018" width="8.83203125" style="111"/>
    <col min="12019" max="12019" width="1.1640625" style="111" customWidth="1"/>
    <col min="12020" max="12020" width="10.6640625" style="111" customWidth="1"/>
    <col min="12021" max="12021" width="11.1640625" style="111" customWidth="1"/>
    <col min="12022" max="12023" width="10.5" style="111" customWidth="1"/>
    <col min="12024" max="12024" width="42.1640625" style="111" customWidth="1"/>
    <col min="12025" max="12026" width="12.6640625" style="111" customWidth="1"/>
    <col min="12027" max="12027" width="20.6640625" style="111" customWidth="1"/>
    <col min="12028" max="12028" width="12.6640625" style="111" customWidth="1"/>
    <col min="12029" max="12029" width="14.5" style="111" bestFit="1" customWidth="1"/>
    <col min="12030" max="12031" width="14.1640625" style="111" customWidth="1"/>
    <col min="12032" max="12032" width="7.1640625" style="111" customWidth="1"/>
    <col min="12033" max="12033" width="12.33203125" style="111" bestFit="1" customWidth="1"/>
    <col min="12034" max="12034" width="22.83203125" style="111" customWidth="1"/>
    <col min="12035" max="12035" width="12.1640625" style="111" customWidth="1"/>
    <col min="12036" max="12036" width="10.83203125" style="111" customWidth="1"/>
    <col min="12037" max="12037" width="27.5" style="111" customWidth="1"/>
    <col min="12038" max="12043" width="8.83203125" style="111"/>
    <col min="12044" max="12044" width="8" style="111" customWidth="1"/>
    <col min="12045" max="12045" width="21.1640625" style="111" bestFit="1" customWidth="1"/>
    <col min="12046" max="12046" width="8.83203125" style="111"/>
    <col min="12047" max="12047" width="24" style="111" customWidth="1"/>
    <col min="12048" max="12274" width="8.83203125" style="111"/>
    <col min="12275" max="12275" width="1.1640625" style="111" customWidth="1"/>
    <col min="12276" max="12276" width="10.6640625" style="111" customWidth="1"/>
    <col min="12277" max="12277" width="11.1640625" style="111" customWidth="1"/>
    <col min="12278" max="12279" width="10.5" style="111" customWidth="1"/>
    <col min="12280" max="12280" width="42.1640625" style="111" customWidth="1"/>
    <col min="12281" max="12282" width="12.6640625" style="111" customWidth="1"/>
    <col min="12283" max="12283" width="20.6640625" style="111" customWidth="1"/>
    <col min="12284" max="12284" width="12.6640625" style="111" customWidth="1"/>
    <col min="12285" max="12285" width="14.5" style="111" bestFit="1" customWidth="1"/>
    <col min="12286" max="12287" width="14.1640625" style="111" customWidth="1"/>
    <col min="12288" max="12288" width="7.1640625" style="111" customWidth="1"/>
    <col min="12289" max="12289" width="12.33203125" style="111" bestFit="1" customWidth="1"/>
    <col min="12290" max="12290" width="22.83203125" style="111" customWidth="1"/>
    <col min="12291" max="12291" width="12.1640625" style="111" customWidth="1"/>
    <col min="12292" max="12292" width="10.83203125" style="111" customWidth="1"/>
    <col min="12293" max="12293" width="27.5" style="111" customWidth="1"/>
    <col min="12294" max="12299" width="8.83203125" style="111"/>
    <col min="12300" max="12300" width="8" style="111" customWidth="1"/>
    <col min="12301" max="12301" width="21.1640625" style="111" bestFit="1" customWidth="1"/>
    <col min="12302" max="12302" width="8.83203125" style="111"/>
    <col min="12303" max="12303" width="24" style="111" customWidth="1"/>
    <col min="12304" max="12530" width="8.83203125" style="111"/>
    <col min="12531" max="12531" width="1.1640625" style="111" customWidth="1"/>
    <col min="12532" max="12532" width="10.6640625" style="111" customWidth="1"/>
    <col min="12533" max="12533" width="11.1640625" style="111" customWidth="1"/>
    <col min="12534" max="12535" width="10.5" style="111" customWidth="1"/>
    <col min="12536" max="12536" width="42.1640625" style="111" customWidth="1"/>
    <col min="12537" max="12538" width="12.6640625" style="111" customWidth="1"/>
    <col min="12539" max="12539" width="20.6640625" style="111" customWidth="1"/>
    <col min="12540" max="12540" width="12.6640625" style="111" customWidth="1"/>
    <col min="12541" max="12541" width="14.5" style="111" bestFit="1" customWidth="1"/>
    <col min="12542" max="12543" width="14.1640625" style="111" customWidth="1"/>
    <col min="12544" max="12544" width="7.1640625" style="111" customWidth="1"/>
    <col min="12545" max="12545" width="12.33203125" style="111" bestFit="1" customWidth="1"/>
    <col min="12546" max="12546" width="22.83203125" style="111" customWidth="1"/>
    <col min="12547" max="12547" width="12.1640625" style="111" customWidth="1"/>
    <col min="12548" max="12548" width="10.83203125" style="111" customWidth="1"/>
    <col min="12549" max="12549" width="27.5" style="111" customWidth="1"/>
    <col min="12550" max="12555" width="8.83203125" style="111"/>
    <col min="12556" max="12556" width="8" style="111" customWidth="1"/>
    <col min="12557" max="12557" width="21.1640625" style="111" bestFit="1" customWidth="1"/>
    <col min="12558" max="12558" width="8.83203125" style="111"/>
    <col min="12559" max="12559" width="24" style="111" customWidth="1"/>
    <col min="12560" max="12786" width="8.83203125" style="111"/>
    <col min="12787" max="12787" width="1.1640625" style="111" customWidth="1"/>
    <col min="12788" max="12788" width="10.6640625" style="111" customWidth="1"/>
    <col min="12789" max="12789" width="11.1640625" style="111" customWidth="1"/>
    <col min="12790" max="12791" width="10.5" style="111" customWidth="1"/>
    <col min="12792" max="12792" width="42.1640625" style="111" customWidth="1"/>
    <col min="12793" max="12794" width="12.6640625" style="111" customWidth="1"/>
    <col min="12795" max="12795" width="20.6640625" style="111" customWidth="1"/>
    <col min="12796" max="12796" width="12.6640625" style="111" customWidth="1"/>
    <col min="12797" max="12797" width="14.5" style="111" bestFit="1" customWidth="1"/>
    <col min="12798" max="12799" width="14.1640625" style="111" customWidth="1"/>
    <col min="12800" max="12800" width="7.1640625" style="111" customWidth="1"/>
    <col min="12801" max="12801" width="12.33203125" style="111" bestFit="1" customWidth="1"/>
    <col min="12802" max="12802" width="22.83203125" style="111" customWidth="1"/>
    <col min="12803" max="12803" width="12.1640625" style="111" customWidth="1"/>
    <col min="12804" max="12804" width="10.83203125" style="111" customWidth="1"/>
    <col min="12805" max="12805" width="27.5" style="111" customWidth="1"/>
    <col min="12806" max="12811" width="8.83203125" style="111"/>
    <col min="12812" max="12812" width="8" style="111" customWidth="1"/>
    <col min="12813" max="12813" width="21.1640625" style="111" bestFit="1" customWidth="1"/>
    <col min="12814" max="12814" width="8.83203125" style="111"/>
    <col min="12815" max="12815" width="24" style="111" customWidth="1"/>
    <col min="12816" max="13042" width="8.83203125" style="111"/>
    <col min="13043" max="13043" width="1.1640625" style="111" customWidth="1"/>
    <col min="13044" max="13044" width="10.6640625" style="111" customWidth="1"/>
    <col min="13045" max="13045" width="11.1640625" style="111" customWidth="1"/>
    <col min="13046" max="13047" width="10.5" style="111" customWidth="1"/>
    <col min="13048" max="13048" width="42.1640625" style="111" customWidth="1"/>
    <col min="13049" max="13050" width="12.6640625" style="111" customWidth="1"/>
    <col min="13051" max="13051" width="20.6640625" style="111" customWidth="1"/>
    <col min="13052" max="13052" width="12.6640625" style="111" customWidth="1"/>
    <col min="13053" max="13053" width="14.5" style="111" bestFit="1" customWidth="1"/>
    <col min="13054" max="13055" width="14.1640625" style="111" customWidth="1"/>
    <col min="13056" max="13056" width="7.1640625" style="111" customWidth="1"/>
    <col min="13057" max="13057" width="12.33203125" style="111" bestFit="1" customWidth="1"/>
    <col min="13058" max="13058" width="22.83203125" style="111" customWidth="1"/>
    <col min="13059" max="13059" width="12.1640625" style="111" customWidth="1"/>
    <col min="13060" max="13060" width="10.83203125" style="111" customWidth="1"/>
    <col min="13061" max="13061" width="27.5" style="111" customWidth="1"/>
    <col min="13062" max="13067" width="8.83203125" style="111"/>
    <col min="13068" max="13068" width="8" style="111" customWidth="1"/>
    <col min="13069" max="13069" width="21.1640625" style="111" bestFit="1" customWidth="1"/>
    <col min="13070" max="13070" width="8.83203125" style="111"/>
    <col min="13071" max="13071" width="24" style="111" customWidth="1"/>
    <col min="13072" max="13298" width="8.83203125" style="111"/>
    <col min="13299" max="13299" width="1.1640625" style="111" customWidth="1"/>
    <col min="13300" max="13300" width="10.6640625" style="111" customWidth="1"/>
    <col min="13301" max="13301" width="11.1640625" style="111" customWidth="1"/>
    <col min="13302" max="13303" width="10.5" style="111" customWidth="1"/>
    <col min="13304" max="13304" width="42.1640625" style="111" customWidth="1"/>
    <col min="13305" max="13306" width="12.6640625" style="111" customWidth="1"/>
    <col min="13307" max="13307" width="20.6640625" style="111" customWidth="1"/>
    <col min="13308" max="13308" width="12.6640625" style="111" customWidth="1"/>
    <col min="13309" max="13309" width="14.5" style="111" bestFit="1" customWidth="1"/>
    <col min="13310" max="13311" width="14.1640625" style="111" customWidth="1"/>
    <col min="13312" max="13312" width="7.1640625" style="111" customWidth="1"/>
    <col min="13313" max="13313" width="12.33203125" style="111" bestFit="1" customWidth="1"/>
    <col min="13314" max="13314" width="22.83203125" style="111" customWidth="1"/>
    <col min="13315" max="13315" width="12.1640625" style="111" customWidth="1"/>
    <col min="13316" max="13316" width="10.83203125" style="111" customWidth="1"/>
    <col min="13317" max="13317" width="27.5" style="111" customWidth="1"/>
    <col min="13318" max="13323" width="8.83203125" style="111"/>
    <col min="13324" max="13324" width="8" style="111" customWidth="1"/>
    <col min="13325" max="13325" width="21.1640625" style="111" bestFit="1" customWidth="1"/>
    <col min="13326" max="13326" width="8.83203125" style="111"/>
    <col min="13327" max="13327" width="24" style="111" customWidth="1"/>
    <col min="13328" max="13554" width="8.83203125" style="111"/>
    <col min="13555" max="13555" width="1.1640625" style="111" customWidth="1"/>
    <col min="13556" max="13556" width="10.6640625" style="111" customWidth="1"/>
    <col min="13557" max="13557" width="11.1640625" style="111" customWidth="1"/>
    <col min="13558" max="13559" width="10.5" style="111" customWidth="1"/>
    <col min="13560" max="13560" width="42.1640625" style="111" customWidth="1"/>
    <col min="13561" max="13562" width="12.6640625" style="111" customWidth="1"/>
    <col min="13563" max="13563" width="20.6640625" style="111" customWidth="1"/>
    <col min="13564" max="13564" width="12.6640625" style="111" customWidth="1"/>
    <col min="13565" max="13565" width="14.5" style="111" bestFit="1" customWidth="1"/>
    <col min="13566" max="13567" width="14.1640625" style="111" customWidth="1"/>
    <col min="13568" max="13568" width="7.1640625" style="111" customWidth="1"/>
    <col min="13569" max="13569" width="12.33203125" style="111" bestFit="1" customWidth="1"/>
    <col min="13570" max="13570" width="22.83203125" style="111" customWidth="1"/>
    <col min="13571" max="13571" width="12.1640625" style="111" customWidth="1"/>
    <col min="13572" max="13572" width="10.83203125" style="111" customWidth="1"/>
    <col min="13573" max="13573" width="27.5" style="111" customWidth="1"/>
    <col min="13574" max="13579" width="8.83203125" style="111"/>
    <col min="13580" max="13580" width="8" style="111" customWidth="1"/>
    <col min="13581" max="13581" width="21.1640625" style="111" bestFit="1" customWidth="1"/>
    <col min="13582" max="13582" width="8.83203125" style="111"/>
    <col min="13583" max="13583" width="24" style="111" customWidth="1"/>
    <col min="13584" max="13810" width="8.83203125" style="111"/>
    <col min="13811" max="13811" width="1.1640625" style="111" customWidth="1"/>
    <col min="13812" max="13812" width="10.6640625" style="111" customWidth="1"/>
    <col min="13813" max="13813" width="11.1640625" style="111" customWidth="1"/>
    <col min="13814" max="13815" width="10.5" style="111" customWidth="1"/>
    <col min="13816" max="13816" width="42.1640625" style="111" customWidth="1"/>
    <col min="13817" max="13818" width="12.6640625" style="111" customWidth="1"/>
    <col min="13819" max="13819" width="20.6640625" style="111" customWidth="1"/>
    <col min="13820" max="13820" width="12.6640625" style="111" customWidth="1"/>
    <col min="13821" max="13821" width="14.5" style="111" bestFit="1" customWidth="1"/>
    <col min="13822" max="13823" width="14.1640625" style="111" customWidth="1"/>
    <col min="13824" max="13824" width="7.1640625" style="111" customWidth="1"/>
    <col min="13825" max="13825" width="12.33203125" style="111" bestFit="1" customWidth="1"/>
    <col min="13826" max="13826" width="22.83203125" style="111" customWidth="1"/>
    <col min="13827" max="13827" width="12.1640625" style="111" customWidth="1"/>
    <col min="13828" max="13828" width="10.83203125" style="111" customWidth="1"/>
    <col min="13829" max="13829" width="27.5" style="111" customWidth="1"/>
    <col min="13830" max="13835" width="8.83203125" style="111"/>
    <col min="13836" max="13836" width="8" style="111" customWidth="1"/>
    <col min="13837" max="13837" width="21.1640625" style="111" bestFit="1" customWidth="1"/>
    <col min="13838" max="13838" width="8.83203125" style="111"/>
    <col min="13839" max="13839" width="24" style="111" customWidth="1"/>
    <col min="13840" max="14066" width="8.83203125" style="111"/>
    <col min="14067" max="14067" width="1.1640625" style="111" customWidth="1"/>
    <col min="14068" max="14068" width="10.6640625" style="111" customWidth="1"/>
    <col min="14069" max="14069" width="11.1640625" style="111" customWidth="1"/>
    <col min="14070" max="14071" width="10.5" style="111" customWidth="1"/>
    <col min="14072" max="14072" width="42.1640625" style="111" customWidth="1"/>
    <col min="14073" max="14074" width="12.6640625" style="111" customWidth="1"/>
    <col min="14075" max="14075" width="20.6640625" style="111" customWidth="1"/>
    <col min="14076" max="14076" width="12.6640625" style="111" customWidth="1"/>
    <col min="14077" max="14077" width="14.5" style="111" bestFit="1" customWidth="1"/>
    <col min="14078" max="14079" width="14.1640625" style="111" customWidth="1"/>
    <col min="14080" max="14080" width="7.1640625" style="111" customWidth="1"/>
    <col min="14081" max="14081" width="12.33203125" style="111" bestFit="1" customWidth="1"/>
    <col min="14082" max="14082" width="22.83203125" style="111" customWidth="1"/>
    <col min="14083" max="14083" width="12.1640625" style="111" customWidth="1"/>
    <col min="14084" max="14084" width="10.83203125" style="111" customWidth="1"/>
    <col min="14085" max="14085" width="27.5" style="111" customWidth="1"/>
    <col min="14086" max="14091" width="8.83203125" style="111"/>
    <col min="14092" max="14092" width="8" style="111" customWidth="1"/>
    <col min="14093" max="14093" width="21.1640625" style="111" bestFit="1" customWidth="1"/>
    <col min="14094" max="14094" width="8.83203125" style="111"/>
    <col min="14095" max="14095" width="24" style="111" customWidth="1"/>
    <col min="14096" max="14322" width="8.83203125" style="111"/>
    <col min="14323" max="14323" width="1.1640625" style="111" customWidth="1"/>
    <col min="14324" max="14324" width="10.6640625" style="111" customWidth="1"/>
    <col min="14325" max="14325" width="11.1640625" style="111" customWidth="1"/>
    <col min="14326" max="14327" width="10.5" style="111" customWidth="1"/>
    <col min="14328" max="14328" width="42.1640625" style="111" customWidth="1"/>
    <col min="14329" max="14330" width="12.6640625" style="111" customWidth="1"/>
    <col min="14331" max="14331" width="20.6640625" style="111" customWidth="1"/>
    <col min="14332" max="14332" width="12.6640625" style="111" customWidth="1"/>
    <col min="14333" max="14333" width="14.5" style="111" bestFit="1" customWidth="1"/>
    <col min="14334" max="14335" width="14.1640625" style="111" customWidth="1"/>
    <col min="14336" max="14336" width="7.1640625" style="111" customWidth="1"/>
    <col min="14337" max="14337" width="12.33203125" style="111" bestFit="1" customWidth="1"/>
    <col min="14338" max="14338" width="22.83203125" style="111" customWidth="1"/>
    <col min="14339" max="14339" width="12.1640625" style="111" customWidth="1"/>
    <col min="14340" max="14340" width="10.83203125" style="111" customWidth="1"/>
    <col min="14341" max="14341" width="27.5" style="111" customWidth="1"/>
    <col min="14342" max="14347" width="8.83203125" style="111"/>
    <col min="14348" max="14348" width="8" style="111" customWidth="1"/>
    <col min="14349" max="14349" width="21.1640625" style="111" bestFit="1" customWidth="1"/>
    <col min="14350" max="14350" width="8.83203125" style="111"/>
    <col min="14351" max="14351" width="24" style="111" customWidth="1"/>
    <col min="14352" max="14578" width="8.83203125" style="111"/>
    <col min="14579" max="14579" width="1.1640625" style="111" customWidth="1"/>
    <col min="14580" max="14580" width="10.6640625" style="111" customWidth="1"/>
    <col min="14581" max="14581" width="11.1640625" style="111" customWidth="1"/>
    <col min="14582" max="14583" width="10.5" style="111" customWidth="1"/>
    <col min="14584" max="14584" width="42.1640625" style="111" customWidth="1"/>
    <col min="14585" max="14586" width="12.6640625" style="111" customWidth="1"/>
    <col min="14587" max="14587" width="20.6640625" style="111" customWidth="1"/>
    <col min="14588" max="14588" width="12.6640625" style="111" customWidth="1"/>
    <col min="14589" max="14589" width="14.5" style="111" bestFit="1" customWidth="1"/>
    <col min="14590" max="14591" width="14.1640625" style="111" customWidth="1"/>
    <col min="14592" max="14592" width="7.1640625" style="111" customWidth="1"/>
    <col min="14593" max="14593" width="12.33203125" style="111" bestFit="1" customWidth="1"/>
    <col min="14594" max="14594" width="22.83203125" style="111" customWidth="1"/>
    <col min="14595" max="14595" width="12.1640625" style="111" customWidth="1"/>
    <col min="14596" max="14596" width="10.83203125" style="111" customWidth="1"/>
    <col min="14597" max="14597" width="27.5" style="111" customWidth="1"/>
    <col min="14598" max="14603" width="8.83203125" style="111"/>
    <col min="14604" max="14604" width="8" style="111" customWidth="1"/>
    <col min="14605" max="14605" width="21.1640625" style="111" bestFit="1" customWidth="1"/>
    <col min="14606" max="14606" width="8.83203125" style="111"/>
    <col min="14607" max="14607" width="24" style="111" customWidth="1"/>
    <col min="14608" max="14834" width="8.83203125" style="111"/>
    <col min="14835" max="14835" width="1.1640625" style="111" customWidth="1"/>
    <col min="14836" max="14836" width="10.6640625" style="111" customWidth="1"/>
    <col min="14837" max="14837" width="11.1640625" style="111" customWidth="1"/>
    <col min="14838" max="14839" width="10.5" style="111" customWidth="1"/>
    <col min="14840" max="14840" width="42.1640625" style="111" customWidth="1"/>
    <col min="14841" max="14842" width="12.6640625" style="111" customWidth="1"/>
    <col min="14843" max="14843" width="20.6640625" style="111" customWidth="1"/>
    <col min="14844" max="14844" width="12.6640625" style="111" customWidth="1"/>
    <col min="14845" max="14845" width="14.5" style="111" bestFit="1" customWidth="1"/>
    <col min="14846" max="14847" width="14.1640625" style="111" customWidth="1"/>
    <col min="14848" max="14848" width="7.1640625" style="111" customWidth="1"/>
    <col min="14849" max="14849" width="12.33203125" style="111" bestFit="1" customWidth="1"/>
    <col min="14850" max="14850" width="22.83203125" style="111" customWidth="1"/>
    <col min="14851" max="14851" width="12.1640625" style="111" customWidth="1"/>
    <col min="14852" max="14852" width="10.83203125" style="111" customWidth="1"/>
    <col min="14853" max="14853" width="27.5" style="111" customWidth="1"/>
    <col min="14854" max="14859" width="8.83203125" style="111"/>
    <col min="14860" max="14860" width="8" style="111" customWidth="1"/>
    <col min="14861" max="14861" width="21.1640625" style="111" bestFit="1" customWidth="1"/>
    <col min="14862" max="14862" width="8.83203125" style="111"/>
    <col min="14863" max="14863" width="24" style="111" customWidth="1"/>
    <col min="14864" max="15090" width="8.83203125" style="111"/>
    <col min="15091" max="15091" width="1.1640625" style="111" customWidth="1"/>
    <col min="15092" max="15092" width="10.6640625" style="111" customWidth="1"/>
    <col min="15093" max="15093" width="11.1640625" style="111" customWidth="1"/>
    <col min="15094" max="15095" width="10.5" style="111" customWidth="1"/>
    <col min="15096" max="15096" width="42.1640625" style="111" customWidth="1"/>
    <col min="15097" max="15098" width="12.6640625" style="111" customWidth="1"/>
    <col min="15099" max="15099" width="20.6640625" style="111" customWidth="1"/>
    <col min="15100" max="15100" width="12.6640625" style="111" customWidth="1"/>
    <col min="15101" max="15101" width="14.5" style="111" bestFit="1" customWidth="1"/>
    <col min="15102" max="15103" width="14.1640625" style="111" customWidth="1"/>
    <col min="15104" max="15104" width="7.1640625" style="111" customWidth="1"/>
    <col min="15105" max="15105" width="12.33203125" style="111" bestFit="1" customWidth="1"/>
    <col min="15106" max="15106" width="22.83203125" style="111" customWidth="1"/>
    <col min="15107" max="15107" width="12.1640625" style="111" customWidth="1"/>
    <col min="15108" max="15108" width="10.83203125" style="111" customWidth="1"/>
    <col min="15109" max="15109" width="27.5" style="111" customWidth="1"/>
    <col min="15110" max="15115" width="8.83203125" style="111"/>
    <col min="15116" max="15116" width="8" style="111" customWidth="1"/>
    <col min="15117" max="15117" width="21.1640625" style="111" bestFit="1" customWidth="1"/>
    <col min="15118" max="15118" width="8.83203125" style="111"/>
    <col min="15119" max="15119" width="24" style="111" customWidth="1"/>
    <col min="15120" max="15346" width="8.83203125" style="111"/>
    <col min="15347" max="15347" width="1.1640625" style="111" customWidth="1"/>
    <col min="15348" max="15348" width="10.6640625" style="111" customWidth="1"/>
    <col min="15349" max="15349" width="11.1640625" style="111" customWidth="1"/>
    <col min="15350" max="15351" width="10.5" style="111" customWidth="1"/>
    <col min="15352" max="15352" width="42.1640625" style="111" customWidth="1"/>
    <col min="15353" max="15354" width="12.6640625" style="111" customWidth="1"/>
    <col min="15355" max="15355" width="20.6640625" style="111" customWidth="1"/>
    <col min="15356" max="15356" width="12.6640625" style="111" customWidth="1"/>
    <col min="15357" max="15357" width="14.5" style="111" bestFit="1" customWidth="1"/>
    <col min="15358" max="15359" width="14.1640625" style="111" customWidth="1"/>
    <col min="15360" max="15360" width="7.1640625" style="111" customWidth="1"/>
    <col min="15361" max="15361" width="12.33203125" style="111" bestFit="1" customWidth="1"/>
    <col min="15362" max="15362" width="22.83203125" style="111" customWidth="1"/>
    <col min="15363" max="15363" width="12.1640625" style="111" customWidth="1"/>
    <col min="15364" max="15364" width="10.83203125" style="111" customWidth="1"/>
    <col min="15365" max="15365" width="27.5" style="111" customWidth="1"/>
    <col min="15366" max="15371" width="8.83203125" style="111"/>
    <col min="15372" max="15372" width="8" style="111" customWidth="1"/>
    <col min="15373" max="15373" width="21.1640625" style="111" bestFit="1" customWidth="1"/>
    <col min="15374" max="15374" width="8.83203125" style="111"/>
    <col min="15375" max="15375" width="24" style="111" customWidth="1"/>
    <col min="15376" max="15602" width="8.83203125" style="111"/>
    <col min="15603" max="15603" width="1.1640625" style="111" customWidth="1"/>
    <col min="15604" max="15604" width="10.6640625" style="111" customWidth="1"/>
    <col min="15605" max="15605" width="11.1640625" style="111" customWidth="1"/>
    <col min="15606" max="15607" width="10.5" style="111" customWidth="1"/>
    <col min="15608" max="15608" width="42.1640625" style="111" customWidth="1"/>
    <col min="15609" max="15610" width="12.6640625" style="111" customWidth="1"/>
    <col min="15611" max="15611" width="20.6640625" style="111" customWidth="1"/>
    <col min="15612" max="15612" width="12.6640625" style="111" customWidth="1"/>
    <col min="15613" max="15613" width="14.5" style="111" bestFit="1" customWidth="1"/>
    <col min="15614" max="15615" width="14.1640625" style="111" customWidth="1"/>
    <col min="15616" max="15616" width="7.1640625" style="111" customWidth="1"/>
    <col min="15617" max="15617" width="12.33203125" style="111" bestFit="1" customWidth="1"/>
    <col min="15618" max="15618" width="22.83203125" style="111" customWidth="1"/>
    <col min="15619" max="15619" width="12.1640625" style="111" customWidth="1"/>
    <col min="15620" max="15620" width="10.83203125" style="111" customWidth="1"/>
    <col min="15621" max="15621" width="27.5" style="111" customWidth="1"/>
    <col min="15622" max="15627" width="8.83203125" style="111"/>
    <col min="15628" max="15628" width="8" style="111" customWidth="1"/>
    <col min="15629" max="15629" width="21.1640625" style="111" bestFit="1" customWidth="1"/>
    <col min="15630" max="15630" width="8.83203125" style="111"/>
    <col min="15631" max="15631" width="24" style="111" customWidth="1"/>
    <col min="15632" max="15858" width="8.83203125" style="111"/>
    <col min="15859" max="15859" width="1.1640625" style="111" customWidth="1"/>
    <col min="15860" max="15860" width="10.6640625" style="111" customWidth="1"/>
    <col min="15861" max="15861" width="11.1640625" style="111" customWidth="1"/>
    <col min="15862" max="15863" width="10.5" style="111" customWidth="1"/>
    <col min="15864" max="15864" width="42.1640625" style="111" customWidth="1"/>
    <col min="15865" max="15866" width="12.6640625" style="111" customWidth="1"/>
    <col min="15867" max="15867" width="20.6640625" style="111" customWidth="1"/>
    <col min="15868" max="15868" width="12.6640625" style="111" customWidth="1"/>
    <col min="15869" max="15869" width="14.5" style="111" bestFit="1" customWidth="1"/>
    <col min="15870" max="15871" width="14.1640625" style="111" customWidth="1"/>
    <col min="15872" max="15872" width="7.1640625" style="111" customWidth="1"/>
    <col min="15873" max="15873" width="12.33203125" style="111" bestFit="1" customWidth="1"/>
    <col min="15874" max="15874" width="22.83203125" style="111" customWidth="1"/>
    <col min="15875" max="15875" width="12.1640625" style="111" customWidth="1"/>
    <col min="15876" max="15876" width="10.83203125" style="111" customWidth="1"/>
    <col min="15877" max="15877" width="27.5" style="111" customWidth="1"/>
    <col min="15878" max="15883" width="8.83203125" style="111"/>
    <col min="15884" max="15884" width="8" style="111" customWidth="1"/>
    <col min="15885" max="15885" width="21.1640625" style="111" bestFit="1" customWidth="1"/>
    <col min="15886" max="15886" width="8.83203125" style="111"/>
    <col min="15887" max="15887" width="24" style="111" customWidth="1"/>
    <col min="15888" max="16114" width="8.83203125" style="111"/>
    <col min="16115" max="16115" width="1.1640625" style="111" customWidth="1"/>
    <col min="16116" max="16116" width="10.6640625" style="111" customWidth="1"/>
    <col min="16117" max="16117" width="11.1640625" style="111" customWidth="1"/>
    <col min="16118" max="16119" width="10.5" style="111" customWidth="1"/>
    <col min="16120" max="16120" width="42.1640625" style="111" customWidth="1"/>
    <col min="16121" max="16122" width="12.6640625" style="111" customWidth="1"/>
    <col min="16123" max="16123" width="20.6640625" style="111" customWidth="1"/>
    <col min="16124" max="16124" width="12.6640625" style="111" customWidth="1"/>
    <col min="16125" max="16125" width="14.5" style="111" bestFit="1" customWidth="1"/>
    <col min="16126" max="16127" width="14.1640625" style="111" customWidth="1"/>
    <col min="16128" max="16128" width="7.1640625" style="111" customWidth="1"/>
    <col min="16129" max="16129" width="12.33203125" style="111" bestFit="1" customWidth="1"/>
    <col min="16130" max="16130" width="22.83203125" style="111" customWidth="1"/>
    <col min="16131" max="16131" width="12.1640625" style="111" customWidth="1"/>
    <col min="16132" max="16132" width="10.83203125" style="111" customWidth="1"/>
    <col min="16133" max="16133" width="27.5" style="111" customWidth="1"/>
    <col min="16134" max="16139" width="8.83203125" style="111"/>
    <col min="16140" max="16140" width="8" style="111" customWidth="1"/>
    <col min="16141" max="16141" width="21.1640625" style="111" bestFit="1" customWidth="1"/>
    <col min="16142" max="16142" width="8.83203125" style="111"/>
    <col min="16143" max="16143" width="24" style="111" customWidth="1"/>
    <col min="16144" max="16384" width="8.83203125" style="111"/>
  </cols>
  <sheetData>
    <row r="1" spans="1:15" s="86" customFormat="1" ht="14.25" x14ac:dyDescent="0.2">
      <c r="N1" s="87"/>
      <c r="O1" s="87"/>
    </row>
    <row r="2" spans="1:15" s="86" customFormat="1" ht="14.25" x14ac:dyDescent="0.2">
      <c r="N2" s="87"/>
      <c r="O2" s="87"/>
    </row>
    <row r="3" spans="1:15" s="86" customFormat="1" ht="14.25" x14ac:dyDescent="0.2"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87"/>
      <c r="O3" s="87"/>
    </row>
    <row r="4" spans="1:15" s="86" customFormat="1" ht="14.25" x14ac:dyDescent="0.2">
      <c r="A4" s="219" t="s">
        <v>3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87"/>
      <c r="O4" s="87"/>
    </row>
    <row r="5" spans="1:15" s="86" customFormat="1" ht="14.25" x14ac:dyDescent="0.2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87"/>
      <c r="O5" s="87"/>
    </row>
    <row r="6" spans="1:15" s="86" customFormat="1" ht="15" customHeight="1" x14ac:dyDescent="0.2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87"/>
      <c r="O6" s="87"/>
    </row>
    <row r="7" spans="1:15" s="86" customFormat="1" x14ac:dyDescent="0.25">
      <c r="D7" s="88"/>
      <c r="E7" s="88"/>
      <c r="F7" s="88"/>
      <c r="G7" s="88"/>
      <c r="H7" s="88"/>
      <c r="I7" s="88"/>
      <c r="J7" s="88"/>
      <c r="K7" s="88"/>
      <c r="M7" s="88"/>
      <c r="N7" s="87"/>
      <c r="O7" s="87"/>
    </row>
    <row r="8" spans="1:15" s="86" customFormat="1" ht="15.75" thickBot="1" x14ac:dyDescent="0.3">
      <c r="D8" s="88"/>
      <c r="E8" s="88"/>
      <c r="F8" s="88"/>
      <c r="G8" s="88"/>
      <c r="H8" s="88"/>
      <c r="I8" s="89" t="s">
        <v>4</v>
      </c>
      <c r="J8" s="221" t="s">
        <v>5</v>
      </c>
      <c r="K8" s="221"/>
      <c r="N8" s="87"/>
      <c r="O8" s="87"/>
    </row>
    <row r="9" spans="1:15" s="86" customFormat="1" ht="16.5" thickBot="1" x14ac:dyDescent="0.3">
      <c r="E9" s="89" t="s">
        <v>6</v>
      </c>
      <c r="F9" s="221"/>
      <c r="G9" s="221"/>
      <c r="H9" s="90"/>
      <c r="I9" s="89" t="s">
        <v>7</v>
      </c>
      <c r="J9" s="222"/>
      <c r="K9" s="222"/>
      <c r="N9" s="87"/>
      <c r="O9" s="87" t="s">
        <v>8</v>
      </c>
    </row>
    <row r="10" spans="1:15" s="86" customFormat="1" thickBot="1" x14ac:dyDescent="0.25">
      <c r="E10" s="89" t="s">
        <v>9</v>
      </c>
      <c r="F10" s="217" t="s">
        <v>10</v>
      </c>
      <c r="G10" s="217"/>
      <c r="H10" s="91"/>
      <c r="I10" s="89" t="s">
        <v>11</v>
      </c>
      <c r="J10" s="212"/>
      <c r="K10" s="212"/>
      <c r="N10" s="87"/>
      <c r="O10" s="87"/>
    </row>
    <row r="11" spans="1:15" s="86" customFormat="1" ht="16.5" thickBot="1" x14ac:dyDescent="0.3">
      <c r="B11" s="92"/>
      <c r="E11" s="89" t="s">
        <v>12</v>
      </c>
      <c r="F11" s="211" t="s">
        <v>13</v>
      </c>
      <c r="G11" s="211"/>
      <c r="I11" s="89" t="s">
        <v>14</v>
      </c>
      <c r="J11" s="212"/>
      <c r="K11" s="212"/>
      <c r="N11" s="87"/>
      <c r="O11" s="87"/>
    </row>
    <row r="12" spans="1:15" s="86" customFormat="1" ht="16.5" thickBot="1" x14ac:dyDescent="0.3">
      <c r="E12" s="89" t="s">
        <v>15</v>
      </c>
      <c r="F12" s="213"/>
      <c r="G12" s="213"/>
      <c r="I12" s="89" t="s">
        <v>16</v>
      </c>
      <c r="J12" s="211"/>
      <c r="K12" s="211"/>
      <c r="L12" s="92"/>
      <c r="N12" s="87"/>
      <c r="O12" s="87"/>
    </row>
    <row r="13" spans="1:15" s="86" customFormat="1" ht="15.75" thickBot="1" x14ac:dyDescent="0.25">
      <c r="I13" s="89" t="s">
        <v>17</v>
      </c>
      <c r="J13" s="213"/>
      <c r="K13" s="213"/>
      <c r="N13" s="87"/>
      <c r="O13" s="87"/>
    </row>
    <row r="14" spans="1:15" s="86" customFormat="1" ht="15.75" thickBot="1" x14ac:dyDescent="0.3">
      <c r="D14" s="93"/>
      <c r="E14" s="93"/>
      <c r="F14" s="94"/>
      <c r="G14" s="94"/>
      <c r="H14" s="94"/>
      <c r="I14" s="94"/>
      <c r="J14" s="94"/>
      <c r="K14" s="94"/>
      <c r="M14" s="200"/>
      <c r="N14" s="87"/>
      <c r="O14" s="87"/>
    </row>
    <row r="15" spans="1:15" s="95" customFormat="1" ht="15.75" thickBot="1" x14ac:dyDescent="0.3">
      <c r="E15" s="96" t="s">
        <v>18</v>
      </c>
      <c r="F15" s="97" t="s">
        <v>19</v>
      </c>
      <c r="J15" s="96" t="str">
        <f>IF(K15="X","This is a Reversing Entry","This is not a Reversing Entry")</f>
        <v>This is not a Reversing Entry</v>
      </c>
      <c r="K15" s="98" t="str">
        <f>IF(J8="SV","X","")</f>
        <v/>
      </c>
      <c r="M15" s="99"/>
      <c r="N15" s="100"/>
      <c r="O15" s="100"/>
    </row>
    <row r="16" spans="1:15" s="101" customFormat="1" ht="16.5" thickBot="1" x14ac:dyDescent="0.3">
      <c r="B16" s="102" t="s">
        <v>20</v>
      </c>
      <c r="I16" s="103"/>
      <c r="J16" s="103"/>
      <c r="K16" s="103"/>
      <c r="L16" s="104"/>
      <c r="M16" s="103"/>
      <c r="N16" s="105"/>
      <c r="O16" s="105"/>
    </row>
    <row r="17" spans="1:15" s="106" customFormat="1" ht="19.5" customHeight="1" thickBot="1" x14ac:dyDescent="0.25">
      <c r="B17" s="214" t="s">
        <v>21</v>
      </c>
      <c r="C17" s="215"/>
      <c r="D17" s="215"/>
      <c r="E17" s="216"/>
      <c r="I17" s="107"/>
      <c r="J17" s="107"/>
      <c r="K17" s="107"/>
      <c r="L17" s="108"/>
      <c r="M17" s="109"/>
      <c r="N17" s="110"/>
      <c r="O17" s="110"/>
    </row>
    <row r="18" spans="1:15" ht="16.5" thickBot="1" x14ac:dyDescent="0.3">
      <c r="B18" s="102" t="s">
        <v>22</v>
      </c>
      <c r="E18" s="102"/>
      <c r="I18" s="112"/>
    </row>
    <row r="19" spans="1:15" ht="12.75" customHeight="1" x14ac:dyDescent="0.25">
      <c r="B19" s="202" t="s">
        <v>23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4"/>
    </row>
    <row r="20" spans="1:15" ht="13.5" customHeight="1" x14ac:dyDescent="0.25">
      <c r="B20" s="205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7"/>
    </row>
    <row r="21" spans="1:15" ht="13.5" customHeight="1" x14ac:dyDescent="0.25">
      <c r="B21" s="205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7"/>
    </row>
    <row r="22" spans="1:15" ht="13.5" customHeight="1" x14ac:dyDescent="0.25">
      <c r="B22" s="205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7"/>
    </row>
    <row r="23" spans="1:15" ht="13.5" customHeight="1" x14ac:dyDescent="0.25">
      <c r="B23" s="205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7"/>
    </row>
    <row r="24" spans="1:15" ht="12" customHeight="1" thickBot="1" x14ac:dyDescent="0.3">
      <c r="B24" s="208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10"/>
    </row>
    <row r="25" spans="1:15" x14ac:dyDescent="0.25">
      <c r="B25" s="112" t="s">
        <v>24</v>
      </c>
      <c r="D25" s="114"/>
      <c r="E25" s="114"/>
      <c r="F25" s="114"/>
      <c r="G25" s="114"/>
      <c r="M25" s="114"/>
    </row>
    <row r="26" spans="1:15" s="119" customFormat="1" ht="30.75" customHeight="1" x14ac:dyDescent="0.25">
      <c r="A26" s="115"/>
      <c r="B26" s="116" t="s">
        <v>25</v>
      </c>
      <c r="C26" s="116" t="s">
        <v>26</v>
      </c>
      <c r="D26" s="116" t="s">
        <v>27</v>
      </c>
      <c r="E26" s="116"/>
      <c r="F26" s="116" t="s">
        <v>28</v>
      </c>
      <c r="G26" s="116" t="s">
        <v>29</v>
      </c>
      <c r="H26" s="117" t="s">
        <v>30</v>
      </c>
      <c r="I26" s="116" t="s">
        <v>31</v>
      </c>
      <c r="J26" s="116" t="s">
        <v>32</v>
      </c>
      <c r="K26" s="116" t="s">
        <v>33</v>
      </c>
      <c r="L26" s="117" t="s">
        <v>34</v>
      </c>
      <c r="M26" s="117" t="s">
        <v>35</v>
      </c>
      <c r="N26" s="118"/>
      <c r="O26" s="118"/>
    </row>
    <row r="27" spans="1:15" x14ac:dyDescent="0.25">
      <c r="A27" s="120"/>
      <c r="B27" s="121">
        <v>1010</v>
      </c>
      <c r="C27" s="122"/>
      <c r="D27" s="121">
        <v>131</v>
      </c>
      <c r="E27" s="123"/>
      <c r="F27" s="124" t="s">
        <v>36</v>
      </c>
      <c r="G27" s="125"/>
      <c r="H27" s="125"/>
      <c r="I27" s="126"/>
      <c r="J27" s="126"/>
      <c r="K27" s="126"/>
      <c r="L27" s="127"/>
      <c r="M27" s="127">
        <f>Assets!X1</f>
        <v>45000000</v>
      </c>
    </row>
    <row r="28" spans="1:15" x14ac:dyDescent="0.25">
      <c r="A28" s="120"/>
      <c r="B28" s="121">
        <v>1010</v>
      </c>
      <c r="C28" s="121"/>
      <c r="D28" s="121">
        <v>131</v>
      </c>
      <c r="E28" s="123"/>
      <c r="F28" s="124" t="s">
        <v>37</v>
      </c>
      <c r="G28" s="125"/>
      <c r="H28" s="125"/>
      <c r="I28" s="126"/>
      <c r="J28" s="126"/>
      <c r="K28" s="126"/>
      <c r="L28" s="127"/>
      <c r="M28" s="127">
        <f>Assets!Y2</f>
        <v>159000</v>
      </c>
    </row>
    <row r="29" spans="1:15" x14ac:dyDescent="0.25">
      <c r="A29" s="120"/>
      <c r="B29" s="121">
        <v>1010</v>
      </c>
      <c r="C29" s="121"/>
      <c r="D29" s="121">
        <v>104</v>
      </c>
      <c r="E29" s="123"/>
      <c r="F29" s="124" t="s">
        <v>38</v>
      </c>
      <c r="G29" s="125"/>
      <c r="H29" s="125"/>
      <c r="I29" s="126"/>
      <c r="J29" s="126"/>
      <c r="K29" s="126"/>
      <c r="L29" s="127">
        <f>+M30</f>
        <v>45159000</v>
      </c>
      <c r="M29" s="127"/>
    </row>
    <row r="30" spans="1:15" x14ac:dyDescent="0.25">
      <c r="A30" s="120"/>
      <c r="B30" s="121">
        <v>1010</v>
      </c>
      <c r="C30" s="121"/>
      <c r="D30" s="121">
        <v>104</v>
      </c>
      <c r="E30" s="123"/>
      <c r="F30" s="124" t="s">
        <v>39</v>
      </c>
      <c r="G30" s="125"/>
      <c r="H30" s="125"/>
      <c r="I30" s="126"/>
      <c r="J30" s="126"/>
      <c r="K30" s="126"/>
      <c r="L30" s="127"/>
      <c r="M30" s="127">
        <f>+M27+M28</f>
        <v>45159000</v>
      </c>
    </row>
    <row r="31" spans="1:15" x14ac:dyDescent="0.25">
      <c r="A31" s="120"/>
      <c r="B31" s="121">
        <v>1010</v>
      </c>
      <c r="C31" s="121" t="str">
        <f>LEFT('Asset Pivot'!A4,6)</f>
        <v>303200</v>
      </c>
      <c r="D31" s="121" t="str">
        <f>LEFT(C31,3)</f>
        <v>303</v>
      </c>
      <c r="E31" s="123"/>
      <c r="F31" s="124" t="str">
        <f>MID('Asset Pivot'!A4,8,30)</f>
        <v>Land &amp; Land Rights-Supply</v>
      </c>
      <c r="G31" s="125"/>
      <c r="H31" s="125"/>
      <c r="I31" s="126"/>
      <c r="J31" s="126"/>
      <c r="K31" s="126"/>
      <c r="L31" s="127">
        <f>'Asset Pivot'!B4</f>
        <v>163066.06999999998</v>
      </c>
      <c r="M31" s="127"/>
    </row>
    <row r="32" spans="1:15" x14ac:dyDescent="0.25">
      <c r="A32" s="120"/>
      <c r="B32" s="121">
        <v>1010</v>
      </c>
      <c r="C32" s="121" t="str">
        <f>LEFT('Asset Pivot'!A5,6)</f>
        <v>303300</v>
      </c>
      <c r="D32" s="121" t="str">
        <f t="shared" ref="D32:D56" si="0">LEFT(C32,3)</f>
        <v>303</v>
      </c>
      <c r="E32" s="123"/>
      <c r="F32" s="124" t="str">
        <f>MID('Asset Pivot'!A5,8,30)</f>
        <v>Land &amp; Land Rights-Pumping</v>
      </c>
      <c r="G32" s="125"/>
      <c r="H32" s="125"/>
      <c r="I32" s="126"/>
      <c r="J32" s="126"/>
      <c r="K32" s="126"/>
      <c r="L32" s="127">
        <f>'Asset Pivot'!B5</f>
        <v>107194.81999999999</v>
      </c>
      <c r="M32" s="127"/>
    </row>
    <row r="33" spans="1:13" x14ac:dyDescent="0.25">
      <c r="A33" s="120"/>
      <c r="B33" s="121">
        <v>1010</v>
      </c>
      <c r="C33" s="121" t="str">
        <f>LEFT('Asset Pivot'!A6,6)</f>
        <v>303502</v>
      </c>
      <c r="D33" s="121" t="str">
        <f t="shared" si="0"/>
        <v>303</v>
      </c>
      <c r="E33" s="123"/>
      <c r="F33" s="124" t="str">
        <f>MID('Asset Pivot'!A6,8,30)</f>
        <v>Land &amp; Land Rights-T&amp;D ROW</v>
      </c>
      <c r="G33" s="125"/>
      <c r="H33" s="125"/>
      <c r="I33" s="126"/>
      <c r="J33" s="126"/>
      <c r="K33" s="126"/>
      <c r="L33" s="127">
        <f>'Asset Pivot'!B6</f>
        <v>2635324.8600000013</v>
      </c>
      <c r="M33" s="127"/>
    </row>
    <row r="34" spans="1:13" ht="12.75" customHeight="1" x14ac:dyDescent="0.25">
      <c r="A34" s="120"/>
      <c r="B34" s="121">
        <v>1010</v>
      </c>
      <c r="C34" s="121" t="str">
        <f>LEFT('Asset Pivot'!A7,6)</f>
        <v>303600</v>
      </c>
      <c r="D34" s="121" t="str">
        <f t="shared" si="0"/>
        <v>303</v>
      </c>
      <c r="E34" s="123"/>
      <c r="F34" s="124" t="str">
        <f>MID('Asset Pivot'!A7,8,30)</f>
        <v>Land &amp; Land Rights-General</v>
      </c>
      <c r="G34" s="125"/>
      <c r="H34" s="125"/>
      <c r="I34" s="126"/>
      <c r="J34" s="126"/>
      <c r="K34" s="126"/>
      <c r="L34" s="127">
        <f>'Asset Pivot'!B7</f>
        <v>266362.90000000002</v>
      </c>
      <c r="M34" s="127"/>
    </row>
    <row r="35" spans="1:13" s="113" customFormat="1" ht="12.75" customHeight="1" x14ac:dyDescent="0.25">
      <c r="A35" s="120"/>
      <c r="B35" s="121">
        <v>1010</v>
      </c>
      <c r="C35" s="121" t="str">
        <f>LEFT('Asset Pivot'!A8,6)</f>
        <v>304100</v>
      </c>
      <c r="D35" s="121" t="str">
        <f t="shared" si="0"/>
        <v>304</v>
      </c>
      <c r="E35" s="123"/>
      <c r="F35" s="124" t="str">
        <f>MID('Asset Pivot'!A8,8,30)</f>
        <v>Struct &amp; Imp-Supply</v>
      </c>
      <c r="G35" s="125"/>
      <c r="H35" s="125"/>
      <c r="I35" s="126"/>
      <c r="J35" s="126"/>
      <c r="K35" s="126"/>
      <c r="L35" s="127">
        <f>'Asset Pivot'!B8</f>
        <v>233179.90000000002</v>
      </c>
      <c r="M35" s="127"/>
    </row>
    <row r="36" spans="1:13" s="113" customFormat="1" ht="12.75" customHeight="1" x14ac:dyDescent="0.25">
      <c r="A36" s="120"/>
      <c r="B36" s="121">
        <v>1010</v>
      </c>
      <c r="C36" s="121" t="str">
        <f>LEFT('Asset Pivot'!A9,6)</f>
        <v>304200</v>
      </c>
      <c r="D36" s="121" t="str">
        <f t="shared" si="0"/>
        <v>304</v>
      </c>
      <c r="E36" s="123"/>
      <c r="F36" s="124" t="str">
        <f>MID('Asset Pivot'!A9,8,30)</f>
        <v>Struct &amp; Imp-Pumping</v>
      </c>
      <c r="G36" s="125"/>
      <c r="H36" s="125"/>
      <c r="I36" s="126"/>
      <c r="J36" s="126"/>
      <c r="K36" s="126"/>
      <c r="L36" s="127">
        <f>'Asset Pivot'!B9</f>
        <v>75104.31</v>
      </c>
      <c r="M36" s="127"/>
    </row>
    <row r="37" spans="1:13" s="113" customFormat="1" ht="12.75" customHeight="1" x14ac:dyDescent="0.25">
      <c r="A37" s="120"/>
      <c r="B37" s="121">
        <v>1010</v>
      </c>
      <c r="C37" s="121" t="str">
        <f>LEFT('Asset Pivot'!A10,6)</f>
        <v>304500</v>
      </c>
      <c r="D37" s="121" t="str">
        <f t="shared" si="0"/>
        <v>304</v>
      </c>
      <c r="E37" s="123"/>
      <c r="F37" s="124" t="str">
        <f>MID('Asset Pivot'!A10,8,30)</f>
        <v>Struct &amp; Imp-General</v>
      </c>
      <c r="G37" s="125"/>
      <c r="H37" s="125"/>
      <c r="I37" s="126"/>
      <c r="J37" s="126"/>
      <c r="K37" s="126"/>
      <c r="L37" s="127">
        <f>'Asset Pivot'!B10</f>
        <v>722325.59</v>
      </c>
      <c r="M37" s="127"/>
    </row>
    <row r="38" spans="1:13" s="113" customFormat="1" ht="12.75" customHeight="1" x14ac:dyDescent="0.25">
      <c r="A38" s="120"/>
      <c r="B38" s="121">
        <v>1010</v>
      </c>
      <c r="C38" s="121" t="str">
        <f>LEFT('Asset Pivot'!A11,6)</f>
        <v>310000</v>
      </c>
      <c r="D38" s="121" t="str">
        <f t="shared" si="0"/>
        <v>310</v>
      </c>
      <c r="E38" s="123"/>
      <c r="F38" s="124" t="str">
        <f>MID('Asset Pivot'!A11,8,30)</f>
        <v>Power Generation Equip</v>
      </c>
      <c r="G38" s="125"/>
      <c r="H38" s="125"/>
      <c r="I38" s="126"/>
      <c r="J38" s="126"/>
      <c r="K38" s="126"/>
      <c r="L38" s="127">
        <f>'Asset Pivot'!B11</f>
        <v>166263.11000000002</v>
      </c>
      <c r="M38" s="127"/>
    </row>
    <row r="39" spans="1:13" s="113" customFormat="1" ht="12.75" customHeight="1" x14ac:dyDescent="0.25">
      <c r="A39" s="120"/>
      <c r="B39" s="121">
        <v>1010</v>
      </c>
      <c r="C39" s="121" t="str">
        <f>LEFT('Asset Pivot'!A12,6)</f>
        <v>311200</v>
      </c>
      <c r="D39" s="121" t="str">
        <f t="shared" si="0"/>
        <v>311</v>
      </c>
      <c r="E39" s="123"/>
      <c r="F39" s="124" t="str">
        <f>MID('Asset Pivot'!A12,8,30)</f>
        <v>Pump Eqp Electric</v>
      </c>
      <c r="G39" s="125"/>
      <c r="H39" s="125"/>
      <c r="I39" s="126"/>
      <c r="J39" s="126"/>
      <c r="K39" s="126"/>
      <c r="L39" s="127">
        <f>'Asset Pivot'!B12</f>
        <v>103888.78</v>
      </c>
      <c r="M39" s="127"/>
    </row>
    <row r="40" spans="1:13" s="113" customFormat="1" ht="12.75" customHeight="1" x14ac:dyDescent="0.25">
      <c r="A40" s="120"/>
      <c r="B40" s="121">
        <v>1010</v>
      </c>
      <c r="C40" s="121" t="str">
        <f>LEFT('Asset Pivot'!A13,6)</f>
        <v>311540</v>
      </c>
      <c r="D40" s="121" t="str">
        <f t="shared" si="0"/>
        <v>311</v>
      </c>
      <c r="E40" s="123"/>
      <c r="F40" s="124" t="str">
        <f>MID('Asset Pivot'!A13,8,30)</f>
        <v>Pump Eqp T&amp;D</v>
      </c>
      <c r="G40" s="128"/>
      <c r="H40" s="128"/>
      <c r="I40" s="129"/>
      <c r="J40" s="129"/>
      <c r="K40" s="129"/>
      <c r="L40" s="127">
        <f>'Asset Pivot'!B13</f>
        <v>136699.13</v>
      </c>
      <c r="M40" s="130"/>
    </row>
    <row r="41" spans="1:13" s="113" customFormat="1" ht="12.75" customHeight="1" x14ac:dyDescent="0.25">
      <c r="A41" s="120"/>
      <c r="B41" s="121">
        <v>1010</v>
      </c>
      <c r="C41" s="121" t="str">
        <f>LEFT('Asset Pivot'!A14,6)</f>
        <v>330100</v>
      </c>
      <c r="D41" s="121" t="str">
        <f t="shared" si="0"/>
        <v>330</v>
      </c>
      <c r="E41" s="123"/>
      <c r="F41" s="124" t="str">
        <f>MID('Asset Pivot'!A14,8,30)</f>
        <v>Elevated Tanks &amp; Standpipes</v>
      </c>
      <c r="G41" s="128"/>
      <c r="H41" s="128"/>
      <c r="I41" s="129"/>
      <c r="J41" s="129"/>
      <c r="K41" s="129"/>
      <c r="L41" s="127">
        <f>'Asset Pivot'!B14</f>
        <v>1715480.1099999999</v>
      </c>
      <c r="M41" s="130"/>
    </row>
    <row r="42" spans="1:13" s="113" customFormat="1" ht="12.75" customHeight="1" x14ac:dyDescent="0.25">
      <c r="A42" s="120"/>
      <c r="B42" s="121">
        <v>1010</v>
      </c>
      <c r="C42" s="121" t="str">
        <f>LEFT('Asset Pivot'!A15,6)</f>
        <v>330200</v>
      </c>
      <c r="D42" s="121" t="str">
        <f t="shared" si="0"/>
        <v>330</v>
      </c>
      <c r="E42" s="123"/>
      <c r="F42" s="124" t="str">
        <f>MID('Asset Pivot'!A15,8,30)</f>
        <v>Ground Level Tanks</v>
      </c>
      <c r="G42" s="128"/>
      <c r="H42" s="128"/>
      <c r="I42" s="129"/>
      <c r="J42" s="129"/>
      <c r="K42" s="129"/>
      <c r="L42" s="127">
        <f>'Asset Pivot'!B15</f>
        <v>2762337.34</v>
      </c>
      <c r="M42" s="130"/>
    </row>
    <row r="43" spans="1:13" s="113" customFormat="1" ht="12.75" customHeight="1" x14ac:dyDescent="0.25">
      <c r="A43" s="120"/>
      <c r="B43" s="121">
        <v>1010</v>
      </c>
      <c r="C43" s="121" t="str">
        <f>LEFT('Asset Pivot'!A16,6)</f>
        <v>331001</v>
      </c>
      <c r="D43" s="121" t="str">
        <f t="shared" si="0"/>
        <v>331</v>
      </c>
      <c r="E43" s="123"/>
      <c r="F43" s="124" t="str">
        <f>MID('Asset Pivot'!A16,8,30)</f>
        <v>TD Mains Not Classified</v>
      </c>
      <c r="G43" s="128"/>
      <c r="H43" s="128"/>
      <c r="I43" s="129"/>
      <c r="J43" s="129"/>
      <c r="K43" s="129"/>
      <c r="L43" s="127">
        <f>'Asset Pivot'!B16</f>
        <v>27201316.820000019</v>
      </c>
      <c r="M43" s="130"/>
    </row>
    <row r="44" spans="1:13" s="113" customFormat="1" ht="12.75" customHeight="1" x14ac:dyDescent="0.25">
      <c r="A44" s="120"/>
      <c r="B44" s="121">
        <v>1010</v>
      </c>
      <c r="C44" s="121" t="str">
        <f>LEFT('Asset Pivot'!A17,6)</f>
        <v>333000</v>
      </c>
      <c r="D44" s="121" t="str">
        <f t="shared" si="0"/>
        <v>333</v>
      </c>
      <c r="E44" s="123"/>
      <c r="F44" s="124" t="str">
        <f>MID('Asset Pivot'!A17,8,30)</f>
        <v>Services</v>
      </c>
      <c r="G44" s="128"/>
      <c r="H44" s="128"/>
      <c r="I44" s="129"/>
      <c r="J44" s="129"/>
      <c r="K44" s="129"/>
      <c r="L44" s="127">
        <f>'Asset Pivot'!B17</f>
        <v>1749524.57</v>
      </c>
      <c r="M44" s="130"/>
    </row>
    <row r="45" spans="1:13" s="113" customFormat="1" ht="12.75" customHeight="1" x14ac:dyDescent="0.25">
      <c r="A45" s="120"/>
      <c r="B45" s="121">
        <v>1010</v>
      </c>
      <c r="C45" s="121" t="str">
        <f>LEFT('Asset Pivot'!A18,6)</f>
        <v>334100</v>
      </c>
      <c r="D45" s="121" t="str">
        <f t="shared" si="0"/>
        <v>334</v>
      </c>
      <c r="E45" s="123"/>
      <c r="F45" s="124" t="str">
        <f>MID('Asset Pivot'!A18,8,30)</f>
        <v>Meters</v>
      </c>
      <c r="G45" s="128"/>
      <c r="H45" s="128"/>
      <c r="I45" s="129"/>
      <c r="J45" s="129"/>
      <c r="K45" s="129"/>
      <c r="L45" s="127">
        <f>'Asset Pivot'!B18</f>
        <v>1678939.1300000001</v>
      </c>
      <c r="M45" s="130"/>
    </row>
    <row r="46" spans="1:13" s="113" customFormat="1" ht="12.75" customHeight="1" x14ac:dyDescent="0.25">
      <c r="A46" s="120"/>
      <c r="B46" s="121">
        <v>1010</v>
      </c>
      <c r="C46" s="121" t="str">
        <f>LEFT('Asset Pivot'!A19,6)</f>
        <v>334300</v>
      </c>
      <c r="D46" s="121" t="str">
        <f t="shared" si="0"/>
        <v>334</v>
      </c>
      <c r="E46" s="123"/>
      <c r="F46" s="124" t="str">
        <f>MID('Asset Pivot'!A19,8,30)</f>
        <v>Meter Vaults</v>
      </c>
      <c r="G46" s="128"/>
      <c r="H46" s="128"/>
      <c r="I46" s="129"/>
      <c r="J46" s="129"/>
      <c r="K46" s="129"/>
      <c r="L46" s="127">
        <f>'Asset Pivot'!B19</f>
        <v>2494983.66</v>
      </c>
      <c r="M46" s="130"/>
    </row>
    <row r="47" spans="1:13" s="113" customFormat="1" ht="12.75" customHeight="1" x14ac:dyDescent="0.25">
      <c r="A47" s="120"/>
      <c r="B47" s="121">
        <v>1010</v>
      </c>
      <c r="C47" s="121" t="str">
        <f>LEFT('Asset Pivot'!A20,6)</f>
        <v>335000</v>
      </c>
      <c r="D47" s="121" t="str">
        <f t="shared" si="0"/>
        <v>335</v>
      </c>
      <c r="E47" s="123"/>
      <c r="F47" s="124" t="str">
        <f>MID('Asset Pivot'!A20,8,30)</f>
        <v>Hydrants</v>
      </c>
      <c r="G47" s="128"/>
      <c r="H47" s="128"/>
      <c r="I47" s="129"/>
      <c r="J47" s="129"/>
      <c r="K47" s="129"/>
      <c r="L47" s="127">
        <f>'Asset Pivot'!B20</f>
        <v>2119304.3000000003</v>
      </c>
      <c r="M47" s="130"/>
    </row>
    <row r="48" spans="1:13" s="113" customFormat="1" ht="12.75" customHeight="1" x14ac:dyDescent="0.25">
      <c r="A48" s="120"/>
      <c r="B48" s="121">
        <v>1010</v>
      </c>
      <c r="C48" s="121" t="str">
        <f>LEFT('Asset Pivot'!A21,6)</f>
        <v>340100</v>
      </c>
      <c r="D48" s="121" t="str">
        <f t="shared" si="0"/>
        <v>340</v>
      </c>
      <c r="E48" s="123"/>
      <c r="F48" s="124" t="str">
        <f>MID('Asset Pivot'!A21,8,30)</f>
        <v>Office Furniture &amp; Equip</v>
      </c>
      <c r="G48" s="128"/>
      <c r="H48" s="128"/>
      <c r="I48" s="129"/>
      <c r="J48" s="129"/>
      <c r="K48" s="129"/>
      <c r="L48" s="127">
        <f>'Asset Pivot'!B21</f>
        <v>20002.480000000003</v>
      </c>
      <c r="M48" s="130"/>
    </row>
    <row r="49" spans="1:14" s="113" customFormat="1" ht="12.75" customHeight="1" x14ac:dyDescent="0.25">
      <c r="A49" s="120"/>
      <c r="B49" s="121">
        <v>1010</v>
      </c>
      <c r="C49" s="121" t="str">
        <f>LEFT('Asset Pivot'!A22,6)</f>
        <v>340210</v>
      </c>
      <c r="D49" s="121" t="str">
        <f t="shared" si="0"/>
        <v>340</v>
      </c>
      <c r="E49" s="123"/>
      <c r="F49" s="124" t="str">
        <f>MID('Asset Pivot'!A22,8,30)</f>
        <v>Comp &amp; Periph Mainframe</v>
      </c>
      <c r="G49" s="128"/>
      <c r="H49" s="128"/>
      <c r="I49" s="129"/>
      <c r="J49" s="129"/>
      <c r="K49" s="129"/>
      <c r="L49" s="127">
        <f>'Asset Pivot'!B22</f>
        <v>4220.9399999999996</v>
      </c>
      <c r="M49" s="130"/>
    </row>
    <row r="50" spans="1:14" s="113" customFormat="1" ht="12.75" customHeight="1" x14ac:dyDescent="0.25">
      <c r="A50" s="120"/>
      <c r="B50" s="121">
        <v>1010</v>
      </c>
      <c r="C50" s="121" t="str">
        <f>LEFT('Asset Pivot'!A23,6)</f>
        <v>340230</v>
      </c>
      <c r="D50" s="121" t="str">
        <f t="shared" si="0"/>
        <v>340</v>
      </c>
      <c r="E50" s="123"/>
      <c r="F50" s="124" t="str">
        <f>MID('Asset Pivot'!A23,8,30)</f>
        <v>Comp &amp; Periph Other</v>
      </c>
      <c r="G50" s="128"/>
      <c r="H50" s="128"/>
      <c r="I50" s="129"/>
      <c r="J50" s="129"/>
      <c r="K50" s="129"/>
      <c r="L50" s="127">
        <f>'Asset Pivot'!B23</f>
        <v>9873.01</v>
      </c>
      <c r="M50" s="130"/>
    </row>
    <row r="51" spans="1:14" s="113" customFormat="1" ht="12.75" customHeight="1" x14ac:dyDescent="0.25">
      <c r="A51" s="120"/>
      <c r="B51" s="121">
        <v>1010</v>
      </c>
      <c r="C51" s="121" t="str">
        <f>LEFT('Asset Pivot'!A24,6)</f>
        <v>340300</v>
      </c>
      <c r="D51" s="121" t="str">
        <f t="shared" si="0"/>
        <v>340</v>
      </c>
      <c r="E51" s="123"/>
      <c r="F51" s="124" t="str">
        <f>MID('Asset Pivot'!A24,8,30)</f>
        <v>Computer Software</v>
      </c>
      <c r="G51" s="128"/>
      <c r="H51" s="128"/>
      <c r="I51" s="129"/>
      <c r="J51" s="129"/>
      <c r="K51" s="129"/>
      <c r="L51" s="127">
        <f>'Asset Pivot'!B24</f>
        <v>436177.98</v>
      </c>
      <c r="M51" s="130"/>
      <c r="N51" s="190"/>
    </row>
    <row r="52" spans="1:14" s="113" customFormat="1" ht="12.75" customHeight="1" x14ac:dyDescent="0.25">
      <c r="A52" s="120"/>
      <c r="B52" s="121">
        <v>1010</v>
      </c>
      <c r="C52" s="121" t="str">
        <f>LEFT('Asset Pivot'!A25,6)</f>
        <v>341200</v>
      </c>
      <c r="D52" s="121" t="str">
        <f t="shared" si="0"/>
        <v>341</v>
      </c>
      <c r="E52" s="123"/>
      <c r="F52" s="124" t="str">
        <f>MID('Asset Pivot'!A25,8,30)</f>
        <v>Trans Equip Hvy Duty Trks</v>
      </c>
      <c r="G52" s="128"/>
      <c r="H52" s="128"/>
      <c r="I52" s="129"/>
      <c r="J52" s="129"/>
      <c r="K52" s="129"/>
      <c r="L52" s="127">
        <f>'Asset Pivot'!B25</f>
        <v>23357.67</v>
      </c>
      <c r="M52" s="130"/>
    </row>
    <row r="53" spans="1:14" s="113" customFormat="1" ht="12.75" customHeight="1" x14ac:dyDescent="0.25">
      <c r="A53" s="120"/>
      <c r="B53" s="121">
        <v>1010</v>
      </c>
      <c r="C53" s="121" t="str">
        <f>LEFT('Asset Pivot'!A26,6)</f>
        <v>341400</v>
      </c>
      <c r="D53" s="121" t="str">
        <f t="shared" si="0"/>
        <v>341</v>
      </c>
      <c r="E53" s="123"/>
      <c r="F53" s="124" t="str">
        <f>MID('Asset Pivot'!A26,8,30)</f>
        <v>Trans Equip Other</v>
      </c>
      <c r="G53" s="128"/>
      <c r="H53" s="128"/>
      <c r="I53" s="129"/>
      <c r="J53" s="129"/>
      <c r="K53" s="129"/>
      <c r="L53" s="127">
        <f>'Asset Pivot'!B26</f>
        <v>103517.07</v>
      </c>
      <c r="M53" s="130"/>
    </row>
    <row r="54" spans="1:14" s="113" customFormat="1" ht="12.75" customHeight="1" x14ac:dyDescent="0.25">
      <c r="A54" s="120"/>
      <c r="B54" s="121">
        <v>1010</v>
      </c>
      <c r="C54" s="121" t="str">
        <f>LEFT('Asset Pivot'!A27,6)</f>
        <v>343000</v>
      </c>
      <c r="D54" s="121" t="str">
        <f t="shared" si="0"/>
        <v>343</v>
      </c>
      <c r="E54" s="123"/>
      <c r="F54" s="124" t="str">
        <f>MID('Asset Pivot'!A27,8,30)</f>
        <v>Tools,Shop,Garage Equip</v>
      </c>
      <c r="G54" s="128"/>
      <c r="H54" s="128"/>
      <c r="I54" s="129"/>
      <c r="J54" s="129"/>
      <c r="K54" s="129"/>
      <c r="L54" s="127">
        <f>'Asset Pivot'!B27</f>
        <v>172002.00999999998</v>
      </c>
      <c r="M54" s="130"/>
    </row>
    <row r="55" spans="1:14" s="113" customFormat="1" ht="12.75" customHeight="1" x14ac:dyDescent="0.25">
      <c r="A55" s="120"/>
      <c r="B55" s="121">
        <v>1010</v>
      </c>
      <c r="C55" s="121" t="str">
        <f>LEFT('Asset Pivot'!A28,6)</f>
        <v>346000</v>
      </c>
      <c r="D55" s="121" t="str">
        <f t="shared" si="0"/>
        <v>346</v>
      </c>
      <c r="E55" s="123"/>
      <c r="F55" s="124" t="str">
        <f>MID('Asset Pivot'!A28,8,30)</f>
        <v>Comm Equip Not Classified</v>
      </c>
      <c r="G55" s="128"/>
      <c r="H55" s="128"/>
      <c r="I55" s="129"/>
      <c r="J55" s="129"/>
      <c r="K55" s="129"/>
      <c r="L55" s="127">
        <f>'Asset Pivot'!B28</f>
        <v>3079.1200000000003</v>
      </c>
      <c r="M55" s="130"/>
    </row>
    <row r="56" spans="1:14" s="113" customFormat="1" ht="12.75" customHeight="1" x14ac:dyDescent="0.25">
      <c r="A56" s="120"/>
      <c r="B56" s="121">
        <v>1010</v>
      </c>
      <c r="C56" s="121" t="str">
        <f>LEFT('Asset Pivot'!A29,6)</f>
        <v>346100</v>
      </c>
      <c r="D56" s="121" t="str">
        <f t="shared" si="0"/>
        <v>346</v>
      </c>
      <c r="E56" s="123"/>
      <c r="F56" s="124" t="str">
        <f>MID('Asset Pivot'!A29,8,30)</f>
        <v>Comm Equip Non-Telephone</v>
      </c>
      <c r="G56" s="128"/>
      <c r="H56" s="128"/>
      <c r="I56" s="129"/>
      <c r="J56" s="129"/>
      <c r="K56" s="129"/>
      <c r="L56" s="127">
        <f>'Asset Pivot'!B29</f>
        <v>55474.320000000007</v>
      </c>
      <c r="M56" s="127"/>
    </row>
    <row r="57" spans="1:14" ht="15.75" thickBot="1" x14ac:dyDescent="0.3">
      <c r="D57" s="132"/>
      <c r="E57" s="132"/>
      <c r="F57" s="132"/>
      <c r="G57" s="132"/>
      <c r="I57" s="133"/>
      <c r="J57" s="133"/>
      <c r="K57" s="133" t="s">
        <v>40</v>
      </c>
      <c r="L57" s="138">
        <f>SUM(L27:L56)</f>
        <v>90318000.000000015</v>
      </c>
      <c r="M57" s="138">
        <f>SUM(M27:M56)</f>
        <v>90318000</v>
      </c>
    </row>
    <row r="58" spans="1:14" ht="16.5" thickTop="1" x14ac:dyDescent="0.25">
      <c r="D58" s="134"/>
      <c r="E58" s="134"/>
      <c r="F58" s="135"/>
      <c r="G58" s="135"/>
      <c r="H58" s="135"/>
      <c r="I58" s="135"/>
      <c r="J58" s="135"/>
      <c r="K58" s="135"/>
      <c r="L58" s="136"/>
      <c r="M58" s="136"/>
    </row>
    <row r="59" spans="1:14" x14ac:dyDescent="0.25">
      <c r="K59" s="137"/>
      <c r="M59" s="137"/>
    </row>
    <row r="60" spans="1:14" x14ac:dyDescent="0.25">
      <c r="M60" s="137"/>
    </row>
  </sheetData>
  <mergeCells count="14">
    <mergeCell ref="F10:G10"/>
    <mergeCell ref="J10:K10"/>
    <mergeCell ref="C3:M3"/>
    <mergeCell ref="A4:M6"/>
    <mergeCell ref="J8:K8"/>
    <mergeCell ref="F9:G9"/>
    <mergeCell ref="J9:K9"/>
    <mergeCell ref="B19:M24"/>
    <mergeCell ref="F11:G11"/>
    <mergeCell ref="J11:K11"/>
    <mergeCell ref="F12:G12"/>
    <mergeCell ref="J12:K12"/>
    <mergeCell ref="J13:K13"/>
    <mergeCell ref="B17:E17"/>
  </mergeCells>
  <conditionalFormatting sqref="F10:G12 J10:K13">
    <cfRule type="cellIs" dxfId="4" priority="3" stopIfTrue="1" operator="equal">
      <formula>0</formula>
    </cfRule>
  </conditionalFormatting>
  <conditionalFormatting sqref="K15 L16:L17">
    <cfRule type="cellIs" dxfId="3" priority="2" stopIfTrue="1" operator="between">
      <formula>"X"</formula>
      <formula>"X"</formula>
    </cfRule>
  </conditionalFormatting>
  <conditionalFormatting sqref="L57:M57">
    <cfRule type="expression" dxfId="2" priority="1" stopIfTrue="1">
      <formula>$L57&lt;&gt;$M57</formula>
    </cfRule>
  </conditionalFormatting>
  <dataValidations count="3">
    <dataValidation type="list" allowBlank="1" showInputMessage="1" promptTitle="Select Company from list:" prompt="Click arrow on right of cell to select a Company from the drop-down list._x000a__x000a_If Company is not on list, type in information." sqref="WUZ983061:WVA983061 F10:G10 WLD983061:WLE983061 WBH983061:WBI983061 VRL983061:VRM983061 VHP983061:VHQ983061 UXT983061:UXU983061 UNX983061:UNY983061 UEB983061:UEC983061 TUF983061:TUG983061 TKJ983061:TKK983061 TAN983061:TAO983061 SQR983061:SQS983061 SGV983061:SGW983061 RWZ983061:RXA983061 RND983061:RNE983061 RDH983061:RDI983061 QTL983061:QTM983061 QJP983061:QJQ983061 PZT983061:PZU983061 PPX983061:PPY983061 PGB983061:PGC983061 OWF983061:OWG983061 OMJ983061:OMK983061 OCN983061:OCO983061 NSR983061:NSS983061 NIV983061:NIW983061 MYZ983061:MZA983061 MPD983061:MPE983061 MFH983061:MFI983061 LVL983061:LVM983061 LLP983061:LLQ983061 LBT983061:LBU983061 KRX983061:KRY983061 KIB983061:KIC983061 JYF983061:JYG983061 JOJ983061:JOK983061 JEN983061:JEO983061 IUR983061:IUS983061 IKV983061:IKW983061 IAZ983061:IBA983061 HRD983061:HRE983061 HHH983061:HHI983061 GXL983061:GXM983061 GNP983061:GNQ983061 GDT983061:GDU983061 FTX983061:FTY983061 FKB983061:FKC983061 FAF983061:FAG983061 EQJ983061:EQK983061 EGN983061:EGO983061 DWR983061:DWS983061 DMV983061:DMW983061 DCZ983061:DDA983061 CTD983061:CTE983061 CJH983061:CJI983061 BZL983061:BZM983061 BPP983061:BPQ983061 BFT983061:BFU983061 AVX983061:AVY983061 AMB983061:AMC983061 ACF983061:ACG983061 SJ983061:SK983061 IN983061:IO983061 F983061:G983061 WUZ917525:WVA917525 WLD917525:WLE917525 WBH917525:WBI917525 VRL917525:VRM917525 VHP917525:VHQ917525 UXT917525:UXU917525 UNX917525:UNY917525 UEB917525:UEC917525 TUF917525:TUG917525 TKJ917525:TKK917525 TAN917525:TAO917525 SQR917525:SQS917525 SGV917525:SGW917525 RWZ917525:RXA917525 RND917525:RNE917525 RDH917525:RDI917525 QTL917525:QTM917525 QJP917525:QJQ917525 PZT917525:PZU917525 PPX917525:PPY917525 PGB917525:PGC917525 OWF917525:OWG917525 OMJ917525:OMK917525 OCN917525:OCO917525 NSR917525:NSS917525 NIV917525:NIW917525 MYZ917525:MZA917525 MPD917525:MPE917525 MFH917525:MFI917525 LVL917525:LVM917525 LLP917525:LLQ917525 LBT917525:LBU917525 KRX917525:KRY917525 KIB917525:KIC917525 JYF917525:JYG917525 JOJ917525:JOK917525 JEN917525:JEO917525 IUR917525:IUS917525 IKV917525:IKW917525 IAZ917525:IBA917525 HRD917525:HRE917525 HHH917525:HHI917525 GXL917525:GXM917525 GNP917525:GNQ917525 GDT917525:GDU917525 FTX917525:FTY917525 FKB917525:FKC917525 FAF917525:FAG917525 EQJ917525:EQK917525 EGN917525:EGO917525 DWR917525:DWS917525 DMV917525:DMW917525 DCZ917525:DDA917525 CTD917525:CTE917525 CJH917525:CJI917525 BZL917525:BZM917525 BPP917525:BPQ917525 BFT917525:BFU917525 AVX917525:AVY917525 AMB917525:AMC917525 ACF917525:ACG917525 SJ917525:SK917525 IN917525:IO917525 F917525:G917525 WUZ851989:WVA851989 WLD851989:WLE851989 WBH851989:WBI851989 VRL851989:VRM851989 VHP851989:VHQ851989 UXT851989:UXU851989 UNX851989:UNY851989 UEB851989:UEC851989 TUF851989:TUG851989 TKJ851989:TKK851989 TAN851989:TAO851989 SQR851989:SQS851989 SGV851989:SGW851989 RWZ851989:RXA851989 RND851989:RNE851989 RDH851989:RDI851989 QTL851989:QTM851989 QJP851989:QJQ851989 PZT851989:PZU851989 PPX851989:PPY851989 PGB851989:PGC851989 OWF851989:OWG851989 OMJ851989:OMK851989 OCN851989:OCO851989 NSR851989:NSS851989 NIV851989:NIW851989 MYZ851989:MZA851989 MPD851989:MPE851989 MFH851989:MFI851989 LVL851989:LVM851989 LLP851989:LLQ851989 LBT851989:LBU851989 KRX851989:KRY851989 KIB851989:KIC851989 JYF851989:JYG851989 JOJ851989:JOK851989 JEN851989:JEO851989 IUR851989:IUS851989 IKV851989:IKW851989 IAZ851989:IBA851989 HRD851989:HRE851989 HHH851989:HHI851989 GXL851989:GXM851989 GNP851989:GNQ851989 GDT851989:GDU851989 FTX851989:FTY851989 FKB851989:FKC851989 FAF851989:FAG851989 EQJ851989:EQK851989 EGN851989:EGO851989 DWR851989:DWS851989 DMV851989:DMW851989 DCZ851989:DDA851989 CTD851989:CTE851989 CJH851989:CJI851989 BZL851989:BZM851989 BPP851989:BPQ851989 BFT851989:BFU851989 AVX851989:AVY851989 AMB851989:AMC851989 ACF851989:ACG851989 SJ851989:SK851989 IN851989:IO851989 F851989:G851989 WUZ786453:WVA786453 WLD786453:WLE786453 WBH786453:WBI786453 VRL786453:VRM786453 VHP786453:VHQ786453 UXT786453:UXU786453 UNX786453:UNY786453 UEB786453:UEC786453 TUF786453:TUG786453 TKJ786453:TKK786453 TAN786453:TAO786453 SQR786453:SQS786453 SGV786453:SGW786453 RWZ786453:RXA786453 RND786453:RNE786453 RDH786453:RDI786453 QTL786453:QTM786453 QJP786453:QJQ786453 PZT786453:PZU786453 PPX786453:PPY786453 PGB786453:PGC786453 OWF786453:OWG786453 OMJ786453:OMK786453 OCN786453:OCO786453 NSR786453:NSS786453 NIV786453:NIW786453 MYZ786453:MZA786453 MPD786453:MPE786453 MFH786453:MFI786453 LVL786453:LVM786453 LLP786453:LLQ786453 LBT786453:LBU786453 KRX786453:KRY786453 KIB786453:KIC786453 JYF786453:JYG786453 JOJ786453:JOK786453 JEN786453:JEO786453 IUR786453:IUS786453 IKV786453:IKW786453 IAZ786453:IBA786453 HRD786453:HRE786453 HHH786453:HHI786453 GXL786453:GXM786453 GNP786453:GNQ786453 GDT786453:GDU786453 FTX786453:FTY786453 FKB786453:FKC786453 FAF786453:FAG786453 EQJ786453:EQK786453 EGN786453:EGO786453 DWR786453:DWS786453 DMV786453:DMW786453 DCZ786453:DDA786453 CTD786453:CTE786453 CJH786453:CJI786453 BZL786453:BZM786453 BPP786453:BPQ786453 BFT786453:BFU786453 AVX786453:AVY786453 AMB786453:AMC786453 ACF786453:ACG786453 SJ786453:SK786453 IN786453:IO786453 F786453:G786453 WUZ720917:WVA720917 WLD720917:WLE720917 WBH720917:WBI720917 VRL720917:VRM720917 VHP720917:VHQ720917 UXT720917:UXU720917 UNX720917:UNY720917 UEB720917:UEC720917 TUF720917:TUG720917 TKJ720917:TKK720917 TAN720917:TAO720917 SQR720917:SQS720917 SGV720917:SGW720917 RWZ720917:RXA720917 RND720917:RNE720917 RDH720917:RDI720917 QTL720917:QTM720917 QJP720917:QJQ720917 PZT720917:PZU720917 PPX720917:PPY720917 PGB720917:PGC720917 OWF720917:OWG720917 OMJ720917:OMK720917 OCN720917:OCO720917 NSR720917:NSS720917 NIV720917:NIW720917 MYZ720917:MZA720917 MPD720917:MPE720917 MFH720917:MFI720917 LVL720917:LVM720917 LLP720917:LLQ720917 LBT720917:LBU720917 KRX720917:KRY720917 KIB720917:KIC720917 JYF720917:JYG720917 JOJ720917:JOK720917 JEN720917:JEO720917 IUR720917:IUS720917 IKV720917:IKW720917 IAZ720917:IBA720917 HRD720917:HRE720917 HHH720917:HHI720917 GXL720917:GXM720917 GNP720917:GNQ720917 GDT720917:GDU720917 FTX720917:FTY720917 FKB720917:FKC720917 FAF720917:FAG720917 EQJ720917:EQK720917 EGN720917:EGO720917 DWR720917:DWS720917 DMV720917:DMW720917 DCZ720917:DDA720917 CTD720917:CTE720917 CJH720917:CJI720917 BZL720917:BZM720917 BPP720917:BPQ720917 BFT720917:BFU720917 AVX720917:AVY720917 AMB720917:AMC720917 ACF720917:ACG720917 SJ720917:SK720917 IN720917:IO720917 F720917:G720917 WUZ655381:WVA655381 WLD655381:WLE655381 WBH655381:WBI655381 VRL655381:VRM655381 VHP655381:VHQ655381 UXT655381:UXU655381 UNX655381:UNY655381 UEB655381:UEC655381 TUF655381:TUG655381 TKJ655381:TKK655381 TAN655381:TAO655381 SQR655381:SQS655381 SGV655381:SGW655381 RWZ655381:RXA655381 RND655381:RNE655381 RDH655381:RDI655381 QTL655381:QTM655381 QJP655381:QJQ655381 PZT655381:PZU655381 PPX655381:PPY655381 PGB655381:PGC655381 OWF655381:OWG655381 OMJ655381:OMK655381 OCN655381:OCO655381 NSR655381:NSS655381 NIV655381:NIW655381 MYZ655381:MZA655381 MPD655381:MPE655381 MFH655381:MFI655381 LVL655381:LVM655381 LLP655381:LLQ655381 LBT655381:LBU655381 KRX655381:KRY655381 KIB655381:KIC655381 JYF655381:JYG655381 JOJ655381:JOK655381 JEN655381:JEO655381 IUR655381:IUS655381 IKV655381:IKW655381 IAZ655381:IBA655381 HRD655381:HRE655381 HHH655381:HHI655381 GXL655381:GXM655381 GNP655381:GNQ655381 GDT655381:GDU655381 FTX655381:FTY655381 FKB655381:FKC655381 FAF655381:FAG655381 EQJ655381:EQK655381 EGN655381:EGO655381 DWR655381:DWS655381 DMV655381:DMW655381 DCZ655381:DDA655381 CTD655381:CTE655381 CJH655381:CJI655381 BZL655381:BZM655381 BPP655381:BPQ655381 BFT655381:BFU655381 AVX655381:AVY655381 AMB655381:AMC655381 ACF655381:ACG655381 SJ655381:SK655381 IN655381:IO655381 F655381:G655381 WUZ589845:WVA589845 WLD589845:WLE589845 WBH589845:WBI589845 VRL589845:VRM589845 VHP589845:VHQ589845 UXT589845:UXU589845 UNX589845:UNY589845 UEB589845:UEC589845 TUF589845:TUG589845 TKJ589845:TKK589845 TAN589845:TAO589845 SQR589845:SQS589845 SGV589845:SGW589845 RWZ589845:RXA589845 RND589845:RNE589845 RDH589845:RDI589845 QTL589845:QTM589845 QJP589845:QJQ589845 PZT589845:PZU589845 PPX589845:PPY589845 PGB589845:PGC589845 OWF589845:OWG589845 OMJ589845:OMK589845 OCN589845:OCO589845 NSR589845:NSS589845 NIV589845:NIW589845 MYZ589845:MZA589845 MPD589845:MPE589845 MFH589845:MFI589845 LVL589845:LVM589845 LLP589845:LLQ589845 LBT589845:LBU589845 KRX589845:KRY589845 KIB589845:KIC589845 JYF589845:JYG589845 JOJ589845:JOK589845 JEN589845:JEO589845 IUR589845:IUS589845 IKV589845:IKW589845 IAZ589845:IBA589845 HRD589845:HRE589845 HHH589845:HHI589845 GXL589845:GXM589845 GNP589845:GNQ589845 GDT589845:GDU589845 FTX589845:FTY589845 FKB589845:FKC589845 FAF589845:FAG589845 EQJ589845:EQK589845 EGN589845:EGO589845 DWR589845:DWS589845 DMV589845:DMW589845 DCZ589845:DDA589845 CTD589845:CTE589845 CJH589845:CJI589845 BZL589845:BZM589845 BPP589845:BPQ589845 BFT589845:BFU589845 AVX589845:AVY589845 AMB589845:AMC589845 ACF589845:ACG589845 SJ589845:SK589845 IN589845:IO589845 F589845:G589845 WUZ524309:WVA524309 WLD524309:WLE524309 WBH524309:WBI524309 VRL524309:VRM524309 VHP524309:VHQ524309 UXT524309:UXU524309 UNX524309:UNY524309 UEB524309:UEC524309 TUF524309:TUG524309 TKJ524309:TKK524309 TAN524309:TAO524309 SQR524309:SQS524309 SGV524309:SGW524309 RWZ524309:RXA524309 RND524309:RNE524309 RDH524309:RDI524309 QTL524309:QTM524309 QJP524309:QJQ524309 PZT524309:PZU524309 PPX524309:PPY524309 PGB524309:PGC524309 OWF524309:OWG524309 OMJ524309:OMK524309 OCN524309:OCO524309 NSR524309:NSS524309 NIV524309:NIW524309 MYZ524309:MZA524309 MPD524309:MPE524309 MFH524309:MFI524309 LVL524309:LVM524309 LLP524309:LLQ524309 LBT524309:LBU524309 KRX524309:KRY524309 KIB524309:KIC524309 JYF524309:JYG524309 JOJ524309:JOK524309 JEN524309:JEO524309 IUR524309:IUS524309 IKV524309:IKW524309 IAZ524309:IBA524309 HRD524309:HRE524309 HHH524309:HHI524309 GXL524309:GXM524309 GNP524309:GNQ524309 GDT524309:GDU524309 FTX524309:FTY524309 FKB524309:FKC524309 FAF524309:FAG524309 EQJ524309:EQK524309 EGN524309:EGO524309 DWR524309:DWS524309 DMV524309:DMW524309 DCZ524309:DDA524309 CTD524309:CTE524309 CJH524309:CJI524309 BZL524309:BZM524309 BPP524309:BPQ524309 BFT524309:BFU524309 AVX524309:AVY524309 AMB524309:AMC524309 ACF524309:ACG524309 SJ524309:SK524309 IN524309:IO524309 F524309:G524309 WUZ458773:WVA458773 WLD458773:WLE458773 WBH458773:WBI458773 VRL458773:VRM458773 VHP458773:VHQ458773 UXT458773:UXU458773 UNX458773:UNY458773 UEB458773:UEC458773 TUF458773:TUG458773 TKJ458773:TKK458773 TAN458773:TAO458773 SQR458773:SQS458773 SGV458773:SGW458773 RWZ458773:RXA458773 RND458773:RNE458773 RDH458773:RDI458773 QTL458773:QTM458773 QJP458773:QJQ458773 PZT458773:PZU458773 PPX458773:PPY458773 PGB458773:PGC458773 OWF458773:OWG458773 OMJ458773:OMK458773 OCN458773:OCO458773 NSR458773:NSS458773 NIV458773:NIW458773 MYZ458773:MZA458773 MPD458773:MPE458773 MFH458773:MFI458773 LVL458773:LVM458773 LLP458773:LLQ458773 LBT458773:LBU458773 KRX458773:KRY458773 KIB458773:KIC458773 JYF458773:JYG458773 JOJ458773:JOK458773 JEN458773:JEO458773 IUR458773:IUS458773 IKV458773:IKW458773 IAZ458773:IBA458773 HRD458773:HRE458773 HHH458773:HHI458773 GXL458773:GXM458773 GNP458773:GNQ458773 GDT458773:GDU458773 FTX458773:FTY458773 FKB458773:FKC458773 FAF458773:FAG458773 EQJ458773:EQK458773 EGN458773:EGO458773 DWR458773:DWS458773 DMV458773:DMW458773 DCZ458773:DDA458773 CTD458773:CTE458773 CJH458773:CJI458773 BZL458773:BZM458773 BPP458773:BPQ458773 BFT458773:BFU458773 AVX458773:AVY458773 AMB458773:AMC458773 ACF458773:ACG458773 SJ458773:SK458773 IN458773:IO458773 F458773:G458773 WUZ393237:WVA393237 WLD393237:WLE393237 WBH393237:WBI393237 VRL393237:VRM393237 VHP393237:VHQ393237 UXT393237:UXU393237 UNX393237:UNY393237 UEB393237:UEC393237 TUF393237:TUG393237 TKJ393237:TKK393237 TAN393237:TAO393237 SQR393237:SQS393237 SGV393237:SGW393237 RWZ393237:RXA393237 RND393237:RNE393237 RDH393237:RDI393237 QTL393237:QTM393237 QJP393237:QJQ393237 PZT393237:PZU393237 PPX393237:PPY393237 PGB393237:PGC393237 OWF393237:OWG393237 OMJ393237:OMK393237 OCN393237:OCO393237 NSR393237:NSS393237 NIV393237:NIW393237 MYZ393237:MZA393237 MPD393237:MPE393237 MFH393237:MFI393237 LVL393237:LVM393237 LLP393237:LLQ393237 LBT393237:LBU393237 KRX393237:KRY393237 KIB393237:KIC393237 JYF393237:JYG393237 JOJ393237:JOK393237 JEN393237:JEO393237 IUR393237:IUS393237 IKV393237:IKW393237 IAZ393237:IBA393237 HRD393237:HRE393237 HHH393237:HHI393237 GXL393237:GXM393237 GNP393237:GNQ393237 GDT393237:GDU393237 FTX393237:FTY393237 FKB393237:FKC393237 FAF393237:FAG393237 EQJ393237:EQK393237 EGN393237:EGO393237 DWR393237:DWS393237 DMV393237:DMW393237 DCZ393237:DDA393237 CTD393237:CTE393237 CJH393237:CJI393237 BZL393237:BZM393237 BPP393237:BPQ393237 BFT393237:BFU393237 AVX393237:AVY393237 AMB393237:AMC393237 ACF393237:ACG393237 SJ393237:SK393237 IN393237:IO393237 F393237:G393237 WUZ327701:WVA327701 WLD327701:WLE327701 WBH327701:WBI327701 VRL327701:VRM327701 VHP327701:VHQ327701 UXT327701:UXU327701 UNX327701:UNY327701 UEB327701:UEC327701 TUF327701:TUG327701 TKJ327701:TKK327701 TAN327701:TAO327701 SQR327701:SQS327701 SGV327701:SGW327701 RWZ327701:RXA327701 RND327701:RNE327701 RDH327701:RDI327701 QTL327701:QTM327701 QJP327701:QJQ327701 PZT327701:PZU327701 PPX327701:PPY327701 PGB327701:PGC327701 OWF327701:OWG327701 OMJ327701:OMK327701 OCN327701:OCO327701 NSR327701:NSS327701 NIV327701:NIW327701 MYZ327701:MZA327701 MPD327701:MPE327701 MFH327701:MFI327701 LVL327701:LVM327701 LLP327701:LLQ327701 LBT327701:LBU327701 KRX327701:KRY327701 KIB327701:KIC327701 JYF327701:JYG327701 JOJ327701:JOK327701 JEN327701:JEO327701 IUR327701:IUS327701 IKV327701:IKW327701 IAZ327701:IBA327701 HRD327701:HRE327701 HHH327701:HHI327701 GXL327701:GXM327701 GNP327701:GNQ327701 GDT327701:GDU327701 FTX327701:FTY327701 FKB327701:FKC327701 FAF327701:FAG327701 EQJ327701:EQK327701 EGN327701:EGO327701 DWR327701:DWS327701 DMV327701:DMW327701 DCZ327701:DDA327701 CTD327701:CTE327701 CJH327701:CJI327701 BZL327701:BZM327701 BPP327701:BPQ327701 BFT327701:BFU327701 AVX327701:AVY327701 AMB327701:AMC327701 ACF327701:ACG327701 SJ327701:SK327701 IN327701:IO327701 F327701:G327701 WUZ262165:WVA262165 WLD262165:WLE262165 WBH262165:WBI262165 VRL262165:VRM262165 VHP262165:VHQ262165 UXT262165:UXU262165 UNX262165:UNY262165 UEB262165:UEC262165 TUF262165:TUG262165 TKJ262165:TKK262165 TAN262165:TAO262165 SQR262165:SQS262165 SGV262165:SGW262165 RWZ262165:RXA262165 RND262165:RNE262165 RDH262165:RDI262165 QTL262165:QTM262165 QJP262165:QJQ262165 PZT262165:PZU262165 PPX262165:PPY262165 PGB262165:PGC262165 OWF262165:OWG262165 OMJ262165:OMK262165 OCN262165:OCO262165 NSR262165:NSS262165 NIV262165:NIW262165 MYZ262165:MZA262165 MPD262165:MPE262165 MFH262165:MFI262165 LVL262165:LVM262165 LLP262165:LLQ262165 LBT262165:LBU262165 KRX262165:KRY262165 KIB262165:KIC262165 JYF262165:JYG262165 JOJ262165:JOK262165 JEN262165:JEO262165 IUR262165:IUS262165 IKV262165:IKW262165 IAZ262165:IBA262165 HRD262165:HRE262165 HHH262165:HHI262165 GXL262165:GXM262165 GNP262165:GNQ262165 GDT262165:GDU262165 FTX262165:FTY262165 FKB262165:FKC262165 FAF262165:FAG262165 EQJ262165:EQK262165 EGN262165:EGO262165 DWR262165:DWS262165 DMV262165:DMW262165 DCZ262165:DDA262165 CTD262165:CTE262165 CJH262165:CJI262165 BZL262165:BZM262165 BPP262165:BPQ262165 BFT262165:BFU262165 AVX262165:AVY262165 AMB262165:AMC262165 ACF262165:ACG262165 SJ262165:SK262165 IN262165:IO262165 F262165:G262165 WUZ196629:WVA196629 WLD196629:WLE196629 WBH196629:WBI196629 VRL196629:VRM196629 VHP196629:VHQ196629 UXT196629:UXU196629 UNX196629:UNY196629 UEB196629:UEC196629 TUF196629:TUG196629 TKJ196629:TKK196629 TAN196629:TAO196629 SQR196629:SQS196629 SGV196629:SGW196629 RWZ196629:RXA196629 RND196629:RNE196629 RDH196629:RDI196629 QTL196629:QTM196629 QJP196629:QJQ196629 PZT196629:PZU196629 PPX196629:PPY196629 PGB196629:PGC196629 OWF196629:OWG196629 OMJ196629:OMK196629 OCN196629:OCO196629 NSR196629:NSS196629 NIV196629:NIW196629 MYZ196629:MZA196629 MPD196629:MPE196629 MFH196629:MFI196629 LVL196629:LVM196629 LLP196629:LLQ196629 LBT196629:LBU196629 KRX196629:KRY196629 KIB196629:KIC196629 JYF196629:JYG196629 JOJ196629:JOK196629 JEN196629:JEO196629 IUR196629:IUS196629 IKV196629:IKW196629 IAZ196629:IBA196629 HRD196629:HRE196629 HHH196629:HHI196629 GXL196629:GXM196629 GNP196629:GNQ196629 GDT196629:GDU196629 FTX196629:FTY196629 FKB196629:FKC196629 FAF196629:FAG196629 EQJ196629:EQK196629 EGN196629:EGO196629 DWR196629:DWS196629 DMV196629:DMW196629 DCZ196629:DDA196629 CTD196629:CTE196629 CJH196629:CJI196629 BZL196629:BZM196629 BPP196629:BPQ196629 BFT196629:BFU196629 AVX196629:AVY196629 AMB196629:AMC196629 ACF196629:ACG196629 SJ196629:SK196629 IN196629:IO196629 F196629:G196629 WUZ131093:WVA131093 WLD131093:WLE131093 WBH131093:WBI131093 VRL131093:VRM131093 VHP131093:VHQ131093 UXT131093:UXU131093 UNX131093:UNY131093 UEB131093:UEC131093 TUF131093:TUG131093 TKJ131093:TKK131093 TAN131093:TAO131093 SQR131093:SQS131093 SGV131093:SGW131093 RWZ131093:RXA131093 RND131093:RNE131093 RDH131093:RDI131093 QTL131093:QTM131093 QJP131093:QJQ131093 PZT131093:PZU131093 PPX131093:PPY131093 PGB131093:PGC131093 OWF131093:OWG131093 OMJ131093:OMK131093 OCN131093:OCO131093 NSR131093:NSS131093 NIV131093:NIW131093 MYZ131093:MZA131093 MPD131093:MPE131093 MFH131093:MFI131093 LVL131093:LVM131093 LLP131093:LLQ131093 LBT131093:LBU131093 KRX131093:KRY131093 KIB131093:KIC131093 JYF131093:JYG131093 JOJ131093:JOK131093 JEN131093:JEO131093 IUR131093:IUS131093 IKV131093:IKW131093 IAZ131093:IBA131093 HRD131093:HRE131093 HHH131093:HHI131093 GXL131093:GXM131093 GNP131093:GNQ131093 GDT131093:GDU131093 FTX131093:FTY131093 FKB131093:FKC131093 FAF131093:FAG131093 EQJ131093:EQK131093 EGN131093:EGO131093 DWR131093:DWS131093 DMV131093:DMW131093 DCZ131093:DDA131093 CTD131093:CTE131093 CJH131093:CJI131093 BZL131093:BZM131093 BPP131093:BPQ131093 BFT131093:BFU131093 AVX131093:AVY131093 AMB131093:AMC131093 ACF131093:ACG131093 SJ131093:SK131093 IN131093:IO131093 F131093:G131093 WUZ65557:WVA65557 WLD65557:WLE65557 WBH65557:WBI65557 VRL65557:VRM65557 VHP65557:VHQ65557 UXT65557:UXU65557 UNX65557:UNY65557 UEB65557:UEC65557 TUF65557:TUG65557 TKJ65557:TKK65557 TAN65557:TAO65557 SQR65557:SQS65557 SGV65557:SGW65557 RWZ65557:RXA65557 RND65557:RNE65557 RDH65557:RDI65557 QTL65557:QTM65557 QJP65557:QJQ65557 PZT65557:PZU65557 PPX65557:PPY65557 PGB65557:PGC65557 OWF65557:OWG65557 OMJ65557:OMK65557 OCN65557:OCO65557 NSR65557:NSS65557 NIV65557:NIW65557 MYZ65557:MZA65557 MPD65557:MPE65557 MFH65557:MFI65557 LVL65557:LVM65557 LLP65557:LLQ65557 LBT65557:LBU65557 KRX65557:KRY65557 KIB65557:KIC65557 JYF65557:JYG65557 JOJ65557:JOK65557 JEN65557:JEO65557 IUR65557:IUS65557 IKV65557:IKW65557 IAZ65557:IBA65557 HRD65557:HRE65557 HHH65557:HHI65557 GXL65557:GXM65557 GNP65557:GNQ65557 GDT65557:GDU65557 FTX65557:FTY65557 FKB65557:FKC65557 FAF65557:FAG65557 EQJ65557:EQK65557 EGN65557:EGO65557 DWR65557:DWS65557 DMV65557:DMW65557 DCZ65557:DDA65557 CTD65557:CTE65557 CJH65557:CJI65557 BZL65557:BZM65557 BPP65557:BPQ65557 BFT65557:BFU65557 AVX65557:AVY65557 AMB65557:AMC65557 ACF65557:ACG65557 SJ65557:SK65557 IN65557:IO65557 F65557:G65557 WUZ10:WVA10 WLD10:WLE10 WBH10:WBI10 VRL10:VRM10 VHP10:VHQ10 UXT10:UXU10 UNX10:UNY10 UEB10:UEC10 TUF10:TUG10 TKJ10:TKK10 TAN10:TAO10 SQR10:SQS10 SGV10:SGW10 RWZ10:RXA10 RND10:RNE10 RDH10:RDI10 QTL10:QTM10 QJP10:QJQ10 PZT10:PZU10 PPX10:PPY10 PGB10:PGC10 OWF10:OWG10 OMJ10:OMK10 OCN10:OCO10 NSR10:NSS10 NIV10:NIW10 MYZ10:MZA10 MPD10:MPE10 MFH10:MFI10 LVL10:LVM10 LLP10:LLQ10 LBT10:LBU10 KRX10:KRY10 KIB10:KIC10 JYF10:JYG10 JOJ10:JOK10 JEN10:JEO10 IUR10:IUS10 IKV10:IKW10 IAZ10:IBA10 HRD10:HRE10 HHH10:HHI10 GXL10:GXM10 GNP10:GNQ10 GDT10:GDU10 FTX10:FTY10 FKB10:FKC10 FAF10:FAG10 EQJ10:EQK10 EGN10:EGO10 DWR10:DWS10 DMV10:DMW10 DCZ10:DDA10 CTD10:CTE10 CJH10:CJI10 BZL10:BZM10 BPP10:BPQ10 BFT10:BFU10 AVX10:AVY10 AMB10:AMC10 ACF10:ACG10 SJ10:SK10 IN10:IO10" xr:uid="{00000000-0002-0000-0100-000000000000}">
      <formula1>#REF!</formula1>
    </dataValidation>
    <dataValidation type="textLength" operator="lessThanOrEqual" allowBlank="1" showInputMessage="1" showErrorMessage="1" errorTitle="Too many characters" error="SAP truncates Doc Header Text field to 25 characters" sqref="B17:E17 IJ17:IM17 SF17:SI17 ACB17:ACE17 ALX17:AMA17 AVT17:AVW17 BFP17:BFS17 BPL17:BPO17 BZH17:BZK17 CJD17:CJG17 CSZ17:CTC17 DCV17:DCY17 DMR17:DMU17 DWN17:DWQ17 EGJ17:EGM17 EQF17:EQI17 FAB17:FAE17 FJX17:FKA17 FTT17:FTW17 GDP17:GDS17 GNL17:GNO17 GXH17:GXK17 HHD17:HHG17 HQZ17:HRC17 IAV17:IAY17 IKR17:IKU17 IUN17:IUQ17 JEJ17:JEM17 JOF17:JOI17 JYB17:JYE17 KHX17:KIA17 KRT17:KRW17 LBP17:LBS17 LLL17:LLO17 LVH17:LVK17 MFD17:MFG17 MOZ17:MPC17 MYV17:MYY17 NIR17:NIU17 NSN17:NSQ17 OCJ17:OCM17 OMF17:OMI17 OWB17:OWE17 PFX17:PGA17 PPT17:PPW17 PZP17:PZS17 QJL17:QJO17 QTH17:QTK17 RDD17:RDG17 RMZ17:RNC17 RWV17:RWY17 SGR17:SGU17 SQN17:SQQ17 TAJ17:TAM17 TKF17:TKI17 TUB17:TUE17 UDX17:UEA17 UNT17:UNW17 UXP17:UXS17 VHL17:VHO17 VRH17:VRK17 WBD17:WBG17 WKZ17:WLC17 WUV17:WUY17 B65564:E65564 IJ65564:IM65564 SF65564:SI65564 ACB65564:ACE65564 ALX65564:AMA65564 AVT65564:AVW65564 BFP65564:BFS65564 BPL65564:BPO65564 BZH65564:BZK65564 CJD65564:CJG65564 CSZ65564:CTC65564 DCV65564:DCY65564 DMR65564:DMU65564 DWN65564:DWQ65564 EGJ65564:EGM65564 EQF65564:EQI65564 FAB65564:FAE65564 FJX65564:FKA65564 FTT65564:FTW65564 GDP65564:GDS65564 GNL65564:GNO65564 GXH65564:GXK65564 HHD65564:HHG65564 HQZ65564:HRC65564 IAV65564:IAY65564 IKR65564:IKU65564 IUN65564:IUQ65564 JEJ65564:JEM65564 JOF65564:JOI65564 JYB65564:JYE65564 KHX65564:KIA65564 KRT65564:KRW65564 LBP65564:LBS65564 LLL65564:LLO65564 LVH65564:LVK65564 MFD65564:MFG65564 MOZ65564:MPC65564 MYV65564:MYY65564 NIR65564:NIU65564 NSN65564:NSQ65564 OCJ65564:OCM65564 OMF65564:OMI65564 OWB65564:OWE65564 PFX65564:PGA65564 PPT65564:PPW65564 PZP65564:PZS65564 QJL65564:QJO65564 QTH65564:QTK65564 RDD65564:RDG65564 RMZ65564:RNC65564 RWV65564:RWY65564 SGR65564:SGU65564 SQN65564:SQQ65564 TAJ65564:TAM65564 TKF65564:TKI65564 TUB65564:TUE65564 UDX65564:UEA65564 UNT65564:UNW65564 UXP65564:UXS65564 VHL65564:VHO65564 VRH65564:VRK65564 WBD65564:WBG65564 WKZ65564:WLC65564 WUV65564:WUY65564 B131100:E131100 IJ131100:IM131100 SF131100:SI131100 ACB131100:ACE131100 ALX131100:AMA131100 AVT131100:AVW131100 BFP131100:BFS131100 BPL131100:BPO131100 BZH131100:BZK131100 CJD131100:CJG131100 CSZ131100:CTC131100 DCV131100:DCY131100 DMR131100:DMU131100 DWN131100:DWQ131100 EGJ131100:EGM131100 EQF131100:EQI131100 FAB131100:FAE131100 FJX131100:FKA131100 FTT131100:FTW131100 GDP131100:GDS131100 GNL131100:GNO131100 GXH131100:GXK131100 HHD131100:HHG131100 HQZ131100:HRC131100 IAV131100:IAY131100 IKR131100:IKU131100 IUN131100:IUQ131100 JEJ131100:JEM131100 JOF131100:JOI131100 JYB131100:JYE131100 KHX131100:KIA131100 KRT131100:KRW131100 LBP131100:LBS131100 LLL131100:LLO131100 LVH131100:LVK131100 MFD131100:MFG131100 MOZ131100:MPC131100 MYV131100:MYY131100 NIR131100:NIU131100 NSN131100:NSQ131100 OCJ131100:OCM131100 OMF131100:OMI131100 OWB131100:OWE131100 PFX131100:PGA131100 PPT131100:PPW131100 PZP131100:PZS131100 QJL131100:QJO131100 QTH131100:QTK131100 RDD131100:RDG131100 RMZ131100:RNC131100 RWV131100:RWY131100 SGR131100:SGU131100 SQN131100:SQQ131100 TAJ131100:TAM131100 TKF131100:TKI131100 TUB131100:TUE131100 UDX131100:UEA131100 UNT131100:UNW131100 UXP131100:UXS131100 VHL131100:VHO131100 VRH131100:VRK131100 WBD131100:WBG131100 WKZ131100:WLC131100 WUV131100:WUY131100 B196636:E196636 IJ196636:IM196636 SF196636:SI196636 ACB196636:ACE196636 ALX196636:AMA196636 AVT196636:AVW196636 BFP196636:BFS196636 BPL196636:BPO196636 BZH196636:BZK196636 CJD196636:CJG196636 CSZ196636:CTC196636 DCV196636:DCY196636 DMR196636:DMU196636 DWN196636:DWQ196636 EGJ196636:EGM196636 EQF196636:EQI196636 FAB196636:FAE196636 FJX196636:FKA196636 FTT196636:FTW196636 GDP196636:GDS196636 GNL196636:GNO196636 GXH196636:GXK196636 HHD196636:HHG196636 HQZ196636:HRC196636 IAV196636:IAY196636 IKR196636:IKU196636 IUN196636:IUQ196636 JEJ196636:JEM196636 JOF196636:JOI196636 JYB196636:JYE196636 KHX196636:KIA196636 KRT196636:KRW196636 LBP196636:LBS196636 LLL196636:LLO196636 LVH196636:LVK196636 MFD196636:MFG196636 MOZ196636:MPC196636 MYV196636:MYY196636 NIR196636:NIU196636 NSN196636:NSQ196636 OCJ196636:OCM196636 OMF196636:OMI196636 OWB196636:OWE196636 PFX196636:PGA196636 PPT196636:PPW196636 PZP196636:PZS196636 QJL196636:QJO196636 QTH196636:QTK196636 RDD196636:RDG196636 RMZ196636:RNC196636 RWV196636:RWY196636 SGR196636:SGU196636 SQN196636:SQQ196636 TAJ196636:TAM196636 TKF196636:TKI196636 TUB196636:TUE196636 UDX196636:UEA196636 UNT196636:UNW196636 UXP196636:UXS196636 VHL196636:VHO196636 VRH196636:VRK196636 WBD196636:WBG196636 WKZ196636:WLC196636 WUV196636:WUY196636 B262172:E262172 IJ262172:IM262172 SF262172:SI262172 ACB262172:ACE262172 ALX262172:AMA262172 AVT262172:AVW262172 BFP262172:BFS262172 BPL262172:BPO262172 BZH262172:BZK262172 CJD262172:CJG262172 CSZ262172:CTC262172 DCV262172:DCY262172 DMR262172:DMU262172 DWN262172:DWQ262172 EGJ262172:EGM262172 EQF262172:EQI262172 FAB262172:FAE262172 FJX262172:FKA262172 FTT262172:FTW262172 GDP262172:GDS262172 GNL262172:GNO262172 GXH262172:GXK262172 HHD262172:HHG262172 HQZ262172:HRC262172 IAV262172:IAY262172 IKR262172:IKU262172 IUN262172:IUQ262172 JEJ262172:JEM262172 JOF262172:JOI262172 JYB262172:JYE262172 KHX262172:KIA262172 KRT262172:KRW262172 LBP262172:LBS262172 LLL262172:LLO262172 LVH262172:LVK262172 MFD262172:MFG262172 MOZ262172:MPC262172 MYV262172:MYY262172 NIR262172:NIU262172 NSN262172:NSQ262172 OCJ262172:OCM262172 OMF262172:OMI262172 OWB262172:OWE262172 PFX262172:PGA262172 PPT262172:PPW262172 PZP262172:PZS262172 QJL262172:QJO262172 QTH262172:QTK262172 RDD262172:RDG262172 RMZ262172:RNC262172 RWV262172:RWY262172 SGR262172:SGU262172 SQN262172:SQQ262172 TAJ262172:TAM262172 TKF262172:TKI262172 TUB262172:TUE262172 UDX262172:UEA262172 UNT262172:UNW262172 UXP262172:UXS262172 VHL262172:VHO262172 VRH262172:VRK262172 WBD262172:WBG262172 WKZ262172:WLC262172 WUV262172:WUY262172 B327708:E327708 IJ327708:IM327708 SF327708:SI327708 ACB327708:ACE327708 ALX327708:AMA327708 AVT327708:AVW327708 BFP327708:BFS327708 BPL327708:BPO327708 BZH327708:BZK327708 CJD327708:CJG327708 CSZ327708:CTC327708 DCV327708:DCY327708 DMR327708:DMU327708 DWN327708:DWQ327708 EGJ327708:EGM327708 EQF327708:EQI327708 FAB327708:FAE327708 FJX327708:FKA327708 FTT327708:FTW327708 GDP327708:GDS327708 GNL327708:GNO327708 GXH327708:GXK327708 HHD327708:HHG327708 HQZ327708:HRC327708 IAV327708:IAY327708 IKR327708:IKU327708 IUN327708:IUQ327708 JEJ327708:JEM327708 JOF327708:JOI327708 JYB327708:JYE327708 KHX327708:KIA327708 KRT327708:KRW327708 LBP327708:LBS327708 LLL327708:LLO327708 LVH327708:LVK327708 MFD327708:MFG327708 MOZ327708:MPC327708 MYV327708:MYY327708 NIR327708:NIU327708 NSN327708:NSQ327708 OCJ327708:OCM327708 OMF327708:OMI327708 OWB327708:OWE327708 PFX327708:PGA327708 PPT327708:PPW327708 PZP327708:PZS327708 QJL327708:QJO327708 QTH327708:QTK327708 RDD327708:RDG327708 RMZ327708:RNC327708 RWV327708:RWY327708 SGR327708:SGU327708 SQN327708:SQQ327708 TAJ327708:TAM327708 TKF327708:TKI327708 TUB327708:TUE327708 UDX327708:UEA327708 UNT327708:UNW327708 UXP327708:UXS327708 VHL327708:VHO327708 VRH327708:VRK327708 WBD327708:WBG327708 WKZ327708:WLC327708 WUV327708:WUY327708 B393244:E393244 IJ393244:IM393244 SF393244:SI393244 ACB393244:ACE393244 ALX393244:AMA393244 AVT393244:AVW393244 BFP393244:BFS393244 BPL393244:BPO393244 BZH393244:BZK393244 CJD393244:CJG393244 CSZ393244:CTC393244 DCV393244:DCY393244 DMR393244:DMU393244 DWN393244:DWQ393244 EGJ393244:EGM393244 EQF393244:EQI393244 FAB393244:FAE393244 FJX393244:FKA393244 FTT393244:FTW393244 GDP393244:GDS393244 GNL393244:GNO393244 GXH393244:GXK393244 HHD393244:HHG393244 HQZ393244:HRC393244 IAV393244:IAY393244 IKR393244:IKU393244 IUN393244:IUQ393244 JEJ393244:JEM393244 JOF393244:JOI393244 JYB393244:JYE393244 KHX393244:KIA393244 KRT393244:KRW393244 LBP393244:LBS393244 LLL393244:LLO393244 LVH393244:LVK393244 MFD393244:MFG393244 MOZ393244:MPC393244 MYV393244:MYY393244 NIR393244:NIU393244 NSN393244:NSQ393244 OCJ393244:OCM393244 OMF393244:OMI393244 OWB393244:OWE393244 PFX393244:PGA393244 PPT393244:PPW393244 PZP393244:PZS393244 QJL393244:QJO393244 QTH393244:QTK393244 RDD393244:RDG393244 RMZ393244:RNC393244 RWV393244:RWY393244 SGR393244:SGU393244 SQN393244:SQQ393244 TAJ393244:TAM393244 TKF393244:TKI393244 TUB393244:TUE393244 UDX393244:UEA393244 UNT393244:UNW393244 UXP393244:UXS393244 VHL393244:VHO393244 VRH393244:VRK393244 WBD393244:WBG393244 WKZ393244:WLC393244 WUV393244:WUY393244 B458780:E458780 IJ458780:IM458780 SF458780:SI458780 ACB458780:ACE458780 ALX458780:AMA458780 AVT458780:AVW458780 BFP458780:BFS458780 BPL458780:BPO458780 BZH458780:BZK458780 CJD458780:CJG458780 CSZ458780:CTC458780 DCV458780:DCY458780 DMR458780:DMU458780 DWN458780:DWQ458780 EGJ458780:EGM458780 EQF458780:EQI458780 FAB458780:FAE458780 FJX458780:FKA458780 FTT458780:FTW458780 GDP458780:GDS458780 GNL458780:GNO458780 GXH458780:GXK458780 HHD458780:HHG458780 HQZ458780:HRC458780 IAV458780:IAY458780 IKR458780:IKU458780 IUN458780:IUQ458780 JEJ458780:JEM458780 JOF458780:JOI458780 JYB458780:JYE458780 KHX458780:KIA458780 KRT458780:KRW458780 LBP458780:LBS458780 LLL458780:LLO458780 LVH458780:LVK458780 MFD458780:MFG458780 MOZ458780:MPC458780 MYV458780:MYY458780 NIR458780:NIU458780 NSN458780:NSQ458780 OCJ458780:OCM458780 OMF458780:OMI458780 OWB458780:OWE458780 PFX458780:PGA458780 PPT458780:PPW458780 PZP458780:PZS458780 QJL458780:QJO458780 QTH458780:QTK458780 RDD458780:RDG458780 RMZ458780:RNC458780 RWV458780:RWY458780 SGR458780:SGU458780 SQN458780:SQQ458780 TAJ458780:TAM458780 TKF458780:TKI458780 TUB458780:TUE458780 UDX458780:UEA458780 UNT458780:UNW458780 UXP458780:UXS458780 VHL458780:VHO458780 VRH458780:VRK458780 WBD458780:WBG458780 WKZ458780:WLC458780 WUV458780:WUY458780 B524316:E524316 IJ524316:IM524316 SF524316:SI524316 ACB524316:ACE524316 ALX524316:AMA524316 AVT524316:AVW524316 BFP524316:BFS524316 BPL524316:BPO524316 BZH524316:BZK524316 CJD524316:CJG524316 CSZ524316:CTC524316 DCV524316:DCY524316 DMR524316:DMU524316 DWN524316:DWQ524316 EGJ524316:EGM524316 EQF524316:EQI524316 FAB524316:FAE524316 FJX524316:FKA524316 FTT524316:FTW524316 GDP524316:GDS524316 GNL524316:GNO524316 GXH524316:GXK524316 HHD524316:HHG524316 HQZ524316:HRC524316 IAV524316:IAY524316 IKR524316:IKU524316 IUN524316:IUQ524316 JEJ524316:JEM524316 JOF524316:JOI524316 JYB524316:JYE524316 KHX524316:KIA524316 KRT524316:KRW524316 LBP524316:LBS524316 LLL524316:LLO524316 LVH524316:LVK524316 MFD524316:MFG524316 MOZ524316:MPC524316 MYV524316:MYY524316 NIR524316:NIU524316 NSN524316:NSQ524316 OCJ524316:OCM524316 OMF524316:OMI524316 OWB524316:OWE524316 PFX524316:PGA524316 PPT524316:PPW524316 PZP524316:PZS524316 QJL524316:QJO524316 QTH524316:QTK524316 RDD524316:RDG524316 RMZ524316:RNC524316 RWV524316:RWY524316 SGR524316:SGU524316 SQN524316:SQQ524316 TAJ524316:TAM524316 TKF524316:TKI524316 TUB524316:TUE524316 UDX524316:UEA524316 UNT524316:UNW524316 UXP524316:UXS524316 VHL524316:VHO524316 VRH524316:VRK524316 WBD524316:WBG524316 WKZ524316:WLC524316 WUV524316:WUY524316 B589852:E589852 IJ589852:IM589852 SF589852:SI589852 ACB589852:ACE589852 ALX589852:AMA589852 AVT589852:AVW589852 BFP589852:BFS589852 BPL589852:BPO589852 BZH589852:BZK589852 CJD589852:CJG589852 CSZ589852:CTC589852 DCV589852:DCY589852 DMR589852:DMU589852 DWN589852:DWQ589852 EGJ589852:EGM589852 EQF589852:EQI589852 FAB589852:FAE589852 FJX589852:FKA589852 FTT589852:FTW589852 GDP589852:GDS589852 GNL589852:GNO589852 GXH589852:GXK589852 HHD589852:HHG589852 HQZ589852:HRC589852 IAV589852:IAY589852 IKR589852:IKU589852 IUN589852:IUQ589852 JEJ589852:JEM589852 JOF589852:JOI589852 JYB589852:JYE589852 KHX589852:KIA589852 KRT589852:KRW589852 LBP589852:LBS589852 LLL589852:LLO589852 LVH589852:LVK589852 MFD589852:MFG589852 MOZ589852:MPC589852 MYV589852:MYY589852 NIR589852:NIU589852 NSN589852:NSQ589852 OCJ589852:OCM589852 OMF589852:OMI589852 OWB589852:OWE589852 PFX589852:PGA589852 PPT589852:PPW589852 PZP589852:PZS589852 QJL589852:QJO589852 QTH589852:QTK589852 RDD589852:RDG589852 RMZ589852:RNC589852 RWV589852:RWY589852 SGR589852:SGU589852 SQN589852:SQQ589852 TAJ589852:TAM589852 TKF589852:TKI589852 TUB589852:TUE589852 UDX589852:UEA589852 UNT589852:UNW589852 UXP589852:UXS589852 VHL589852:VHO589852 VRH589852:VRK589852 WBD589852:WBG589852 WKZ589852:WLC589852 WUV589852:WUY589852 B655388:E655388 IJ655388:IM655388 SF655388:SI655388 ACB655388:ACE655388 ALX655388:AMA655388 AVT655388:AVW655388 BFP655388:BFS655388 BPL655388:BPO655388 BZH655388:BZK655388 CJD655388:CJG655388 CSZ655388:CTC655388 DCV655388:DCY655388 DMR655388:DMU655388 DWN655388:DWQ655388 EGJ655388:EGM655388 EQF655388:EQI655388 FAB655388:FAE655388 FJX655388:FKA655388 FTT655388:FTW655388 GDP655388:GDS655388 GNL655388:GNO655388 GXH655388:GXK655388 HHD655388:HHG655388 HQZ655388:HRC655388 IAV655388:IAY655388 IKR655388:IKU655388 IUN655388:IUQ655388 JEJ655388:JEM655388 JOF655388:JOI655388 JYB655388:JYE655388 KHX655388:KIA655388 KRT655388:KRW655388 LBP655388:LBS655388 LLL655388:LLO655388 LVH655388:LVK655388 MFD655388:MFG655388 MOZ655388:MPC655388 MYV655388:MYY655388 NIR655388:NIU655388 NSN655388:NSQ655388 OCJ655388:OCM655388 OMF655388:OMI655388 OWB655388:OWE655388 PFX655388:PGA655388 PPT655388:PPW655388 PZP655388:PZS655388 QJL655388:QJO655388 QTH655388:QTK655388 RDD655388:RDG655388 RMZ655388:RNC655388 RWV655388:RWY655388 SGR655388:SGU655388 SQN655388:SQQ655388 TAJ655388:TAM655388 TKF655388:TKI655388 TUB655388:TUE655388 UDX655388:UEA655388 UNT655388:UNW655388 UXP655388:UXS655388 VHL655388:VHO655388 VRH655388:VRK655388 WBD655388:WBG655388 WKZ655388:WLC655388 WUV655388:WUY655388 B720924:E720924 IJ720924:IM720924 SF720924:SI720924 ACB720924:ACE720924 ALX720924:AMA720924 AVT720924:AVW720924 BFP720924:BFS720924 BPL720924:BPO720924 BZH720924:BZK720924 CJD720924:CJG720924 CSZ720924:CTC720924 DCV720924:DCY720924 DMR720924:DMU720924 DWN720924:DWQ720924 EGJ720924:EGM720924 EQF720924:EQI720924 FAB720924:FAE720924 FJX720924:FKA720924 FTT720924:FTW720924 GDP720924:GDS720924 GNL720924:GNO720924 GXH720924:GXK720924 HHD720924:HHG720924 HQZ720924:HRC720924 IAV720924:IAY720924 IKR720924:IKU720924 IUN720924:IUQ720924 JEJ720924:JEM720924 JOF720924:JOI720924 JYB720924:JYE720924 KHX720924:KIA720924 KRT720924:KRW720924 LBP720924:LBS720924 LLL720924:LLO720924 LVH720924:LVK720924 MFD720924:MFG720924 MOZ720924:MPC720924 MYV720924:MYY720924 NIR720924:NIU720924 NSN720924:NSQ720924 OCJ720924:OCM720924 OMF720924:OMI720924 OWB720924:OWE720924 PFX720924:PGA720924 PPT720924:PPW720924 PZP720924:PZS720924 QJL720924:QJO720924 QTH720924:QTK720924 RDD720924:RDG720924 RMZ720924:RNC720924 RWV720924:RWY720924 SGR720924:SGU720924 SQN720924:SQQ720924 TAJ720924:TAM720924 TKF720924:TKI720924 TUB720924:TUE720924 UDX720924:UEA720924 UNT720924:UNW720924 UXP720924:UXS720924 VHL720924:VHO720924 VRH720924:VRK720924 WBD720924:WBG720924 WKZ720924:WLC720924 WUV720924:WUY720924 B786460:E786460 IJ786460:IM786460 SF786460:SI786460 ACB786460:ACE786460 ALX786460:AMA786460 AVT786460:AVW786460 BFP786460:BFS786460 BPL786460:BPO786460 BZH786460:BZK786460 CJD786460:CJG786460 CSZ786460:CTC786460 DCV786460:DCY786460 DMR786460:DMU786460 DWN786460:DWQ786460 EGJ786460:EGM786460 EQF786460:EQI786460 FAB786460:FAE786460 FJX786460:FKA786460 FTT786460:FTW786460 GDP786460:GDS786460 GNL786460:GNO786460 GXH786460:GXK786460 HHD786460:HHG786460 HQZ786460:HRC786460 IAV786460:IAY786460 IKR786460:IKU786460 IUN786460:IUQ786460 JEJ786460:JEM786460 JOF786460:JOI786460 JYB786460:JYE786460 KHX786460:KIA786460 KRT786460:KRW786460 LBP786460:LBS786460 LLL786460:LLO786460 LVH786460:LVK786460 MFD786460:MFG786460 MOZ786460:MPC786460 MYV786460:MYY786460 NIR786460:NIU786460 NSN786460:NSQ786460 OCJ786460:OCM786460 OMF786460:OMI786460 OWB786460:OWE786460 PFX786460:PGA786460 PPT786460:PPW786460 PZP786460:PZS786460 QJL786460:QJO786460 QTH786460:QTK786460 RDD786460:RDG786460 RMZ786460:RNC786460 RWV786460:RWY786460 SGR786460:SGU786460 SQN786460:SQQ786460 TAJ786460:TAM786460 TKF786460:TKI786460 TUB786460:TUE786460 UDX786460:UEA786460 UNT786460:UNW786460 UXP786460:UXS786460 VHL786460:VHO786460 VRH786460:VRK786460 WBD786460:WBG786460 WKZ786460:WLC786460 WUV786460:WUY786460 B851996:E851996 IJ851996:IM851996 SF851996:SI851996 ACB851996:ACE851996 ALX851996:AMA851996 AVT851996:AVW851996 BFP851996:BFS851996 BPL851996:BPO851996 BZH851996:BZK851996 CJD851996:CJG851996 CSZ851996:CTC851996 DCV851996:DCY851996 DMR851996:DMU851996 DWN851996:DWQ851996 EGJ851996:EGM851996 EQF851996:EQI851996 FAB851996:FAE851996 FJX851996:FKA851996 FTT851996:FTW851996 GDP851996:GDS851996 GNL851996:GNO851996 GXH851996:GXK851996 HHD851996:HHG851996 HQZ851996:HRC851996 IAV851996:IAY851996 IKR851996:IKU851996 IUN851996:IUQ851996 JEJ851996:JEM851996 JOF851996:JOI851996 JYB851996:JYE851996 KHX851996:KIA851996 KRT851996:KRW851996 LBP851996:LBS851996 LLL851996:LLO851996 LVH851996:LVK851996 MFD851996:MFG851996 MOZ851996:MPC851996 MYV851996:MYY851996 NIR851996:NIU851996 NSN851996:NSQ851996 OCJ851996:OCM851996 OMF851996:OMI851996 OWB851996:OWE851996 PFX851996:PGA851996 PPT851996:PPW851996 PZP851996:PZS851996 QJL851996:QJO851996 QTH851996:QTK851996 RDD851996:RDG851996 RMZ851996:RNC851996 RWV851996:RWY851996 SGR851996:SGU851996 SQN851996:SQQ851996 TAJ851996:TAM851996 TKF851996:TKI851996 TUB851996:TUE851996 UDX851996:UEA851996 UNT851996:UNW851996 UXP851996:UXS851996 VHL851996:VHO851996 VRH851996:VRK851996 WBD851996:WBG851996 WKZ851996:WLC851996 WUV851996:WUY851996 B917532:E917532 IJ917532:IM917532 SF917532:SI917532 ACB917532:ACE917532 ALX917532:AMA917532 AVT917532:AVW917532 BFP917532:BFS917532 BPL917532:BPO917532 BZH917532:BZK917532 CJD917532:CJG917532 CSZ917532:CTC917532 DCV917532:DCY917532 DMR917532:DMU917532 DWN917532:DWQ917532 EGJ917532:EGM917532 EQF917532:EQI917532 FAB917532:FAE917532 FJX917532:FKA917532 FTT917532:FTW917532 GDP917532:GDS917532 GNL917532:GNO917532 GXH917532:GXK917532 HHD917532:HHG917532 HQZ917532:HRC917532 IAV917532:IAY917532 IKR917532:IKU917532 IUN917532:IUQ917532 JEJ917532:JEM917532 JOF917532:JOI917532 JYB917532:JYE917532 KHX917532:KIA917532 KRT917532:KRW917532 LBP917532:LBS917532 LLL917532:LLO917532 LVH917532:LVK917532 MFD917532:MFG917532 MOZ917532:MPC917532 MYV917532:MYY917532 NIR917532:NIU917532 NSN917532:NSQ917532 OCJ917532:OCM917532 OMF917532:OMI917532 OWB917532:OWE917532 PFX917532:PGA917532 PPT917532:PPW917532 PZP917532:PZS917532 QJL917532:QJO917532 QTH917532:QTK917532 RDD917532:RDG917532 RMZ917532:RNC917532 RWV917532:RWY917532 SGR917532:SGU917532 SQN917532:SQQ917532 TAJ917532:TAM917532 TKF917532:TKI917532 TUB917532:TUE917532 UDX917532:UEA917532 UNT917532:UNW917532 UXP917532:UXS917532 VHL917532:VHO917532 VRH917532:VRK917532 WBD917532:WBG917532 WKZ917532:WLC917532 WUV917532:WUY917532 B983068:E983068 IJ983068:IM983068 SF983068:SI983068 ACB983068:ACE983068 ALX983068:AMA983068 AVT983068:AVW983068 BFP983068:BFS983068 BPL983068:BPO983068 BZH983068:BZK983068 CJD983068:CJG983068 CSZ983068:CTC983068 DCV983068:DCY983068 DMR983068:DMU983068 DWN983068:DWQ983068 EGJ983068:EGM983068 EQF983068:EQI983068 FAB983068:FAE983068 FJX983068:FKA983068 FTT983068:FTW983068 GDP983068:GDS983068 GNL983068:GNO983068 GXH983068:GXK983068 HHD983068:HHG983068 HQZ983068:HRC983068 IAV983068:IAY983068 IKR983068:IKU983068 IUN983068:IUQ983068 JEJ983068:JEM983068 JOF983068:JOI983068 JYB983068:JYE983068 KHX983068:KIA983068 KRT983068:KRW983068 LBP983068:LBS983068 LLL983068:LLO983068 LVH983068:LVK983068 MFD983068:MFG983068 MOZ983068:MPC983068 MYV983068:MYY983068 NIR983068:NIU983068 NSN983068:NSQ983068 OCJ983068:OCM983068 OMF983068:OMI983068 OWB983068:OWE983068 PFX983068:PGA983068 PPT983068:PPW983068 PZP983068:PZS983068 QJL983068:QJO983068 QTH983068:QTK983068 RDD983068:RDG983068 RMZ983068:RNC983068 RWV983068:RWY983068 SGR983068:SGU983068 SQN983068:SQQ983068 TAJ983068:TAM983068 TKF983068:TKI983068 TUB983068:TUE983068 UDX983068:UEA983068 UNT983068:UNW983068 UXP983068:UXS983068 VHL983068:VHO983068 VRH983068:VRK983068 WBD983068:WBG983068 WKZ983068:WLC983068 WUV983068:WUY983068" xr:uid="{00000000-0002-0000-0100-000001000000}">
      <formula1>25</formula1>
    </dataValidation>
    <dataValidation type="list" allowBlank="1" showInputMessage="1" showErrorMessage="1" promptTitle="SSC Accountant Only--" prompt="Selection made by SSC Accountant." sqref="IR8:IS8 WVD983059:WVE983059 WLH983059:WLI983059 WBL983059:WBM983059 VRP983059:VRQ983059 VHT983059:VHU983059 UXX983059:UXY983059 UOB983059:UOC983059 UEF983059:UEG983059 TUJ983059:TUK983059 TKN983059:TKO983059 TAR983059:TAS983059 SQV983059:SQW983059 SGZ983059:SHA983059 RXD983059:RXE983059 RNH983059:RNI983059 RDL983059:RDM983059 QTP983059:QTQ983059 QJT983059:QJU983059 PZX983059:PZY983059 PQB983059:PQC983059 PGF983059:PGG983059 OWJ983059:OWK983059 OMN983059:OMO983059 OCR983059:OCS983059 NSV983059:NSW983059 NIZ983059:NJA983059 MZD983059:MZE983059 MPH983059:MPI983059 MFL983059:MFM983059 LVP983059:LVQ983059 LLT983059:LLU983059 LBX983059:LBY983059 KSB983059:KSC983059 KIF983059:KIG983059 JYJ983059:JYK983059 JON983059:JOO983059 JER983059:JES983059 IUV983059:IUW983059 IKZ983059:ILA983059 IBD983059:IBE983059 HRH983059:HRI983059 HHL983059:HHM983059 GXP983059:GXQ983059 GNT983059:GNU983059 GDX983059:GDY983059 FUB983059:FUC983059 FKF983059:FKG983059 FAJ983059:FAK983059 EQN983059:EQO983059 EGR983059:EGS983059 DWV983059:DWW983059 DMZ983059:DNA983059 DDD983059:DDE983059 CTH983059:CTI983059 CJL983059:CJM983059 BZP983059:BZQ983059 BPT983059:BPU983059 BFX983059:BFY983059 AWB983059:AWC983059 AMF983059:AMG983059 ACJ983059:ACK983059 SN983059:SO983059 IR983059:IS983059 J983059:K983059 WVD917523:WVE917523 WLH917523:WLI917523 WBL917523:WBM917523 VRP917523:VRQ917523 VHT917523:VHU917523 UXX917523:UXY917523 UOB917523:UOC917523 UEF917523:UEG917523 TUJ917523:TUK917523 TKN917523:TKO917523 TAR917523:TAS917523 SQV917523:SQW917523 SGZ917523:SHA917523 RXD917523:RXE917523 RNH917523:RNI917523 RDL917523:RDM917523 QTP917523:QTQ917523 QJT917523:QJU917523 PZX917523:PZY917523 PQB917523:PQC917523 PGF917523:PGG917523 OWJ917523:OWK917523 OMN917523:OMO917523 OCR917523:OCS917523 NSV917523:NSW917523 NIZ917523:NJA917523 MZD917523:MZE917523 MPH917523:MPI917523 MFL917523:MFM917523 LVP917523:LVQ917523 LLT917523:LLU917523 LBX917523:LBY917523 KSB917523:KSC917523 KIF917523:KIG917523 JYJ917523:JYK917523 JON917523:JOO917523 JER917523:JES917523 IUV917523:IUW917523 IKZ917523:ILA917523 IBD917523:IBE917523 HRH917523:HRI917523 HHL917523:HHM917523 GXP917523:GXQ917523 GNT917523:GNU917523 GDX917523:GDY917523 FUB917523:FUC917523 FKF917523:FKG917523 FAJ917523:FAK917523 EQN917523:EQO917523 EGR917523:EGS917523 DWV917523:DWW917523 DMZ917523:DNA917523 DDD917523:DDE917523 CTH917523:CTI917523 CJL917523:CJM917523 BZP917523:BZQ917523 BPT917523:BPU917523 BFX917523:BFY917523 AWB917523:AWC917523 AMF917523:AMG917523 ACJ917523:ACK917523 SN917523:SO917523 IR917523:IS917523 J917523:K917523 WVD851987:WVE851987 WLH851987:WLI851987 WBL851987:WBM851987 VRP851987:VRQ851987 VHT851987:VHU851987 UXX851987:UXY851987 UOB851987:UOC851987 UEF851987:UEG851987 TUJ851987:TUK851987 TKN851987:TKO851987 TAR851987:TAS851987 SQV851987:SQW851987 SGZ851987:SHA851987 RXD851987:RXE851987 RNH851987:RNI851987 RDL851987:RDM851987 QTP851987:QTQ851987 QJT851987:QJU851987 PZX851987:PZY851987 PQB851987:PQC851987 PGF851987:PGG851987 OWJ851987:OWK851987 OMN851987:OMO851987 OCR851987:OCS851987 NSV851987:NSW851987 NIZ851987:NJA851987 MZD851987:MZE851987 MPH851987:MPI851987 MFL851987:MFM851987 LVP851987:LVQ851987 LLT851987:LLU851987 LBX851987:LBY851987 KSB851987:KSC851987 KIF851987:KIG851987 JYJ851987:JYK851987 JON851987:JOO851987 JER851987:JES851987 IUV851987:IUW851987 IKZ851987:ILA851987 IBD851987:IBE851987 HRH851987:HRI851987 HHL851987:HHM851987 GXP851987:GXQ851987 GNT851987:GNU851987 GDX851987:GDY851987 FUB851987:FUC851987 FKF851987:FKG851987 FAJ851987:FAK851987 EQN851987:EQO851987 EGR851987:EGS851987 DWV851987:DWW851987 DMZ851987:DNA851987 DDD851987:DDE851987 CTH851987:CTI851987 CJL851987:CJM851987 BZP851987:BZQ851987 BPT851987:BPU851987 BFX851987:BFY851987 AWB851987:AWC851987 AMF851987:AMG851987 ACJ851987:ACK851987 SN851987:SO851987 IR851987:IS851987 J851987:K851987 WVD786451:WVE786451 WLH786451:WLI786451 WBL786451:WBM786451 VRP786451:VRQ786451 VHT786451:VHU786451 UXX786451:UXY786451 UOB786451:UOC786451 UEF786451:UEG786451 TUJ786451:TUK786451 TKN786451:TKO786451 TAR786451:TAS786451 SQV786451:SQW786451 SGZ786451:SHA786451 RXD786451:RXE786451 RNH786451:RNI786451 RDL786451:RDM786451 QTP786451:QTQ786451 QJT786451:QJU786451 PZX786451:PZY786451 PQB786451:PQC786451 PGF786451:PGG786451 OWJ786451:OWK786451 OMN786451:OMO786451 OCR786451:OCS786451 NSV786451:NSW786451 NIZ786451:NJA786451 MZD786451:MZE786451 MPH786451:MPI786451 MFL786451:MFM786451 LVP786451:LVQ786451 LLT786451:LLU786451 LBX786451:LBY786451 KSB786451:KSC786451 KIF786451:KIG786451 JYJ786451:JYK786451 JON786451:JOO786451 JER786451:JES786451 IUV786451:IUW786451 IKZ786451:ILA786451 IBD786451:IBE786451 HRH786451:HRI786451 HHL786451:HHM786451 GXP786451:GXQ786451 GNT786451:GNU786451 GDX786451:GDY786451 FUB786451:FUC786451 FKF786451:FKG786451 FAJ786451:FAK786451 EQN786451:EQO786451 EGR786451:EGS786451 DWV786451:DWW786451 DMZ786451:DNA786451 DDD786451:DDE786451 CTH786451:CTI786451 CJL786451:CJM786451 BZP786451:BZQ786451 BPT786451:BPU786451 BFX786451:BFY786451 AWB786451:AWC786451 AMF786451:AMG786451 ACJ786451:ACK786451 SN786451:SO786451 IR786451:IS786451 J786451:K786451 WVD720915:WVE720915 WLH720915:WLI720915 WBL720915:WBM720915 VRP720915:VRQ720915 VHT720915:VHU720915 UXX720915:UXY720915 UOB720915:UOC720915 UEF720915:UEG720915 TUJ720915:TUK720915 TKN720915:TKO720915 TAR720915:TAS720915 SQV720915:SQW720915 SGZ720915:SHA720915 RXD720915:RXE720915 RNH720915:RNI720915 RDL720915:RDM720915 QTP720915:QTQ720915 QJT720915:QJU720915 PZX720915:PZY720915 PQB720915:PQC720915 PGF720915:PGG720915 OWJ720915:OWK720915 OMN720915:OMO720915 OCR720915:OCS720915 NSV720915:NSW720915 NIZ720915:NJA720915 MZD720915:MZE720915 MPH720915:MPI720915 MFL720915:MFM720915 LVP720915:LVQ720915 LLT720915:LLU720915 LBX720915:LBY720915 KSB720915:KSC720915 KIF720915:KIG720915 JYJ720915:JYK720915 JON720915:JOO720915 JER720915:JES720915 IUV720915:IUW720915 IKZ720915:ILA720915 IBD720915:IBE720915 HRH720915:HRI720915 HHL720915:HHM720915 GXP720915:GXQ720915 GNT720915:GNU720915 GDX720915:GDY720915 FUB720915:FUC720915 FKF720915:FKG720915 FAJ720915:FAK720915 EQN720915:EQO720915 EGR720915:EGS720915 DWV720915:DWW720915 DMZ720915:DNA720915 DDD720915:DDE720915 CTH720915:CTI720915 CJL720915:CJM720915 BZP720915:BZQ720915 BPT720915:BPU720915 BFX720915:BFY720915 AWB720915:AWC720915 AMF720915:AMG720915 ACJ720915:ACK720915 SN720915:SO720915 IR720915:IS720915 J720915:K720915 WVD655379:WVE655379 WLH655379:WLI655379 WBL655379:WBM655379 VRP655379:VRQ655379 VHT655379:VHU655379 UXX655379:UXY655379 UOB655379:UOC655379 UEF655379:UEG655379 TUJ655379:TUK655379 TKN655379:TKO655379 TAR655379:TAS655379 SQV655379:SQW655379 SGZ655379:SHA655379 RXD655379:RXE655379 RNH655379:RNI655379 RDL655379:RDM655379 QTP655379:QTQ655379 QJT655379:QJU655379 PZX655379:PZY655379 PQB655379:PQC655379 PGF655379:PGG655379 OWJ655379:OWK655379 OMN655379:OMO655379 OCR655379:OCS655379 NSV655379:NSW655379 NIZ655379:NJA655379 MZD655379:MZE655379 MPH655379:MPI655379 MFL655379:MFM655379 LVP655379:LVQ655379 LLT655379:LLU655379 LBX655379:LBY655379 KSB655379:KSC655379 KIF655379:KIG655379 JYJ655379:JYK655379 JON655379:JOO655379 JER655379:JES655379 IUV655379:IUW655379 IKZ655379:ILA655379 IBD655379:IBE655379 HRH655379:HRI655379 HHL655379:HHM655379 GXP655379:GXQ655379 GNT655379:GNU655379 GDX655379:GDY655379 FUB655379:FUC655379 FKF655379:FKG655379 FAJ655379:FAK655379 EQN655379:EQO655379 EGR655379:EGS655379 DWV655379:DWW655379 DMZ655379:DNA655379 DDD655379:DDE655379 CTH655379:CTI655379 CJL655379:CJM655379 BZP655379:BZQ655379 BPT655379:BPU655379 BFX655379:BFY655379 AWB655379:AWC655379 AMF655379:AMG655379 ACJ655379:ACK655379 SN655379:SO655379 IR655379:IS655379 J655379:K655379 WVD589843:WVE589843 WLH589843:WLI589843 WBL589843:WBM589843 VRP589843:VRQ589843 VHT589843:VHU589843 UXX589843:UXY589843 UOB589843:UOC589843 UEF589843:UEG589843 TUJ589843:TUK589843 TKN589843:TKO589843 TAR589843:TAS589843 SQV589843:SQW589843 SGZ589843:SHA589843 RXD589843:RXE589843 RNH589843:RNI589843 RDL589843:RDM589843 QTP589843:QTQ589843 QJT589843:QJU589843 PZX589843:PZY589843 PQB589843:PQC589843 PGF589843:PGG589843 OWJ589843:OWK589843 OMN589843:OMO589843 OCR589843:OCS589843 NSV589843:NSW589843 NIZ589843:NJA589843 MZD589843:MZE589843 MPH589843:MPI589843 MFL589843:MFM589843 LVP589843:LVQ589843 LLT589843:LLU589843 LBX589843:LBY589843 KSB589843:KSC589843 KIF589843:KIG589843 JYJ589843:JYK589843 JON589843:JOO589843 JER589843:JES589843 IUV589843:IUW589843 IKZ589843:ILA589843 IBD589843:IBE589843 HRH589843:HRI589843 HHL589843:HHM589843 GXP589843:GXQ589843 GNT589843:GNU589843 GDX589843:GDY589843 FUB589843:FUC589843 FKF589843:FKG589843 FAJ589843:FAK589843 EQN589843:EQO589843 EGR589843:EGS589843 DWV589843:DWW589843 DMZ589843:DNA589843 DDD589843:DDE589843 CTH589843:CTI589843 CJL589843:CJM589843 BZP589843:BZQ589843 BPT589843:BPU589843 BFX589843:BFY589843 AWB589843:AWC589843 AMF589843:AMG589843 ACJ589843:ACK589843 SN589843:SO589843 IR589843:IS589843 J589843:K589843 WVD524307:WVE524307 WLH524307:WLI524307 WBL524307:WBM524307 VRP524307:VRQ524307 VHT524307:VHU524307 UXX524307:UXY524307 UOB524307:UOC524307 UEF524307:UEG524307 TUJ524307:TUK524307 TKN524307:TKO524307 TAR524307:TAS524307 SQV524307:SQW524307 SGZ524307:SHA524307 RXD524307:RXE524307 RNH524307:RNI524307 RDL524307:RDM524307 QTP524307:QTQ524307 QJT524307:QJU524307 PZX524307:PZY524307 PQB524307:PQC524307 PGF524307:PGG524307 OWJ524307:OWK524307 OMN524307:OMO524307 OCR524307:OCS524307 NSV524307:NSW524307 NIZ524307:NJA524307 MZD524307:MZE524307 MPH524307:MPI524307 MFL524307:MFM524307 LVP524307:LVQ524307 LLT524307:LLU524307 LBX524307:LBY524307 KSB524307:KSC524307 KIF524307:KIG524307 JYJ524307:JYK524307 JON524307:JOO524307 JER524307:JES524307 IUV524307:IUW524307 IKZ524307:ILA524307 IBD524307:IBE524307 HRH524307:HRI524307 HHL524307:HHM524307 GXP524307:GXQ524307 GNT524307:GNU524307 GDX524307:GDY524307 FUB524307:FUC524307 FKF524307:FKG524307 FAJ524307:FAK524307 EQN524307:EQO524307 EGR524307:EGS524307 DWV524307:DWW524307 DMZ524307:DNA524307 DDD524307:DDE524307 CTH524307:CTI524307 CJL524307:CJM524307 BZP524307:BZQ524307 BPT524307:BPU524307 BFX524307:BFY524307 AWB524307:AWC524307 AMF524307:AMG524307 ACJ524307:ACK524307 SN524307:SO524307 IR524307:IS524307 J524307:K524307 WVD458771:WVE458771 WLH458771:WLI458771 WBL458771:WBM458771 VRP458771:VRQ458771 VHT458771:VHU458771 UXX458771:UXY458771 UOB458771:UOC458771 UEF458771:UEG458771 TUJ458771:TUK458771 TKN458771:TKO458771 TAR458771:TAS458771 SQV458771:SQW458771 SGZ458771:SHA458771 RXD458771:RXE458771 RNH458771:RNI458771 RDL458771:RDM458771 QTP458771:QTQ458771 QJT458771:QJU458771 PZX458771:PZY458771 PQB458771:PQC458771 PGF458771:PGG458771 OWJ458771:OWK458771 OMN458771:OMO458771 OCR458771:OCS458771 NSV458771:NSW458771 NIZ458771:NJA458771 MZD458771:MZE458771 MPH458771:MPI458771 MFL458771:MFM458771 LVP458771:LVQ458771 LLT458771:LLU458771 LBX458771:LBY458771 KSB458771:KSC458771 KIF458771:KIG458771 JYJ458771:JYK458771 JON458771:JOO458771 JER458771:JES458771 IUV458771:IUW458771 IKZ458771:ILA458771 IBD458771:IBE458771 HRH458771:HRI458771 HHL458771:HHM458771 GXP458771:GXQ458771 GNT458771:GNU458771 GDX458771:GDY458771 FUB458771:FUC458771 FKF458771:FKG458771 FAJ458771:FAK458771 EQN458771:EQO458771 EGR458771:EGS458771 DWV458771:DWW458771 DMZ458771:DNA458771 DDD458771:DDE458771 CTH458771:CTI458771 CJL458771:CJM458771 BZP458771:BZQ458771 BPT458771:BPU458771 BFX458771:BFY458771 AWB458771:AWC458771 AMF458771:AMG458771 ACJ458771:ACK458771 SN458771:SO458771 IR458771:IS458771 J458771:K458771 WVD393235:WVE393235 WLH393235:WLI393235 WBL393235:WBM393235 VRP393235:VRQ393235 VHT393235:VHU393235 UXX393235:UXY393235 UOB393235:UOC393235 UEF393235:UEG393235 TUJ393235:TUK393235 TKN393235:TKO393235 TAR393235:TAS393235 SQV393235:SQW393235 SGZ393235:SHA393235 RXD393235:RXE393235 RNH393235:RNI393235 RDL393235:RDM393235 QTP393235:QTQ393235 QJT393235:QJU393235 PZX393235:PZY393235 PQB393235:PQC393235 PGF393235:PGG393235 OWJ393235:OWK393235 OMN393235:OMO393235 OCR393235:OCS393235 NSV393235:NSW393235 NIZ393235:NJA393235 MZD393235:MZE393235 MPH393235:MPI393235 MFL393235:MFM393235 LVP393235:LVQ393235 LLT393235:LLU393235 LBX393235:LBY393235 KSB393235:KSC393235 KIF393235:KIG393235 JYJ393235:JYK393235 JON393235:JOO393235 JER393235:JES393235 IUV393235:IUW393235 IKZ393235:ILA393235 IBD393235:IBE393235 HRH393235:HRI393235 HHL393235:HHM393235 GXP393235:GXQ393235 GNT393235:GNU393235 GDX393235:GDY393235 FUB393235:FUC393235 FKF393235:FKG393235 FAJ393235:FAK393235 EQN393235:EQO393235 EGR393235:EGS393235 DWV393235:DWW393235 DMZ393235:DNA393235 DDD393235:DDE393235 CTH393235:CTI393235 CJL393235:CJM393235 BZP393235:BZQ393235 BPT393235:BPU393235 BFX393235:BFY393235 AWB393235:AWC393235 AMF393235:AMG393235 ACJ393235:ACK393235 SN393235:SO393235 IR393235:IS393235 J393235:K393235 WVD327699:WVE327699 WLH327699:WLI327699 WBL327699:WBM327699 VRP327699:VRQ327699 VHT327699:VHU327699 UXX327699:UXY327699 UOB327699:UOC327699 UEF327699:UEG327699 TUJ327699:TUK327699 TKN327699:TKO327699 TAR327699:TAS327699 SQV327699:SQW327699 SGZ327699:SHA327699 RXD327699:RXE327699 RNH327699:RNI327699 RDL327699:RDM327699 QTP327699:QTQ327699 QJT327699:QJU327699 PZX327699:PZY327699 PQB327699:PQC327699 PGF327699:PGG327699 OWJ327699:OWK327699 OMN327699:OMO327699 OCR327699:OCS327699 NSV327699:NSW327699 NIZ327699:NJA327699 MZD327699:MZE327699 MPH327699:MPI327699 MFL327699:MFM327699 LVP327699:LVQ327699 LLT327699:LLU327699 LBX327699:LBY327699 KSB327699:KSC327699 KIF327699:KIG327699 JYJ327699:JYK327699 JON327699:JOO327699 JER327699:JES327699 IUV327699:IUW327699 IKZ327699:ILA327699 IBD327699:IBE327699 HRH327699:HRI327699 HHL327699:HHM327699 GXP327699:GXQ327699 GNT327699:GNU327699 GDX327699:GDY327699 FUB327699:FUC327699 FKF327699:FKG327699 FAJ327699:FAK327699 EQN327699:EQO327699 EGR327699:EGS327699 DWV327699:DWW327699 DMZ327699:DNA327699 DDD327699:DDE327699 CTH327699:CTI327699 CJL327699:CJM327699 BZP327699:BZQ327699 BPT327699:BPU327699 BFX327699:BFY327699 AWB327699:AWC327699 AMF327699:AMG327699 ACJ327699:ACK327699 SN327699:SO327699 IR327699:IS327699 J327699:K327699 WVD262163:WVE262163 WLH262163:WLI262163 WBL262163:WBM262163 VRP262163:VRQ262163 VHT262163:VHU262163 UXX262163:UXY262163 UOB262163:UOC262163 UEF262163:UEG262163 TUJ262163:TUK262163 TKN262163:TKO262163 TAR262163:TAS262163 SQV262163:SQW262163 SGZ262163:SHA262163 RXD262163:RXE262163 RNH262163:RNI262163 RDL262163:RDM262163 QTP262163:QTQ262163 QJT262163:QJU262163 PZX262163:PZY262163 PQB262163:PQC262163 PGF262163:PGG262163 OWJ262163:OWK262163 OMN262163:OMO262163 OCR262163:OCS262163 NSV262163:NSW262163 NIZ262163:NJA262163 MZD262163:MZE262163 MPH262163:MPI262163 MFL262163:MFM262163 LVP262163:LVQ262163 LLT262163:LLU262163 LBX262163:LBY262163 KSB262163:KSC262163 KIF262163:KIG262163 JYJ262163:JYK262163 JON262163:JOO262163 JER262163:JES262163 IUV262163:IUW262163 IKZ262163:ILA262163 IBD262163:IBE262163 HRH262163:HRI262163 HHL262163:HHM262163 GXP262163:GXQ262163 GNT262163:GNU262163 GDX262163:GDY262163 FUB262163:FUC262163 FKF262163:FKG262163 FAJ262163:FAK262163 EQN262163:EQO262163 EGR262163:EGS262163 DWV262163:DWW262163 DMZ262163:DNA262163 DDD262163:DDE262163 CTH262163:CTI262163 CJL262163:CJM262163 BZP262163:BZQ262163 BPT262163:BPU262163 BFX262163:BFY262163 AWB262163:AWC262163 AMF262163:AMG262163 ACJ262163:ACK262163 SN262163:SO262163 IR262163:IS262163 J262163:K262163 WVD196627:WVE196627 WLH196627:WLI196627 WBL196627:WBM196627 VRP196627:VRQ196627 VHT196627:VHU196627 UXX196627:UXY196627 UOB196627:UOC196627 UEF196627:UEG196627 TUJ196627:TUK196627 TKN196627:TKO196627 TAR196627:TAS196627 SQV196627:SQW196627 SGZ196627:SHA196627 RXD196627:RXE196627 RNH196627:RNI196627 RDL196627:RDM196627 QTP196627:QTQ196627 QJT196627:QJU196627 PZX196627:PZY196627 PQB196627:PQC196627 PGF196627:PGG196627 OWJ196627:OWK196627 OMN196627:OMO196627 OCR196627:OCS196627 NSV196627:NSW196627 NIZ196627:NJA196627 MZD196627:MZE196627 MPH196627:MPI196627 MFL196627:MFM196627 LVP196627:LVQ196627 LLT196627:LLU196627 LBX196627:LBY196627 KSB196627:KSC196627 KIF196627:KIG196627 JYJ196627:JYK196627 JON196627:JOO196627 JER196627:JES196627 IUV196627:IUW196627 IKZ196627:ILA196627 IBD196627:IBE196627 HRH196627:HRI196627 HHL196627:HHM196627 GXP196627:GXQ196627 GNT196627:GNU196627 GDX196627:GDY196627 FUB196627:FUC196627 FKF196627:FKG196627 FAJ196627:FAK196627 EQN196627:EQO196627 EGR196627:EGS196627 DWV196627:DWW196627 DMZ196627:DNA196627 DDD196627:DDE196627 CTH196627:CTI196627 CJL196627:CJM196627 BZP196627:BZQ196627 BPT196627:BPU196627 BFX196627:BFY196627 AWB196627:AWC196627 AMF196627:AMG196627 ACJ196627:ACK196627 SN196627:SO196627 IR196627:IS196627 J196627:K196627 WVD131091:WVE131091 WLH131091:WLI131091 WBL131091:WBM131091 VRP131091:VRQ131091 VHT131091:VHU131091 UXX131091:UXY131091 UOB131091:UOC131091 UEF131091:UEG131091 TUJ131091:TUK131091 TKN131091:TKO131091 TAR131091:TAS131091 SQV131091:SQW131091 SGZ131091:SHA131091 RXD131091:RXE131091 RNH131091:RNI131091 RDL131091:RDM131091 QTP131091:QTQ131091 QJT131091:QJU131091 PZX131091:PZY131091 PQB131091:PQC131091 PGF131091:PGG131091 OWJ131091:OWK131091 OMN131091:OMO131091 OCR131091:OCS131091 NSV131091:NSW131091 NIZ131091:NJA131091 MZD131091:MZE131091 MPH131091:MPI131091 MFL131091:MFM131091 LVP131091:LVQ131091 LLT131091:LLU131091 LBX131091:LBY131091 KSB131091:KSC131091 KIF131091:KIG131091 JYJ131091:JYK131091 JON131091:JOO131091 JER131091:JES131091 IUV131091:IUW131091 IKZ131091:ILA131091 IBD131091:IBE131091 HRH131091:HRI131091 HHL131091:HHM131091 GXP131091:GXQ131091 GNT131091:GNU131091 GDX131091:GDY131091 FUB131091:FUC131091 FKF131091:FKG131091 FAJ131091:FAK131091 EQN131091:EQO131091 EGR131091:EGS131091 DWV131091:DWW131091 DMZ131091:DNA131091 DDD131091:DDE131091 CTH131091:CTI131091 CJL131091:CJM131091 BZP131091:BZQ131091 BPT131091:BPU131091 BFX131091:BFY131091 AWB131091:AWC131091 AMF131091:AMG131091 ACJ131091:ACK131091 SN131091:SO131091 IR131091:IS131091 J131091:K131091 WVD65555:WVE65555 WLH65555:WLI65555 WBL65555:WBM65555 VRP65555:VRQ65555 VHT65555:VHU65555 UXX65555:UXY65555 UOB65555:UOC65555 UEF65555:UEG65555 TUJ65555:TUK65555 TKN65555:TKO65555 TAR65555:TAS65555 SQV65555:SQW65555 SGZ65555:SHA65555 RXD65555:RXE65555 RNH65555:RNI65555 RDL65555:RDM65555 QTP65555:QTQ65555 QJT65555:QJU65555 PZX65555:PZY65555 PQB65555:PQC65555 PGF65555:PGG65555 OWJ65555:OWK65555 OMN65555:OMO65555 OCR65555:OCS65555 NSV65555:NSW65555 NIZ65555:NJA65555 MZD65555:MZE65555 MPH65555:MPI65555 MFL65555:MFM65555 LVP65555:LVQ65555 LLT65555:LLU65555 LBX65555:LBY65555 KSB65555:KSC65555 KIF65555:KIG65555 JYJ65555:JYK65555 JON65555:JOO65555 JER65555:JES65555 IUV65555:IUW65555 IKZ65555:ILA65555 IBD65555:IBE65555 HRH65555:HRI65555 HHL65555:HHM65555 GXP65555:GXQ65555 GNT65555:GNU65555 GDX65555:GDY65555 FUB65555:FUC65555 FKF65555:FKG65555 FAJ65555:FAK65555 EQN65555:EQO65555 EGR65555:EGS65555 DWV65555:DWW65555 DMZ65555:DNA65555 DDD65555:DDE65555 CTH65555:CTI65555 CJL65555:CJM65555 BZP65555:BZQ65555 BPT65555:BPU65555 BFX65555:BFY65555 AWB65555:AWC65555 AMF65555:AMG65555 ACJ65555:ACK65555 SN65555:SO65555 IR65555:IS65555 J65555:K65555 WVD8:WVE8 WLH8:WLI8 WBL8:WBM8 VRP8:VRQ8 VHT8:VHU8 UXX8:UXY8 UOB8:UOC8 UEF8:UEG8 TUJ8:TUK8 TKN8:TKO8 TAR8:TAS8 SQV8:SQW8 SGZ8:SHA8 RXD8:RXE8 RNH8:RNI8 RDL8:RDM8 QTP8:QTQ8 QJT8:QJU8 PZX8:PZY8 PQB8:PQC8 PGF8:PGG8 OWJ8:OWK8 OMN8:OMO8 OCR8:OCS8 NSV8:NSW8 NIZ8:NJA8 MZD8:MZE8 MPH8:MPI8 MFL8:MFM8 LVP8:LVQ8 LLT8:LLU8 LBX8:LBY8 KSB8:KSC8 KIF8:KIG8 JYJ8:JYK8 JON8:JOO8 JER8:JES8 IUV8:IUW8 IKZ8:ILA8 IBD8:IBE8 HRH8:HRI8 HHL8:HHM8 GXP8:GXQ8 GNT8:GNU8 GDX8:GDY8 FUB8:FUC8 FKF8:FKG8 FAJ8:FAK8 EQN8:EQO8 EGR8:EGS8 DWV8:DWW8 DMZ8:DNA8 DDD8:DDE8 CTH8:CTI8 CJL8:CJM8 BZP8:BZQ8 BPT8:BPU8 BFX8:BFY8 AWB8:AWC8 AMF8:AMG8 ACJ8:ACK8 SN8:SO8 J8:K8" xr:uid="{00000000-0002-0000-0100-000002000000}">
      <formula1>#REF!</formula1>
    </dataValidation>
  </dataValidations>
  <pageMargins left="0.5" right="0.5" top="0.75" bottom="0.75" header="0.3" footer="0.3"/>
  <pageSetup scale="72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3:C39"/>
  <sheetViews>
    <sheetView workbookViewId="0">
      <selection activeCell="D13" sqref="D13"/>
    </sheetView>
  </sheetViews>
  <sheetFormatPr defaultRowHeight="12.75" x14ac:dyDescent="0.2"/>
  <cols>
    <col min="1" max="1" width="31.1640625" style="85" bestFit="1" customWidth="1"/>
    <col min="2" max="2" width="22.83203125" style="84" bestFit="1" customWidth="1"/>
    <col min="3" max="3" width="9.33203125" style="194"/>
  </cols>
  <sheetData>
    <row r="3" spans="1:2" x14ac:dyDescent="0.2">
      <c r="A3" s="83" t="s">
        <v>41</v>
      </c>
      <c r="B3" s="85" t="s">
        <v>42</v>
      </c>
    </row>
    <row r="4" spans="1:2" x14ac:dyDescent="0.2">
      <c r="A4" s="85" t="s">
        <v>43</v>
      </c>
      <c r="B4" s="197">
        <v>163066.06999999998</v>
      </c>
    </row>
    <row r="5" spans="1:2" x14ac:dyDescent="0.2">
      <c r="A5" s="85" t="s">
        <v>44</v>
      </c>
      <c r="B5" s="197">
        <v>107194.81999999999</v>
      </c>
    </row>
    <row r="6" spans="1:2" x14ac:dyDescent="0.2">
      <c r="A6" s="85" t="s">
        <v>45</v>
      </c>
      <c r="B6" s="197">
        <v>2635324.8600000013</v>
      </c>
    </row>
    <row r="7" spans="1:2" x14ac:dyDescent="0.2">
      <c r="A7" s="85" t="s">
        <v>46</v>
      </c>
      <c r="B7" s="197">
        <v>266362.90000000002</v>
      </c>
    </row>
    <row r="8" spans="1:2" x14ac:dyDescent="0.2">
      <c r="A8" s="85" t="s">
        <v>47</v>
      </c>
      <c r="B8" s="197">
        <v>233179.90000000002</v>
      </c>
    </row>
    <row r="9" spans="1:2" x14ac:dyDescent="0.2">
      <c r="A9" s="85" t="s">
        <v>48</v>
      </c>
      <c r="B9" s="197">
        <v>75104.31</v>
      </c>
    </row>
    <row r="10" spans="1:2" x14ac:dyDescent="0.2">
      <c r="A10" s="85" t="s">
        <v>49</v>
      </c>
      <c r="B10" s="197">
        <v>722325.59</v>
      </c>
    </row>
    <row r="11" spans="1:2" x14ac:dyDescent="0.2">
      <c r="A11" s="85" t="s">
        <v>50</v>
      </c>
      <c r="B11" s="197">
        <v>166263.11000000002</v>
      </c>
    </row>
    <row r="12" spans="1:2" x14ac:dyDescent="0.2">
      <c r="A12" s="85" t="s">
        <v>51</v>
      </c>
      <c r="B12" s="197">
        <v>103888.78</v>
      </c>
    </row>
    <row r="13" spans="1:2" x14ac:dyDescent="0.2">
      <c r="A13" s="85" t="s">
        <v>52</v>
      </c>
      <c r="B13" s="197">
        <v>136699.13</v>
      </c>
    </row>
    <row r="14" spans="1:2" x14ac:dyDescent="0.2">
      <c r="A14" s="85" t="s">
        <v>53</v>
      </c>
      <c r="B14" s="197">
        <v>1715480.1099999999</v>
      </c>
    </row>
    <row r="15" spans="1:2" x14ac:dyDescent="0.2">
      <c r="A15" s="85" t="s">
        <v>54</v>
      </c>
      <c r="B15" s="197">
        <v>2762337.34</v>
      </c>
    </row>
    <row r="16" spans="1:2" x14ac:dyDescent="0.2">
      <c r="A16" s="85" t="s">
        <v>55</v>
      </c>
      <c r="B16" s="197">
        <v>27201316.820000019</v>
      </c>
    </row>
    <row r="17" spans="1:2" x14ac:dyDescent="0.2">
      <c r="A17" s="85" t="s">
        <v>56</v>
      </c>
      <c r="B17" s="197">
        <v>1749524.57</v>
      </c>
    </row>
    <row r="18" spans="1:2" x14ac:dyDescent="0.2">
      <c r="A18" s="85" t="s">
        <v>57</v>
      </c>
      <c r="B18" s="197">
        <v>1678939.1300000001</v>
      </c>
    </row>
    <row r="19" spans="1:2" x14ac:dyDescent="0.2">
      <c r="A19" s="85" t="s">
        <v>58</v>
      </c>
      <c r="B19" s="197">
        <v>2494983.66</v>
      </c>
    </row>
    <row r="20" spans="1:2" x14ac:dyDescent="0.2">
      <c r="A20" s="85" t="s">
        <v>59</v>
      </c>
      <c r="B20" s="197">
        <v>2119304.3000000003</v>
      </c>
    </row>
    <row r="21" spans="1:2" x14ac:dyDescent="0.2">
      <c r="A21" s="85" t="s">
        <v>60</v>
      </c>
      <c r="B21" s="197">
        <v>20002.480000000003</v>
      </c>
    </row>
    <row r="22" spans="1:2" x14ac:dyDescent="0.2">
      <c r="A22" s="85" t="s">
        <v>61</v>
      </c>
      <c r="B22" s="197">
        <v>4220.9399999999996</v>
      </c>
    </row>
    <row r="23" spans="1:2" x14ac:dyDescent="0.2">
      <c r="A23" s="85" t="s">
        <v>62</v>
      </c>
      <c r="B23" s="197">
        <v>9873.01</v>
      </c>
    </row>
    <row r="24" spans="1:2" x14ac:dyDescent="0.2">
      <c r="A24" s="85" t="s">
        <v>63</v>
      </c>
      <c r="B24" s="197">
        <v>436177.98</v>
      </c>
    </row>
    <row r="25" spans="1:2" x14ac:dyDescent="0.2">
      <c r="A25" s="85" t="s">
        <v>64</v>
      </c>
      <c r="B25" s="197">
        <v>23357.67</v>
      </c>
    </row>
    <row r="26" spans="1:2" x14ac:dyDescent="0.2">
      <c r="A26" s="85" t="s">
        <v>65</v>
      </c>
      <c r="B26" s="197">
        <v>103517.07</v>
      </c>
    </row>
    <row r="27" spans="1:2" x14ac:dyDescent="0.2">
      <c r="A27" s="85" t="s">
        <v>66</v>
      </c>
      <c r="B27" s="197">
        <v>172002.00999999998</v>
      </c>
    </row>
    <row r="28" spans="1:2" x14ac:dyDescent="0.2">
      <c r="A28" s="85" t="s">
        <v>67</v>
      </c>
      <c r="B28" s="197">
        <v>3079.1200000000003</v>
      </c>
    </row>
    <row r="29" spans="1:2" x14ac:dyDescent="0.2">
      <c r="A29" s="85" t="s">
        <v>68</v>
      </c>
      <c r="B29" s="197">
        <v>55474.320000000007</v>
      </c>
    </row>
    <row r="30" spans="1:2" x14ac:dyDescent="0.2">
      <c r="A30" s="85" t="s">
        <v>69</v>
      </c>
      <c r="B30" s="197">
        <v>45159000.000000007</v>
      </c>
    </row>
    <row r="31" spans="1:2" x14ac:dyDescent="0.2">
      <c r="A31"/>
      <c r="B31" s="4"/>
    </row>
    <row r="32" spans="1:2" x14ac:dyDescent="0.2">
      <c r="A32"/>
      <c r="B32" s="4"/>
    </row>
    <row r="33" spans="1:2" x14ac:dyDescent="0.2">
      <c r="A33"/>
      <c r="B33" s="4"/>
    </row>
    <row r="34" spans="1:2" x14ac:dyDescent="0.2">
      <c r="A34"/>
      <c r="B34" s="4"/>
    </row>
    <row r="35" spans="1:2" x14ac:dyDescent="0.2">
      <c r="A35"/>
      <c r="B35" s="4"/>
    </row>
    <row r="36" spans="1:2" x14ac:dyDescent="0.2">
      <c r="A36"/>
      <c r="B36" s="4"/>
    </row>
    <row r="37" spans="1:2" x14ac:dyDescent="0.2">
      <c r="A37"/>
      <c r="B37" s="4"/>
    </row>
    <row r="38" spans="1:2" x14ac:dyDescent="0.2">
      <c r="A38"/>
      <c r="B38" s="4"/>
    </row>
    <row r="39" spans="1:2" x14ac:dyDescent="0.2">
      <c r="A39"/>
      <c r="B39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Z1424"/>
  <sheetViews>
    <sheetView zoomScaleNormal="100" workbookViewId="0">
      <pane ySplit="3" topLeftCell="A4" activePane="bottomLeft" state="frozen"/>
      <selection activeCell="F33" sqref="F33"/>
      <selection pane="bottomLeft" activeCell="E16" sqref="E16"/>
    </sheetView>
  </sheetViews>
  <sheetFormatPr defaultRowHeight="12.75" x14ac:dyDescent="0.2"/>
  <cols>
    <col min="1" max="1" width="11.33203125" style="76" bestFit="1" customWidth="1"/>
    <col min="2" max="2" width="16.33203125" style="76" bestFit="1" customWidth="1"/>
    <col min="3" max="3" width="31" style="76" hidden="1" customWidth="1"/>
    <col min="4" max="4" width="45.83203125" bestFit="1" customWidth="1"/>
    <col min="5" max="5" width="127.6640625" bestFit="1" customWidth="1"/>
    <col min="6" max="6" width="40.1640625" bestFit="1" customWidth="1"/>
    <col min="7" max="7" width="25.33203125" style="52" customWidth="1" collapsed="1"/>
    <col min="8" max="8" width="15.5" style="52" customWidth="1" collapsed="1"/>
    <col min="9" max="9" width="11" style="52" customWidth="1"/>
    <col min="10" max="10" width="17.1640625" style="4" customWidth="1"/>
    <col min="11" max="11" width="31.6640625" style="4" bestFit="1" customWidth="1"/>
    <col min="12" max="12" width="40.1640625" style="4" bestFit="1" customWidth="1"/>
    <col min="13" max="13" width="35.33203125" style="55" customWidth="1"/>
    <col min="14" max="14" width="18.33203125" style="52" customWidth="1"/>
    <col min="15" max="15" width="29.5" style="52" customWidth="1"/>
    <col min="16" max="16" width="20" style="60" customWidth="1"/>
    <col min="17" max="17" width="29.6640625" style="4" bestFit="1" customWidth="1"/>
    <col min="18" max="18" width="16.6640625" style="4" bestFit="1" customWidth="1"/>
    <col min="19" max="19" width="16.6640625" style="4" customWidth="1"/>
    <col min="20" max="20" width="28.83203125" style="4" bestFit="1" customWidth="1"/>
    <col min="21" max="21" width="28.33203125" style="4" bestFit="1" customWidth="1"/>
    <col min="22" max="22" width="34.83203125" style="4" bestFit="1" customWidth="1"/>
    <col min="23" max="23" width="17.1640625" style="4" customWidth="1"/>
    <col min="24" max="24" width="17.83203125" bestFit="1" customWidth="1"/>
    <col min="25" max="25" width="16.5" style="4" bestFit="1" customWidth="1"/>
    <col min="26" max="26" width="17.5" bestFit="1" customWidth="1"/>
  </cols>
  <sheetData>
    <row r="1" spans="1:26" ht="15" x14ac:dyDescent="0.2">
      <c r="A1" s="163" t="s">
        <v>70</v>
      </c>
      <c r="B1" s="163"/>
      <c r="C1" s="163"/>
      <c r="W1" s="72" t="s">
        <v>71</v>
      </c>
      <c r="X1" s="74">
        <v>45000000</v>
      </c>
    </row>
    <row r="2" spans="1:26" ht="15" x14ac:dyDescent="0.2">
      <c r="A2" s="198"/>
      <c r="B2" s="198"/>
      <c r="C2" s="198"/>
      <c r="W2" s="73" t="s">
        <v>72</v>
      </c>
      <c r="Y2" s="74">
        <v>159000</v>
      </c>
      <c r="Z2" s="164" t="s">
        <v>73</v>
      </c>
    </row>
    <row r="3" spans="1:26" s="34" customFormat="1" ht="60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78</v>
      </c>
      <c r="F3" s="41" t="s">
        <v>5</v>
      </c>
      <c r="G3" s="41" t="s">
        <v>79</v>
      </c>
      <c r="H3" s="41" t="s">
        <v>80</v>
      </c>
      <c r="I3" s="41" t="s">
        <v>81</v>
      </c>
      <c r="J3" s="43" t="s">
        <v>82</v>
      </c>
      <c r="K3" s="43" t="s">
        <v>83</v>
      </c>
      <c r="L3" s="43" t="s">
        <v>84</v>
      </c>
      <c r="M3" s="43" t="s">
        <v>85</v>
      </c>
      <c r="N3" s="41" t="s">
        <v>86</v>
      </c>
      <c r="O3" s="42" t="s">
        <v>87</v>
      </c>
      <c r="P3" s="56" t="s">
        <v>88</v>
      </c>
      <c r="Q3" s="43" t="s">
        <v>89</v>
      </c>
      <c r="R3" s="43" t="s">
        <v>90</v>
      </c>
      <c r="S3" s="43" t="s">
        <v>91</v>
      </c>
      <c r="T3" s="43" t="s">
        <v>92</v>
      </c>
      <c r="U3" s="43" t="s">
        <v>93</v>
      </c>
      <c r="V3" s="43" t="s">
        <v>94</v>
      </c>
      <c r="W3" s="43" t="s">
        <v>95</v>
      </c>
      <c r="X3" s="43" t="s">
        <v>96</v>
      </c>
      <c r="Y3" s="43" t="s">
        <v>97</v>
      </c>
      <c r="Z3" s="43" t="s">
        <v>98</v>
      </c>
    </row>
    <row r="4" spans="1:26" s="5" customFormat="1" ht="15" x14ac:dyDescent="0.2">
      <c r="A4" s="37">
        <v>1</v>
      </c>
      <c r="B4" s="177">
        <v>1.1000000000000001</v>
      </c>
      <c r="C4" s="177" t="s">
        <v>99</v>
      </c>
      <c r="D4" s="35">
        <v>0.75</v>
      </c>
      <c r="E4" s="66" t="s">
        <v>100</v>
      </c>
      <c r="F4" s="66" t="s">
        <v>55</v>
      </c>
      <c r="G4" s="38">
        <v>1970</v>
      </c>
      <c r="H4" s="46">
        <v>45.28</v>
      </c>
      <c r="I4" s="67" t="s">
        <v>101</v>
      </c>
      <c r="J4" s="16">
        <v>20</v>
      </c>
      <c r="K4" s="16">
        <v>905.65</v>
      </c>
      <c r="L4" s="44" t="s">
        <v>102</v>
      </c>
      <c r="M4" s="44" t="s">
        <v>102</v>
      </c>
      <c r="N4" s="38">
        <v>52</v>
      </c>
      <c r="O4" s="38">
        <v>50</v>
      </c>
      <c r="P4" s="17">
        <v>1</v>
      </c>
      <c r="Q4" s="16">
        <v>905.65</v>
      </c>
      <c r="R4" s="16">
        <v>0</v>
      </c>
      <c r="S4" s="16">
        <f t="shared" ref="S4:S67" si="0">R4</f>
        <v>0</v>
      </c>
      <c r="T4" s="16">
        <f>(S4/(Notes!$I$28+Notes!$I$52))*Notes!$I$33</f>
        <v>0</v>
      </c>
      <c r="U4" s="16">
        <f t="shared" ref="U4:U67" si="1">(S4+T4)*0.1</f>
        <v>0</v>
      </c>
      <c r="V4" s="16">
        <f t="shared" ref="V4:V67" si="2">ROUND(S4+T4+U4,2)</f>
        <v>0</v>
      </c>
      <c r="W4" s="79">
        <f t="shared" ref="W4:W67" si="3">V4/($V$1418)</f>
        <v>0</v>
      </c>
      <c r="X4" s="75">
        <f t="shared" ref="X4:X67" si="4">ROUND(W4*($X$1),2)</f>
        <v>0</v>
      </c>
      <c r="Y4" s="75">
        <f t="shared" ref="Y4:Y67" si="5">ROUND(W4*$Y$2,2)</f>
        <v>0</v>
      </c>
      <c r="Z4" s="82">
        <f t="shared" ref="Z4" si="6">X4+Y4</f>
        <v>0</v>
      </c>
    </row>
    <row r="5" spans="1:26" s="5" customFormat="1" ht="15" x14ac:dyDescent="0.2">
      <c r="A5" s="37">
        <v>2</v>
      </c>
      <c r="B5" s="177">
        <v>1.1000000000000001</v>
      </c>
      <c r="C5" s="177" t="s">
        <v>99</v>
      </c>
      <c r="D5" s="35">
        <v>0.75</v>
      </c>
      <c r="E5" s="66" t="s">
        <v>100</v>
      </c>
      <c r="F5" s="66" t="s">
        <v>55</v>
      </c>
      <c r="G5" s="38">
        <v>1976</v>
      </c>
      <c r="H5" s="46">
        <v>42.39</v>
      </c>
      <c r="I5" s="67" t="s">
        <v>101</v>
      </c>
      <c r="J5" s="16">
        <v>20</v>
      </c>
      <c r="K5" s="16">
        <v>847.79</v>
      </c>
      <c r="L5" s="44" t="s">
        <v>102</v>
      </c>
      <c r="M5" s="44" t="s">
        <v>102</v>
      </c>
      <c r="N5" s="38">
        <v>46</v>
      </c>
      <c r="O5" s="38">
        <v>50</v>
      </c>
      <c r="P5" s="17">
        <v>0.92</v>
      </c>
      <c r="Q5" s="16">
        <v>779.96</v>
      </c>
      <c r="R5" s="16">
        <v>67.819999999999993</v>
      </c>
      <c r="S5" s="16">
        <f t="shared" si="0"/>
        <v>67.819999999999993</v>
      </c>
      <c r="T5" s="16">
        <f>(S5/(Notes!$I$28+Notes!$I$52))*Notes!$I$33</f>
        <v>3.3750976443570688</v>
      </c>
      <c r="U5" s="16">
        <f t="shared" si="1"/>
        <v>7.1195097644357066</v>
      </c>
      <c r="V5" s="16">
        <f t="shared" si="2"/>
        <v>78.31</v>
      </c>
      <c r="W5" s="79">
        <f t="shared" si="3"/>
        <v>1.6094027689830335E-6</v>
      </c>
      <c r="X5" s="75">
        <f t="shared" si="4"/>
        <v>72.42</v>
      </c>
      <c r="Y5" s="75">
        <f t="shared" si="5"/>
        <v>0.26</v>
      </c>
      <c r="Z5" s="82">
        <f t="shared" ref="Z5" si="7">X5+Y5</f>
        <v>72.680000000000007</v>
      </c>
    </row>
    <row r="6" spans="1:26" s="5" customFormat="1" ht="15" x14ac:dyDescent="0.2">
      <c r="A6" s="37">
        <v>3</v>
      </c>
      <c r="B6" s="177">
        <v>1.1000000000000001</v>
      </c>
      <c r="C6" s="177" t="s">
        <v>99</v>
      </c>
      <c r="D6" s="35">
        <v>0.75</v>
      </c>
      <c r="E6" s="66" t="s">
        <v>100</v>
      </c>
      <c r="F6" s="66" t="s">
        <v>55</v>
      </c>
      <c r="G6" s="38">
        <v>1980</v>
      </c>
      <c r="H6" s="46">
        <v>42.29</v>
      </c>
      <c r="I6" s="67" t="s">
        <v>101</v>
      </c>
      <c r="J6" s="16">
        <v>20</v>
      </c>
      <c r="K6" s="16">
        <v>845.79</v>
      </c>
      <c r="L6" s="44" t="s">
        <v>102</v>
      </c>
      <c r="M6" s="44" t="s">
        <v>102</v>
      </c>
      <c r="N6" s="38">
        <v>42</v>
      </c>
      <c r="O6" s="38">
        <v>50</v>
      </c>
      <c r="P6" s="17">
        <v>0.84</v>
      </c>
      <c r="Q6" s="16">
        <v>710.46</v>
      </c>
      <c r="R6" s="16">
        <v>135.33000000000001</v>
      </c>
      <c r="S6" s="16">
        <f t="shared" si="0"/>
        <v>135.33000000000001</v>
      </c>
      <c r="T6" s="16">
        <f>(S6/(Notes!$I$28+Notes!$I$52))*Notes!$I$33</f>
        <v>6.7347679771578033</v>
      </c>
      <c r="U6" s="16">
        <f t="shared" si="1"/>
        <v>14.206476797715784</v>
      </c>
      <c r="V6" s="16">
        <f t="shared" si="2"/>
        <v>156.27000000000001</v>
      </c>
      <c r="W6" s="79">
        <f t="shared" si="3"/>
        <v>3.2116124468009022E-6</v>
      </c>
      <c r="X6" s="75">
        <f t="shared" si="4"/>
        <v>144.52000000000001</v>
      </c>
      <c r="Y6" s="75">
        <f t="shared" si="5"/>
        <v>0.51</v>
      </c>
      <c r="Z6" s="82">
        <f t="shared" ref="Z6:Z69" si="8">X6+Y6</f>
        <v>145.03</v>
      </c>
    </row>
    <row r="7" spans="1:26" s="5" customFormat="1" ht="15" x14ac:dyDescent="0.2">
      <c r="A7" s="37">
        <v>4</v>
      </c>
      <c r="B7" s="177">
        <v>1.1000000000000001</v>
      </c>
      <c r="C7" s="177" t="s">
        <v>99</v>
      </c>
      <c r="D7" s="35">
        <v>0.75</v>
      </c>
      <c r="E7" s="66" t="s">
        <v>103</v>
      </c>
      <c r="F7" s="66" t="s">
        <v>55</v>
      </c>
      <c r="G7" s="38">
        <v>1987</v>
      </c>
      <c r="H7" s="46">
        <v>96.31</v>
      </c>
      <c r="I7" s="67" t="s">
        <v>101</v>
      </c>
      <c r="J7" s="16">
        <v>15</v>
      </c>
      <c r="K7" s="16">
        <v>1444.7</v>
      </c>
      <c r="L7" s="44" t="s">
        <v>102</v>
      </c>
      <c r="M7" s="44" t="s">
        <v>102</v>
      </c>
      <c r="N7" s="38">
        <v>35</v>
      </c>
      <c r="O7" s="38">
        <v>75</v>
      </c>
      <c r="P7" s="17">
        <v>0.47</v>
      </c>
      <c r="Q7" s="16">
        <v>674.19</v>
      </c>
      <c r="R7" s="16">
        <v>770.51</v>
      </c>
      <c r="S7" s="16">
        <f t="shared" si="0"/>
        <v>770.51</v>
      </c>
      <c r="T7" s="16">
        <f>(S7/(Notes!$I$28+Notes!$I$52))*Notes!$I$33</f>
        <v>38.344831700878288</v>
      </c>
      <c r="U7" s="16">
        <f t="shared" si="1"/>
        <v>80.885483170087838</v>
      </c>
      <c r="V7" s="16">
        <f t="shared" si="2"/>
        <v>889.74</v>
      </c>
      <c r="W7" s="79">
        <f t="shared" si="3"/>
        <v>1.8285659809410859E-5</v>
      </c>
      <c r="X7" s="75">
        <f t="shared" si="4"/>
        <v>822.85</v>
      </c>
      <c r="Y7" s="75">
        <f t="shared" si="5"/>
        <v>2.91</v>
      </c>
      <c r="Z7" s="82">
        <f t="shared" si="8"/>
        <v>825.76</v>
      </c>
    </row>
    <row r="8" spans="1:26" s="5" customFormat="1" ht="15" x14ac:dyDescent="0.2">
      <c r="A8" s="37">
        <v>5</v>
      </c>
      <c r="B8" s="177">
        <v>1.1000000000000001</v>
      </c>
      <c r="C8" s="177" t="s">
        <v>99</v>
      </c>
      <c r="D8" s="35">
        <v>0.75</v>
      </c>
      <c r="E8" s="66" t="s">
        <v>103</v>
      </c>
      <c r="F8" s="66" t="s">
        <v>55</v>
      </c>
      <c r="G8" s="38">
        <v>2020</v>
      </c>
      <c r="H8" s="46">
        <v>23.76</v>
      </c>
      <c r="I8" s="67" t="s">
        <v>101</v>
      </c>
      <c r="J8" s="16">
        <v>15</v>
      </c>
      <c r="K8" s="16">
        <v>356.38</v>
      </c>
      <c r="L8" s="44" t="s">
        <v>102</v>
      </c>
      <c r="M8" s="44" t="s">
        <v>102</v>
      </c>
      <c r="N8" s="38">
        <v>2</v>
      </c>
      <c r="O8" s="38">
        <v>75</v>
      </c>
      <c r="P8" s="17">
        <v>0.03</v>
      </c>
      <c r="Q8" s="16">
        <v>9.5</v>
      </c>
      <c r="R8" s="16">
        <v>346.88</v>
      </c>
      <c r="S8" s="16">
        <f t="shared" si="0"/>
        <v>346.88</v>
      </c>
      <c r="T8" s="16">
        <f>(S8/(Notes!$I$28+Notes!$I$52))*Notes!$I$33</f>
        <v>17.262663976328223</v>
      </c>
      <c r="U8" s="16">
        <f t="shared" si="1"/>
        <v>36.414266397632822</v>
      </c>
      <c r="V8" s="16">
        <f t="shared" si="2"/>
        <v>400.56</v>
      </c>
      <c r="W8" s="79">
        <f t="shared" si="3"/>
        <v>8.2321845631955542E-6</v>
      </c>
      <c r="X8" s="75">
        <f t="shared" si="4"/>
        <v>370.45</v>
      </c>
      <c r="Y8" s="75">
        <f t="shared" si="5"/>
        <v>1.31</v>
      </c>
      <c r="Z8" s="82">
        <f t="shared" si="8"/>
        <v>371.76</v>
      </c>
    </row>
    <row r="9" spans="1:26" s="5" customFormat="1" ht="15" x14ac:dyDescent="0.2">
      <c r="A9" s="37">
        <v>6</v>
      </c>
      <c r="B9" s="177">
        <v>1.1000000000000001</v>
      </c>
      <c r="C9" s="177" t="s">
        <v>99</v>
      </c>
      <c r="D9" s="35">
        <v>0.75</v>
      </c>
      <c r="E9" s="66" t="s">
        <v>103</v>
      </c>
      <c r="F9" s="66" t="s">
        <v>55</v>
      </c>
      <c r="G9" s="38">
        <v>2021</v>
      </c>
      <c r="H9" s="46">
        <v>47.32</v>
      </c>
      <c r="I9" s="67" t="s">
        <v>101</v>
      </c>
      <c r="J9" s="16">
        <v>15</v>
      </c>
      <c r="K9" s="16">
        <v>709.86</v>
      </c>
      <c r="L9" s="44" t="s">
        <v>102</v>
      </c>
      <c r="M9" s="44" t="s">
        <v>102</v>
      </c>
      <c r="N9" s="38">
        <v>1</v>
      </c>
      <c r="O9" s="38">
        <v>75</v>
      </c>
      <c r="P9" s="17">
        <v>0.01</v>
      </c>
      <c r="Q9" s="16">
        <v>9.4600000000000009</v>
      </c>
      <c r="R9" s="16">
        <v>700.39</v>
      </c>
      <c r="S9" s="16">
        <f t="shared" si="0"/>
        <v>700.39</v>
      </c>
      <c r="T9" s="16">
        <f>(S9/(Notes!$I$28+Notes!$I$52))*Notes!$I$33</f>
        <v>34.855273357877437</v>
      </c>
      <c r="U9" s="16">
        <f t="shared" si="1"/>
        <v>73.524527335787738</v>
      </c>
      <c r="V9" s="16">
        <f t="shared" si="2"/>
        <v>808.77</v>
      </c>
      <c r="W9" s="79">
        <f t="shared" si="3"/>
        <v>1.662158954757257E-5</v>
      </c>
      <c r="X9" s="75">
        <f t="shared" si="4"/>
        <v>747.97</v>
      </c>
      <c r="Y9" s="75">
        <f t="shared" si="5"/>
        <v>2.64</v>
      </c>
      <c r="Z9" s="82">
        <f t="shared" si="8"/>
        <v>750.61</v>
      </c>
    </row>
    <row r="10" spans="1:26" s="5" customFormat="1" ht="15" x14ac:dyDescent="0.2">
      <c r="A10" s="37">
        <v>7</v>
      </c>
      <c r="B10" s="177">
        <v>1.1000000000000001</v>
      </c>
      <c r="C10" s="177" t="s">
        <v>99</v>
      </c>
      <c r="D10" s="37">
        <v>1</v>
      </c>
      <c r="E10" s="66" t="s">
        <v>104</v>
      </c>
      <c r="F10" s="66" t="s">
        <v>55</v>
      </c>
      <c r="G10" s="38">
        <v>1963</v>
      </c>
      <c r="H10" s="46">
        <v>295.81</v>
      </c>
      <c r="I10" s="67" t="s">
        <v>101</v>
      </c>
      <c r="J10" s="16">
        <v>30</v>
      </c>
      <c r="K10" s="16">
        <v>8874.43</v>
      </c>
      <c r="L10" s="44" t="s">
        <v>102</v>
      </c>
      <c r="M10" s="44" t="s">
        <v>102</v>
      </c>
      <c r="N10" s="38">
        <v>59</v>
      </c>
      <c r="O10" s="38">
        <v>50</v>
      </c>
      <c r="P10" s="17">
        <v>1</v>
      </c>
      <c r="Q10" s="16">
        <v>8874.43</v>
      </c>
      <c r="R10" s="16">
        <v>0</v>
      </c>
      <c r="S10" s="16">
        <f t="shared" si="0"/>
        <v>0</v>
      </c>
      <c r="T10" s="16">
        <f>(S10/(Notes!$I$28+Notes!$I$52))*Notes!$I$33</f>
        <v>0</v>
      </c>
      <c r="U10" s="16">
        <f t="shared" si="1"/>
        <v>0</v>
      </c>
      <c r="V10" s="16">
        <f t="shared" si="2"/>
        <v>0</v>
      </c>
      <c r="W10" s="79">
        <f t="shared" si="3"/>
        <v>0</v>
      </c>
      <c r="X10" s="75">
        <f t="shared" si="4"/>
        <v>0</v>
      </c>
      <c r="Y10" s="75">
        <f t="shared" si="5"/>
        <v>0</v>
      </c>
      <c r="Z10" s="82">
        <f t="shared" si="8"/>
        <v>0</v>
      </c>
    </row>
    <row r="11" spans="1:26" s="5" customFormat="1" ht="15" x14ac:dyDescent="0.2">
      <c r="A11" s="37">
        <v>8</v>
      </c>
      <c r="B11" s="177">
        <v>1.1000000000000001</v>
      </c>
      <c r="C11" s="177" t="s">
        <v>99</v>
      </c>
      <c r="D11" s="37">
        <v>1</v>
      </c>
      <c r="E11" s="66" t="s">
        <v>105</v>
      </c>
      <c r="F11" s="66" t="s">
        <v>55</v>
      </c>
      <c r="G11" s="38">
        <v>1995</v>
      </c>
      <c r="H11" s="46">
        <v>13.01</v>
      </c>
      <c r="I11" s="67" t="s">
        <v>101</v>
      </c>
      <c r="J11" s="16">
        <v>20</v>
      </c>
      <c r="K11" s="16">
        <v>260.26</v>
      </c>
      <c r="L11" s="44" t="s">
        <v>102</v>
      </c>
      <c r="M11" s="44" t="s">
        <v>102</v>
      </c>
      <c r="N11" s="38">
        <v>27</v>
      </c>
      <c r="O11" s="38">
        <v>75</v>
      </c>
      <c r="P11" s="17">
        <v>0.36</v>
      </c>
      <c r="Q11" s="16">
        <v>93.69</v>
      </c>
      <c r="R11" s="16">
        <v>166.56</v>
      </c>
      <c r="S11" s="16">
        <f t="shared" si="0"/>
        <v>166.56</v>
      </c>
      <c r="T11" s="16">
        <f>(S11/(Notes!$I$28+Notes!$I$52))*Notes!$I$33</f>
        <v>8.2889452026557588</v>
      </c>
      <c r="U11" s="16">
        <f t="shared" si="1"/>
        <v>17.484894520265577</v>
      </c>
      <c r="V11" s="16">
        <f t="shared" si="2"/>
        <v>192.33</v>
      </c>
      <c r="W11" s="79">
        <f t="shared" si="3"/>
        <v>3.9527063537033185E-6</v>
      </c>
      <c r="X11" s="75">
        <f t="shared" si="4"/>
        <v>177.87</v>
      </c>
      <c r="Y11" s="75">
        <f t="shared" si="5"/>
        <v>0.63</v>
      </c>
      <c r="Z11" s="82">
        <f t="shared" si="8"/>
        <v>178.5</v>
      </c>
    </row>
    <row r="12" spans="1:26" s="5" customFormat="1" ht="15" x14ac:dyDescent="0.2">
      <c r="A12" s="37">
        <v>9</v>
      </c>
      <c r="B12" s="177">
        <v>1.1000000000000001</v>
      </c>
      <c r="C12" s="177" t="s">
        <v>99</v>
      </c>
      <c r="D12" s="37">
        <v>1</v>
      </c>
      <c r="E12" s="66" t="s">
        <v>105</v>
      </c>
      <c r="F12" s="66" t="s">
        <v>55</v>
      </c>
      <c r="G12" s="38">
        <v>2000</v>
      </c>
      <c r="H12" s="46">
        <v>311.93</v>
      </c>
      <c r="I12" s="67" t="s">
        <v>101</v>
      </c>
      <c r="J12" s="16">
        <v>20</v>
      </c>
      <c r="K12" s="16">
        <v>6238.68</v>
      </c>
      <c r="L12" s="44" t="s">
        <v>102</v>
      </c>
      <c r="M12" s="44" t="s">
        <v>102</v>
      </c>
      <c r="N12" s="38">
        <v>22</v>
      </c>
      <c r="O12" s="38">
        <v>75</v>
      </c>
      <c r="P12" s="17">
        <v>0.28999999999999998</v>
      </c>
      <c r="Q12" s="16">
        <v>1830.01</v>
      </c>
      <c r="R12" s="16">
        <v>4408.66</v>
      </c>
      <c r="S12" s="16">
        <f t="shared" si="0"/>
        <v>4408.66</v>
      </c>
      <c r="T12" s="16">
        <f>(S12/(Notes!$I$28+Notes!$I$52))*Notes!$I$33</f>
        <v>219.39926247082332</v>
      </c>
      <c r="U12" s="16">
        <f t="shared" si="1"/>
        <v>462.80592624708237</v>
      </c>
      <c r="V12" s="16">
        <f t="shared" si="2"/>
        <v>5090.87</v>
      </c>
      <c r="W12" s="79">
        <f t="shared" si="3"/>
        <v>1.0462597720000837E-4</v>
      </c>
      <c r="X12" s="75">
        <f t="shared" si="4"/>
        <v>4708.17</v>
      </c>
      <c r="Y12" s="75">
        <f t="shared" si="5"/>
        <v>16.64</v>
      </c>
      <c r="Z12" s="82">
        <f t="shared" si="8"/>
        <v>4724.8100000000004</v>
      </c>
    </row>
    <row r="13" spans="1:26" s="5" customFormat="1" ht="15" x14ac:dyDescent="0.2">
      <c r="A13" s="37">
        <v>10</v>
      </c>
      <c r="B13" s="177">
        <v>1.1000000000000001</v>
      </c>
      <c r="C13" s="177" t="s">
        <v>99</v>
      </c>
      <c r="D13" s="37">
        <v>1</v>
      </c>
      <c r="E13" s="66" t="s">
        <v>106</v>
      </c>
      <c r="F13" s="66" t="s">
        <v>55</v>
      </c>
      <c r="G13" s="38">
        <v>2005</v>
      </c>
      <c r="H13" s="46">
        <v>16.989999999999998</v>
      </c>
      <c r="I13" s="67" t="s">
        <v>101</v>
      </c>
      <c r="J13" s="16">
        <v>20</v>
      </c>
      <c r="K13" s="16">
        <v>339.84</v>
      </c>
      <c r="L13" s="44" t="s">
        <v>102</v>
      </c>
      <c r="M13" s="44" t="s">
        <v>102</v>
      </c>
      <c r="N13" s="38">
        <v>17</v>
      </c>
      <c r="O13" s="38">
        <v>75</v>
      </c>
      <c r="P13" s="17">
        <v>0.23</v>
      </c>
      <c r="Q13" s="16">
        <v>77.03</v>
      </c>
      <c r="R13" s="16">
        <v>262.81</v>
      </c>
      <c r="S13" s="16">
        <f t="shared" si="0"/>
        <v>262.81</v>
      </c>
      <c r="T13" s="16">
        <f>(S13/(Notes!$I$28+Notes!$I$52))*Notes!$I$33</f>
        <v>13.078876613292264</v>
      </c>
      <c r="U13" s="16">
        <f t="shared" si="1"/>
        <v>27.588887661329228</v>
      </c>
      <c r="V13" s="16">
        <f t="shared" si="2"/>
        <v>303.48</v>
      </c>
      <c r="W13" s="79">
        <f t="shared" si="3"/>
        <v>6.2370265908692513E-6</v>
      </c>
      <c r="X13" s="75">
        <f t="shared" si="4"/>
        <v>280.67</v>
      </c>
      <c r="Y13" s="75">
        <f t="shared" si="5"/>
        <v>0.99</v>
      </c>
      <c r="Z13" s="82">
        <f t="shared" si="8"/>
        <v>281.66000000000003</v>
      </c>
    </row>
    <row r="14" spans="1:26" s="5" customFormat="1" ht="15" x14ac:dyDescent="0.2">
      <c r="A14" s="37">
        <v>11</v>
      </c>
      <c r="B14" s="177">
        <v>1.1000000000000001</v>
      </c>
      <c r="C14" s="177" t="s">
        <v>99</v>
      </c>
      <c r="D14" s="37">
        <v>1</v>
      </c>
      <c r="E14" s="66" t="s">
        <v>106</v>
      </c>
      <c r="F14" s="66" t="s">
        <v>55</v>
      </c>
      <c r="G14" s="38">
        <v>2019</v>
      </c>
      <c r="H14" s="46">
        <v>84.1</v>
      </c>
      <c r="I14" s="67" t="s">
        <v>101</v>
      </c>
      <c r="J14" s="16">
        <v>20</v>
      </c>
      <c r="K14" s="16">
        <v>1682</v>
      </c>
      <c r="L14" s="44" t="s">
        <v>102</v>
      </c>
      <c r="M14" s="44" t="s">
        <v>102</v>
      </c>
      <c r="N14" s="38">
        <v>3</v>
      </c>
      <c r="O14" s="38">
        <v>75</v>
      </c>
      <c r="P14" s="17">
        <v>0.04</v>
      </c>
      <c r="Q14" s="16">
        <v>67.28</v>
      </c>
      <c r="R14" s="16">
        <v>1614.72</v>
      </c>
      <c r="S14" s="16">
        <f t="shared" si="0"/>
        <v>1614.72</v>
      </c>
      <c r="T14" s="16">
        <f>(S14/(Notes!$I$28+Notes!$I$52))*Notes!$I$33</f>
        <v>80.357382310472531</v>
      </c>
      <c r="U14" s="16">
        <f t="shared" si="1"/>
        <v>169.50773823104726</v>
      </c>
      <c r="V14" s="16">
        <f t="shared" si="2"/>
        <v>1864.59</v>
      </c>
      <c r="W14" s="79">
        <f t="shared" si="3"/>
        <v>3.8320473873299378E-5</v>
      </c>
      <c r="X14" s="75">
        <f t="shared" si="4"/>
        <v>1724.42</v>
      </c>
      <c r="Y14" s="75">
        <f t="shared" si="5"/>
        <v>6.09</v>
      </c>
      <c r="Z14" s="82">
        <f t="shared" si="8"/>
        <v>1730.51</v>
      </c>
    </row>
    <row r="15" spans="1:26" s="5" customFormat="1" ht="15" x14ac:dyDescent="0.2">
      <c r="A15" s="37">
        <v>12</v>
      </c>
      <c r="B15" s="177">
        <v>1.1000000000000001</v>
      </c>
      <c r="C15" s="177" t="s">
        <v>99</v>
      </c>
      <c r="D15" s="37">
        <v>2</v>
      </c>
      <c r="E15" s="66" t="s">
        <v>107</v>
      </c>
      <c r="F15" s="66" t="s">
        <v>55</v>
      </c>
      <c r="G15" s="38">
        <v>1963</v>
      </c>
      <c r="H15" s="46">
        <v>15.44</v>
      </c>
      <c r="I15" s="67" t="s">
        <v>101</v>
      </c>
      <c r="J15" s="16">
        <v>30</v>
      </c>
      <c r="K15" s="16">
        <v>463.08</v>
      </c>
      <c r="L15" s="44" t="s">
        <v>102</v>
      </c>
      <c r="M15" s="44" t="s">
        <v>102</v>
      </c>
      <c r="N15" s="38">
        <v>59</v>
      </c>
      <c r="O15" s="38">
        <v>60</v>
      </c>
      <c r="P15" s="17">
        <v>0.98</v>
      </c>
      <c r="Q15" s="16">
        <v>455.37</v>
      </c>
      <c r="R15" s="16">
        <v>7.72</v>
      </c>
      <c r="S15" s="16">
        <f t="shared" si="0"/>
        <v>7.72</v>
      </c>
      <c r="T15" s="16">
        <f>(S15/(Notes!$I$28+Notes!$I$52))*Notes!$I$33</f>
        <v>0.38418982327390994</v>
      </c>
      <c r="U15" s="16">
        <f t="shared" si="1"/>
        <v>0.81041898232739096</v>
      </c>
      <c r="V15" s="16">
        <f t="shared" si="2"/>
        <v>8.91</v>
      </c>
      <c r="W15" s="79">
        <f t="shared" si="3"/>
        <v>1.8311554937605451E-7</v>
      </c>
      <c r="X15" s="75">
        <f t="shared" si="4"/>
        <v>8.24</v>
      </c>
      <c r="Y15" s="75">
        <f t="shared" si="5"/>
        <v>0.03</v>
      </c>
      <c r="Z15" s="82">
        <f t="shared" si="8"/>
        <v>8.27</v>
      </c>
    </row>
    <row r="16" spans="1:26" s="5" customFormat="1" ht="15" x14ac:dyDescent="0.2">
      <c r="A16" s="37">
        <v>13</v>
      </c>
      <c r="B16" s="177">
        <v>1.1000000000000001</v>
      </c>
      <c r="C16" s="177" t="s">
        <v>99</v>
      </c>
      <c r="D16" s="37">
        <v>2</v>
      </c>
      <c r="E16" s="66" t="s">
        <v>108</v>
      </c>
      <c r="F16" s="66" t="s">
        <v>55</v>
      </c>
      <c r="G16" s="38">
        <v>1964</v>
      </c>
      <c r="H16" s="46">
        <v>1.55</v>
      </c>
      <c r="I16" s="67" t="s">
        <v>101</v>
      </c>
      <c r="J16" s="16">
        <v>30</v>
      </c>
      <c r="K16" s="16">
        <v>46.58</v>
      </c>
      <c r="L16" s="44" t="s">
        <v>102</v>
      </c>
      <c r="M16" s="44" t="s">
        <v>102</v>
      </c>
      <c r="N16" s="38">
        <v>58</v>
      </c>
      <c r="O16" s="38">
        <v>50</v>
      </c>
      <c r="P16" s="17">
        <v>1</v>
      </c>
      <c r="Q16" s="16">
        <v>46.58</v>
      </c>
      <c r="R16" s="16">
        <v>0</v>
      </c>
      <c r="S16" s="16">
        <f t="shared" si="0"/>
        <v>0</v>
      </c>
      <c r="T16" s="16">
        <f>(S16/(Notes!$I$28+Notes!$I$52))*Notes!$I$33</f>
        <v>0</v>
      </c>
      <c r="U16" s="16">
        <f t="shared" si="1"/>
        <v>0</v>
      </c>
      <c r="V16" s="16">
        <f t="shared" si="2"/>
        <v>0</v>
      </c>
      <c r="W16" s="79">
        <f t="shared" si="3"/>
        <v>0</v>
      </c>
      <c r="X16" s="75">
        <f t="shared" si="4"/>
        <v>0</v>
      </c>
      <c r="Y16" s="75">
        <f t="shared" si="5"/>
        <v>0</v>
      </c>
      <c r="Z16" s="82">
        <f t="shared" si="8"/>
        <v>0</v>
      </c>
    </row>
    <row r="17" spans="1:26" s="5" customFormat="1" ht="15" x14ac:dyDescent="0.2">
      <c r="A17" s="37">
        <v>14</v>
      </c>
      <c r="B17" s="177">
        <v>1.1000000000000001</v>
      </c>
      <c r="C17" s="177" t="s">
        <v>99</v>
      </c>
      <c r="D17" s="37">
        <v>2</v>
      </c>
      <c r="E17" s="66" t="s">
        <v>107</v>
      </c>
      <c r="F17" s="66" t="s">
        <v>55</v>
      </c>
      <c r="G17" s="38">
        <v>1964</v>
      </c>
      <c r="H17" s="46">
        <v>96.25</v>
      </c>
      <c r="I17" s="67" t="s">
        <v>101</v>
      </c>
      <c r="J17" s="16">
        <v>30</v>
      </c>
      <c r="K17" s="16">
        <v>2887.38</v>
      </c>
      <c r="L17" s="44" t="s">
        <v>102</v>
      </c>
      <c r="M17" s="44" t="s">
        <v>102</v>
      </c>
      <c r="N17" s="38">
        <v>58</v>
      </c>
      <c r="O17" s="38">
        <v>60</v>
      </c>
      <c r="P17" s="17">
        <v>0.97</v>
      </c>
      <c r="Q17" s="16">
        <v>2791.13</v>
      </c>
      <c r="R17" s="16">
        <v>96.25</v>
      </c>
      <c r="S17" s="16">
        <f t="shared" si="0"/>
        <v>96.25</v>
      </c>
      <c r="T17" s="16">
        <f>(S17/(Notes!$I$28+Notes!$I$52))*Notes!$I$33</f>
        <v>4.7899314106365072</v>
      </c>
      <c r="U17" s="16">
        <f t="shared" si="1"/>
        <v>10.103993141063652</v>
      </c>
      <c r="V17" s="16">
        <f t="shared" si="2"/>
        <v>111.14</v>
      </c>
      <c r="W17" s="79">
        <f t="shared" si="3"/>
        <v>2.2841147202754991E-6</v>
      </c>
      <c r="X17" s="75">
        <f t="shared" si="4"/>
        <v>102.79</v>
      </c>
      <c r="Y17" s="75">
        <f t="shared" si="5"/>
        <v>0.36</v>
      </c>
      <c r="Z17" s="82">
        <f t="shared" si="8"/>
        <v>103.15</v>
      </c>
    </row>
    <row r="18" spans="1:26" s="5" customFormat="1" ht="15" x14ac:dyDescent="0.2">
      <c r="A18" s="37">
        <v>15</v>
      </c>
      <c r="B18" s="177">
        <v>1.1000000000000001</v>
      </c>
      <c r="C18" s="177" t="s">
        <v>99</v>
      </c>
      <c r="D18" s="37">
        <v>2</v>
      </c>
      <c r="E18" s="66" t="s">
        <v>109</v>
      </c>
      <c r="F18" s="66" t="s">
        <v>55</v>
      </c>
      <c r="G18" s="38">
        <v>1965</v>
      </c>
      <c r="H18" s="46">
        <v>3.49</v>
      </c>
      <c r="I18" s="67" t="s">
        <v>101</v>
      </c>
      <c r="J18" s="16">
        <v>30</v>
      </c>
      <c r="K18" s="16">
        <v>104.8</v>
      </c>
      <c r="L18" s="44" t="s">
        <v>102</v>
      </c>
      <c r="M18" s="44" t="s">
        <v>102</v>
      </c>
      <c r="N18" s="38">
        <v>57</v>
      </c>
      <c r="O18" s="38">
        <v>50</v>
      </c>
      <c r="P18" s="17">
        <v>1</v>
      </c>
      <c r="Q18" s="16">
        <v>104.8</v>
      </c>
      <c r="R18" s="16">
        <v>0</v>
      </c>
      <c r="S18" s="16">
        <f t="shared" si="0"/>
        <v>0</v>
      </c>
      <c r="T18" s="16">
        <f>(S18/(Notes!$I$28+Notes!$I$52))*Notes!$I$33</f>
        <v>0</v>
      </c>
      <c r="U18" s="16">
        <f t="shared" si="1"/>
        <v>0</v>
      </c>
      <c r="V18" s="16">
        <f t="shared" si="2"/>
        <v>0</v>
      </c>
      <c r="W18" s="79">
        <f t="shared" si="3"/>
        <v>0</v>
      </c>
      <c r="X18" s="75">
        <f t="shared" si="4"/>
        <v>0</v>
      </c>
      <c r="Y18" s="75">
        <f t="shared" si="5"/>
        <v>0</v>
      </c>
      <c r="Z18" s="82">
        <f t="shared" si="8"/>
        <v>0</v>
      </c>
    </row>
    <row r="19" spans="1:26" s="5" customFormat="1" ht="15" x14ac:dyDescent="0.2">
      <c r="A19" s="37">
        <v>16</v>
      </c>
      <c r="B19" s="177">
        <v>1.1000000000000001</v>
      </c>
      <c r="C19" s="177" t="s">
        <v>99</v>
      </c>
      <c r="D19" s="37">
        <v>2</v>
      </c>
      <c r="E19" s="66" t="s">
        <v>109</v>
      </c>
      <c r="F19" s="66" t="s">
        <v>55</v>
      </c>
      <c r="G19" s="38">
        <v>1970</v>
      </c>
      <c r="H19" s="46">
        <v>13.74</v>
      </c>
      <c r="I19" s="67" t="s">
        <v>101</v>
      </c>
      <c r="J19" s="16">
        <v>30</v>
      </c>
      <c r="K19" s="16">
        <v>412.3</v>
      </c>
      <c r="L19" s="44" t="s">
        <v>102</v>
      </c>
      <c r="M19" s="44" t="s">
        <v>102</v>
      </c>
      <c r="N19" s="38">
        <v>52</v>
      </c>
      <c r="O19" s="38">
        <v>50</v>
      </c>
      <c r="P19" s="17">
        <v>1</v>
      </c>
      <c r="Q19" s="16">
        <v>412.3</v>
      </c>
      <c r="R19" s="16">
        <v>0</v>
      </c>
      <c r="S19" s="16">
        <f t="shared" si="0"/>
        <v>0</v>
      </c>
      <c r="T19" s="16">
        <f>(S19/(Notes!$I$28+Notes!$I$52))*Notes!$I$33</f>
        <v>0</v>
      </c>
      <c r="U19" s="16">
        <f t="shared" si="1"/>
        <v>0</v>
      </c>
      <c r="V19" s="16">
        <f t="shared" si="2"/>
        <v>0</v>
      </c>
      <c r="W19" s="79">
        <f t="shared" si="3"/>
        <v>0</v>
      </c>
      <c r="X19" s="75">
        <f t="shared" si="4"/>
        <v>0</v>
      </c>
      <c r="Y19" s="75">
        <f t="shared" si="5"/>
        <v>0</v>
      </c>
      <c r="Z19" s="82">
        <f t="shared" si="8"/>
        <v>0</v>
      </c>
    </row>
    <row r="20" spans="1:26" s="5" customFormat="1" ht="15" x14ac:dyDescent="0.2">
      <c r="A20" s="37">
        <v>17</v>
      </c>
      <c r="B20" s="177">
        <v>1.1000000000000001</v>
      </c>
      <c r="C20" s="177" t="s">
        <v>99</v>
      </c>
      <c r="D20" s="37">
        <v>2</v>
      </c>
      <c r="E20" s="66" t="s">
        <v>109</v>
      </c>
      <c r="F20" s="66" t="s">
        <v>55</v>
      </c>
      <c r="G20" s="38">
        <v>1972</v>
      </c>
      <c r="H20" s="46">
        <v>29.18</v>
      </c>
      <c r="I20" s="67" t="s">
        <v>101</v>
      </c>
      <c r="J20" s="16">
        <v>30</v>
      </c>
      <c r="K20" s="16">
        <v>875.25</v>
      </c>
      <c r="L20" s="44" t="s">
        <v>102</v>
      </c>
      <c r="M20" s="44" t="s">
        <v>102</v>
      </c>
      <c r="N20" s="38">
        <v>50</v>
      </c>
      <c r="O20" s="38">
        <v>50</v>
      </c>
      <c r="P20" s="17">
        <v>1</v>
      </c>
      <c r="Q20" s="16">
        <v>875.25</v>
      </c>
      <c r="R20" s="16">
        <v>0</v>
      </c>
      <c r="S20" s="16">
        <f t="shared" si="0"/>
        <v>0</v>
      </c>
      <c r="T20" s="16">
        <f>(S20/(Notes!$I$28+Notes!$I$52))*Notes!$I$33</f>
        <v>0</v>
      </c>
      <c r="U20" s="16">
        <f t="shared" si="1"/>
        <v>0</v>
      </c>
      <c r="V20" s="16">
        <f t="shared" si="2"/>
        <v>0</v>
      </c>
      <c r="W20" s="79">
        <f t="shared" si="3"/>
        <v>0</v>
      </c>
      <c r="X20" s="75">
        <f t="shared" si="4"/>
        <v>0</v>
      </c>
      <c r="Y20" s="75">
        <f t="shared" si="5"/>
        <v>0</v>
      </c>
      <c r="Z20" s="82">
        <f t="shared" si="8"/>
        <v>0</v>
      </c>
    </row>
    <row r="21" spans="1:26" s="5" customFormat="1" ht="15" x14ac:dyDescent="0.2">
      <c r="A21" s="37">
        <v>18</v>
      </c>
      <c r="B21" s="177">
        <v>1.1000000000000001</v>
      </c>
      <c r="C21" s="177" t="s">
        <v>99</v>
      </c>
      <c r="D21" s="37">
        <v>2</v>
      </c>
      <c r="E21" s="66" t="s">
        <v>109</v>
      </c>
      <c r="F21" s="66" t="s">
        <v>55</v>
      </c>
      <c r="G21" s="38">
        <v>1974</v>
      </c>
      <c r="H21" s="46">
        <v>25.92</v>
      </c>
      <c r="I21" s="67" t="s">
        <v>101</v>
      </c>
      <c r="J21" s="16">
        <v>30</v>
      </c>
      <c r="K21" s="16">
        <v>777.74</v>
      </c>
      <c r="L21" s="44" t="s">
        <v>102</v>
      </c>
      <c r="M21" s="44" t="s">
        <v>102</v>
      </c>
      <c r="N21" s="38">
        <v>48</v>
      </c>
      <c r="O21" s="38">
        <v>50</v>
      </c>
      <c r="P21" s="17">
        <v>0.96</v>
      </c>
      <c r="Q21" s="16">
        <v>746.63</v>
      </c>
      <c r="R21" s="16">
        <v>31.11</v>
      </c>
      <c r="S21" s="16">
        <f t="shared" si="0"/>
        <v>31.11</v>
      </c>
      <c r="T21" s="16">
        <f>(S21/(Notes!$I$28+Notes!$I$52))*Notes!$I$33</f>
        <v>1.5482053629600181</v>
      </c>
      <c r="U21" s="16">
        <f t="shared" si="1"/>
        <v>3.265820536296002</v>
      </c>
      <c r="V21" s="16">
        <f t="shared" si="2"/>
        <v>35.92</v>
      </c>
      <c r="W21" s="79">
        <f t="shared" si="3"/>
        <v>7.3821667043634997E-7</v>
      </c>
      <c r="X21" s="75">
        <f t="shared" si="4"/>
        <v>33.22</v>
      </c>
      <c r="Y21" s="75">
        <f t="shared" si="5"/>
        <v>0.12</v>
      </c>
      <c r="Z21" s="82">
        <f t="shared" si="8"/>
        <v>33.339999999999996</v>
      </c>
    </row>
    <row r="22" spans="1:26" s="5" customFormat="1" ht="15" x14ac:dyDescent="0.2">
      <c r="A22" s="37">
        <v>19</v>
      </c>
      <c r="B22" s="177">
        <v>1.1000000000000001</v>
      </c>
      <c r="C22" s="177" t="s">
        <v>99</v>
      </c>
      <c r="D22" s="37">
        <v>2</v>
      </c>
      <c r="E22" s="66" t="s">
        <v>109</v>
      </c>
      <c r="F22" s="66" t="s">
        <v>55</v>
      </c>
      <c r="G22" s="38">
        <v>1975</v>
      </c>
      <c r="H22" s="46">
        <v>24.38</v>
      </c>
      <c r="I22" s="67" t="s">
        <v>101</v>
      </c>
      <c r="J22" s="16">
        <v>30</v>
      </c>
      <c r="K22" s="16">
        <v>731.38</v>
      </c>
      <c r="L22" s="44" t="s">
        <v>102</v>
      </c>
      <c r="M22" s="44" t="s">
        <v>102</v>
      </c>
      <c r="N22" s="38">
        <v>47</v>
      </c>
      <c r="O22" s="38">
        <v>50</v>
      </c>
      <c r="P22" s="17">
        <v>0.94</v>
      </c>
      <c r="Q22" s="16">
        <v>687.5</v>
      </c>
      <c r="R22" s="16">
        <v>43.88</v>
      </c>
      <c r="S22" s="16">
        <f t="shared" si="0"/>
        <v>43.88</v>
      </c>
      <c r="T22" s="16">
        <f>(S22/(Notes!$I$28+Notes!$I$52))*Notes!$I$33</f>
        <v>2.183711068038753</v>
      </c>
      <c r="U22" s="16">
        <f t="shared" si="1"/>
        <v>4.6063711068038762</v>
      </c>
      <c r="V22" s="16">
        <f t="shared" si="2"/>
        <v>50.67</v>
      </c>
      <c r="W22" s="79">
        <f t="shared" si="3"/>
        <v>1.0413540838254413E-6</v>
      </c>
      <c r="X22" s="75">
        <f t="shared" si="4"/>
        <v>46.86</v>
      </c>
      <c r="Y22" s="75">
        <f t="shared" si="5"/>
        <v>0.17</v>
      </c>
      <c r="Z22" s="82">
        <f t="shared" si="8"/>
        <v>47.03</v>
      </c>
    </row>
    <row r="23" spans="1:26" s="5" customFormat="1" ht="15" x14ac:dyDescent="0.2">
      <c r="A23" s="37">
        <v>20</v>
      </c>
      <c r="B23" s="177">
        <v>1.1000000000000001</v>
      </c>
      <c r="C23" s="177" t="s">
        <v>99</v>
      </c>
      <c r="D23" s="37">
        <v>2</v>
      </c>
      <c r="E23" s="66" t="s">
        <v>109</v>
      </c>
      <c r="F23" s="66" t="s">
        <v>55</v>
      </c>
      <c r="G23" s="38">
        <v>1976</v>
      </c>
      <c r="H23" s="46">
        <v>274.14999999999998</v>
      </c>
      <c r="I23" s="67" t="s">
        <v>101</v>
      </c>
      <c r="J23" s="16">
        <v>30</v>
      </c>
      <c r="K23" s="16">
        <v>8224.51</v>
      </c>
      <c r="L23" s="44" t="s">
        <v>102</v>
      </c>
      <c r="M23" s="44" t="s">
        <v>102</v>
      </c>
      <c r="N23" s="38">
        <v>46</v>
      </c>
      <c r="O23" s="38">
        <v>50</v>
      </c>
      <c r="P23" s="17">
        <v>0.92</v>
      </c>
      <c r="Q23" s="16">
        <v>7566.55</v>
      </c>
      <c r="R23" s="16">
        <v>657.96</v>
      </c>
      <c r="S23" s="16">
        <f t="shared" si="0"/>
        <v>657.96</v>
      </c>
      <c r="T23" s="16">
        <f>(S23/(Notes!$I$28+Notes!$I$52))*Notes!$I$33</f>
        <v>32.743722295505414</v>
      </c>
      <c r="U23" s="16">
        <f t="shared" si="1"/>
        <v>69.070372229550557</v>
      </c>
      <c r="V23" s="16">
        <f t="shared" si="2"/>
        <v>759.77</v>
      </c>
      <c r="W23" s="79">
        <f t="shared" si="3"/>
        <v>1.5614556784449489E-5</v>
      </c>
      <c r="X23" s="75">
        <f t="shared" si="4"/>
        <v>702.66</v>
      </c>
      <c r="Y23" s="75">
        <f t="shared" si="5"/>
        <v>2.48</v>
      </c>
      <c r="Z23" s="82">
        <f t="shared" si="8"/>
        <v>705.14</v>
      </c>
    </row>
    <row r="24" spans="1:26" s="5" customFormat="1" ht="15" x14ac:dyDescent="0.2">
      <c r="A24" s="37">
        <v>21</v>
      </c>
      <c r="B24" s="177">
        <v>1.1000000000000001</v>
      </c>
      <c r="C24" s="177" t="s">
        <v>99</v>
      </c>
      <c r="D24" s="37">
        <v>2</v>
      </c>
      <c r="E24" s="66" t="s">
        <v>109</v>
      </c>
      <c r="F24" s="66" t="s">
        <v>55</v>
      </c>
      <c r="G24" s="38">
        <v>1978</v>
      </c>
      <c r="H24" s="46">
        <v>3.19</v>
      </c>
      <c r="I24" s="67" t="s">
        <v>101</v>
      </c>
      <c r="J24" s="16">
        <v>30</v>
      </c>
      <c r="K24" s="16">
        <v>95.77</v>
      </c>
      <c r="L24" s="44" t="s">
        <v>102</v>
      </c>
      <c r="M24" s="44" t="s">
        <v>102</v>
      </c>
      <c r="N24" s="38">
        <v>44</v>
      </c>
      <c r="O24" s="38">
        <v>50</v>
      </c>
      <c r="P24" s="17">
        <v>0.88</v>
      </c>
      <c r="Q24" s="16">
        <v>84.28</v>
      </c>
      <c r="R24" s="16">
        <v>11.49</v>
      </c>
      <c r="S24" s="16">
        <f t="shared" si="0"/>
        <v>11.49</v>
      </c>
      <c r="T24" s="16">
        <f>(S24/(Notes!$I$28+Notes!$I$52))*Notes!$I$33</f>
        <v>0.57180583800741269</v>
      </c>
      <c r="U24" s="16">
        <f t="shared" si="1"/>
        <v>1.2061805838007413</v>
      </c>
      <c r="V24" s="16">
        <f t="shared" si="2"/>
        <v>13.27</v>
      </c>
      <c r="W24" s="79">
        <f t="shared" si="3"/>
        <v>2.7272091360496559E-7</v>
      </c>
      <c r="X24" s="75">
        <f t="shared" si="4"/>
        <v>12.27</v>
      </c>
      <c r="Y24" s="75">
        <f t="shared" si="5"/>
        <v>0.04</v>
      </c>
      <c r="Z24" s="82">
        <f t="shared" si="8"/>
        <v>12.309999999999999</v>
      </c>
    </row>
    <row r="25" spans="1:26" s="5" customFormat="1" ht="15" x14ac:dyDescent="0.2">
      <c r="A25" s="37">
        <v>22</v>
      </c>
      <c r="B25" s="177">
        <v>1.1000000000000001</v>
      </c>
      <c r="C25" s="177" t="s">
        <v>99</v>
      </c>
      <c r="D25" s="37">
        <v>2</v>
      </c>
      <c r="E25" s="66" t="s">
        <v>109</v>
      </c>
      <c r="F25" s="66" t="s">
        <v>55</v>
      </c>
      <c r="G25" s="38">
        <v>1980</v>
      </c>
      <c r="H25" s="46">
        <v>61.72</v>
      </c>
      <c r="I25" s="67" t="s">
        <v>101</v>
      </c>
      <c r="J25" s="16">
        <v>30</v>
      </c>
      <c r="K25" s="16">
        <v>1851.68</v>
      </c>
      <c r="L25" s="44" t="s">
        <v>102</v>
      </c>
      <c r="M25" s="44" t="s">
        <v>102</v>
      </c>
      <c r="N25" s="38">
        <v>42</v>
      </c>
      <c r="O25" s="38">
        <v>75</v>
      </c>
      <c r="P25" s="17">
        <v>0.56000000000000005</v>
      </c>
      <c r="Q25" s="16">
        <v>1036.94</v>
      </c>
      <c r="R25" s="16">
        <v>814.74</v>
      </c>
      <c r="S25" s="16">
        <f t="shared" si="0"/>
        <v>814.74</v>
      </c>
      <c r="T25" s="16">
        <f>(S25/(Notes!$I$28+Notes!$I$52))*Notes!$I$33</f>
        <v>40.545960701319352</v>
      </c>
      <c r="U25" s="16">
        <f t="shared" si="1"/>
        <v>85.52859607013194</v>
      </c>
      <c r="V25" s="16">
        <f t="shared" si="2"/>
        <v>940.81</v>
      </c>
      <c r="W25" s="79">
        <f t="shared" si="3"/>
        <v>1.933523456885363E-5</v>
      </c>
      <c r="X25" s="75">
        <f t="shared" si="4"/>
        <v>870.09</v>
      </c>
      <c r="Y25" s="75">
        <f t="shared" si="5"/>
        <v>3.07</v>
      </c>
      <c r="Z25" s="82">
        <f t="shared" si="8"/>
        <v>873.16000000000008</v>
      </c>
    </row>
    <row r="26" spans="1:26" s="5" customFormat="1" ht="15" x14ac:dyDescent="0.2">
      <c r="A26" s="37">
        <v>23</v>
      </c>
      <c r="B26" s="177">
        <v>1.1000000000000001</v>
      </c>
      <c r="C26" s="177" t="s">
        <v>99</v>
      </c>
      <c r="D26" s="37">
        <v>2</v>
      </c>
      <c r="E26" s="66" t="s">
        <v>109</v>
      </c>
      <c r="F26" s="66" t="s">
        <v>55</v>
      </c>
      <c r="G26" s="38">
        <v>1982</v>
      </c>
      <c r="H26" s="46">
        <v>0.85</v>
      </c>
      <c r="I26" s="67" t="s">
        <v>101</v>
      </c>
      <c r="J26" s="16">
        <v>30</v>
      </c>
      <c r="K26" s="16">
        <v>25.55</v>
      </c>
      <c r="L26" s="44" t="s">
        <v>102</v>
      </c>
      <c r="M26" s="44" t="s">
        <v>102</v>
      </c>
      <c r="N26" s="38">
        <v>40</v>
      </c>
      <c r="O26" s="38">
        <v>75</v>
      </c>
      <c r="P26" s="17">
        <v>0.53</v>
      </c>
      <c r="Q26" s="16">
        <v>13.63</v>
      </c>
      <c r="R26" s="16">
        <v>11.92</v>
      </c>
      <c r="S26" s="16">
        <f t="shared" si="0"/>
        <v>11.92</v>
      </c>
      <c r="T26" s="16">
        <f>(S26/(Notes!$I$28+Notes!$I$52))*Notes!$I$33</f>
        <v>0.59320501210168475</v>
      </c>
      <c r="U26" s="16">
        <f t="shared" si="1"/>
        <v>1.2513205012101685</v>
      </c>
      <c r="V26" s="16">
        <f t="shared" si="2"/>
        <v>13.76</v>
      </c>
      <c r="W26" s="79">
        <f t="shared" si="3"/>
        <v>2.8279124123619642E-7</v>
      </c>
      <c r="X26" s="75">
        <f t="shared" si="4"/>
        <v>12.73</v>
      </c>
      <c r="Y26" s="75">
        <f t="shared" si="5"/>
        <v>0.04</v>
      </c>
      <c r="Z26" s="82">
        <f t="shared" si="8"/>
        <v>12.77</v>
      </c>
    </row>
    <row r="27" spans="1:26" s="5" customFormat="1" ht="15" x14ac:dyDescent="0.2">
      <c r="A27" s="37">
        <v>24</v>
      </c>
      <c r="B27" s="177">
        <v>1.1000000000000001</v>
      </c>
      <c r="C27" s="177" t="s">
        <v>99</v>
      </c>
      <c r="D27" s="37">
        <v>2</v>
      </c>
      <c r="E27" s="66" t="s">
        <v>109</v>
      </c>
      <c r="F27" s="66" t="s">
        <v>55</v>
      </c>
      <c r="G27" s="38">
        <v>1983</v>
      </c>
      <c r="H27" s="46">
        <v>348.85</v>
      </c>
      <c r="I27" s="67" t="s">
        <v>101</v>
      </c>
      <c r="J27" s="16">
        <v>30</v>
      </c>
      <c r="K27" s="16">
        <v>10465.530000000001</v>
      </c>
      <c r="L27" s="44" t="s">
        <v>102</v>
      </c>
      <c r="M27" s="44" t="s">
        <v>102</v>
      </c>
      <c r="N27" s="38">
        <v>39</v>
      </c>
      <c r="O27" s="38">
        <v>75</v>
      </c>
      <c r="P27" s="17">
        <v>0.52</v>
      </c>
      <c r="Q27" s="16">
        <v>5442.07</v>
      </c>
      <c r="R27" s="16">
        <v>5023.45</v>
      </c>
      <c r="S27" s="16">
        <f t="shared" si="0"/>
        <v>5023.45</v>
      </c>
      <c r="T27" s="16">
        <f>(S27/(Notes!$I$28+Notes!$I$52))*Notes!$I$33</f>
        <v>249.9946072183061</v>
      </c>
      <c r="U27" s="16">
        <f t="shared" si="1"/>
        <v>527.34446072183061</v>
      </c>
      <c r="V27" s="16">
        <f t="shared" si="2"/>
        <v>5800.79</v>
      </c>
      <c r="W27" s="79">
        <f t="shared" si="3"/>
        <v>1.1921603228564796E-4</v>
      </c>
      <c r="X27" s="75">
        <f t="shared" si="4"/>
        <v>5364.72</v>
      </c>
      <c r="Y27" s="75">
        <f t="shared" si="5"/>
        <v>18.96</v>
      </c>
      <c r="Z27" s="82">
        <f t="shared" si="8"/>
        <v>5383.68</v>
      </c>
    </row>
    <row r="28" spans="1:26" s="5" customFormat="1" ht="15" x14ac:dyDescent="0.2">
      <c r="A28" s="37">
        <v>25</v>
      </c>
      <c r="B28" s="177">
        <v>1.1000000000000001</v>
      </c>
      <c r="C28" s="177" t="s">
        <v>99</v>
      </c>
      <c r="D28" s="37">
        <v>2</v>
      </c>
      <c r="E28" s="66" t="s">
        <v>109</v>
      </c>
      <c r="F28" s="66" t="s">
        <v>55</v>
      </c>
      <c r="G28" s="38">
        <v>1984</v>
      </c>
      <c r="H28" s="46">
        <v>303.33999999999997</v>
      </c>
      <c r="I28" s="67" t="s">
        <v>101</v>
      </c>
      <c r="J28" s="16">
        <v>30</v>
      </c>
      <c r="K28" s="16">
        <v>9100.2099999999991</v>
      </c>
      <c r="L28" s="44" t="s">
        <v>102</v>
      </c>
      <c r="M28" s="44" t="s">
        <v>102</v>
      </c>
      <c r="N28" s="38">
        <v>38</v>
      </c>
      <c r="O28" s="38">
        <v>75</v>
      </c>
      <c r="P28" s="17">
        <v>0.51</v>
      </c>
      <c r="Q28" s="16">
        <v>4610.7700000000004</v>
      </c>
      <c r="R28" s="16">
        <v>4489.4399999999996</v>
      </c>
      <c r="S28" s="16">
        <f t="shared" si="0"/>
        <v>4489.4399999999996</v>
      </c>
      <c r="T28" s="16">
        <f>(S28/(Notes!$I$28+Notes!$I$52))*Notes!$I$33</f>
        <v>223.4193212692775</v>
      </c>
      <c r="U28" s="16">
        <f t="shared" si="1"/>
        <v>471.28593212692772</v>
      </c>
      <c r="V28" s="16">
        <f t="shared" si="2"/>
        <v>5184.1499999999996</v>
      </c>
      <c r="W28" s="79">
        <f t="shared" si="3"/>
        <v>1.0654303875397003E-4</v>
      </c>
      <c r="X28" s="75">
        <f t="shared" si="4"/>
        <v>4794.4399999999996</v>
      </c>
      <c r="Y28" s="75">
        <f t="shared" si="5"/>
        <v>16.940000000000001</v>
      </c>
      <c r="Z28" s="82">
        <f t="shared" si="8"/>
        <v>4811.3799999999992</v>
      </c>
    </row>
    <row r="29" spans="1:26" s="5" customFormat="1" ht="15" x14ac:dyDescent="0.2">
      <c r="A29" s="37">
        <v>26</v>
      </c>
      <c r="B29" s="177">
        <v>1.1000000000000001</v>
      </c>
      <c r="C29" s="177" t="s">
        <v>99</v>
      </c>
      <c r="D29" s="37">
        <v>2</v>
      </c>
      <c r="E29" s="66" t="s">
        <v>109</v>
      </c>
      <c r="F29" s="66" t="s">
        <v>55</v>
      </c>
      <c r="G29" s="38">
        <v>1985</v>
      </c>
      <c r="H29" s="46">
        <v>262.51</v>
      </c>
      <c r="I29" s="67" t="s">
        <v>101</v>
      </c>
      <c r="J29" s="16">
        <v>30</v>
      </c>
      <c r="K29" s="16">
        <v>7875.36</v>
      </c>
      <c r="L29" s="44" t="s">
        <v>102</v>
      </c>
      <c r="M29" s="44" t="s">
        <v>102</v>
      </c>
      <c r="N29" s="38">
        <v>37</v>
      </c>
      <c r="O29" s="38">
        <v>75</v>
      </c>
      <c r="P29" s="17">
        <v>0.49</v>
      </c>
      <c r="Q29" s="16">
        <v>3885.18</v>
      </c>
      <c r="R29" s="16">
        <v>3990.18</v>
      </c>
      <c r="S29" s="16">
        <f t="shared" si="0"/>
        <v>3990.18</v>
      </c>
      <c r="T29" s="16">
        <f>(S29/(Notes!$I$28+Notes!$I$52))*Notes!$I$33</f>
        <v>198.57338718019301</v>
      </c>
      <c r="U29" s="16">
        <f t="shared" si="1"/>
        <v>418.87533871801929</v>
      </c>
      <c r="V29" s="16">
        <f t="shared" si="2"/>
        <v>4607.63</v>
      </c>
      <c r="W29" s="79">
        <f t="shared" si="3"/>
        <v>9.4694578986710448E-5</v>
      </c>
      <c r="X29" s="75">
        <f t="shared" si="4"/>
        <v>4261.26</v>
      </c>
      <c r="Y29" s="75">
        <f t="shared" si="5"/>
        <v>15.06</v>
      </c>
      <c r="Z29" s="82">
        <f t="shared" si="8"/>
        <v>4276.3200000000006</v>
      </c>
    </row>
    <row r="30" spans="1:26" s="5" customFormat="1" ht="15" x14ac:dyDescent="0.2">
      <c r="A30" s="37">
        <v>27</v>
      </c>
      <c r="B30" s="177">
        <v>1.1000000000000001</v>
      </c>
      <c r="C30" s="177" t="s">
        <v>99</v>
      </c>
      <c r="D30" s="37">
        <v>2</v>
      </c>
      <c r="E30" s="66" t="s">
        <v>109</v>
      </c>
      <c r="F30" s="66" t="s">
        <v>55</v>
      </c>
      <c r="G30" s="38">
        <v>1987</v>
      </c>
      <c r="H30" s="46">
        <v>10.33</v>
      </c>
      <c r="I30" s="67" t="s">
        <v>101</v>
      </c>
      <c r="J30" s="16">
        <v>30</v>
      </c>
      <c r="K30" s="16">
        <v>310.01</v>
      </c>
      <c r="L30" s="44" t="s">
        <v>102</v>
      </c>
      <c r="M30" s="44" t="s">
        <v>102</v>
      </c>
      <c r="N30" s="38">
        <v>35</v>
      </c>
      <c r="O30" s="38">
        <v>75</v>
      </c>
      <c r="P30" s="17">
        <v>0.47</v>
      </c>
      <c r="Q30" s="16">
        <v>144.66999999999999</v>
      </c>
      <c r="R30" s="16">
        <v>165.34</v>
      </c>
      <c r="S30" s="16">
        <f t="shared" si="0"/>
        <v>165.34</v>
      </c>
      <c r="T30" s="16">
        <f>(S30/(Notes!$I$28+Notes!$I$52))*Notes!$I$33</f>
        <v>8.2282312668534026</v>
      </c>
      <c r="U30" s="16">
        <f t="shared" si="1"/>
        <v>17.356823126685342</v>
      </c>
      <c r="V30" s="16">
        <f t="shared" si="2"/>
        <v>190.93</v>
      </c>
      <c r="W30" s="79">
        <f t="shared" si="3"/>
        <v>3.9239339890426585E-6</v>
      </c>
      <c r="X30" s="75">
        <f t="shared" si="4"/>
        <v>176.58</v>
      </c>
      <c r="Y30" s="75">
        <f t="shared" si="5"/>
        <v>0.62</v>
      </c>
      <c r="Z30" s="82">
        <f t="shared" si="8"/>
        <v>177.20000000000002</v>
      </c>
    </row>
    <row r="31" spans="1:26" s="5" customFormat="1" ht="15" x14ac:dyDescent="0.2">
      <c r="A31" s="37">
        <v>28</v>
      </c>
      <c r="B31" s="177">
        <v>1.1000000000000001</v>
      </c>
      <c r="C31" s="177" t="s">
        <v>99</v>
      </c>
      <c r="D31" s="37">
        <v>2</v>
      </c>
      <c r="E31" s="66" t="s">
        <v>109</v>
      </c>
      <c r="F31" s="66" t="s">
        <v>55</v>
      </c>
      <c r="G31" s="38">
        <v>1988</v>
      </c>
      <c r="H31" s="47">
        <v>1078.53</v>
      </c>
      <c r="I31" s="67" t="s">
        <v>101</v>
      </c>
      <c r="J31" s="16">
        <v>30</v>
      </c>
      <c r="K31" s="16">
        <v>32355.77</v>
      </c>
      <c r="L31" s="44" t="s">
        <v>102</v>
      </c>
      <c r="M31" s="44" t="s">
        <v>102</v>
      </c>
      <c r="N31" s="38">
        <v>34</v>
      </c>
      <c r="O31" s="38">
        <v>75</v>
      </c>
      <c r="P31" s="17">
        <v>0.45</v>
      </c>
      <c r="Q31" s="16">
        <v>14667.95</v>
      </c>
      <c r="R31" s="16">
        <v>17687.82</v>
      </c>
      <c r="S31" s="16">
        <f t="shared" si="0"/>
        <v>17687.82</v>
      </c>
      <c r="T31" s="16">
        <f>(S31/(Notes!$I$28+Notes!$I$52))*Notes!$I$33</f>
        <v>880.24358029802204</v>
      </c>
      <c r="U31" s="16">
        <f t="shared" si="1"/>
        <v>1856.8063580298021</v>
      </c>
      <c r="V31" s="16">
        <f t="shared" si="2"/>
        <v>20424.87</v>
      </c>
      <c r="W31" s="79">
        <f t="shared" si="3"/>
        <v>4.1976557699040338E-4</v>
      </c>
      <c r="X31" s="75">
        <f t="shared" si="4"/>
        <v>18889.45</v>
      </c>
      <c r="Y31" s="75">
        <f t="shared" si="5"/>
        <v>66.739999999999995</v>
      </c>
      <c r="Z31" s="82">
        <f t="shared" si="8"/>
        <v>18956.190000000002</v>
      </c>
    </row>
    <row r="32" spans="1:26" s="5" customFormat="1" ht="15" x14ac:dyDescent="0.2">
      <c r="A32" s="37">
        <v>29</v>
      </c>
      <c r="B32" s="177">
        <v>1.1000000000000001</v>
      </c>
      <c r="C32" s="177" t="s">
        <v>99</v>
      </c>
      <c r="D32" s="37">
        <v>2</v>
      </c>
      <c r="E32" s="66" t="s">
        <v>109</v>
      </c>
      <c r="F32" s="66" t="s">
        <v>55</v>
      </c>
      <c r="G32" s="38">
        <v>1989</v>
      </c>
      <c r="H32" s="46">
        <v>18.04</v>
      </c>
      <c r="I32" s="67" t="s">
        <v>101</v>
      </c>
      <c r="J32" s="16">
        <v>30</v>
      </c>
      <c r="K32" s="16">
        <v>541.21</v>
      </c>
      <c r="L32" s="44" t="s">
        <v>102</v>
      </c>
      <c r="M32" s="44" t="s">
        <v>102</v>
      </c>
      <c r="N32" s="38">
        <v>33</v>
      </c>
      <c r="O32" s="38">
        <v>75</v>
      </c>
      <c r="P32" s="17">
        <v>0.44</v>
      </c>
      <c r="Q32" s="16">
        <v>238.13</v>
      </c>
      <c r="R32" s="16">
        <v>303.08</v>
      </c>
      <c r="S32" s="16">
        <f t="shared" si="0"/>
        <v>303.08</v>
      </c>
      <c r="T32" s="16">
        <f>(S32/(Notes!$I$28+Notes!$I$52))*Notes!$I$33</f>
        <v>15.08293414998143</v>
      </c>
      <c r="U32" s="16">
        <f t="shared" si="1"/>
        <v>31.816293414998142</v>
      </c>
      <c r="V32" s="16">
        <f t="shared" si="2"/>
        <v>349.98</v>
      </c>
      <c r="W32" s="79">
        <f t="shared" si="3"/>
        <v>7.1926801313840132E-6</v>
      </c>
      <c r="X32" s="75">
        <f t="shared" si="4"/>
        <v>323.67</v>
      </c>
      <c r="Y32" s="75">
        <f t="shared" si="5"/>
        <v>1.1399999999999999</v>
      </c>
      <c r="Z32" s="82">
        <f t="shared" si="8"/>
        <v>324.81</v>
      </c>
    </row>
    <row r="33" spans="1:26" s="5" customFormat="1" ht="15" x14ac:dyDescent="0.2">
      <c r="A33" s="37">
        <v>30</v>
      </c>
      <c r="B33" s="177">
        <v>1.1000000000000001</v>
      </c>
      <c r="C33" s="177" t="s">
        <v>99</v>
      </c>
      <c r="D33" s="37">
        <v>2</v>
      </c>
      <c r="E33" s="66" t="s">
        <v>109</v>
      </c>
      <c r="F33" s="66" t="s">
        <v>55</v>
      </c>
      <c r="G33" s="38">
        <v>1990</v>
      </c>
      <c r="H33" s="46">
        <v>14.41</v>
      </c>
      <c r="I33" s="67" t="s">
        <v>101</v>
      </c>
      <c r="J33" s="16">
        <v>30</v>
      </c>
      <c r="K33" s="16">
        <v>432.42</v>
      </c>
      <c r="L33" s="44" t="s">
        <v>102</v>
      </c>
      <c r="M33" s="44" t="s">
        <v>102</v>
      </c>
      <c r="N33" s="38">
        <v>32</v>
      </c>
      <c r="O33" s="38">
        <v>75</v>
      </c>
      <c r="P33" s="17">
        <v>0.43</v>
      </c>
      <c r="Q33" s="16">
        <v>184.5</v>
      </c>
      <c r="R33" s="16">
        <v>247.92</v>
      </c>
      <c r="S33" s="16">
        <f t="shared" si="0"/>
        <v>247.92</v>
      </c>
      <c r="T33" s="16">
        <f>(S33/(Notes!$I$28+Notes!$I$52))*Notes!$I$33</f>
        <v>12.337868003376654</v>
      </c>
      <c r="U33" s="16">
        <f t="shared" si="1"/>
        <v>26.025786800337666</v>
      </c>
      <c r="V33" s="16">
        <f t="shared" si="2"/>
        <v>286.27999999999997</v>
      </c>
      <c r="W33" s="79">
        <f t="shared" si="3"/>
        <v>5.8835375393240041E-6</v>
      </c>
      <c r="X33" s="75">
        <f t="shared" si="4"/>
        <v>264.76</v>
      </c>
      <c r="Y33" s="75">
        <f t="shared" si="5"/>
        <v>0.94</v>
      </c>
      <c r="Z33" s="82">
        <f t="shared" si="8"/>
        <v>265.7</v>
      </c>
    </row>
    <row r="34" spans="1:26" s="5" customFormat="1" ht="15" x14ac:dyDescent="0.2">
      <c r="A34" s="37">
        <v>31</v>
      </c>
      <c r="B34" s="177">
        <v>1.1000000000000001</v>
      </c>
      <c r="C34" s="177" t="s">
        <v>99</v>
      </c>
      <c r="D34" s="37">
        <v>2</v>
      </c>
      <c r="E34" s="66" t="s">
        <v>109</v>
      </c>
      <c r="F34" s="66" t="s">
        <v>55</v>
      </c>
      <c r="G34" s="38">
        <v>1991</v>
      </c>
      <c r="H34" s="46">
        <v>6.39</v>
      </c>
      <c r="I34" s="67" t="s">
        <v>101</v>
      </c>
      <c r="J34" s="16">
        <v>30</v>
      </c>
      <c r="K34" s="16">
        <v>191.74</v>
      </c>
      <c r="L34" s="44" t="s">
        <v>102</v>
      </c>
      <c r="M34" s="44" t="s">
        <v>102</v>
      </c>
      <c r="N34" s="38">
        <v>31</v>
      </c>
      <c r="O34" s="38">
        <v>75</v>
      </c>
      <c r="P34" s="17">
        <v>0.41</v>
      </c>
      <c r="Q34" s="16">
        <v>79.25</v>
      </c>
      <c r="R34" s="16">
        <v>112.49</v>
      </c>
      <c r="S34" s="16">
        <f t="shared" si="0"/>
        <v>112.49</v>
      </c>
      <c r="T34" s="16">
        <f>(S34/(Notes!$I$28+Notes!$I$52))*Notes!$I$33</f>
        <v>5.598123474103903</v>
      </c>
      <c r="U34" s="16">
        <f t="shared" si="1"/>
        <v>11.80881234741039</v>
      </c>
      <c r="V34" s="16">
        <f t="shared" si="2"/>
        <v>129.9</v>
      </c>
      <c r="W34" s="79">
        <f t="shared" si="3"/>
        <v>2.6696644067283368E-6</v>
      </c>
      <c r="X34" s="75">
        <f t="shared" si="4"/>
        <v>120.13</v>
      </c>
      <c r="Y34" s="75">
        <f t="shared" si="5"/>
        <v>0.42</v>
      </c>
      <c r="Z34" s="82">
        <f t="shared" si="8"/>
        <v>120.55</v>
      </c>
    </row>
    <row r="35" spans="1:26" s="5" customFormat="1" ht="15" x14ac:dyDescent="0.2">
      <c r="A35" s="37">
        <v>32</v>
      </c>
      <c r="B35" s="177">
        <v>1.1000000000000001</v>
      </c>
      <c r="C35" s="177" t="s">
        <v>99</v>
      </c>
      <c r="D35" s="37">
        <v>2</v>
      </c>
      <c r="E35" s="66" t="s">
        <v>109</v>
      </c>
      <c r="F35" s="66" t="s">
        <v>55</v>
      </c>
      <c r="G35" s="38">
        <v>1992</v>
      </c>
      <c r="H35" s="46">
        <v>147.88999999999999</v>
      </c>
      <c r="I35" s="67" t="s">
        <v>101</v>
      </c>
      <c r="J35" s="16">
        <v>30</v>
      </c>
      <c r="K35" s="16">
        <v>4436.57</v>
      </c>
      <c r="L35" s="44" t="s">
        <v>102</v>
      </c>
      <c r="M35" s="44" t="s">
        <v>102</v>
      </c>
      <c r="N35" s="38">
        <v>30</v>
      </c>
      <c r="O35" s="38">
        <v>75</v>
      </c>
      <c r="P35" s="17">
        <v>0.4</v>
      </c>
      <c r="Q35" s="16">
        <v>1774.63</v>
      </c>
      <c r="R35" s="16">
        <v>2661.94</v>
      </c>
      <c r="S35" s="16">
        <f t="shared" si="0"/>
        <v>2661.94</v>
      </c>
      <c r="T35" s="16">
        <f>(S35/(Notes!$I$28+Notes!$I$52))*Notes!$I$33</f>
        <v>132.47283136862072</v>
      </c>
      <c r="U35" s="16">
        <f t="shared" si="1"/>
        <v>279.44128313686207</v>
      </c>
      <c r="V35" s="16">
        <f t="shared" si="2"/>
        <v>3073.85</v>
      </c>
      <c r="W35" s="79">
        <f t="shared" si="3"/>
        <v>6.3172809365834469E-5</v>
      </c>
      <c r="X35" s="75">
        <f t="shared" si="4"/>
        <v>2842.78</v>
      </c>
      <c r="Y35" s="75">
        <f t="shared" si="5"/>
        <v>10.039999999999999</v>
      </c>
      <c r="Z35" s="82">
        <f t="shared" si="8"/>
        <v>2852.82</v>
      </c>
    </row>
    <row r="36" spans="1:26" s="5" customFormat="1" ht="15" x14ac:dyDescent="0.2">
      <c r="A36" s="37">
        <v>33</v>
      </c>
      <c r="B36" s="177">
        <v>1.1000000000000001</v>
      </c>
      <c r="C36" s="177" t="s">
        <v>99</v>
      </c>
      <c r="D36" s="37">
        <v>2</v>
      </c>
      <c r="E36" s="66" t="s">
        <v>109</v>
      </c>
      <c r="F36" s="66" t="s">
        <v>55</v>
      </c>
      <c r="G36" s="38">
        <v>1993</v>
      </c>
      <c r="H36" s="46">
        <v>14.12</v>
      </c>
      <c r="I36" s="67" t="s">
        <v>101</v>
      </c>
      <c r="J36" s="16">
        <v>30</v>
      </c>
      <c r="K36" s="16">
        <v>423.51</v>
      </c>
      <c r="L36" s="44" t="s">
        <v>102</v>
      </c>
      <c r="M36" s="44" t="s">
        <v>102</v>
      </c>
      <c r="N36" s="38">
        <v>29</v>
      </c>
      <c r="O36" s="38">
        <v>75</v>
      </c>
      <c r="P36" s="17">
        <v>0.39</v>
      </c>
      <c r="Q36" s="16">
        <v>163.76</v>
      </c>
      <c r="R36" s="16">
        <v>259.75</v>
      </c>
      <c r="S36" s="16">
        <f t="shared" si="0"/>
        <v>259.75</v>
      </c>
      <c r="T36" s="16">
        <f>(S36/(Notes!$I$28+Notes!$I$52))*Notes!$I$33</f>
        <v>12.926594118574886</v>
      </c>
      <c r="U36" s="16">
        <f t="shared" si="1"/>
        <v>27.26765941185749</v>
      </c>
      <c r="V36" s="16">
        <f t="shared" si="2"/>
        <v>299.94</v>
      </c>
      <c r="W36" s="79">
        <f t="shared" si="3"/>
        <v>6.1642736116558683E-6</v>
      </c>
      <c r="X36" s="75">
        <f t="shared" si="4"/>
        <v>277.39</v>
      </c>
      <c r="Y36" s="75">
        <f t="shared" si="5"/>
        <v>0.98</v>
      </c>
      <c r="Z36" s="82">
        <f t="shared" si="8"/>
        <v>278.37</v>
      </c>
    </row>
    <row r="37" spans="1:26" s="5" customFormat="1" ht="15" x14ac:dyDescent="0.2">
      <c r="A37" s="37">
        <v>34</v>
      </c>
      <c r="B37" s="177">
        <v>1.1000000000000001</v>
      </c>
      <c r="C37" s="177" t="s">
        <v>99</v>
      </c>
      <c r="D37" s="37">
        <v>2</v>
      </c>
      <c r="E37" s="66" t="s">
        <v>109</v>
      </c>
      <c r="F37" s="66" t="s">
        <v>55</v>
      </c>
      <c r="G37" s="38">
        <v>1994</v>
      </c>
      <c r="H37" s="46">
        <v>11.5</v>
      </c>
      <c r="I37" s="67" t="s">
        <v>101</v>
      </c>
      <c r="J37" s="16">
        <v>30</v>
      </c>
      <c r="K37" s="16">
        <v>344.86</v>
      </c>
      <c r="L37" s="44" t="s">
        <v>102</v>
      </c>
      <c r="M37" s="44" t="s">
        <v>102</v>
      </c>
      <c r="N37" s="38">
        <v>28</v>
      </c>
      <c r="O37" s="38">
        <v>75</v>
      </c>
      <c r="P37" s="17">
        <v>0.37</v>
      </c>
      <c r="Q37" s="16">
        <v>128.75</v>
      </c>
      <c r="R37" s="16">
        <v>216.11</v>
      </c>
      <c r="S37" s="16">
        <f t="shared" si="0"/>
        <v>216.11</v>
      </c>
      <c r="T37" s="16">
        <f>(S37/(Notes!$I$28+Notes!$I$52))*Notes!$I$33</f>
        <v>10.754826775612006</v>
      </c>
      <c r="U37" s="16">
        <f t="shared" si="1"/>
        <v>22.686482677561202</v>
      </c>
      <c r="V37" s="16">
        <f t="shared" si="2"/>
        <v>249.55</v>
      </c>
      <c r="W37" s="79">
        <f t="shared" si="3"/>
        <v>5.1286740007625595E-6</v>
      </c>
      <c r="X37" s="75">
        <f t="shared" si="4"/>
        <v>230.79</v>
      </c>
      <c r="Y37" s="75">
        <f t="shared" si="5"/>
        <v>0.82</v>
      </c>
      <c r="Z37" s="82">
        <f t="shared" si="8"/>
        <v>231.60999999999999</v>
      </c>
    </row>
    <row r="38" spans="1:26" s="5" customFormat="1" ht="15" x14ac:dyDescent="0.2">
      <c r="A38" s="37">
        <v>35</v>
      </c>
      <c r="B38" s="177">
        <v>1.1000000000000001</v>
      </c>
      <c r="C38" s="177" t="s">
        <v>99</v>
      </c>
      <c r="D38" s="37">
        <v>2</v>
      </c>
      <c r="E38" s="66" t="s">
        <v>109</v>
      </c>
      <c r="F38" s="66" t="s">
        <v>55</v>
      </c>
      <c r="G38" s="38">
        <v>1995</v>
      </c>
      <c r="H38" s="46">
        <v>58.14</v>
      </c>
      <c r="I38" s="67" t="s">
        <v>101</v>
      </c>
      <c r="J38" s="16">
        <v>30</v>
      </c>
      <c r="K38" s="16">
        <v>1744.23</v>
      </c>
      <c r="L38" s="44" t="s">
        <v>102</v>
      </c>
      <c r="M38" s="44" t="s">
        <v>102</v>
      </c>
      <c r="N38" s="38">
        <v>27</v>
      </c>
      <c r="O38" s="38">
        <v>75</v>
      </c>
      <c r="P38" s="17">
        <v>0.36</v>
      </c>
      <c r="Q38" s="16">
        <v>627.91999999999996</v>
      </c>
      <c r="R38" s="16">
        <v>1116.31</v>
      </c>
      <c r="S38" s="16">
        <f t="shared" si="0"/>
        <v>1116.31</v>
      </c>
      <c r="T38" s="16">
        <f>(S38/(Notes!$I$28+Notes!$I$52))*Notes!$I$33</f>
        <v>55.55374891436508</v>
      </c>
      <c r="U38" s="16">
        <f t="shared" si="1"/>
        <v>117.18637489143651</v>
      </c>
      <c r="V38" s="16">
        <f t="shared" si="2"/>
        <v>1289.05</v>
      </c>
      <c r="W38" s="79">
        <f t="shared" si="3"/>
        <v>2.649215476130225E-5</v>
      </c>
      <c r="X38" s="75">
        <f t="shared" si="4"/>
        <v>1192.1500000000001</v>
      </c>
      <c r="Y38" s="75">
        <f t="shared" si="5"/>
        <v>4.21</v>
      </c>
      <c r="Z38" s="82">
        <f t="shared" si="8"/>
        <v>1196.3600000000001</v>
      </c>
    </row>
    <row r="39" spans="1:26" s="5" customFormat="1" ht="15" x14ac:dyDescent="0.2">
      <c r="A39" s="37">
        <v>36</v>
      </c>
      <c r="B39" s="177">
        <v>1.1000000000000001</v>
      </c>
      <c r="C39" s="177" t="s">
        <v>99</v>
      </c>
      <c r="D39" s="37">
        <v>2</v>
      </c>
      <c r="E39" s="66" t="s">
        <v>109</v>
      </c>
      <c r="F39" s="66" t="s">
        <v>55</v>
      </c>
      <c r="G39" s="38">
        <v>1996</v>
      </c>
      <c r="H39" s="46">
        <v>69.239999999999995</v>
      </c>
      <c r="I39" s="67" t="s">
        <v>101</v>
      </c>
      <c r="J39" s="16">
        <v>30</v>
      </c>
      <c r="K39" s="16">
        <v>2077.3200000000002</v>
      </c>
      <c r="L39" s="44" t="s">
        <v>102</v>
      </c>
      <c r="M39" s="44" t="s">
        <v>102</v>
      </c>
      <c r="N39" s="38">
        <v>26</v>
      </c>
      <c r="O39" s="38">
        <v>75</v>
      </c>
      <c r="P39" s="17">
        <v>0.35</v>
      </c>
      <c r="Q39" s="16">
        <v>720.14</v>
      </c>
      <c r="R39" s="16">
        <v>1357.18</v>
      </c>
      <c r="S39" s="16">
        <f t="shared" si="0"/>
        <v>1357.18</v>
      </c>
      <c r="T39" s="16">
        <f>(S39/(Notes!$I$28+Notes!$I$52))*Notes!$I$33</f>
        <v>67.54076999363798</v>
      </c>
      <c r="U39" s="16">
        <f t="shared" si="1"/>
        <v>142.47207699936379</v>
      </c>
      <c r="V39" s="16">
        <f t="shared" si="2"/>
        <v>1567.19</v>
      </c>
      <c r="W39" s="79">
        <f t="shared" si="3"/>
        <v>3.2208401551813563E-5</v>
      </c>
      <c r="X39" s="75">
        <f t="shared" si="4"/>
        <v>1449.38</v>
      </c>
      <c r="Y39" s="75">
        <f t="shared" si="5"/>
        <v>5.12</v>
      </c>
      <c r="Z39" s="82">
        <f t="shared" si="8"/>
        <v>1454.5</v>
      </c>
    </row>
    <row r="40" spans="1:26" s="5" customFormat="1" ht="15" x14ac:dyDescent="0.2">
      <c r="A40" s="37">
        <v>37</v>
      </c>
      <c r="B40" s="177">
        <v>1.1000000000000001</v>
      </c>
      <c r="C40" s="177" t="s">
        <v>99</v>
      </c>
      <c r="D40" s="37">
        <v>2</v>
      </c>
      <c r="E40" s="66" t="s">
        <v>109</v>
      </c>
      <c r="F40" s="66" t="s">
        <v>55</v>
      </c>
      <c r="G40" s="38">
        <v>1997</v>
      </c>
      <c r="H40" s="46">
        <v>16.29</v>
      </c>
      <c r="I40" s="67" t="s">
        <v>101</v>
      </c>
      <c r="J40" s="16">
        <v>30</v>
      </c>
      <c r="K40" s="16">
        <v>488.83</v>
      </c>
      <c r="L40" s="44" t="s">
        <v>102</v>
      </c>
      <c r="M40" s="44" t="s">
        <v>102</v>
      </c>
      <c r="N40" s="38">
        <v>25</v>
      </c>
      <c r="O40" s="38">
        <v>75</v>
      </c>
      <c r="P40" s="17">
        <v>0.33</v>
      </c>
      <c r="Q40" s="16">
        <v>162.94</v>
      </c>
      <c r="R40" s="16">
        <v>325.89</v>
      </c>
      <c r="S40" s="16">
        <f t="shared" si="0"/>
        <v>325.89</v>
      </c>
      <c r="T40" s="16">
        <f>(S40/(Notes!$I$28+Notes!$I$52))*Notes!$I$33</f>
        <v>16.218085687400844</v>
      </c>
      <c r="U40" s="16">
        <f t="shared" si="1"/>
        <v>34.210808568740084</v>
      </c>
      <c r="V40" s="16">
        <f t="shared" si="2"/>
        <v>376.32</v>
      </c>
      <c r="W40" s="79">
        <f t="shared" si="3"/>
        <v>7.7340116207852777E-6</v>
      </c>
      <c r="X40" s="75">
        <f t="shared" si="4"/>
        <v>348.03</v>
      </c>
      <c r="Y40" s="75">
        <f t="shared" si="5"/>
        <v>1.23</v>
      </c>
      <c r="Z40" s="82">
        <f t="shared" si="8"/>
        <v>349.26</v>
      </c>
    </row>
    <row r="41" spans="1:26" s="5" customFormat="1" ht="15" x14ac:dyDescent="0.2">
      <c r="A41" s="37">
        <v>38</v>
      </c>
      <c r="B41" s="177">
        <v>1.1000000000000001</v>
      </c>
      <c r="C41" s="177" t="s">
        <v>99</v>
      </c>
      <c r="D41" s="37">
        <v>2</v>
      </c>
      <c r="E41" s="66" t="s">
        <v>109</v>
      </c>
      <c r="F41" s="66" t="s">
        <v>55</v>
      </c>
      <c r="G41" s="38">
        <v>1998</v>
      </c>
      <c r="H41" s="46">
        <v>763.09</v>
      </c>
      <c r="I41" s="67" t="s">
        <v>101</v>
      </c>
      <c r="J41" s="16">
        <v>30</v>
      </c>
      <c r="K41" s="16">
        <v>22892.6</v>
      </c>
      <c r="L41" s="44" t="s">
        <v>102</v>
      </c>
      <c r="M41" s="44" t="s">
        <v>102</v>
      </c>
      <c r="N41" s="38">
        <v>24</v>
      </c>
      <c r="O41" s="38">
        <v>75</v>
      </c>
      <c r="P41" s="17">
        <v>0.32</v>
      </c>
      <c r="Q41" s="16">
        <v>7325.63</v>
      </c>
      <c r="R41" s="16">
        <v>15566.97</v>
      </c>
      <c r="S41" s="16">
        <f t="shared" si="0"/>
        <v>15566.97</v>
      </c>
      <c r="T41" s="16">
        <f>(S41/(Notes!$I$28+Notes!$I$52))*Notes!$I$33</f>
        <v>774.69837476816815</v>
      </c>
      <c r="U41" s="16">
        <f t="shared" si="1"/>
        <v>1634.1668374768169</v>
      </c>
      <c r="V41" s="16">
        <f t="shared" si="2"/>
        <v>17975.84</v>
      </c>
      <c r="W41" s="79">
        <f t="shared" si="3"/>
        <v>3.6943387397262128E-4</v>
      </c>
      <c r="X41" s="75">
        <f t="shared" si="4"/>
        <v>16624.52</v>
      </c>
      <c r="Y41" s="75">
        <f t="shared" si="5"/>
        <v>58.74</v>
      </c>
      <c r="Z41" s="82">
        <f t="shared" si="8"/>
        <v>16683.260000000002</v>
      </c>
    </row>
    <row r="42" spans="1:26" s="5" customFormat="1" ht="15" x14ac:dyDescent="0.2">
      <c r="A42" s="37">
        <v>39</v>
      </c>
      <c r="B42" s="177">
        <v>1.1000000000000001</v>
      </c>
      <c r="C42" s="177" t="s">
        <v>99</v>
      </c>
      <c r="D42" s="37">
        <v>2</v>
      </c>
      <c r="E42" s="66" t="s">
        <v>109</v>
      </c>
      <c r="F42" s="66" t="s">
        <v>55</v>
      </c>
      <c r="G42" s="38">
        <v>1999</v>
      </c>
      <c r="H42" s="46">
        <v>36.340000000000003</v>
      </c>
      <c r="I42" s="67" t="s">
        <v>101</v>
      </c>
      <c r="J42" s="16">
        <v>30</v>
      </c>
      <c r="K42" s="16">
        <v>1090.1500000000001</v>
      </c>
      <c r="L42" s="44" t="s">
        <v>102</v>
      </c>
      <c r="M42" s="44" t="s">
        <v>102</v>
      </c>
      <c r="N42" s="38">
        <v>23</v>
      </c>
      <c r="O42" s="38">
        <v>75</v>
      </c>
      <c r="P42" s="17">
        <v>0.31</v>
      </c>
      <c r="Q42" s="16">
        <v>334.31</v>
      </c>
      <c r="R42" s="16">
        <v>755.84</v>
      </c>
      <c r="S42" s="16">
        <f t="shared" si="0"/>
        <v>755.84</v>
      </c>
      <c r="T42" s="16">
        <f>(S42/(Notes!$I$28+Notes!$I$52))*Notes!$I$33</f>
        <v>37.614771505615558</v>
      </c>
      <c r="U42" s="16">
        <f t="shared" si="1"/>
        <v>79.345477150561564</v>
      </c>
      <c r="V42" s="16">
        <f t="shared" si="2"/>
        <v>872.8</v>
      </c>
      <c r="W42" s="79">
        <f t="shared" si="3"/>
        <v>1.7937514197016876E-5</v>
      </c>
      <c r="X42" s="75">
        <f t="shared" si="4"/>
        <v>807.19</v>
      </c>
      <c r="Y42" s="75">
        <f t="shared" si="5"/>
        <v>2.85</v>
      </c>
      <c r="Z42" s="82">
        <f t="shared" si="8"/>
        <v>810.04000000000008</v>
      </c>
    </row>
    <row r="43" spans="1:26" s="5" customFormat="1" ht="15" x14ac:dyDescent="0.2">
      <c r="A43" s="37">
        <v>40</v>
      </c>
      <c r="B43" s="177">
        <v>1.1000000000000001</v>
      </c>
      <c r="C43" s="177" t="s">
        <v>99</v>
      </c>
      <c r="D43" s="37">
        <v>2</v>
      </c>
      <c r="E43" s="66" t="s">
        <v>109</v>
      </c>
      <c r="F43" s="66" t="s">
        <v>55</v>
      </c>
      <c r="G43" s="38">
        <v>2000</v>
      </c>
      <c r="H43" s="46">
        <v>91.26</v>
      </c>
      <c r="I43" s="67" t="s">
        <v>101</v>
      </c>
      <c r="J43" s="16">
        <v>30</v>
      </c>
      <c r="K43" s="16">
        <v>2737.82</v>
      </c>
      <c r="L43" s="44" t="s">
        <v>102</v>
      </c>
      <c r="M43" s="44" t="s">
        <v>102</v>
      </c>
      <c r="N43" s="38">
        <v>22</v>
      </c>
      <c r="O43" s="38">
        <v>75</v>
      </c>
      <c r="P43" s="17">
        <v>0.28999999999999998</v>
      </c>
      <c r="Q43" s="16">
        <v>803.09</v>
      </c>
      <c r="R43" s="16">
        <v>1934.73</v>
      </c>
      <c r="S43" s="16">
        <f t="shared" si="0"/>
        <v>1934.73</v>
      </c>
      <c r="T43" s="16">
        <f>(S43/(Notes!$I$28+Notes!$I$52))*Notes!$I$33</f>
        <v>96.282846733514489</v>
      </c>
      <c r="U43" s="16">
        <f t="shared" si="1"/>
        <v>203.10128467335147</v>
      </c>
      <c r="V43" s="16">
        <f t="shared" si="2"/>
        <v>2234.11</v>
      </c>
      <c r="W43" s="79">
        <f t="shared" si="3"/>
        <v>4.5914734008590028E-5</v>
      </c>
      <c r="X43" s="75">
        <f t="shared" si="4"/>
        <v>2066.16</v>
      </c>
      <c r="Y43" s="75">
        <f t="shared" si="5"/>
        <v>7.3</v>
      </c>
      <c r="Z43" s="82">
        <f t="shared" si="8"/>
        <v>2073.46</v>
      </c>
    </row>
    <row r="44" spans="1:26" s="5" customFormat="1" ht="15" x14ac:dyDescent="0.2">
      <c r="A44" s="37">
        <v>41</v>
      </c>
      <c r="B44" s="177">
        <v>1.1000000000000001</v>
      </c>
      <c r="C44" s="177" t="s">
        <v>99</v>
      </c>
      <c r="D44" s="37">
        <v>2</v>
      </c>
      <c r="E44" s="66" t="s">
        <v>107</v>
      </c>
      <c r="F44" s="66" t="s">
        <v>55</v>
      </c>
      <c r="G44" s="38">
        <v>2000</v>
      </c>
      <c r="H44" s="46">
        <v>18.59</v>
      </c>
      <c r="I44" s="67" t="s">
        <v>101</v>
      </c>
      <c r="J44" s="16">
        <v>30</v>
      </c>
      <c r="K44" s="16">
        <v>557.80999999999995</v>
      </c>
      <c r="L44" s="44" t="s">
        <v>102</v>
      </c>
      <c r="M44" s="44" t="s">
        <v>102</v>
      </c>
      <c r="N44" s="38">
        <v>22</v>
      </c>
      <c r="O44" s="38">
        <v>60</v>
      </c>
      <c r="P44" s="17">
        <v>0.37</v>
      </c>
      <c r="Q44" s="16">
        <v>204.53</v>
      </c>
      <c r="R44" s="16">
        <v>353.28</v>
      </c>
      <c r="S44" s="16">
        <f t="shared" si="0"/>
        <v>353.28</v>
      </c>
      <c r="T44" s="16">
        <f>(S44/(Notes!$I$28+Notes!$I$52))*Notes!$I$33</f>
        <v>17.581163311684833</v>
      </c>
      <c r="U44" s="16">
        <f t="shared" si="1"/>
        <v>37.086116331168476</v>
      </c>
      <c r="V44" s="16">
        <f t="shared" si="2"/>
        <v>407.95</v>
      </c>
      <c r="W44" s="79">
        <f t="shared" si="3"/>
        <v>8.38406154522575E-6</v>
      </c>
      <c r="X44" s="75">
        <f t="shared" si="4"/>
        <v>377.28</v>
      </c>
      <c r="Y44" s="75">
        <f t="shared" si="5"/>
        <v>1.33</v>
      </c>
      <c r="Z44" s="82">
        <f t="shared" si="8"/>
        <v>378.60999999999996</v>
      </c>
    </row>
    <row r="45" spans="1:26" s="5" customFormat="1" ht="15" x14ac:dyDescent="0.2">
      <c r="A45" s="37">
        <v>42</v>
      </c>
      <c r="B45" s="177">
        <v>1.1000000000000001</v>
      </c>
      <c r="C45" s="177" t="s">
        <v>99</v>
      </c>
      <c r="D45" s="37">
        <v>2</v>
      </c>
      <c r="E45" s="66" t="s">
        <v>110</v>
      </c>
      <c r="F45" s="66" t="s">
        <v>55</v>
      </c>
      <c r="G45" s="38">
        <v>2000</v>
      </c>
      <c r="H45" s="46">
        <v>199.57</v>
      </c>
      <c r="I45" s="67" t="s">
        <v>101</v>
      </c>
      <c r="J45" s="16">
        <v>30</v>
      </c>
      <c r="K45" s="16">
        <v>5987.19</v>
      </c>
      <c r="L45" s="44" t="s">
        <v>102</v>
      </c>
      <c r="M45" s="44" t="s">
        <v>102</v>
      </c>
      <c r="N45" s="38">
        <v>22</v>
      </c>
      <c r="O45" s="38">
        <v>75</v>
      </c>
      <c r="P45" s="17">
        <v>0.28999999999999998</v>
      </c>
      <c r="Q45" s="16">
        <v>1756.24</v>
      </c>
      <c r="R45" s="16">
        <v>4230.95</v>
      </c>
      <c r="S45" s="16">
        <f t="shared" si="0"/>
        <v>4230.95</v>
      </c>
      <c r="T45" s="16">
        <f>(S45/(Notes!$I$28+Notes!$I$52))*Notes!$I$33</f>
        <v>210.55543170735095</v>
      </c>
      <c r="U45" s="16">
        <f t="shared" si="1"/>
        <v>444.15054317073509</v>
      </c>
      <c r="V45" s="16">
        <f t="shared" si="2"/>
        <v>4885.66</v>
      </c>
      <c r="W45" s="79">
        <f t="shared" si="3"/>
        <v>1.0040856509142699E-4</v>
      </c>
      <c r="X45" s="75">
        <f t="shared" si="4"/>
        <v>4518.3900000000003</v>
      </c>
      <c r="Y45" s="75">
        <f t="shared" si="5"/>
        <v>15.96</v>
      </c>
      <c r="Z45" s="82">
        <f t="shared" si="8"/>
        <v>4534.3500000000004</v>
      </c>
    </row>
    <row r="46" spans="1:26" s="5" customFormat="1" ht="15" x14ac:dyDescent="0.2">
      <c r="A46" s="37">
        <v>43</v>
      </c>
      <c r="B46" s="177">
        <v>1.1000000000000001</v>
      </c>
      <c r="C46" s="177" t="s">
        <v>99</v>
      </c>
      <c r="D46" s="37">
        <v>2</v>
      </c>
      <c r="E46" s="66" t="s">
        <v>109</v>
      </c>
      <c r="F46" s="66" t="s">
        <v>55</v>
      </c>
      <c r="G46" s="38">
        <v>2001</v>
      </c>
      <c r="H46" s="46">
        <v>225.47</v>
      </c>
      <c r="I46" s="67" t="s">
        <v>101</v>
      </c>
      <c r="J46" s="16">
        <v>30</v>
      </c>
      <c r="K46" s="16">
        <v>6764.16</v>
      </c>
      <c r="L46" s="44" t="s">
        <v>102</v>
      </c>
      <c r="M46" s="44" t="s">
        <v>102</v>
      </c>
      <c r="N46" s="38">
        <v>21</v>
      </c>
      <c r="O46" s="38">
        <v>75</v>
      </c>
      <c r="P46" s="17">
        <v>0.28000000000000003</v>
      </c>
      <c r="Q46" s="16">
        <v>1893.97</v>
      </c>
      <c r="R46" s="16">
        <v>4870.2</v>
      </c>
      <c r="S46" s="16">
        <f t="shared" si="0"/>
        <v>4870.2</v>
      </c>
      <c r="T46" s="16">
        <f>(S46/(Notes!$I$28+Notes!$I$52))*Notes!$I$33</f>
        <v>242.36804110214976</v>
      </c>
      <c r="U46" s="16">
        <f t="shared" si="1"/>
        <v>511.25680411021494</v>
      </c>
      <c r="V46" s="16">
        <f t="shared" si="2"/>
        <v>5623.82</v>
      </c>
      <c r="W46" s="79">
        <f t="shared" si="3"/>
        <v>1.1557899987565014E-4</v>
      </c>
      <c r="X46" s="75">
        <f t="shared" si="4"/>
        <v>5201.05</v>
      </c>
      <c r="Y46" s="75">
        <f t="shared" si="5"/>
        <v>18.38</v>
      </c>
      <c r="Z46" s="82">
        <f t="shared" si="8"/>
        <v>5219.43</v>
      </c>
    </row>
    <row r="47" spans="1:26" s="5" customFormat="1" ht="15" x14ac:dyDescent="0.2">
      <c r="A47" s="37">
        <v>44</v>
      </c>
      <c r="B47" s="177">
        <v>1.1000000000000001</v>
      </c>
      <c r="C47" s="177" t="s">
        <v>99</v>
      </c>
      <c r="D47" s="37">
        <v>2</v>
      </c>
      <c r="E47" s="66" t="s">
        <v>107</v>
      </c>
      <c r="F47" s="66" t="s">
        <v>55</v>
      </c>
      <c r="G47" s="38">
        <v>2001</v>
      </c>
      <c r="H47" s="46">
        <v>57.76</v>
      </c>
      <c r="I47" s="67" t="s">
        <v>101</v>
      </c>
      <c r="J47" s="16">
        <v>30</v>
      </c>
      <c r="K47" s="16">
        <v>1732.69</v>
      </c>
      <c r="L47" s="44" t="s">
        <v>102</v>
      </c>
      <c r="M47" s="44" t="s">
        <v>102</v>
      </c>
      <c r="N47" s="38">
        <v>21</v>
      </c>
      <c r="O47" s="38">
        <v>60</v>
      </c>
      <c r="P47" s="17">
        <v>0.35</v>
      </c>
      <c r="Q47" s="16">
        <v>606.44000000000005</v>
      </c>
      <c r="R47" s="16">
        <v>1126.25</v>
      </c>
      <c r="S47" s="16">
        <f t="shared" si="0"/>
        <v>1126.25</v>
      </c>
      <c r="T47" s="16">
        <f>(S47/(Notes!$I$28+Notes!$I$52))*Notes!$I$33</f>
        <v>56.048418194590816</v>
      </c>
      <c r="U47" s="16">
        <f t="shared" si="1"/>
        <v>118.22984181945908</v>
      </c>
      <c r="V47" s="16">
        <f t="shared" si="2"/>
        <v>1300.53</v>
      </c>
      <c r="W47" s="79">
        <f t="shared" si="3"/>
        <v>2.6728088151519659E-5</v>
      </c>
      <c r="X47" s="75">
        <f t="shared" si="4"/>
        <v>1202.76</v>
      </c>
      <c r="Y47" s="75">
        <f t="shared" si="5"/>
        <v>4.25</v>
      </c>
      <c r="Z47" s="82">
        <f t="shared" si="8"/>
        <v>1207.01</v>
      </c>
    </row>
    <row r="48" spans="1:26" s="5" customFormat="1" ht="15" x14ac:dyDescent="0.2">
      <c r="A48" s="37">
        <v>45</v>
      </c>
      <c r="B48" s="177">
        <v>1.1000000000000001</v>
      </c>
      <c r="C48" s="177" t="s">
        <v>99</v>
      </c>
      <c r="D48" s="37">
        <v>2</v>
      </c>
      <c r="E48" s="66" t="s">
        <v>109</v>
      </c>
      <c r="F48" s="66" t="s">
        <v>55</v>
      </c>
      <c r="G48" s="38">
        <v>2003</v>
      </c>
      <c r="H48" s="46">
        <v>49.7</v>
      </c>
      <c r="I48" s="67" t="s">
        <v>101</v>
      </c>
      <c r="J48" s="16">
        <v>30</v>
      </c>
      <c r="K48" s="16">
        <v>1490.96</v>
      </c>
      <c r="L48" s="44" t="s">
        <v>102</v>
      </c>
      <c r="M48" s="44" t="s">
        <v>102</v>
      </c>
      <c r="N48" s="38">
        <v>19</v>
      </c>
      <c r="O48" s="38">
        <v>75</v>
      </c>
      <c r="P48" s="17">
        <v>0.25</v>
      </c>
      <c r="Q48" s="16">
        <v>377.71</v>
      </c>
      <c r="R48" s="16">
        <v>1113.25</v>
      </c>
      <c r="S48" s="16">
        <f t="shared" si="0"/>
        <v>1113.25</v>
      </c>
      <c r="T48" s="16">
        <f>(S48/(Notes!$I$28+Notes!$I$52))*Notes!$I$33</f>
        <v>55.401466419647704</v>
      </c>
      <c r="U48" s="16">
        <f t="shared" si="1"/>
        <v>116.86514664196477</v>
      </c>
      <c r="V48" s="16">
        <f t="shared" si="2"/>
        <v>1285.52</v>
      </c>
      <c r="W48" s="79">
        <f t="shared" si="3"/>
        <v>2.6419607298979303E-5</v>
      </c>
      <c r="X48" s="75">
        <f t="shared" si="4"/>
        <v>1188.8800000000001</v>
      </c>
      <c r="Y48" s="75">
        <f t="shared" si="5"/>
        <v>4.2</v>
      </c>
      <c r="Z48" s="82">
        <f t="shared" si="8"/>
        <v>1193.0800000000002</v>
      </c>
    </row>
    <row r="49" spans="1:26" s="5" customFormat="1" ht="15" x14ac:dyDescent="0.2">
      <c r="A49" s="37">
        <v>46</v>
      </c>
      <c r="B49" s="177">
        <v>1.1000000000000001</v>
      </c>
      <c r="C49" s="177" t="s">
        <v>99</v>
      </c>
      <c r="D49" s="37">
        <v>2</v>
      </c>
      <c r="E49" s="66" t="s">
        <v>109</v>
      </c>
      <c r="F49" s="66" t="s">
        <v>55</v>
      </c>
      <c r="G49" s="38">
        <v>2004</v>
      </c>
      <c r="H49" s="46">
        <v>32.909999999999997</v>
      </c>
      <c r="I49" s="67" t="s">
        <v>101</v>
      </c>
      <c r="J49" s="16">
        <v>30</v>
      </c>
      <c r="K49" s="16">
        <v>987.27</v>
      </c>
      <c r="L49" s="44" t="s">
        <v>102</v>
      </c>
      <c r="M49" s="44" t="s">
        <v>102</v>
      </c>
      <c r="N49" s="38">
        <v>18</v>
      </c>
      <c r="O49" s="38">
        <v>75</v>
      </c>
      <c r="P49" s="17">
        <v>0.24</v>
      </c>
      <c r="Q49" s="16">
        <v>236.94</v>
      </c>
      <c r="R49" s="16">
        <v>750.32</v>
      </c>
      <c r="S49" s="16">
        <f t="shared" si="0"/>
        <v>750.32</v>
      </c>
      <c r="T49" s="16">
        <f>(S49/(Notes!$I$28+Notes!$I$52))*Notes!$I$33</f>
        <v>37.340065828870486</v>
      </c>
      <c r="U49" s="16">
        <f t="shared" si="1"/>
        <v>78.766006582887059</v>
      </c>
      <c r="V49" s="16">
        <f t="shared" si="2"/>
        <v>866.43</v>
      </c>
      <c r="W49" s="79">
        <f t="shared" si="3"/>
        <v>1.7806599937810875E-5</v>
      </c>
      <c r="X49" s="75">
        <f t="shared" si="4"/>
        <v>801.3</v>
      </c>
      <c r="Y49" s="75">
        <f t="shared" si="5"/>
        <v>2.83</v>
      </c>
      <c r="Z49" s="82">
        <f t="shared" si="8"/>
        <v>804.13</v>
      </c>
    </row>
    <row r="50" spans="1:26" s="5" customFormat="1" ht="15" x14ac:dyDescent="0.2">
      <c r="A50" s="37">
        <v>47</v>
      </c>
      <c r="B50" s="177">
        <v>1.1000000000000001</v>
      </c>
      <c r="C50" s="177" t="s">
        <v>99</v>
      </c>
      <c r="D50" s="37">
        <v>2</v>
      </c>
      <c r="E50" s="66" t="s">
        <v>109</v>
      </c>
      <c r="F50" s="66" t="s">
        <v>55</v>
      </c>
      <c r="G50" s="38">
        <v>2005</v>
      </c>
      <c r="H50" s="46">
        <v>3.05</v>
      </c>
      <c r="I50" s="67" t="s">
        <v>101</v>
      </c>
      <c r="J50" s="16">
        <v>30</v>
      </c>
      <c r="K50" s="16">
        <v>91.48</v>
      </c>
      <c r="L50" s="44" t="s">
        <v>102</v>
      </c>
      <c r="M50" s="44" t="s">
        <v>102</v>
      </c>
      <c r="N50" s="38">
        <v>17</v>
      </c>
      <c r="O50" s="38">
        <v>75</v>
      </c>
      <c r="P50" s="17">
        <v>0.23</v>
      </c>
      <c r="Q50" s="16">
        <v>20.73</v>
      </c>
      <c r="R50" s="16">
        <v>70.739999999999995</v>
      </c>
      <c r="S50" s="16">
        <f t="shared" si="0"/>
        <v>70.739999999999995</v>
      </c>
      <c r="T50" s="16">
        <f>(S50/(Notes!$I$28+Notes!$I$52))*Notes!$I$33</f>
        <v>3.5204129661135219</v>
      </c>
      <c r="U50" s="16">
        <f t="shared" si="1"/>
        <v>7.426041296611352</v>
      </c>
      <c r="V50" s="16">
        <f t="shared" si="2"/>
        <v>81.69</v>
      </c>
      <c r="W50" s="79">
        <f t="shared" si="3"/>
        <v>1.6788674779494829E-6</v>
      </c>
      <c r="X50" s="75">
        <f t="shared" si="4"/>
        <v>75.55</v>
      </c>
      <c r="Y50" s="75">
        <f t="shared" si="5"/>
        <v>0.27</v>
      </c>
      <c r="Z50" s="82">
        <f t="shared" si="8"/>
        <v>75.819999999999993</v>
      </c>
    </row>
    <row r="51" spans="1:26" s="5" customFormat="1" ht="15" x14ac:dyDescent="0.2">
      <c r="A51" s="37">
        <v>48</v>
      </c>
      <c r="B51" s="177">
        <v>1.1000000000000001</v>
      </c>
      <c r="C51" s="177" t="s">
        <v>99</v>
      </c>
      <c r="D51" s="37">
        <v>2</v>
      </c>
      <c r="E51" s="66" t="s">
        <v>109</v>
      </c>
      <c r="F51" s="66" t="s">
        <v>55</v>
      </c>
      <c r="G51" s="38">
        <v>2006</v>
      </c>
      <c r="H51" s="46">
        <v>21.69</v>
      </c>
      <c r="I51" s="67" t="s">
        <v>101</v>
      </c>
      <c r="J51" s="16">
        <v>30</v>
      </c>
      <c r="K51" s="16">
        <v>650.69000000000005</v>
      </c>
      <c r="L51" s="44" t="s">
        <v>102</v>
      </c>
      <c r="M51" s="44" t="s">
        <v>102</v>
      </c>
      <c r="N51" s="38">
        <v>16</v>
      </c>
      <c r="O51" s="38">
        <v>75</v>
      </c>
      <c r="P51" s="17">
        <v>0.21</v>
      </c>
      <c r="Q51" s="16">
        <v>138.81</v>
      </c>
      <c r="R51" s="16">
        <v>511.88</v>
      </c>
      <c r="S51" s="16">
        <f t="shared" si="0"/>
        <v>511.88</v>
      </c>
      <c r="T51" s="16">
        <f>(S51/(Notes!$I$28+Notes!$I$52))*Notes!$I$33</f>
        <v>25.473974965990809</v>
      </c>
      <c r="U51" s="16">
        <f t="shared" si="1"/>
        <v>53.735397496599084</v>
      </c>
      <c r="V51" s="16">
        <f t="shared" si="2"/>
        <v>591.09</v>
      </c>
      <c r="W51" s="79">
        <f t="shared" si="3"/>
        <v>1.2147897876620883E-5</v>
      </c>
      <c r="X51" s="75">
        <f t="shared" si="4"/>
        <v>546.66</v>
      </c>
      <c r="Y51" s="75">
        <f t="shared" si="5"/>
        <v>1.93</v>
      </c>
      <c r="Z51" s="82">
        <f t="shared" si="8"/>
        <v>548.58999999999992</v>
      </c>
    </row>
    <row r="52" spans="1:26" s="5" customFormat="1" ht="15" x14ac:dyDescent="0.2">
      <c r="A52" s="37">
        <v>49</v>
      </c>
      <c r="B52" s="177">
        <v>1.1000000000000001</v>
      </c>
      <c r="C52" s="177" t="s">
        <v>99</v>
      </c>
      <c r="D52" s="37">
        <v>2</v>
      </c>
      <c r="E52" s="66" t="s">
        <v>109</v>
      </c>
      <c r="F52" s="66" t="s">
        <v>55</v>
      </c>
      <c r="G52" s="38">
        <v>2007</v>
      </c>
      <c r="H52" s="46">
        <v>12.12</v>
      </c>
      <c r="I52" s="67" t="s">
        <v>101</v>
      </c>
      <c r="J52" s="16">
        <v>30</v>
      </c>
      <c r="K52" s="16">
        <v>363.65</v>
      </c>
      <c r="L52" s="44" t="s">
        <v>102</v>
      </c>
      <c r="M52" s="44" t="s">
        <v>102</v>
      </c>
      <c r="N52" s="38">
        <v>15</v>
      </c>
      <c r="O52" s="38">
        <v>75</v>
      </c>
      <c r="P52" s="17">
        <v>0.2</v>
      </c>
      <c r="Q52" s="16">
        <v>72.73</v>
      </c>
      <c r="R52" s="16">
        <v>290.92</v>
      </c>
      <c r="S52" s="16">
        <f t="shared" si="0"/>
        <v>290.92</v>
      </c>
      <c r="T52" s="16">
        <f>(S52/(Notes!$I$28+Notes!$I$52))*Notes!$I$33</f>
        <v>14.477785412803874</v>
      </c>
      <c r="U52" s="16">
        <f t="shared" si="1"/>
        <v>30.539778541280391</v>
      </c>
      <c r="V52" s="16">
        <f t="shared" si="2"/>
        <v>335.94</v>
      </c>
      <c r="W52" s="79">
        <f t="shared" si="3"/>
        <v>6.9041344172156846E-6</v>
      </c>
      <c r="X52" s="75">
        <f t="shared" si="4"/>
        <v>310.69</v>
      </c>
      <c r="Y52" s="75">
        <f t="shared" si="5"/>
        <v>1.1000000000000001</v>
      </c>
      <c r="Z52" s="82">
        <f t="shared" si="8"/>
        <v>311.79000000000002</v>
      </c>
    </row>
    <row r="53" spans="1:26" s="5" customFormat="1" ht="15" x14ac:dyDescent="0.2">
      <c r="A53" s="37">
        <v>50</v>
      </c>
      <c r="B53" s="177">
        <v>1.1000000000000001</v>
      </c>
      <c r="C53" s="177" t="s">
        <v>99</v>
      </c>
      <c r="D53" s="37">
        <v>2</v>
      </c>
      <c r="E53" s="66" t="s">
        <v>109</v>
      </c>
      <c r="F53" s="66" t="s">
        <v>55</v>
      </c>
      <c r="G53" s="38">
        <v>2008</v>
      </c>
      <c r="H53" s="46">
        <v>205.13</v>
      </c>
      <c r="I53" s="67" t="s">
        <v>101</v>
      </c>
      <c r="J53" s="16">
        <v>30</v>
      </c>
      <c r="K53" s="16">
        <v>6153.83</v>
      </c>
      <c r="L53" s="44" t="s">
        <v>102</v>
      </c>
      <c r="M53" s="44" t="s">
        <v>102</v>
      </c>
      <c r="N53" s="38">
        <v>14</v>
      </c>
      <c r="O53" s="38">
        <v>75</v>
      </c>
      <c r="P53" s="17">
        <v>0.19</v>
      </c>
      <c r="Q53" s="16">
        <v>1148.72</v>
      </c>
      <c r="R53" s="16">
        <v>5005.12</v>
      </c>
      <c r="S53" s="16">
        <f t="shared" si="0"/>
        <v>5005.12</v>
      </c>
      <c r="T53" s="16">
        <f>(S53/(Notes!$I$28+Notes!$I$52))*Notes!$I$33</f>
        <v>249.0824052156363</v>
      </c>
      <c r="U53" s="16">
        <f t="shared" si="1"/>
        <v>525.42024052156364</v>
      </c>
      <c r="V53" s="16">
        <f t="shared" si="2"/>
        <v>5779.62</v>
      </c>
      <c r="W53" s="79">
        <f t="shared" si="3"/>
        <v>1.187809530286007E-4</v>
      </c>
      <c r="X53" s="75">
        <f t="shared" si="4"/>
        <v>5345.14</v>
      </c>
      <c r="Y53" s="75">
        <f t="shared" si="5"/>
        <v>18.89</v>
      </c>
      <c r="Z53" s="82">
        <f t="shared" si="8"/>
        <v>5364.0300000000007</v>
      </c>
    </row>
    <row r="54" spans="1:26" s="5" customFormat="1" ht="15" x14ac:dyDescent="0.2">
      <c r="A54" s="37">
        <v>51</v>
      </c>
      <c r="B54" s="177">
        <v>1.1000000000000001</v>
      </c>
      <c r="C54" s="177" t="s">
        <v>99</v>
      </c>
      <c r="D54" s="37">
        <v>2</v>
      </c>
      <c r="E54" s="66" t="s">
        <v>109</v>
      </c>
      <c r="F54" s="66" t="s">
        <v>55</v>
      </c>
      <c r="G54" s="38">
        <v>2016</v>
      </c>
      <c r="H54" s="46">
        <v>3.24</v>
      </c>
      <c r="I54" s="67" t="s">
        <v>101</v>
      </c>
      <c r="J54" s="16">
        <v>30</v>
      </c>
      <c r="K54" s="16">
        <v>97.35</v>
      </c>
      <c r="L54" s="44" t="s">
        <v>102</v>
      </c>
      <c r="M54" s="44" t="s">
        <v>102</v>
      </c>
      <c r="N54" s="38">
        <v>6</v>
      </c>
      <c r="O54" s="38">
        <v>75</v>
      </c>
      <c r="P54" s="17">
        <v>0.08</v>
      </c>
      <c r="Q54" s="16">
        <v>7.79</v>
      </c>
      <c r="R54" s="16">
        <v>89.56</v>
      </c>
      <c r="S54" s="16">
        <f t="shared" si="0"/>
        <v>89.56</v>
      </c>
      <c r="T54" s="16">
        <f>(S54/(Notes!$I$28+Notes!$I$52))*Notes!$I$33</f>
        <v>4.4570000741465519</v>
      </c>
      <c r="U54" s="16">
        <f t="shared" si="1"/>
        <v>9.4017000074146555</v>
      </c>
      <c r="V54" s="16">
        <f t="shared" si="2"/>
        <v>103.42</v>
      </c>
      <c r="W54" s="79">
        <f t="shared" si="3"/>
        <v>2.1254556808610052E-6</v>
      </c>
      <c r="X54" s="75">
        <f t="shared" si="4"/>
        <v>95.65</v>
      </c>
      <c r="Y54" s="75">
        <f t="shared" si="5"/>
        <v>0.34</v>
      </c>
      <c r="Z54" s="82">
        <f t="shared" si="8"/>
        <v>95.990000000000009</v>
      </c>
    </row>
    <row r="55" spans="1:26" s="5" customFormat="1" ht="15" x14ac:dyDescent="0.2">
      <c r="A55" s="37">
        <v>52</v>
      </c>
      <c r="B55" s="177">
        <v>1.1000000000000001</v>
      </c>
      <c r="C55" s="177" t="s">
        <v>99</v>
      </c>
      <c r="D55" s="37">
        <v>2</v>
      </c>
      <c r="E55" s="66" t="s">
        <v>109</v>
      </c>
      <c r="F55" s="66" t="s">
        <v>55</v>
      </c>
      <c r="G55" s="38">
        <v>2019</v>
      </c>
      <c r="H55" s="46">
        <v>0.63</v>
      </c>
      <c r="I55" s="67" t="s">
        <v>101</v>
      </c>
      <c r="J55" s="16">
        <v>30</v>
      </c>
      <c r="K55" s="16">
        <v>18.82</v>
      </c>
      <c r="L55" s="44" t="s">
        <v>102</v>
      </c>
      <c r="M55" s="44" t="s">
        <v>102</v>
      </c>
      <c r="N55" s="38">
        <v>3</v>
      </c>
      <c r="O55" s="38">
        <v>75</v>
      </c>
      <c r="P55" s="17">
        <v>0.04</v>
      </c>
      <c r="Q55" s="16">
        <v>0.75</v>
      </c>
      <c r="R55" s="16">
        <v>18.07</v>
      </c>
      <c r="S55" s="16">
        <f t="shared" si="0"/>
        <v>18.07</v>
      </c>
      <c r="T55" s="16">
        <f>(S55/(Notes!$I$28+Notes!$I$52))*Notes!$I$33</f>
        <v>0.89926296717092669</v>
      </c>
      <c r="U55" s="16">
        <f t="shared" si="1"/>
        <v>1.8969262967170928</v>
      </c>
      <c r="V55" s="16">
        <f t="shared" si="2"/>
        <v>20.87</v>
      </c>
      <c r="W55" s="79">
        <f t="shared" si="3"/>
        <v>4.2891375033426016E-7</v>
      </c>
      <c r="X55" s="75">
        <f t="shared" si="4"/>
        <v>19.3</v>
      </c>
      <c r="Y55" s="75">
        <f t="shared" si="5"/>
        <v>7.0000000000000007E-2</v>
      </c>
      <c r="Z55" s="82">
        <f t="shared" si="8"/>
        <v>19.37</v>
      </c>
    </row>
    <row r="56" spans="1:26" s="5" customFormat="1" ht="15" x14ac:dyDescent="0.2">
      <c r="A56" s="37">
        <v>53</v>
      </c>
      <c r="B56" s="177">
        <v>1.1000000000000001</v>
      </c>
      <c r="C56" s="177" t="s">
        <v>99</v>
      </c>
      <c r="D56" s="37">
        <v>2</v>
      </c>
      <c r="E56" s="66" t="s">
        <v>111</v>
      </c>
      <c r="F56" s="66" t="s">
        <v>55</v>
      </c>
      <c r="G56" s="38">
        <v>1982</v>
      </c>
      <c r="H56" s="46">
        <v>100</v>
      </c>
      <c r="I56" s="67" t="s">
        <v>101</v>
      </c>
      <c r="J56" s="16">
        <v>75</v>
      </c>
      <c r="K56" s="16">
        <v>7500</v>
      </c>
      <c r="L56" s="44" t="s">
        <v>102</v>
      </c>
      <c r="M56" s="44" t="s">
        <v>102</v>
      </c>
      <c r="N56" s="38">
        <v>40</v>
      </c>
      <c r="O56" s="38">
        <v>75</v>
      </c>
      <c r="P56" s="17">
        <v>0.53</v>
      </c>
      <c r="Q56" s="16">
        <v>4000</v>
      </c>
      <c r="R56" s="16">
        <v>3500</v>
      </c>
      <c r="S56" s="16">
        <f t="shared" si="0"/>
        <v>3500</v>
      </c>
      <c r="T56" s="16">
        <f>(S56/(Notes!$I$28+Notes!$I$52))*Notes!$I$33</f>
        <v>174.17932402314574</v>
      </c>
      <c r="U56" s="16">
        <f t="shared" si="1"/>
        <v>367.41793240231459</v>
      </c>
      <c r="V56" s="16">
        <f t="shared" si="2"/>
        <v>4041.6</v>
      </c>
      <c r="W56" s="79">
        <f t="shared" si="3"/>
        <v>8.3061706437515361E-5</v>
      </c>
      <c r="X56" s="75">
        <f t="shared" si="4"/>
        <v>3737.78</v>
      </c>
      <c r="Y56" s="75">
        <f t="shared" si="5"/>
        <v>13.21</v>
      </c>
      <c r="Z56" s="82">
        <f t="shared" si="8"/>
        <v>3750.9900000000002</v>
      </c>
    </row>
    <row r="57" spans="1:26" s="5" customFormat="1" ht="15" x14ac:dyDescent="0.2">
      <c r="A57" s="37">
        <v>54</v>
      </c>
      <c r="B57" s="177">
        <v>1.1000000000000001</v>
      </c>
      <c r="C57" s="177" t="s">
        <v>99</v>
      </c>
      <c r="D57" s="37">
        <v>3</v>
      </c>
      <c r="E57" s="66" t="s">
        <v>112</v>
      </c>
      <c r="F57" s="66" t="s">
        <v>55</v>
      </c>
      <c r="G57" s="38">
        <v>1963</v>
      </c>
      <c r="H57" s="46">
        <v>104.41</v>
      </c>
      <c r="I57" s="67" t="s">
        <v>101</v>
      </c>
      <c r="J57" s="16">
        <v>35</v>
      </c>
      <c r="K57" s="16">
        <v>3654.36</v>
      </c>
      <c r="L57" s="44" t="s">
        <v>102</v>
      </c>
      <c r="M57" s="44" t="s">
        <v>102</v>
      </c>
      <c r="N57" s="38">
        <v>59</v>
      </c>
      <c r="O57" s="38">
        <v>50</v>
      </c>
      <c r="P57" s="17">
        <v>1</v>
      </c>
      <c r="Q57" s="16">
        <v>3654.36</v>
      </c>
      <c r="R57" s="16">
        <v>0</v>
      </c>
      <c r="S57" s="16">
        <f t="shared" si="0"/>
        <v>0</v>
      </c>
      <c r="T57" s="16">
        <f>(S57/(Notes!$I$28+Notes!$I$52))*Notes!$I$33</f>
        <v>0</v>
      </c>
      <c r="U57" s="16">
        <f t="shared" si="1"/>
        <v>0</v>
      </c>
      <c r="V57" s="16">
        <f t="shared" si="2"/>
        <v>0</v>
      </c>
      <c r="W57" s="79">
        <f t="shared" si="3"/>
        <v>0</v>
      </c>
      <c r="X57" s="75">
        <f t="shared" si="4"/>
        <v>0</v>
      </c>
      <c r="Y57" s="75">
        <f t="shared" si="5"/>
        <v>0</v>
      </c>
      <c r="Z57" s="82">
        <f t="shared" si="8"/>
        <v>0</v>
      </c>
    </row>
    <row r="58" spans="1:26" s="5" customFormat="1" ht="15" x14ac:dyDescent="0.2">
      <c r="A58" s="37">
        <v>55</v>
      </c>
      <c r="B58" s="177">
        <v>1.1000000000000001</v>
      </c>
      <c r="C58" s="177" t="s">
        <v>99</v>
      </c>
      <c r="D58" s="37">
        <v>3</v>
      </c>
      <c r="E58" s="66" t="s">
        <v>112</v>
      </c>
      <c r="F58" s="66" t="s">
        <v>55</v>
      </c>
      <c r="G58" s="38">
        <v>1964</v>
      </c>
      <c r="H58" s="47">
        <v>1752.8</v>
      </c>
      <c r="I58" s="67" t="s">
        <v>101</v>
      </c>
      <c r="J58" s="16">
        <v>35</v>
      </c>
      <c r="K58" s="16">
        <v>61347.92</v>
      </c>
      <c r="L58" s="44" t="s">
        <v>102</v>
      </c>
      <c r="M58" s="44" t="s">
        <v>102</v>
      </c>
      <c r="N58" s="38">
        <v>58</v>
      </c>
      <c r="O58" s="38">
        <v>50</v>
      </c>
      <c r="P58" s="17">
        <v>1</v>
      </c>
      <c r="Q58" s="16">
        <v>61347.92</v>
      </c>
      <c r="R58" s="16">
        <v>0</v>
      </c>
      <c r="S58" s="16">
        <f t="shared" si="0"/>
        <v>0</v>
      </c>
      <c r="T58" s="16">
        <f>(S58/(Notes!$I$28+Notes!$I$52))*Notes!$I$33</f>
        <v>0</v>
      </c>
      <c r="U58" s="16">
        <f t="shared" si="1"/>
        <v>0</v>
      </c>
      <c r="V58" s="16">
        <f t="shared" si="2"/>
        <v>0</v>
      </c>
      <c r="W58" s="79">
        <f t="shared" si="3"/>
        <v>0</v>
      </c>
      <c r="X58" s="75">
        <f t="shared" si="4"/>
        <v>0</v>
      </c>
      <c r="Y58" s="75">
        <f t="shared" si="5"/>
        <v>0</v>
      </c>
      <c r="Z58" s="82">
        <f t="shared" si="8"/>
        <v>0</v>
      </c>
    </row>
    <row r="59" spans="1:26" s="5" customFormat="1" ht="15" x14ac:dyDescent="0.2">
      <c r="A59" s="37">
        <v>56</v>
      </c>
      <c r="B59" s="177">
        <v>1.1000000000000001</v>
      </c>
      <c r="C59" s="177" t="s">
        <v>99</v>
      </c>
      <c r="D59" s="37">
        <v>3</v>
      </c>
      <c r="E59" s="66" t="s">
        <v>113</v>
      </c>
      <c r="F59" s="66" t="s">
        <v>55</v>
      </c>
      <c r="G59" s="38">
        <v>1965</v>
      </c>
      <c r="H59" s="46">
        <v>40.159999999999997</v>
      </c>
      <c r="I59" s="67" t="s">
        <v>101</v>
      </c>
      <c r="J59" s="16">
        <v>35</v>
      </c>
      <c r="K59" s="16">
        <v>1405.58</v>
      </c>
      <c r="L59" s="44" t="s">
        <v>102</v>
      </c>
      <c r="M59" s="44" t="s">
        <v>102</v>
      </c>
      <c r="N59" s="38">
        <v>57</v>
      </c>
      <c r="O59" s="38">
        <v>50</v>
      </c>
      <c r="P59" s="17">
        <v>1</v>
      </c>
      <c r="Q59" s="16">
        <v>1405.58</v>
      </c>
      <c r="R59" s="16">
        <v>0</v>
      </c>
      <c r="S59" s="16">
        <f t="shared" si="0"/>
        <v>0</v>
      </c>
      <c r="T59" s="16">
        <f>(S59/(Notes!$I$28+Notes!$I$52))*Notes!$I$33</f>
        <v>0</v>
      </c>
      <c r="U59" s="16">
        <f t="shared" si="1"/>
        <v>0</v>
      </c>
      <c r="V59" s="16">
        <f t="shared" si="2"/>
        <v>0</v>
      </c>
      <c r="W59" s="79">
        <f t="shared" si="3"/>
        <v>0</v>
      </c>
      <c r="X59" s="75">
        <f t="shared" si="4"/>
        <v>0</v>
      </c>
      <c r="Y59" s="75">
        <f t="shared" si="5"/>
        <v>0</v>
      </c>
      <c r="Z59" s="82">
        <f t="shared" si="8"/>
        <v>0</v>
      </c>
    </row>
    <row r="60" spans="1:26" s="5" customFormat="1" ht="15" x14ac:dyDescent="0.2">
      <c r="A60" s="37">
        <v>57</v>
      </c>
      <c r="B60" s="177">
        <v>1.1000000000000001</v>
      </c>
      <c r="C60" s="177" t="s">
        <v>99</v>
      </c>
      <c r="D60" s="37">
        <v>3</v>
      </c>
      <c r="E60" s="66" t="s">
        <v>113</v>
      </c>
      <c r="F60" s="66" t="s">
        <v>55</v>
      </c>
      <c r="G60" s="38">
        <v>1994</v>
      </c>
      <c r="H60" s="46">
        <v>26.39</v>
      </c>
      <c r="I60" s="67" t="s">
        <v>101</v>
      </c>
      <c r="J60" s="16">
        <v>35</v>
      </c>
      <c r="K60" s="16">
        <v>923.68</v>
      </c>
      <c r="L60" s="44" t="s">
        <v>102</v>
      </c>
      <c r="M60" s="44" t="s">
        <v>102</v>
      </c>
      <c r="N60" s="38">
        <v>28</v>
      </c>
      <c r="O60" s="38">
        <v>75</v>
      </c>
      <c r="P60" s="17">
        <v>0.37</v>
      </c>
      <c r="Q60" s="16">
        <v>344.84</v>
      </c>
      <c r="R60" s="16">
        <v>578.84</v>
      </c>
      <c r="S60" s="16">
        <f t="shared" si="0"/>
        <v>578.84</v>
      </c>
      <c r="T60" s="16">
        <f>(S60/(Notes!$I$28+Notes!$I$52))*Notes!$I$33</f>
        <v>28.806274262159334</v>
      </c>
      <c r="U60" s="16">
        <f t="shared" si="1"/>
        <v>60.764627426215945</v>
      </c>
      <c r="V60" s="16">
        <f t="shared" si="2"/>
        <v>668.41</v>
      </c>
      <c r="W60" s="79">
        <f t="shared" si="3"/>
        <v>1.3736954473451021E-5</v>
      </c>
      <c r="X60" s="75">
        <f t="shared" si="4"/>
        <v>618.16</v>
      </c>
      <c r="Y60" s="75">
        <f t="shared" si="5"/>
        <v>2.1800000000000002</v>
      </c>
      <c r="Z60" s="82">
        <f t="shared" si="8"/>
        <v>620.33999999999992</v>
      </c>
    </row>
    <row r="61" spans="1:26" s="5" customFormat="1" ht="15" x14ac:dyDescent="0.2">
      <c r="A61" s="37">
        <v>58</v>
      </c>
      <c r="B61" s="177">
        <v>1.1000000000000001</v>
      </c>
      <c r="C61" s="177" t="s">
        <v>99</v>
      </c>
      <c r="D61" s="37">
        <v>3</v>
      </c>
      <c r="E61" s="66" t="s">
        <v>114</v>
      </c>
      <c r="F61" s="66" t="s">
        <v>55</v>
      </c>
      <c r="G61" s="38">
        <v>2000</v>
      </c>
      <c r="H61" s="46">
        <v>1.06</v>
      </c>
      <c r="I61" s="67" t="s">
        <v>101</v>
      </c>
      <c r="J61" s="16">
        <v>45</v>
      </c>
      <c r="K61" s="16">
        <v>47.61</v>
      </c>
      <c r="L61" s="44" t="s">
        <v>102</v>
      </c>
      <c r="M61" s="44" t="s">
        <v>102</v>
      </c>
      <c r="N61" s="38">
        <v>22</v>
      </c>
      <c r="O61" s="38">
        <v>60</v>
      </c>
      <c r="P61" s="17">
        <v>0.37</v>
      </c>
      <c r="Q61" s="16">
        <v>17.46</v>
      </c>
      <c r="R61" s="16">
        <v>30.15</v>
      </c>
      <c r="S61" s="16">
        <f t="shared" si="0"/>
        <v>30.15</v>
      </c>
      <c r="T61" s="16">
        <f>(S61/(Notes!$I$28+Notes!$I$52))*Notes!$I$33</f>
        <v>1.5004304626565266</v>
      </c>
      <c r="U61" s="16">
        <f t="shared" si="1"/>
        <v>3.1650430462656529</v>
      </c>
      <c r="V61" s="16">
        <f t="shared" si="2"/>
        <v>34.82</v>
      </c>
      <c r="W61" s="79">
        <f t="shared" si="3"/>
        <v>7.1560981248868888E-7</v>
      </c>
      <c r="X61" s="75">
        <f t="shared" si="4"/>
        <v>32.200000000000003</v>
      </c>
      <c r="Y61" s="75">
        <f t="shared" si="5"/>
        <v>0.11</v>
      </c>
      <c r="Z61" s="82">
        <f t="shared" si="8"/>
        <v>32.31</v>
      </c>
    </row>
    <row r="62" spans="1:26" s="5" customFormat="1" ht="15" x14ac:dyDescent="0.2">
      <c r="A62" s="37">
        <v>59</v>
      </c>
      <c r="B62" s="177">
        <v>1.1000000000000001</v>
      </c>
      <c r="C62" s="177" t="s">
        <v>99</v>
      </c>
      <c r="D62" s="37">
        <v>4</v>
      </c>
      <c r="E62" s="66" t="s">
        <v>115</v>
      </c>
      <c r="F62" s="66" t="s">
        <v>55</v>
      </c>
      <c r="G62" s="38">
        <v>1963</v>
      </c>
      <c r="H62" s="47">
        <v>17590.23</v>
      </c>
      <c r="I62" s="67" t="s">
        <v>101</v>
      </c>
      <c r="J62" s="16">
        <v>45</v>
      </c>
      <c r="K62" s="16">
        <v>791560.21</v>
      </c>
      <c r="L62" s="44" t="s">
        <v>102</v>
      </c>
      <c r="M62" s="44" t="s">
        <v>102</v>
      </c>
      <c r="N62" s="38">
        <v>59</v>
      </c>
      <c r="O62" s="38">
        <v>50</v>
      </c>
      <c r="P62" s="17">
        <v>1</v>
      </c>
      <c r="Q62" s="16">
        <v>791560.21</v>
      </c>
      <c r="R62" s="16">
        <v>0</v>
      </c>
      <c r="S62" s="16">
        <f t="shared" si="0"/>
        <v>0</v>
      </c>
      <c r="T62" s="16">
        <f>(S62/(Notes!$I$28+Notes!$I$52))*Notes!$I$33</f>
        <v>0</v>
      </c>
      <c r="U62" s="16">
        <f t="shared" si="1"/>
        <v>0</v>
      </c>
      <c r="V62" s="16">
        <f t="shared" si="2"/>
        <v>0</v>
      </c>
      <c r="W62" s="79">
        <f t="shared" si="3"/>
        <v>0</v>
      </c>
      <c r="X62" s="75">
        <f t="shared" si="4"/>
        <v>0</v>
      </c>
      <c r="Y62" s="75">
        <f t="shared" si="5"/>
        <v>0</v>
      </c>
      <c r="Z62" s="82">
        <f t="shared" si="8"/>
        <v>0</v>
      </c>
    </row>
    <row r="63" spans="1:26" s="5" customFormat="1" ht="15" x14ac:dyDescent="0.2">
      <c r="A63" s="37">
        <v>60</v>
      </c>
      <c r="B63" s="177">
        <v>1.1000000000000001</v>
      </c>
      <c r="C63" s="177" t="s">
        <v>99</v>
      </c>
      <c r="D63" s="37">
        <v>4</v>
      </c>
      <c r="E63" s="66" t="s">
        <v>115</v>
      </c>
      <c r="F63" s="66" t="s">
        <v>55</v>
      </c>
      <c r="G63" s="38">
        <v>1964</v>
      </c>
      <c r="H63" s="47">
        <v>36219.58</v>
      </c>
      <c r="I63" s="67" t="s">
        <v>101</v>
      </c>
      <c r="J63" s="16">
        <v>45</v>
      </c>
      <c r="K63" s="16">
        <v>1629881.31</v>
      </c>
      <c r="L63" s="44" t="s">
        <v>102</v>
      </c>
      <c r="M63" s="44" t="s">
        <v>102</v>
      </c>
      <c r="N63" s="38">
        <v>58</v>
      </c>
      <c r="O63" s="38">
        <v>50</v>
      </c>
      <c r="P63" s="17">
        <v>1</v>
      </c>
      <c r="Q63" s="16">
        <v>1629881.31</v>
      </c>
      <c r="R63" s="16">
        <v>0</v>
      </c>
      <c r="S63" s="16">
        <f t="shared" si="0"/>
        <v>0</v>
      </c>
      <c r="T63" s="16">
        <f>(S63/(Notes!$I$28+Notes!$I$52))*Notes!$I$33</f>
        <v>0</v>
      </c>
      <c r="U63" s="16">
        <f t="shared" si="1"/>
        <v>0</v>
      </c>
      <c r="V63" s="16">
        <f t="shared" si="2"/>
        <v>0</v>
      </c>
      <c r="W63" s="79">
        <f t="shared" si="3"/>
        <v>0</v>
      </c>
      <c r="X63" s="75">
        <f t="shared" si="4"/>
        <v>0</v>
      </c>
      <c r="Y63" s="75">
        <f t="shared" si="5"/>
        <v>0</v>
      </c>
      <c r="Z63" s="82">
        <f t="shared" si="8"/>
        <v>0</v>
      </c>
    </row>
    <row r="64" spans="1:26" s="5" customFormat="1" ht="15" x14ac:dyDescent="0.2">
      <c r="A64" s="37">
        <v>61</v>
      </c>
      <c r="B64" s="177">
        <v>1.1000000000000001</v>
      </c>
      <c r="C64" s="177" t="s">
        <v>99</v>
      </c>
      <c r="D64" s="37">
        <v>4</v>
      </c>
      <c r="E64" s="66" t="s">
        <v>116</v>
      </c>
      <c r="F64" s="66" t="s">
        <v>55</v>
      </c>
      <c r="G64" s="38">
        <v>1964</v>
      </c>
      <c r="H64" s="46">
        <v>39.31</v>
      </c>
      <c r="I64" s="67" t="s">
        <v>101</v>
      </c>
      <c r="J64" s="16">
        <v>59</v>
      </c>
      <c r="K64" s="16">
        <v>2319.2199999999998</v>
      </c>
      <c r="L64" s="44" t="s">
        <v>102</v>
      </c>
      <c r="M64" s="44" t="s">
        <v>102</v>
      </c>
      <c r="N64" s="38">
        <v>58</v>
      </c>
      <c r="O64" s="38">
        <v>60</v>
      </c>
      <c r="P64" s="17">
        <v>0.97</v>
      </c>
      <c r="Q64" s="16">
        <v>2241.91</v>
      </c>
      <c r="R64" s="16">
        <v>77.31</v>
      </c>
      <c r="S64" s="16">
        <f t="shared" si="0"/>
        <v>77.31</v>
      </c>
      <c r="T64" s="16">
        <f>(S64/(Notes!$I$28+Notes!$I$52))*Notes!$I$33</f>
        <v>3.8473724400655414</v>
      </c>
      <c r="U64" s="16">
        <f t="shared" si="1"/>
        <v>8.1157372440065547</v>
      </c>
      <c r="V64" s="16">
        <f t="shared" si="2"/>
        <v>89.27</v>
      </c>
      <c r="W64" s="79">
        <f t="shared" si="3"/>
        <v>1.8346492808979108E-6</v>
      </c>
      <c r="X64" s="75">
        <f t="shared" si="4"/>
        <v>82.56</v>
      </c>
      <c r="Y64" s="75">
        <f t="shared" si="5"/>
        <v>0.28999999999999998</v>
      </c>
      <c r="Z64" s="82">
        <f t="shared" si="8"/>
        <v>82.850000000000009</v>
      </c>
    </row>
    <row r="65" spans="1:26" s="5" customFormat="1" ht="15" x14ac:dyDescent="0.2">
      <c r="A65" s="37">
        <v>62</v>
      </c>
      <c r="B65" s="177">
        <v>1.1000000000000001</v>
      </c>
      <c r="C65" s="177" t="s">
        <v>99</v>
      </c>
      <c r="D65" s="37">
        <v>4</v>
      </c>
      <c r="E65" s="66" t="s">
        <v>117</v>
      </c>
      <c r="F65" s="66" t="s">
        <v>55</v>
      </c>
      <c r="G65" s="38">
        <v>1965</v>
      </c>
      <c r="H65" s="46">
        <v>1.95</v>
      </c>
      <c r="I65" s="67" t="s">
        <v>101</v>
      </c>
      <c r="J65" s="16">
        <v>45</v>
      </c>
      <c r="K65" s="16">
        <v>87.83</v>
      </c>
      <c r="L65" s="44" t="s">
        <v>102</v>
      </c>
      <c r="M65" s="44" t="s">
        <v>102</v>
      </c>
      <c r="N65" s="38">
        <v>57</v>
      </c>
      <c r="O65" s="38">
        <v>50</v>
      </c>
      <c r="P65" s="17">
        <v>1</v>
      </c>
      <c r="Q65" s="16">
        <v>87.83</v>
      </c>
      <c r="R65" s="16">
        <v>0</v>
      </c>
      <c r="S65" s="16">
        <f t="shared" si="0"/>
        <v>0</v>
      </c>
      <c r="T65" s="16">
        <f>(S65/(Notes!$I$28+Notes!$I$52))*Notes!$I$33</f>
        <v>0</v>
      </c>
      <c r="U65" s="16">
        <f t="shared" si="1"/>
        <v>0</v>
      </c>
      <c r="V65" s="16">
        <f t="shared" si="2"/>
        <v>0</v>
      </c>
      <c r="W65" s="79">
        <f t="shared" si="3"/>
        <v>0</v>
      </c>
      <c r="X65" s="75">
        <f t="shared" si="4"/>
        <v>0</v>
      </c>
      <c r="Y65" s="75">
        <f t="shared" si="5"/>
        <v>0</v>
      </c>
      <c r="Z65" s="82">
        <f t="shared" si="8"/>
        <v>0</v>
      </c>
    </row>
    <row r="66" spans="1:26" s="5" customFormat="1" ht="15" x14ac:dyDescent="0.2">
      <c r="A66" s="37">
        <v>63</v>
      </c>
      <c r="B66" s="177">
        <v>1.1000000000000001</v>
      </c>
      <c r="C66" s="177" t="s">
        <v>99</v>
      </c>
      <c r="D66" s="37">
        <v>4</v>
      </c>
      <c r="E66" s="66" t="s">
        <v>117</v>
      </c>
      <c r="F66" s="66" t="s">
        <v>55</v>
      </c>
      <c r="G66" s="38">
        <v>1970</v>
      </c>
      <c r="H66" s="47">
        <v>4026.3</v>
      </c>
      <c r="I66" s="67" t="s">
        <v>101</v>
      </c>
      <c r="J66" s="16">
        <v>45</v>
      </c>
      <c r="K66" s="16">
        <v>181183.59</v>
      </c>
      <c r="L66" s="44" t="s">
        <v>102</v>
      </c>
      <c r="M66" s="44" t="s">
        <v>102</v>
      </c>
      <c r="N66" s="38">
        <v>52</v>
      </c>
      <c r="O66" s="38">
        <v>50</v>
      </c>
      <c r="P66" s="17">
        <v>1</v>
      </c>
      <c r="Q66" s="16">
        <v>181183.59</v>
      </c>
      <c r="R66" s="16">
        <v>0</v>
      </c>
      <c r="S66" s="16">
        <f t="shared" si="0"/>
        <v>0</v>
      </c>
      <c r="T66" s="16">
        <f>(S66/(Notes!$I$28+Notes!$I$52))*Notes!$I$33</f>
        <v>0</v>
      </c>
      <c r="U66" s="16">
        <f t="shared" si="1"/>
        <v>0</v>
      </c>
      <c r="V66" s="16">
        <f t="shared" si="2"/>
        <v>0</v>
      </c>
      <c r="W66" s="79">
        <f t="shared" si="3"/>
        <v>0</v>
      </c>
      <c r="X66" s="75">
        <f t="shared" si="4"/>
        <v>0</v>
      </c>
      <c r="Y66" s="75">
        <f t="shared" si="5"/>
        <v>0</v>
      </c>
      <c r="Z66" s="82">
        <f t="shared" si="8"/>
        <v>0</v>
      </c>
    </row>
    <row r="67" spans="1:26" s="5" customFormat="1" ht="15" x14ac:dyDescent="0.2">
      <c r="A67" s="37">
        <v>64</v>
      </c>
      <c r="B67" s="177">
        <v>1.1000000000000001</v>
      </c>
      <c r="C67" s="177" t="s">
        <v>99</v>
      </c>
      <c r="D67" s="37">
        <v>4</v>
      </c>
      <c r="E67" s="66" t="s">
        <v>117</v>
      </c>
      <c r="F67" s="66" t="s">
        <v>55</v>
      </c>
      <c r="G67" s="38">
        <v>1972</v>
      </c>
      <c r="H67" s="46">
        <v>158.86000000000001</v>
      </c>
      <c r="I67" s="67" t="s">
        <v>101</v>
      </c>
      <c r="J67" s="16">
        <v>45</v>
      </c>
      <c r="K67" s="16">
        <v>7148.82</v>
      </c>
      <c r="L67" s="44" t="s">
        <v>102</v>
      </c>
      <c r="M67" s="44" t="s">
        <v>102</v>
      </c>
      <c r="N67" s="38">
        <v>50</v>
      </c>
      <c r="O67" s="38">
        <v>50</v>
      </c>
      <c r="P67" s="17">
        <v>1</v>
      </c>
      <c r="Q67" s="16">
        <v>7148.82</v>
      </c>
      <c r="R67" s="16">
        <v>0</v>
      </c>
      <c r="S67" s="16">
        <f t="shared" si="0"/>
        <v>0</v>
      </c>
      <c r="T67" s="16">
        <f>(S67/(Notes!$I$28+Notes!$I$52))*Notes!$I$33</f>
        <v>0</v>
      </c>
      <c r="U67" s="16">
        <f t="shared" si="1"/>
        <v>0</v>
      </c>
      <c r="V67" s="16">
        <f t="shared" si="2"/>
        <v>0</v>
      </c>
      <c r="W67" s="79">
        <f t="shared" si="3"/>
        <v>0</v>
      </c>
      <c r="X67" s="75">
        <f t="shared" si="4"/>
        <v>0</v>
      </c>
      <c r="Y67" s="75">
        <f t="shared" si="5"/>
        <v>0</v>
      </c>
      <c r="Z67" s="82">
        <f t="shared" si="8"/>
        <v>0</v>
      </c>
    </row>
    <row r="68" spans="1:26" s="5" customFormat="1" ht="15" x14ac:dyDescent="0.2">
      <c r="A68" s="37">
        <v>65</v>
      </c>
      <c r="B68" s="177">
        <v>1.1000000000000001</v>
      </c>
      <c r="C68" s="177" t="s">
        <v>99</v>
      </c>
      <c r="D68" s="37">
        <v>4</v>
      </c>
      <c r="E68" s="66" t="s">
        <v>117</v>
      </c>
      <c r="F68" s="66" t="s">
        <v>55</v>
      </c>
      <c r="G68" s="38">
        <v>1974</v>
      </c>
      <c r="H68" s="47">
        <v>9564.08</v>
      </c>
      <c r="I68" s="67" t="s">
        <v>101</v>
      </c>
      <c r="J68" s="16">
        <v>45</v>
      </c>
      <c r="K68" s="16">
        <v>430383.63</v>
      </c>
      <c r="L68" s="44" t="s">
        <v>102</v>
      </c>
      <c r="M68" s="44" t="s">
        <v>102</v>
      </c>
      <c r="N68" s="38">
        <v>48</v>
      </c>
      <c r="O68" s="38">
        <v>50</v>
      </c>
      <c r="P68" s="17">
        <v>0.96</v>
      </c>
      <c r="Q68" s="16">
        <v>413168.29</v>
      </c>
      <c r="R68" s="16">
        <v>17215.349999999999</v>
      </c>
      <c r="S68" s="16">
        <f t="shared" ref="S68:S131" si="9">R68</f>
        <v>17215.349999999999</v>
      </c>
      <c r="T68" s="16">
        <f>(S68/(Notes!$I$28+Notes!$I$52))*Notes!$I$33</f>
        <v>856.73086452053178</v>
      </c>
      <c r="U68" s="16">
        <f t="shared" ref="U68:U131" si="10">(S68+T68)*0.1</f>
        <v>1807.2080864520531</v>
      </c>
      <c r="V68" s="16">
        <f t="shared" ref="V68:V131" si="11">ROUND(S68+T68+U68,2)</f>
        <v>19879.29</v>
      </c>
      <c r="W68" s="79">
        <f t="shared" ref="W68:W131" si="12">V68/($V$1418)</f>
        <v>4.0855298648214441E-4</v>
      </c>
      <c r="X68" s="75">
        <f t="shared" ref="X68:X131" si="13">ROUND(W68*($X$1),2)</f>
        <v>18384.88</v>
      </c>
      <c r="Y68" s="75">
        <f t="shared" ref="Y68:Y131" si="14">ROUND(W68*$Y$2,2)</f>
        <v>64.959999999999994</v>
      </c>
      <c r="Z68" s="82">
        <f t="shared" si="8"/>
        <v>18449.84</v>
      </c>
    </row>
    <row r="69" spans="1:26" s="5" customFormat="1" ht="15" x14ac:dyDescent="0.2">
      <c r="A69" s="37">
        <v>66</v>
      </c>
      <c r="B69" s="177">
        <v>1.1000000000000001</v>
      </c>
      <c r="C69" s="177" t="s">
        <v>99</v>
      </c>
      <c r="D69" s="37">
        <v>4</v>
      </c>
      <c r="E69" s="66" t="s">
        <v>117</v>
      </c>
      <c r="F69" s="66" t="s">
        <v>55</v>
      </c>
      <c r="G69" s="38">
        <v>1975</v>
      </c>
      <c r="H69" s="47">
        <v>9279.75</v>
      </c>
      <c r="I69" s="67" t="s">
        <v>101</v>
      </c>
      <c r="J69" s="16">
        <v>45</v>
      </c>
      <c r="K69" s="16">
        <v>417588.8</v>
      </c>
      <c r="L69" s="44" t="s">
        <v>102</v>
      </c>
      <c r="M69" s="44" t="s">
        <v>102</v>
      </c>
      <c r="N69" s="38">
        <v>47</v>
      </c>
      <c r="O69" s="38">
        <v>50</v>
      </c>
      <c r="P69" s="17">
        <v>0.94</v>
      </c>
      <c r="Q69" s="16">
        <v>392533.47</v>
      </c>
      <c r="R69" s="16">
        <v>25055.33</v>
      </c>
      <c r="S69" s="16">
        <f t="shared" si="9"/>
        <v>25055.33</v>
      </c>
      <c r="T69" s="16">
        <f>(S69/(Notes!$I$28+Notes!$I$52))*Notes!$I$33</f>
        <v>1246.8915550219554</v>
      </c>
      <c r="U69" s="16">
        <f t="shared" si="10"/>
        <v>2630.2221555021956</v>
      </c>
      <c r="V69" s="16">
        <f t="shared" si="11"/>
        <v>28932.44</v>
      </c>
      <c r="W69" s="79">
        <f t="shared" si="12"/>
        <v>5.9461051014475129E-4</v>
      </c>
      <c r="X69" s="75">
        <f t="shared" si="13"/>
        <v>26757.47</v>
      </c>
      <c r="Y69" s="75">
        <f t="shared" si="14"/>
        <v>94.54</v>
      </c>
      <c r="Z69" s="82">
        <f t="shared" si="8"/>
        <v>26852.010000000002</v>
      </c>
    </row>
    <row r="70" spans="1:26" s="5" customFormat="1" ht="15" x14ac:dyDescent="0.2">
      <c r="A70" s="37">
        <v>67</v>
      </c>
      <c r="B70" s="177">
        <v>1.1000000000000001</v>
      </c>
      <c r="C70" s="177" t="s">
        <v>99</v>
      </c>
      <c r="D70" s="37">
        <v>4</v>
      </c>
      <c r="E70" s="66" t="s">
        <v>117</v>
      </c>
      <c r="F70" s="66" t="s">
        <v>55</v>
      </c>
      <c r="G70" s="38">
        <v>1976</v>
      </c>
      <c r="H70" s="47">
        <v>12795.4</v>
      </c>
      <c r="I70" s="67" t="s">
        <v>101</v>
      </c>
      <c r="J70" s="16">
        <v>45</v>
      </c>
      <c r="K70" s="16">
        <v>575793.05000000005</v>
      </c>
      <c r="L70" s="44" t="s">
        <v>102</v>
      </c>
      <c r="M70" s="44" t="s">
        <v>102</v>
      </c>
      <c r="N70" s="38">
        <v>46</v>
      </c>
      <c r="O70" s="38">
        <v>50</v>
      </c>
      <c r="P70" s="17">
        <v>0.92</v>
      </c>
      <c r="Q70" s="16">
        <v>529729.61</v>
      </c>
      <c r="R70" s="16">
        <v>46063.44</v>
      </c>
      <c r="S70" s="16">
        <f t="shared" si="9"/>
        <v>46063.44</v>
      </c>
      <c r="T70" s="16">
        <f>(S70/(Notes!$I$28+Notes!$I$52))*Notes!$I$33</f>
        <v>2292.3710975373519</v>
      </c>
      <c r="U70" s="16">
        <f t="shared" si="10"/>
        <v>4835.5811097537362</v>
      </c>
      <c r="V70" s="16">
        <f t="shared" si="11"/>
        <v>53191.39</v>
      </c>
      <c r="W70" s="79">
        <f t="shared" si="12"/>
        <v>1.0931729070623986E-3</v>
      </c>
      <c r="X70" s="75">
        <f t="shared" si="13"/>
        <v>49192.78</v>
      </c>
      <c r="Y70" s="75">
        <f t="shared" si="14"/>
        <v>173.81</v>
      </c>
      <c r="Z70" s="82">
        <f t="shared" ref="Z70:Z133" si="15">X70+Y70</f>
        <v>49366.59</v>
      </c>
    </row>
    <row r="71" spans="1:26" s="5" customFormat="1" ht="15" x14ac:dyDescent="0.2">
      <c r="A71" s="37">
        <v>68</v>
      </c>
      <c r="B71" s="177">
        <v>1.1000000000000001</v>
      </c>
      <c r="C71" s="177" t="s">
        <v>99</v>
      </c>
      <c r="D71" s="37">
        <v>4</v>
      </c>
      <c r="E71" s="66" t="s">
        <v>117</v>
      </c>
      <c r="F71" s="66" t="s">
        <v>55</v>
      </c>
      <c r="G71" s="38">
        <v>1978</v>
      </c>
      <c r="H71" s="46">
        <v>223.29</v>
      </c>
      <c r="I71" s="67" t="s">
        <v>101</v>
      </c>
      <c r="J71" s="16">
        <v>45</v>
      </c>
      <c r="K71" s="16">
        <v>10048.200000000001</v>
      </c>
      <c r="L71" s="44" t="s">
        <v>102</v>
      </c>
      <c r="M71" s="44" t="s">
        <v>102</v>
      </c>
      <c r="N71" s="38">
        <v>44</v>
      </c>
      <c r="O71" s="38">
        <v>50</v>
      </c>
      <c r="P71" s="17">
        <v>0.88</v>
      </c>
      <c r="Q71" s="16">
        <v>8842.41</v>
      </c>
      <c r="R71" s="16">
        <v>1205.78</v>
      </c>
      <c r="S71" s="16">
        <f t="shared" si="9"/>
        <v>1205.78</v>
      </c>
      <c r="T71" s="16">
        <f>(S71/(Notes!$I$28+Notes!$I$52))*Notes!$I$33</f>
        <v>60.006270091608187</v>
      </c>
      <c r="U71" s="16">
        <f t="shared" si="10"/>
        <v>126.57862700916083</v>
      </c>
      <c r="V71" s="16">
        <f t="shared" si="11"/>
        <v>1392.36</v>
      </c>
      <c r="W71" s="79">
        <f t="shared" si="12"/>
        <v>2.861534975636849E-5</v>
      </c>
      <c r="X71" s="75">
        <f t="shared" si="13"/>
        <v>1287.69</v>
      </c>
      <c r="Y71" s="75">
        <f t="shared" si="14"/>
        <v>4.55</v>
      </c>
      <c r="Z71" s="82">
        <f t="shared" si="15"/>
        <v>1292.24</v>
      </c>
    </row>
    <row r="72" spans="1:26" s="5" customFormat="1" ht="15" x14ac:dyDescent="0.2">
      <c r="A72" s="37">
        <v>69</v>
      </c>
      <c r="B72" s="177">
        <v>1.1000000000000001</v>
      </c>
      <c r="C72" s="177" t="s">
        <v>99</v>
      </c>
      <c r="D72" s="37">
        <v>4</v>
      </c>
      <c r="E72" s="66" t="s">
        <v>117</v>
      </c>
      <c r="F72" s="66" t="s">
        <v>55</v>
      </c>
      <c r="G72" s="38">
        <v>1980</v>
      </c>
      <c r="H72" s="46">
        <v>92.59</v>
      </c>
      <c r="I72" s="67" t="s">
        <v>101</v>
      </c>
      <c r="J72" s="16">
        <v>45</v>
      </c>
      <c r="K72" s="16">
        <v>4166.66</v>
      </c>
      <c r="L72" s="44" t="s">
        <v>102</v>
      </c>
      <c r="M72" s="44" t="s">
        <v>102</v>
      </c>
      <c r="N72" s="38">
        <v>42</v>
      </c>
      <c r="O72" s="38">
        <v>75</v>
      </c>
      <c r="P72" s="17">
        <v>0.56000000000000005</v>
      </c>
      <c r="Q72" s="16">
        <v>2333.33</v>
      </c>
      <c r="R72" s="16">
        <v>1833.33</v>
      </c>
      <c r="S72" s="16">
        <f t="shared" si="9"/>
        <v>1833.33</v>
      </c>
      <c r="T72" s="16">
        <f>(S72/(Notes!$I$28+Notes!$I$52))*Notes!$I$33</f>
        <v>91.236622888958209</v>
      </c>
      <c r="U72" s="16">
        <f t="shared" si="10"/>
        <v>192.45666228889581</v>
      </c>
      <c r="V72" s="16">
        <f t="shared" si="11"/>
        <v>2117.02</v>
      </c>
      <c r="W72" s="79">
        <f t="shared" si="12"/>
        <v>4.3508336738506725E-5</v>
      </c>
      <c r="X72" s="75">
        <f t="shared" si="13"/>
        <v>1957.88</v>
      </c>
      <c r="Y72" s="75">
        <f t="shared" si="14"/>
        <v>6.92</v>
      </c>
      <c r="Z72" s="82">
        <f t="shared" si="15"/>
        <v>1964.8000000000002</v>
      </c>
    </row>
    <row r="73" spans="1:26" s="5" customFormat="1" ht="15" x14ac:dyDescent="0.2">
      <c r="A73" s="37">
        <v>70</v>
      </c>
      <c r="B73" s="177">
        <v>1.1000000000000001</v>
      </c>
      <c r="C73" s="177" t="s">
        <v>99</v>
      </c>
      <c r="D73" s="37">
        <v>4</v>
      </c>
      <c r="E73" s="66" t="s">
        <v>117</v>
      </c>
      <c r="F73" s="66" t="s">
        <v>55</v>
      </c>
      <c r="G73" s="38">
        <v>1981</v>
      </c>
      <c r="H73" s="46">
        <v>770.53</v>
      </c>
      <c r="I73" s="67" t="s">
        <v>101</v>
      </c>
      <c r="J73" s="16">
        <v>45</v>
      </c>
      <c r="K73" s="16">
        <v>34674.06</v>
      </c>
      <c r="L73" s="44" t="s">
        <v>102</v>
      </c>
      <c r="M73" s="44" t="s">
        <v>102</v>
      </c>
      <c r="N73" s="38">
        <v>41</v>
      </c>
      <c r="O73" s="38">
        <v>75</v>
      </c>
      <c r="P73" s="17">
        <v>0.55000000000000004</v>
      </c>
      <c r="Q73" s="16">
        <v>18955.150000000001</v>
      </c>
      <c r="R73" s="16">
        <v>15718.91</v>
      </c>
      <c r="S73" s="16">
        <f t="shared" si="9"/>
        <v>15718.91</v>
      </c>
      <c r="T73" s="16">
        <f>(S73/(Notes!$I$28+Notes!$I$52))*Notes!$I$33</f>
        <v>782.25974805161866</v>
      </c>
      <c r="U73" s="16">
        <f t="shared" si="10"/>
        <v>1650.116974805162</v>
      </c>
      <c r="V73" s="16">
        <f t="shared" si="11"/>
        <v>18151.29</v>
      </c>
      <c r="W73" s="79">
        <f t="shared" si="12"/>
        <v>3.7303966781527322E-4</v>
      </c>
      <c r="X73" s="75">
        <f t="shared" si="13"/>
        <v>16786.79</v>
      </c>
      <c r="Y73" s="75">
        <f t="shared" si="14"/>
        <v>59.31</v>
      </c>
      <c r="Z73" s="82">
        <f t="shared" si="15"/>
        <v>16846.100000000002</v>
      </c>
    </row>
    <row r="74" spans="1:26" s="5" customFormat="1" ht="15" x14ac:dyDescent="0.2">
      <c r="A74" s="37">
        <v>71</v>
      </c>
      <c r="B74" s="177">
        <v>1.1000000000000001</v>
      </c>
      <c r="C74" s="177" t="s">
        <v>99</v>
      </c>
      <c r="D74" s="37">
        <v>4</v>
      </c>
      <c r="E74" s="66" t="s">
        <v>117</v>
      </c>
      <c r="F74" s="66" t="s">
        <v>55</v>
      </c>
      <c r="G74" s="38">
        <v>1983</v>
      </c>
      <c r="H74" s="46">
        <v>561.86</v>
      </c>
      <c r="I74" s="67" t="s">
        <v>101</v>
      </c>
      <c r="J74" s="16">
        <v>45</v>
      </c>
      <c r="K74" s="16">
        <v>25283.58</v>
      </c>
      <c r="L74" s="44" t="s">
        <v>102</v>
      </c>
      <c r="M74" s="44" t="s">
        <v>102</v>
      </c>
      <c r="N74" s="38">
        <v>39</v>
      </c>
      <c r="O74" s="38">
        <v>75</v>
      </c>
      <c r="P74" s="17">
        <v>0.52</v>
      </c>
      <c r="Q74" s="16">
        <v>13147.46</v>
      </c>
      <c r="R74" s="16">
        <v>12136.12</v>
      </c>
      <c r="S74" s="16">
        <f t="shared" si="9"/>
        <v>12136.12</v>
      </c>
      <c r="T74" s="16">
        <f>(S74/(Notes!$I$28+Notes!$I$52))*Notes!$I$33</f>
        <v>603.96033653250834</v>
      </c>
      <c r="U74" s="16">
        <f t="shared" si="10"/>
        <v>1274.008033653251</v>
      </c>
      <c r="V74" s="16">
        <f t="shared" si="11"/>
        <v>14014.09</v>
      </c>
      <c r="W74" s="79">
        <f t="shared" si="12"/>
        <v>2.8801321990521567E-4</v>
      </c>
      <c r="X74" s="75">
        <f t="shared" si="13"/>
        <v>12960.59</v>
      </c>
      <c r="Y74" s="75">
        <f t="shared" si="14"/>
        <v>45.79</v>
      </c>
      <c r="Z74" s="82">
        <f t="shared" si="15"/>
        <v>13006.380000000001</v>
      </c>
    </row>
    <row r="75" spans="1:26" s="5" customFormat="1" ht="15" x14ac:dyDescent="0.2">
      <c r="A75" s="37">
        <v>72</v>
      </c>
      <c r="B75" s="177">
        <v>1.1000000000000001</v>
      </c>
      <c r="C75" s="177" t="s">
        <v>99</v>
      </c>
      <c r="D75" s="37">
        <v>4</v>
      </c>
      <c r="E75" s="66" t="s">
        <v>117</v>
      </c>
      <c r="F75" s="66" t="s">
        <v>55</v>
      </c>
      <c r="G75" s="38">
        <v>1984</v>
      </c>
      <c r="H75" s="46">
        <v>376.56</v>
      </c>
      <c r="I75" s="67" t="s">
        <v>101</v>
      </c>
      <c r="J75" s="16">
        <v>45</v>
      </c>
      <c r="K75" s="16">
        <v>16945.259999999998</v>
      </c>
      <c r="L75" s="44" t="s">
        <v>102</v>
      </c>
      <c r="M75" s="44" t="s">
        <v>102</v>
      </c>
      <c r="N75" s="38">
        <v>38</v>
      </c>
      <c r="O75" s="38">
        <v>75</v>
      </c>
      <c r="P75" s="17">
        <v>0.51</v>
      </c>
      <c r="Q75" s="16">
        <v>8585.6</v>
      </c>
      <c r="R75" s="16">
        <v>8359.66</v>
      </c>
      <c r="S75" s="16">
        <f t="shared" si="9"/>
        <v>8359.66</v>
      </c>
      <c r="T75" s="16">
        <f>(S75/(Notes!$I$28+Notes!$I$52))*Notes!$I$33</f>
        <v>416.0228365323801</v>
      </c>
      <c r="U75" s="16">
        <f t="shared" si="10"/>
        <v>877.56828365323804</v>
      </c>
      <c r="V75" s="16">
        <f t="shared" si="11"/>
        <v>9653.25</v>
      </c>
      <c r="W75" s="79">
        <f t="shared" si="12"/>
        <v>1.983905922575082E-4</v>
      </c>
      <c r="X75" s="75">
        <f t="shared" si="13"/>
        <v>8927.58</v>
      </c>
      <c r="Y75" s="75">
        <f t="shared" si="14"/>
        <v>31.54</v>
      </c>
      <c r="Z75" s="82">
        <f t="shared" si="15"/>
        <v>8959.1200000000008</v>
      </c>
    </row>
    <row r="76" spans="1:26" s="5" customFormat="1" ht="15" x14ac:dyDescent="0.2">
      <c r="A76" s="37">
        <v>73</v>
      </c>
      <c r="B76" s="177">
        <v>1.1000000000000001</v>
      </c>
      <c r="C76" s="177" t="s">
        <v>99</v>
      </c>
      <c r="D76" s="37">
        <v>4</v>
      </c>
      <c r="E76" s="66" t="s">
        <v>117</v>
      </c>
      <c r="F76" s="66" t="s">
        <v>55</v>
      </c>
      <c r="G76" s="38">
        <v>1987</v>
      </c>
      <c r="H76" s="47">
        <v>4960.59</v>
      </c>
      <c r="I76" s="67" t="s">
        <v>101</v>
      </c>
      <c r="J76" s="16">
        <v>45</v>
      </c>
      <c r="K76" s="16">
        <v>223226.77</v>
      </c>
      <c r="L76" s="44" t="s">
        <v>102</v>
      </c>
      <c r="M76" s="44" t="s">
        <v>102</v>
      </c>
      <c r="N76" s="38">
        <v>35</v>
      </c>
      <c r="O76" s="38">
        <v>75</v>
      </c>
      <c r="P76" s="17">
        <v>0.47</v>
      </c>
      <c r="Q76" s="16">
        <v>104172.49</v>
      </c>
      <c r="R76" s="16">
        <v>119054.28</v>
      </c>
      <c r="S76" s="16">
        <f t="shared" si="9"/>
        <v>119054.28</v>
      </c>
      <c r="T76" s="16">
        <f>(S76/(Notes!$I$28+Notes!$I$52))*Notes!$I$33</f>
        <v>5924.7982892749478</v>
      </c>
      <c r="U76" s="16">
        <f t="shared" si="10"/>
        <v>12497.907828927495</v>
      </c>
      <c r="V76" s="16">
        <f t="shared" si="11"/>
        <v>137476.99</v>
      </c>
      <c r="W76" s="79">
        <f t="shared" si="12"/>
        <v>2.8253843490927441E-3</v>
      </c>
      <c r="X76" s="75">
        <f t="shared" si="13"/>
        <v>127142.3</v>
      </c>
      <c r="Y76" s="75">
        <f t="shared" si="14"/>
        <v>449.24</v>
      </c>
      <c r="Z76" s="82">
        <f t="shared" si="15"/>
        <v>127591.54000000001</v>
      </c>
    </row>
    <row r="77" spans="1:26" s="5" customFormat="1" ht="15" x14ac:dyDescent="0.2">
      <c r="A77" s="37">
        <v>74</v>
      </c>
      <c r="B77" s="177">
        <v>1.1000000000000001</v>
      </c>
      <c r="C77" s="177" t="s">
        <v>99</v>
      </c>
      <c r="D77" s="37">
        <v>4</v>
      </c>
      <c r="E77" s="66" t="s">
        <v>117</v>
      </c>
      <c r="F77" s="66" t="s">
        <v>55</v>
      </c>
      <c r="G77" s="38">
        <v>1988</v>
      </c>
      <c r="H77" s="46">
        <v>666.71</v>
      </c>
      <c r="I77" s="67" t="s">
        <v>101</v>
      </c>
      <c r="J77" s="16">
        <v>45</v>
      </c>
      <c r="K77" s="16">
        <v>30002.080000000002</v>
      </c>
      <c r="L77" s="44" t="s">
        <v>102</v>
      </c>
      <c r="M77" s="44" t="s">
        <v>102</v>
      </c>
      <c r="N77" s="38">
        <v>34</v>
      </c>
      <c r="O77" s="38">
        <v>75</v>
      </c>
      <c r="P77" s="17">
        <v>0.45</v>
      </c>
      <c r="Q77" s="16">
        <v>13600.94</v>
      </c>
      <c r="R77" s="16">
        <v>16401.14</v>
      </c>
      <c r="S77" s="16">
        <f t="shared" si="9"/>
        <v>16401.14</v>
      </c>
      <c r="T77" s="16">
        <f>(S77/(Notes!$I$28+Notes!$I$52))*Notes!$I$33</f>
        <v>816.2112795454218</v>
      </c>
      <c r="U77" s="16">
        <f t="shared" si="10"/>
        <v>1721.7351279545423</v>
      </c>
      <c r="V77" s="16">
        <f t="shared" si="11"/>
        <v>18939.09</v>
      </c>
      <c r="W77" s="79">
        <f t="shared" si="12"/>
        <v>3.8923028844360723E-4</v>
      </c>
      <c r="X77" s="75">
        <f t="shared" si="13"/>
        <v>17515.36</v>
      </c>
      <c r="Y77" s="75">
        <f t="shared" si="14"/>
        <v>61.89</v>
      </c>
      <c r="Z77" s="82">
        <f t="shared" si="15"/>
        <v>17577.25</v>
      </c>
    </row>
    <row r="78" spans="1:26" s="5" customFormat="1" ht="15" x14ac:dyDescent="0.2">
      <c r="A78" s="37">
        <v>75</v>
      </c>
      <c r="B78" s="177">
        <v>1.1000000000000001</v>
      </c>
      <c r="C78" s="177" t="s">
        <v>99</v>
      </c>
      <c r="D78" s="37">
        <v>4</v>
      </c>
      <c r="E78" s="66" t="s">
        <v>117</v>
      </c>
      <c r="F78" s="66" t="s">
        <v>55</v>
      </c>
      <c r="G78" s="38">
        <v>1989</v>
      </c>
      <c r="H78" s="47">
        <v>1321.01</v>
      </c>
      <c r="I78" s="67" t="s">
        <v>101</v>
      </c>
      <c r="J78" s="16">
        <v>45</v>
      </c>
      <c r="K78" s="16">
        <v>59445.26</v>
      </c>
      <c r="L78" s="44" t="s">
        <v>102</v>
      </c>
      <c r="M78" s="44" t="s">
        <v>102</v>
      </c>
      <c r="N78" s="38">
        <v>33</v>
      </c>
      <c r="O78" s="38">
        <v>75</v>
      </c>
      <c r="P78" s="17">
        <v>0.44</v>
      </c>
      <c r="Q78" s="16">
        <v>26155.91</v>
      </c>
      <c r="R78" s="16">
        <v>33289.339999999997</v>
      </c>
      <c r="S78" s="16">
        <f t="shared" si="9"/>
        <v>33289.339999999997</v>
      </c>
      <c r="T78" s="16">
        <f>(S78/(Notes!$I$28+Notes!$I$52))*Notes!$I$33</f>
        <v>1656.6613538219042</v>
      </c>
      <c r="U78" s="16">
        <f t="shared" si="10"/>
        <v>3494.6001353821903</v>
      </c>
      <c r="V78" s="16">
        <f t="shared" si="11"/>
        <v>38440.6</v>
      </c>
      <c r="W78" s="79">
        <f t="shared" si="12"/>
        <v>7.9001925783896306E-4</v>
      </c>
      <c r="X78" s="75">
        <f t="shared" si="13"/>
        <v>35550.870000000003</v>
      </c>
      <c r="Y78" s="75">
        <f t="shared" si="14"/>
        <v>125.61</v>
      </c>
      <c r="Z78" s="82">
        <f t="shared" si="15"/>
        <v>35676.480000000003</v>
      </c>
    </row>
    <row r="79" spans="1:26" s="5" customFormat="1" ht="15" x14ac:dyDescent="0.2">
      <c r="A79" s="37">
        <v>76</v>
      </c>
      <c r="B79" s="177">
        <v>1.1000000000000001</v>
      </c>
      <c r="C79" s="177" t="s">
        <v>99</v>
      </c>
      <c r="D79" s="37">
        <v>4</v>
      </c>
      <c r="E79" s="66" t="s">
        <v>117</v>
      </c>
      <c r="F79" s="66" t="s">
        <v>55</v>
      </c>
      <c r="G79" s="38">
        <v>1990</v>
      </c>
      <c r="H79" s="47">
        <v>2255.59</v>
      </c>
      <c r="I79" s="67" t="s">
        <v>101</v>
      </c>
      <c r="J79" s="16">
        <v>45</v>
      </c>
      <c r="K79" s="16">
        <v>101501.33</v>
      </c>
      <c r="L79" s="44" t="s">
        <v>102</v>
      </c>
      <c r="M79" s="44" t="s">
        <v>102</v>
      </c>
      <c r="N79" s="38">
        <v>32</v>
      </c>
      <c r="O79" s="38">
        <v>75</v>
      </c>
      <c r="P79" s="17">
        <v>0.43</v>
      </c>
      <c r="Q79" s="16">
        <v>43307.23</v>
      </c>
      <c r="R79" s="16">
        <v>58194.1</v>
      </c>
      <c r="S79" s="16">
        <f t="shared" si="9"/>
        <v>58194.1</v>
      </c>
      <c r="T79" s="16">
        <f>(S79/(Notes!$I$28+Notes!$I$52))*Notes!$I$33</f>
        <v>2896.059714324384</v>
      </c>
      <c r="U79" s="16">
        <f t="shared" si="10"/>
        <v>6109.0159714324391</v>
      </c>
      <c r="V79" s="16">
        <f t="shared" si="11"/>
        <v>67199.179999999993</v>
      </c>
      <c r="W79" s="79">
        <f t="shared" si="12"/>
        <v>1.3810566513266411E-3</v>
      </c>
      <c r="X79" s="75">
        <f t="shared" si="13"/>
        <v>62147.55</v>
      </c>
      <c r="Y79" s="75">
        <f t="shared" si="14"/>
        <v>219.59</v>
      </c>
      <c r="Z79" s="82">
        <f t="shared" si="15"/>
        <v>62367.14</v>
      </c>
    </row>
    <row r="80" spans="1:26" s="5" customFormat="1" ht="15" x14ac:dyDescent="0.2">
      <c r="A80" s="37">
        <v>77</v>
      </c>
      <c r="B80" s="177">
        <v>1.1000000000000001</v>
      </c>
      <c r="C80" s="177" t="s">
        <v>99</v>
      </c>
      <c r="D80" s="37">
        <v>4</v>
      </c>
      <c r="E80" s="66" t="s">
        <v>117</v>
      </c>
      <c r="F80" s="66" t="s">
        <v>55</v>
      </c>
      <c r="G80" s="38">
        <v>1991</v>
      </c>
      <c r="H80" s="47">
        <v>1636.82</v>
      </c>
      <c r="I80" s="67" t="s">
        <v>101</v>
      </c>
      <c r="J80" s="16">
        <v>45</v>
      </c>
      <c r="K80" s="16">
        <v>73656.92</v>
      </c>
      <c r="L80" s="44" t="s">
        <v>102</v>
      </c>
      <c r="M80" s="44" t="s">
        <v>102</v>
      </c>
      <c r="N80" s="38">
        <v>31</v>
      </c>
      <c r="O80" s="38">
        <v>75</v>
      </c>
      <c r="P80" s="17">
        <v>0.41</v>
      </c>
      <c r="Q80" s="16">
        <v>30444.86</v>
      </c>
      <c r="R80" s="16">
        <v>43212.06</v>
      </c>
      <c r="S80" s="16">
        <f t="shared" si="9"/>
        <v>43212.06</v>
      </c>
      <c r="T80" s="16">
        <f>(S80/(Notes!$I$28+Notes!$I$52))*Notes!$I$33</f>
        <v>2150.4706858421755</v>
      </c>
      <c r="U80" s="16">
        <f t="shared" si="10"/>
        <v>4536.2530685842175</v>
      </c>
      <c r="V80" s="16">
        <f t="shared" si="11"/>
        <v>49898.78</v>
      </c>
      <c r="W80" s="79">
        <f t="shared" si="12"/>
        <v>1.0255042102014457E-3</v>
      </c>
      <c r="X80" s="75">
        <f t="shared" si="13"/>
        <v>46147.69</v>
      </c>
      <c r="Y80" s="75">
        <f t="shared" si="14"/>
        <v>163.06</v>
      </c>
      <c r="Z80" s="82">
        <f t="shared" si="15"/>
        <v>46310.75</v>
      </c>
    </row>
    <row r="81" spans="1:26" s="5" customFormat="1" ht="15" x14ac:dyDescent="0.2">
      <c r="A81" s="37">
        <v>78</v>
      </c>
      <c r="B81" s="177">
        <v>1.1000000000000001</v>
      </c>
      <c r="C81" s="177" t="s">
        <v>99</v>
      </c>
      <c r="D81" s="37">
        <v>4</v>
      </c>
      <c r="E81" s="66" t="s">
        <v>117</v>
      </c>
      <c r="F81" s="66" t="s">
        <v>55</v>
      </c>
      <c r="G81" s="38">
        <v>1992</v>
      </c>
      <c r="H81" s="47">
        <v>4521.91</v>
      </c>
      <c r="I81" s="67" t="s">
        <v>101</v>
      </c>
      <c r="J81" s="16">
        <v>45</v>
      </c>
      <c r="K81" s="16">
        <v>203485.98</v>
      </c>
      <c r="L81" s="44" t="s">
        <v>102</v>
      </c>
      <c r="M81" s="44" t="s">
        <v>102</v>
      </c>
      <c r="N81" s="38">
        <v>30</v>
      </c>
      <c r="O81" s="38">
        <v>75</v>
      </c>
      <c r="P81" s="17">
        <v>0.4</v>
      </c>
      <c r="Q81" s="16">
        <v>81394.39</v>
      </c>
      <c r="R81" s="16">
        <v>122091.59</v>
      </c>
      <c r="S81" s="16">
        <f t="shared" si="9"/>
        <v>122091.59</v>
      </c>
      <c r="T81" s="16">
        <f>(S81/(Notes!$I$28+Notes!$I$52))*Notes!$I$33</f>
        <v>6075.9516043174444</v>
      </c>
      <c r="U81" s="16">
        <f t="shared" si="10"/>
        <v>12816.754160431745</v>
      </c>
      <c r="V81" s="16">
        <f t="shared" si="11"/>
        <v>140984.29999999999</v>
      </c>
      <c r="W81" s="79">
        <f t="shared" si="12"/>
        <v>2.8974654935912995E-3</v>
      </c>
      <c r="X81" s="75">
        <f t="shared" si="13"/>
        <v>130385.95</v>
      </c>
      <c r="Y81" s="75">
        <f t="shared" si="14"/>
        <v>460.7</v>
      </c>
      <c r="Z81" s="82">
        <f t="shared" si="15"/>
        <v>130846.65</v>
      </c>
    </row>
    <row r="82" spans="1:26" s="5" customFormat="1" ht="15" x14ac:dyDescent="0.2">
      <c r="A82" s="37">
        <v>79</v>
      </c>
      <c r="B82" s="177">
        <v>1.1000000000000001</v>
      </c>
      <c r="C82" s="177" t="s">
        <v>99</v>
      </c>
      <c r="D82" s="37">
        <v>4</v>
      </c>
      <c r="E82" s="66" t="s">
        <v>117</v>
      </c>
      <c r="F82" s="66" t="s">
        <v>55</v>
      </c>
      <c r="G82" s="38">
        <v>1993</v>
      </c>
      <c r="H82" s="47">
        <v>4200.0600000000004</v>
      </c>
      <c r="I82" s="67" t="s">
        <v>101</v>
      </c>
      <c r="J82" s="16">
        <v>45</v>
      </c>
      <c r="K82" s="16">
        <v>189002.88</v>
      </c>
      <c r="L82" s="44" t="s">
        <v>102</v>
      </c>
      <c r="M82" s="44" t="s">
        <v>102</v>
      </c>
      <c r="N82" s="38">
        <v>29</v>
      </c>
      <c r="O82" s="38">
        <v>75</v>
      </c>
      <c r="P82" s="17">
        <v>0.39</v>
      </c>
      <c r="Q82" s="16">
        <v>73081.11</v>
      </c>
      <c r="R82" s="16">
        <v>115921.77</v>
      </c>
      <c r="S82" s="16">
        <f t="shared" si="9"/>
        <v>115921.77</v>
      </c>
      <c r="T82" s="16">
        <f>(S82/(Notes!$I$28+Notes!$I$52))*Notes!$I$33</f>
        <v>5768.9072966190206</v>
      </c>
      <c r="U82" s="16">
        <f t="shared" si="10"/>
        <v>12169.067729661903</v>
      </c>
      <c r="V82" s="16">
        <f t="shared" si="11"/>
        <v>133859.75</v>
      </c>
      <c r="W82" s="79">
        <f t="shared" si="12"/>
        <v>2.7510439574176559E-3</v>
      </c>
      <c r="X82" s="75">
        <f t="shared" si="13"/>
        <v>123796.98</v>
      </c>
      <c r="Y82" s="75">
        <f t="shared" si="14"/>
        <v>437.42</v>
      </c>
      <c r="Z82" s="82">
        <f t="shared" si="15"/>
        <v>124234.4</v>
      </c>
    </row>
    <row r="83" spans="1:26" s="5" customFormat="1" ht="15" x14ac:dyDescent="0.2">
      <c r="A83" s="37">
        <v>80</v>
      </c>
      <c r="B83" s="177">
        <v>1.1000000000000001</v>
      </c>
      <c r="C83" s="177" t="s">
        <v>99</v>
      </c>
      <c r="D83" s="37">
        <v>4</v>
      </c>
      <c r="E83" s="66" t="s">
        <v>117</v>
      </c>
      <c r="F83" s="66" t="s">
        <v>55</v>
      </c>
      <c r="G83" s="38">
        <v>1994</v>
      </c>
      <c r="H83" s="47">
        <v>3171.61</v>
      </c>
      <c r="I83" s="67" t="s">
        <v>101</v>
      </c>
      <c r="J83" s="16">
        <v>45</v>
      </c>
      <c r="K83" s="16">
        <v>142722.28</v>
      </c>
      <c r="L83" s="44" t="s">
        <v>102</v>
      </c>
      <c r="M83" s="44" t="s">
        <v>102</v>
      </c>
      <c r="N83" s="38">
        <v>28</v>
      </c>
      <c r="O83" s="38">
        <v>75</v>
      </c>
      <c r="P83" s="17">
        <v>0.37</v>
      </c>
      <c r="Q83" s="16">
        <v>53282.99</v>
      </c>
      <c r="R83" s="16">
        <v>89439.3</v>
      </c>
      <c r="S83" s="16">
        <f t="shared" si="9"/>
        <v>89439.3</v>
      </c>
      <c r="T83" s="16">
        <f>(S83/(Notes!$I$28+Notes!$I$52))*Notes!$I$33</f>
        <v>4450.9933757438102</v>
      </c>
      <c r="U83" s="16">
        <f t="shared" si="10"/>
        <v>9389.0293375743822</v>
      </c>
      <c r="V83" s="16">
        <f t="shared" si="11"/>
        <v>103279.32</v>
      </c>
      <c r="W83" s="79">
        <f t="shared" si="12"/>
        <v>2.12256446924639E-3</v>
      </c>
      <c r="X83" s="75">
        <f t="shared" si="13"/>
        <v>95515.4</v>
      </c>
      <c r="Y83" s="75">
        <f t="shared" si="14"/>
        <v>337.49</v>
      </c>
      <c r="Z83" s="82">
        <f t="shared" si="15"/>
        <v>95852.89</v>
      </c>
    </row>
    <row r="84" spans="1:26" s="5" customFormat="1" ht="15" x14ac:dyDescent="0.2">
      <c r="A84" s="37">
        <v>81</v>
      </c>
      <c r="B84" s="177">
        <v>1.1000000000000001</v>
      </c>
      <c r="C84" s="177" t="s">
        <v>99</v>
      </c>
      <c r="D84" s="37">
        <v>4</v>
      </c>
      <c r="E84" s="66" t="s">
        <v>117</v>
      </c>
      <c r="F84" s="66" t="s">
        <v>55</v>
      </c>
      <c r="G84" s="38">
        <v>1995</v>
      </c>
      <c r="H84" s="47">
        <v>4630.51</v>
      </c>
      <c r="I84" s="67" t="s">
        <v>101</v>
      </c>
      <c r="J84" s="16">
        <v>45</v>
      </c>
      <c r="K84" s="16">
        <v>208372.94</v>
      </c>
      <c r="L84" s="44" t="s">
        <v>102</v>
      </c>
      <c r="M84" s="44" t="s">
        <v>102</v>
      </c>
      <c r="N84" s="38">
        <v>27</v>
      </c>
      <c r="O84" s="38">
        <v>75</v>
      </c>
      <c r="P84" s="17">
        <v>0.36</v>
      </c>
      <c r="Q84" s="16">
        <v>75014.259999999995</v>
      </c>
      <c r="R84" s="16">
        <v>133358.68</v>
      </c>
      <c r="S84" s="16">
        <f t="shared" si="9"/>
        <v>133358.68</v>
      </c>
      <c r="T84" s="16">
        <f>(S84/(Notes!$I$28+Notes!$I$52))*Notes!$I$33</f>
        <v>6636.6642100054287</v>
      </c>
      <c r="U84" s="16">
        <f t="shared" si="10"/>
        <v>13999.534421000542</v>
      </c>
      <c r="V84" s="16">
        <f t="shared" si="11"/>
        <v>153994.88</v>
      </c>
      <c r="W84" s="79">
        <f t="shared" si="12"/>
        <v>3.1648548880246455E-3</v>
      </c>
      <c r="X84" s="75">
        <f t="shared" si="13"/>
        <v>142418.47</v>
      </c>
      <c r="Y84" s="75">
        <f t="shared" si="14"/>
        <v>503.21</v>
      </c>
      <c r="Z84" s="82">
        <f t="shared" si="15"/>
        <v>142921.68</v>
      </c>
    </row>
    <row r="85" spans="1:26" s="5" customFormat="1" ht="15" x14ac:dyDescent="0.2">
      <c r="A85" s="37">
        <v>82</v>
      </c>
      <c r="B85" s="177">
        <v>1.1000000000000001</v>
      </c>
      <c r="C85" s="177" t="s">
        <v>99</v>
      </c>
      <c r="D85" s="37">
        <v>4</v>
      </c>
      <c r="E85" s="66" t="s">
        <v>116</v>
      </c>
      <c r="F85" s="66" t="s">
        <v>55</v>
      </c>
      <c r="G85" s="38">
        <v>1995</v>
      </c>
      <c r="H85" s="46">
        <v>80</v>
      </c>
      <c r="I85" s="67" t="s">
        <v>101</v>
      </c>
      <c r="J85" s="16">
        <v>59</v>
      </c>
      <c r="K85" s="16">
        <v>4719.97</v>
      </c>
      <c r="L85" s="44" t="s">
        <v>102</v>
      </c>
      <c r="M85" s="44" t="s">
        <v>102</v>
      </c>
      <c r="N85" s="38">
        <v>27</v>
      </c>
      <c r="O85" s="38">
        <v>60</v>
      </c>
      <c r="P85" s="17">
        <v>0.45</v>
      </c>
      <c r="Q85" s="16">
        <v>2123.9899999999998</v>
      </c>
      <c r="R85" s="16">
        <v>2595.9899999999998</v>
      </c>
      <c r="S85" s="16">
        <f t="shared" si="9"/>
        <v>2595.9899999999998</v>
      </c>
      <c r="T85" s="16">
        <f>(S85/(Notes!$I$28+Notes!$I$52))*Notes!$I$33</f>
        <v>129.19079524881315</v>
      </c>
      <c r="U85" s="16">
        <f t="shared" si="10"/>
        <v>272.51807952488133</v>
      </c>
      <c r="V85" s="16">
        <f t="shared" si="11"/>
        <v>2997.7</v>
      </c>
      <c r="W85" s="79">
        <f t="shared" si="12"/>
        <v>6.1607798245185021E-5</v>
      </c>
      <c r="X85" s="75">
        <f t="shared" si="13"/>
        <v>2772.35</v>
      </c>
      <c r="Y85" s="75">
        <f t="shared" si="14"/>
        <v>9.8000000000000007</v>
      </c>
      <c r="Z85" s="82">
        <f t="shared" si="15"/>
        <v>2782.15</v>
      </c>
    </row>
    <row r="86" spans="1:26" s="5" customFormat="1" ht="15" x14ac:dyDescent="0.2">
      <c r="A86" s="37">
        <v>83</v>
      </c>
      <c r="B86" s="177">
        <v>1.1000000000000001</v>
      </c>
      <c r="C86" s="177" t="s">
        <v>99</v>
      </c>
      <c r="D86" s="37">
        <v>4</v>
      </c>
      <c r="E86" s="66" t="s">
        <v>117</v>
      </c>
      <c r="F86" s="66" t="s">
        <v>55</v>
      </c>
      <c r="G86" s="38">
        <v>1996</v>
      </c>
      <c r="H86" s="47">
        <v>3855.77</v>
      </c>
      <c r="I86" s="67" t="s">
        <v>101</v>
      </c>
      <c r="J86" s="16">
        <v>45</v>
      </c>
      <c r="K86" s="16">
        <v>173509.76000000001</v>
      </c>
      <c r="L86" s="44" t="s">
        <v>102</v>
      </c>
      <c r="M86" s="44" t="s">
        <v>102</v>
      </c>
      <c r="N86" s="38">
        <v>26</v>
      </c>
      <c r="O86" s="38">
        <v>75</v>
      </c>
      <c r="P86" s="17">
        <v>0.35</v>
      </c>
      <c r="Q86" s="16">
        <v>60150.05</v>
      </c>
      <c r="R86" s="16">
        <v>113359.71</v>
      </c>
      <c r="S86" s="16">
        <f t="shared" si="9"/>
        <v>113359.71</v>
      </c>
      <c r="T86" s="16">
        <f>(S86/(Notes!$I$28+Notes!$I$52))*Notes!$I$33</f>
        <v>5641.40504550281</v>
      </c>
      <c r="U86" s="16">
        <f t="shared" si="10"/>
        <v>11900.111504550281</v>
      </c>
      <c r="V86" s="16">
        <f t="shared" si="11"/>
        <v>130901.23</v>
      </c>
      <c r="W86" s="79">
        <f t="shared" si="12"/>
        <v>2.6902413743491883E-3</v>
      </c>
      <c r="X86" s="75">
        <f t="shared" si="13"/>
        <v>121060.86</v>
      </c>
      <c r="Y86" s="75">
        <f t="shared" si="14"/>
        <v>427.75</v>
      </c>
      <c r="Z86" s="82">
        <f t="shared" si="15"/>
        <v>121488.61</v>
      </c>
    </row>
    <row r="87" spans="1:26" s="5" customFormat="1" ht="15" x14ac:dyDescent="0.2">
      <c r="A87" s="37">
        <v>84</v>
      </c>
      <c r="B87" s="177">
        <v>1.1000000000000001</v>
      </c>
      <c r="C87" s="177" t="s">
        <v>99</v>
      </c>
      <c r="D87" s="37">
        <v>4</v>
      </c>
      <c r="E87" s="66" t="s">
        <v>117</v>
      </c>
      <c r="F87" s="66" t="s">
        <v>55</v>
      </c>
      <c r="G87" s="38">
        <v>1997</v>
      </c>
      <c r="H87" s="47">
        <v>4013.88</v>
      </c>
      <c r="I87" s="67" t="s">
        <v>101</v>
      </c>
      <c r="J87" s="16">
        <v>45</v>
      </c>
      <c r="K87" s="16">
        <v>180624.51</v>
      </c>
      <c r="L87" s="44" t="s">
        <v>102</v>
      </c>
      <c r="M87" s="44" t="s">
        <v>102</v>
      </c>
      <c r="N87" s="38">
        <v>25</v>
      </c>
      <c r="O87" s="38">
        <v>75</v>
      </c>
      <c r="P87" s="17">
        <v>0.33</v>
      </c>
      <c r="Q87" s="16">
        <v>60208.17</v>
      </c>
      <c r="R87" s="16">
        <v>120416.34</v>
      </c>
      <c r="S87" s="16">
        <f t="shared" si="9"/>
        <v>120416.34</v>
      </c>
      <c r="T87" s="16">
        <f>(S87/(Notes!$I$28+Notes!$I$52))*Notes!$I$33</f>
        <v>5992.581915011795</v>
      </c>
      <c r="U87" s="16">
        <f t="shared" si="10"/>
        <v>12640.89219150118</v>
      </c>
      <c r="V87" s="16">
        <f t="shared" si="11"/>
        <v>139049.81</v>
      </c>
      <c r="W87" s="79">
        <f t="shared" si="12"/>
        <v>2.8577084566538719E-3</v>
      </c>
      <c r="X87" s="75">
        <f t="shared" si="13"/>
        <v>128596.88</v>
      </c>
      <c r="Y87" s="75">
        <f t="shared" si="14"/>
        <v>454.38</v>
      </c>
      <c r="Z87" s="82">
        <f t="shared" si="15"/>
        <v>129051.26000000001</v>
      </c>
    </row>
    <row r="88" spans="1:26" s="5" customFormat="1" ht="15" x14ac:dyDescent="0.2">
      <c r="A88" s="37">
        <v>85</v>
      </c>
      <c r="B88" s="177">
        <v>1.1000000000000001</v>
      </c>
      <c r="C88" s="177" t="s">
        <v>99</v>
      </c>
      <c r="D88" s="37">
        <v>4</v>
      </c>
      <c r="E88" s="66" t="s">
        <v>117</v>
      </c>
      <c r="F88" s="66" t="s">
        <v>55</v>
      </c>
      <c r="G88" s="38">
        <v>1998</v>
      </c>
      <c r="H88" s="47">
        <v>5619.46</v>
      </c>
      <c r="I88" s="67" t="s">
        <v>101</v>
      </c>
      <c r="J88" s="16">
        <v>45</v>
      </c>
      <c r="K88" s="16">
        <v>252875.71</v>
      </c>
      <c r="L88" s="44" t="s">
        <v>102</v>
      </c>
      <c r="M88" s="44" t="s">
        <v>102</v>
      </c>
      <c r="N88" s="38">
        <v>24</v>
      </c>
      <c r="O88" s="38">
        <v>75</v>
      </c>
      <c r="P88" s="17">
        <v>0.32</v>
      </c>
      <c r="Q88" s="16">
        <v>80920.23</v>
      </c>
      <c r="R88" s="16">
        <v>171955.48</v>
      </c>
      <c r="S88" s="16">
        <f t="shared" si="9"/>
        <v>171955.48</v>
      </c>
      <c r="T88" s="16">
        <f>(S88/(Notes!$I$28+Notes!$I$52))*Notes!$I$33</f>
        <v>8557.4540767073013</v>
      </c>
      <c r="U88" s="16">
        <f t="shared" si="10"/>
        <v>18051.293407670732</v>
      </c>
      <c r="V88" s="16">
        <f t="shared" si="11"/>
        <v>198564.23</v>
      </c>
      <c r="W88" s="79">
        <f t="shared" si="12"/>
        <v>4.0808303100879064E-3</v>
      </c>
      <c r="X88" s="75">
        <f t="shared" si="13"/>
        <v>183637.36</v>
      </c>
      <c r="Y88" s="75">
        <f t="shared" si="14"/>
        <v>648.85</v>
      </c>
      <c r="Z88" s="82">
        <f t="shared" si="15"/>
        <v>184286.21</v>
      </c>
    </row>
    <row r="89" spans="1:26" s="5" customFormat="1" ht="15" x14ac:dyDescent="0.2">
      <c r="A89" s="37">
        <v>86</v>
      </c>
      <c r="B89" s="177">
        <v>1.1000000000000001</v>
      </c>
      <c r="C89" s="177" t="s">
        <v>99</v>
      </c>
      <c r="D89" s="37">
        <v>4</v>
      </c>
      <c r="E89" s="66" t="s">
        <v>117</v>
      </c>
      <c r="F89" s="66" t="s">
        <v>55</v>
      </c>
      <c r="G89" s="38">
        <v>1999</v>
      </c>
      <c r="H89" s="47">
        <v>7009.42</v>
      </c>
      <c r="I89" s="67" t="s">
        <v>101</v>
      </c>
      <c r="J89" s="16">
        <v>45</v>
      </c>
      <c r="K89" s="16">
        <v>315423.88</v>
      </c>
      <c r="L89" s="44" t="s">
        <v>102</v>
      </c>
      <c r="M89" s="44" t="s">
        <v>102</v>
      </c>
      <c r="N89" s="38">
        <v>23</v>
      </c>
      <c r="O89" s="38">
        <v>75</v>
      </c>
      <c r="P89" s="17">
        <v>0.31</v>
      </c>
      <c r="Q89" s="16">
        <v>96729.99</v>
      </c>
      <c r="R89" s="16">
        <v>218693.89</v>
      </c>
      <c r="S89" s="16">
        <f t="shared" si="9"/>
        <v>218693.89</v>
      </c>
      <c r="T89" s="16">
        <f>(S89/(Notes!$I$28+Notes!$I$52))*Notes!$I$33</f>
        <v>10883.415408054912</v>
      </c>
      <c r="U89" s="16">
        <f t="shared" si="10"/>
        <v>22957.730540805496</v>
      </c>
      <c r="V89" s="16">
        <f t="shared" si="11"/>
        <v>252535.04000000001</v>
      </c>
      <c r="W89" s="79">
        <f t="shared" si="12"/>
        <v>5.1900216146244559E-3</v>
      </c>
      <c r="X89" s="75">
        <f t="shared" si="13"/>
        <v>233550.97</v>
      </c>
      <c r="Y89" s="75">
        <f t="shared" si="14"/>
        <v>825.21</v>
      </c>
      <c r="Z89" s="82">
        <f t="shared" si="15"/>
        <v>234376.18</v>
      </c>
    </row>
    <row r="90" spans="1:26" s="5" customFormat="1" ht="15" x14ac:dyDescent="0.2">
      <c r="A90" s="37">
        <v>87</v>
      </c>
      <c r="B90" s="177">
        <v>1.1000000000000001</v>
      </c>
      <c r="C90" s="177" t="s">
        <v>99</v>
      </c>
      <c r="D90" s="37">
        <v>4</v>
      </c>
      <c r="E90" s="66" t="s">
        <v>117</v>
      </c>
      <c r="F90" s="66" t="s">
        <v>55</v>
      </c>
      <c r="G90" s="38">
        <v>2000</v>
      </c>
      <c r="H90" s="47">
        <v>4022.38</v>
      </c>
      <c r="I90" s="67" t="s">
        <v>101</v>
      </c>
      <c r="J90" s="16">
        <v>45</v>
      </c>
      <c r="K90" s="16">
        <v>181007.24</v>
      </c>
      <c r="L90" s="44" t="s">
        <v>102</v>
      </c>
      <c r="M90" s="44" t="s">
        <v>102</v>
      </c>
      <c r="N90" s="38">
        <v>22</v>
      </c>
      <c r="O90" s="38">
        <v>75</v>
      </c>
      <c r="P90" s="17">
        <v>0.28999999999999998</v>
      </c>
      <c r="Q90" s="16">
        <v>53095.46</v>
      </c>
      <c r="R90" s="16">
        <v>127911.78</v>
      </c>
      <c r="S90" s="16">
        <f t="shared" si="9"/>
        <v>127911.78</v>
      </c>
      <c r="T90" s="16">
        <f>(S90/(Notes!$I$28+Notes!$I$52))*Notes!$I$33</f>
        <v>6365.5963928563797</v>
      </c>
      <c r="U90" s="16">
        <f t="shared" si="10"/>
        <v>13427.737639285639</v>
      </c>
      <c r="V90" s="16">
        <f t="shared" si="11"/>
        <v>147705.10999999999</v>
      </c>
      <c r="W90" s="79">
        <f t="shared" si="12"/>
        <v>3.0355894908305901E-3</v>
      </c>
      <c r="X90" s="75">
        <f t="shared" si="13"/>
        <v>136601.53</v>
      </c>
      <c r="Y90" s="75">
        <f t="shared" si="14"/>
        <v>482.66</v>
      </c>
      <c r="Z90" s="82">
        <f t="shared" si="15"/>
        <v>137084.19</v>
      </c>
    </row>
    <row r="91" spans="1:26" s="5" customFormat="1" ht="15" x14ac:dyDescent="0.2">
      <c r="A91" s="37">
        <v>88</v>
      </c>
      <c r="B91" s="177">
        <v>1.1000000000000001</v>
      </c>
      <c r="C91" s="177" t="s">
        <v>99</v>
      </c>
      <c r="D91" s="37">
        <v>4</v>
      </c>
      <c r="E91" s="66" t="s">
        <v>116</v>
      </c>
      <c r="F91" s="66" t="s">
        <v>55</v>
      </c>
      <c r="G91" s="38">
        <v>2000</v>
      </c>
      <c r="H91" s="46">
        <v>6.06</v>
      </c>
      <c r="I91" s="67" t="s">
        <v>101</v>
      </c>
      <c r="J91" s="16">
        <v>59</v>
      </c>
      <c r="K91" s="16">
        <v>357.63</v>
      </c>
      <c r="L91" s="44" t="s">
        <v>102</v>
      </c>
      <c r="M91" s="44" t="s">
        <v>102</v>
      </c>
      <c r="N91" s="38">
        <v>22</v>
      </c>
      <c r="O91" s="38">
        <v>60</v>
      </c>
      <c r="P91" s="17">
        <v>0.37</v>
      </c>
      <c r="Q91" s="16">
        <v>131.13</v>
      </c>
      <c r="R91" s="16">
        <v>226.5</v>
      </c>
      <c r="S91" s="16">
        <f t="shared" si="9"/>
        <v>226.5</v>
      </c>
      <c r="T91" s="16">
        <f>(S91/(Notes!$I$28+Notes!$I$52))*Notes!$I$33</f>
        <v>11.271890540355002</v>
      </c>
      <c r="U91" s="16">
        <f t="shared" si="10"/>
        <v>23.777189054035503</v>
      </c>
      <c r="V91" s="16">
        <f t="shared" si="11"/>
        <v>261.55</v>
      </c>
      <c r="W91" s="79">
        <f t="shared" si="12"/>
        <v>5.3752942692824985E-6</v>
      </c>
      <c r="X91" s="75">
        <f t="shared" si="13"/>
        <v>241.89</v>
      </c>
      <c r="Y91" s="75">
        <f t="shared" si="14"/>
        <v>0.85</v>
      </c>
      <c r="Z91" s="82">
        <f t="shared" si="15"/>
        <v>242.73999999999998</v>
      </c>
    </row>
    <row r="92" spans="1:26" s="5" customFormat="1" ht="15" x14ac:dyDescent="0.2">
      <c r="A92" s="37">
        <v>89</v>
      </c>
      <c r="B92" s="177">
        <v>1.1000000000000001</v>
      </c>
      <c r="C92" s="177" t="s">
        <v>99</v>
      </c>
      <c r="D92" s="37">
        <v>4</v>
      </c>
      <c r="E92" s="66" t="s">
        <v>117</v>
      </c>
      <c r="F92" s="66" t="s">
        <v>55</v>
      </c>
      <c r="G92" s="38">
        <v>2001</v>
      </c>
      <c r="H92" s="47">
        <v>1159.26</v>
      </c>
      <c r="I92" s="67" t="s">
        <v>101</v>
      </c>
      <c r="J92" s="16">
        <v>45</v>
      </c>
      <c r="K92" s="16">
        <v>52166.69</v>
      </c>
      <c r="L92" s="44" t="s">
        <v>102</v>
      </c>
      <c r="M92" s="44" t="s">
        <v>102</v>
      </c>
      <c r="N92" s="38">
        <v>21</v>
      </c>
      <c r="O92" s="38">
        <v>75</v>
      </c>
      <c r="P92" s="17">
        <v>0.28000000000000003</v>
      </c>
      <c r="Q92" s="16">
        <v>14606.67</v>
      </c>
      <c r="R92" s="16">
        <v>37560.019999999997</v>
      </c>
      <c r="S92" s="16">
        <f t="shared" si="9"/>
        <v>37560.019999999997</v>
      </c>
      <c r="T92" s="16">
        <f>(S92/(Notes!$I$28+Notes!$I$52))*Notes!$I$33</f>
        <v>1869.1939696845238</v>
      </c>
      <c r="U92" s="16">
        <f t="shared" si="10"/>
        <v>3942.921396968452</v>
      </c>
      <c r="V92" s="16">
        <f t="shared" si="11"/>
        <v>43372.14</v>
      </c>
      <c r="W92" s="79">
        <f t="shared" si="12"/>
        <v>8.9137073442369791E-4</v>
      </c>
      <c r="X92" s="75">
        <f t="shared" si="13"/>
        <v>40111.68</v>
      </c>
      <c r="Y92" s="75">
        <f t="shared" si="14"/>
        <v>141.72999999999999</v>
      </c>
      <c r="Z92" s="82">
        <f t="shared" si="15"/>
        <v>40253.410000000003</v>
      </c>
    </row>
    <row r="93" spans="1:26" s="5" customFormat="1" ht="15" x14ac:dyDescent="0.2">
      <c r="A93" s="37">
        <v>90</v>
      </c>
      <c r="B93" s="177">
        <v>1.1000000000000001</v>
      </c>
      <c r="C93" s="177" t="s">
        <v>99</v>
      </c>
      <c r="D93" s="37">
        <v>4</v>
      </c>
      <c r="E93" s="66" t="s">
        <v>117</v>
      </c>
      <c r="F93" s="66" t="s">
        <v>55</v>
      </c>
      <c r="G93" s="38">
        <v>2003</v>
      </c>
      <c r="H93" s="47">
        <v>1493.68</v>
      </c>
      <c r="I93" s="67" t="s">
        <v>101</v>
      </c>
      <c r="J93" s="16">
        <v>45</v>
      </c>
      <c r="K93" s="16">
        <v>67215.39</v>
      </c>
      <c r="L93" s="44" t="s">
        <v>102</v>
      </c>
      <c r="M93" s="44" t="s">
        <v>102</v>
      </c>
      <c r="N93" s="38">
        <v>19</v>
      </c>
      <c r="O93" s="38">
        <v>75</v>
      </c>
      <c r="P93" s="17">
        <v>0.25</v>
      </c>
      <c r="Q93" s="16">
        <v>17027.900000000001</v>
      </c>
      <c r="R93" s="16">
        <v>50187.49</v>
      </c>
      <c r="S93" s="16">
        <f t="shared" si="9"/>
        <v>50187.49</v>
      </c>
      <c r="T93" s="16">
        <f>(S93/(Notes!$I$28+Notes!$I$52))*Notes!$I$33</f>
        <v>2497.6065950338243</v>
      </c>
      <c r="U93" s="16">
        <f t="shared" si="10"/>
        <v>5268.5096595033829</v>
      </c>
      <c r="V93" s="16">
        <f t="shared" si="11"/>
        <v>57953.61</v>
      </c>
      <c r="W93" s="79">
        <f t="shared" si="12"/>
        <v>1.1910445716583173E-3</v>
      </c>
      <c r="X93" s="75">
        <f t="shared" si="13"/>
        <v>53597.01</v>
      </c>
      <c r="Y93" s="75">
        <f t="shared" si="14"/>
        <v>189.38</v>
      </c>
      <c r="Z93" s="82">
        <f t="shared" si="15"/>
        <v>53786.39</v>
      </c>
    </row>
    <row r="94" spans="1:26" s="5" customFormat="1" ht="15" x14ac:dyDescent="0.2">
      <c r="A94" s="37">
        <v>91</v>
      </c>
      <c r="B94" s="177">
        <v>1.1000000000000001</v>
      </c>
      <c r="C94" s="177" t="s">
        <v>99</v>
      </c>
      <c r="D94" s="37">
        <v>4</v>
      </c>
      <c r="E94" s="66" t="s">
        <v>117</v>
      </c>
      <c r="F94" s="66" t="s">
        <v>55</v>
      </c>
      <c r="G94" s="38">
        <v>2004</v>
      </c>
      <c r="H94" s="47">
        <v>1399.35</v>
      </c>
      <c r="I94" s="67" t="s">
        <v>101</v>
      </c>
      <c r="J94" s="16">
        <v>45</v>
      </c>
      <c r="K94" s="16">
        <v>62970.68</v>
      </c>
      <c r="L94" s="44" t="s">
        <v>102</v>
      </c>
      <c r="M94" s="44" t="s">
        <v>102</v>
      </c>
      <c r="N94" s="38">
        <v>18</v>
      </c>
      <c r="O94" s="38">
        <v>75</v>
      </c>
      <c r="P94" s="17">
        <v>0.24</v>
      </c>
      <c r="Q94" s="16">
        <v>15112.96</v>
      </c>
      <c r="R94" s="16">
        <v>47857.72</v>
      </c>
      <c r="S94" s="16">
        <f t="shared" si="9"/>
        <v>47857.72</v>
      </c>
      <c r="T94" s="16">
        <f>(S94/(Notes!$I$28+Notes!$I$52))*Notes!$I$33</f>
        <v>2381.6643768254235</v>
      </c>
      <c r="U94" s="16">
        <f t="shared" si="10"/>
        <v>5023.9384376825428</v>
      </c>
      <c r="V94" s="16">
        <f t="shared" si="11"/>
        <v>55263.32</v>
      </c>
      <c r="W94" s="79">
        <f t="shared" si="12"/>
        <v>1.1357545681419418E-3</v>
      </c>
      <c r="X94" s="75">
        <f t="shared" si="13"/>
        <v>51108.959999999999</v>
      </c>
      <c r="Y94" s="75">
        <f t="shared" si="14"/>
        <v>180.58</v>
      </c>
      <c r="Z94" s="82">
        <f t="shared" si="15"/>
        <v>51289.54</v>
      </c>
    </row>
    <row r="95" spans="1:26" s="5" customFormat="1" ht="15" x14ac:dyDescent="0.2">
      <c r="A95" s="37">
        <v>92</v>
      </c>
      <c r="B95" s="177">
        <v>1.1000000000000001</v>
      </c>
      <c r="C95" s="177" t="s">
        <v>99</v>
      </c>
      <c r="D95" s="37">
        <v>4</v>
      </c>
      <c r="E95" s="66" t="s">
        <v>117</v>
      </c>
      <c r="F95" s="66" t="s">
        <v>55</v>
      </c>
      <c r="G95" s="38">
        <v>2005</v>
      </c>
      <c r="H95" s="47">
        <v>2615.9299999999998</v>
      </c>
      <c r="I95" s="67" t="s">
        <v>101</v>
      </c>
      <c r="J95" s="16">
        <v>45</v>
      </c>
      <c r="K95" s="16">
        <v>117716.64</v>
      </c>
      <c r="L95" s="44" t="s">
        <v>102</v>
      </c>
      <c r="M95" s="44" t="s">
        <v>102</v>
      </c>
      <c r="N95" s="38">
        <v>17</v>
      </c>
      <c r="O95" s="38">
        <v>75</v>
      </c>
      <c r="P95" s="17">
        <v>0.23</v>
      </c>
      <c r="Q95" s="16">
        <v>26682.44</v>
      </c>
      <c r="R95" s="16">
        <v>91034.2</v>
      </c>
      <c r="S95" s="16">
        <f t="shared" si="9"/>
        <v>91034.2</v>
      </c>
      <c r="T95" s="16">
        <f>(S95/(Notes!$I$28+Notes!$I$52))*Notes!$I$33</f>
        <v>4530.3644054251008</v>
      </c>
      <c r="U95" s="16">
        <f t="shared" si="10"/>
        <v>9556.4564405425099</v>
      </c>
      <c r="V95" s="16">
        <f t="shared" si="11"/>
        <v>105121.02</v>
      </c>
      <c r="W95" s="79">
        <f t="shared" si="12"/>
        <v>2.1604145149574875E-3</v>
      </c>
      <c r="X95" s="75">
        <f t="shared" si="13"/>
        <v>97218.65</v>
      </c>
      <c r="Y95" s="75">
        <f t="shared" si="14"/>
        <v>343.51</v>
      </c>
      <c r="Z95" s="82">
        <f t="shared" si="15"/>
        <v>97562.159999999989</v>
      </c>
    </row>
    <row r="96" spans="1:26" s="5" customFormat="1" ht="15" x14ac:dyDescent="0.2">
      <c r="A96" s="37">
        <v>93</v>
      </c>
      <c r="B96" s="177">
        <v>1.1000000000000001</v>
      </c>
      <c r="C96" s="177" t="s">
        <v>99</v>
      </c>
      <c r="D96" s="37">
        <v>4</v>
      </c>
      <c r="E96" s="66" t="s">
        <v>117</v>
      </c>
      <c r="F96" s="66" t="s">
        <v>55</v>
      </c>
      <c r="G96" s="38">
        <v>2006</v>
      </c>
      <c r="H96" s="47">
        <v>1421.67</v>
      </c>
      <c r="I96" s="67" t="s">
        <v>101</v>
      </c>
      <c r="J96" s="16">
        <v>45</v>
      </c>
      <c r="K96" s="16">
        <v>63975.22</v>
      </c>
      <c r="L96" s="44" t="s">
        <v>102</v>
      </c>
      <c r="M96" s="44" t="s">
        <v>102</v>
      </c>
      <c r="N96" s="38">
        <v>16</v>
      </c>
      <c r="O96" s="38">
        <v>75</v>
      </c>
      <c r="P96" s="17">
        <v>0.21</v>
      </c>
      <c r="Q96" s="16">
        <v>13648.05</v>
      </c>
      <c r="R96" s="16">
        <v>50327.18</v>
      </c>
      <c r="S96" s="16">
        <f t="shared" si="9"/>
        <v>50327.18</v>
      </c>
      <c r="T96" s="16">
        <f>(S96/(Notes!$I$28+Notes!$I$52))*Notes!$I$33</f>
        <v>2504.5583406831938</v>
      </c>
      <c r="U96" s="16">
        <f t="shared" si="10"/>
        <v>5283.1738340683196</v>
      </c>
      <c r="V96" s="16">
        <f t="shared" si="11"/>
        <v>58114.91</v>
      </c>
      <c r="W96" s="79">
        <f t="shared" si="12"/>
        <v>1.194359559101006E-3</v>
      </c>
      <c r="X96" s="75">
        <f t="shared" si="13"/>
        <v>53746.18</v>
      </c>
      <c r="Y96" s="75">
        <f t="shared" si="14"/>
        <v>189.9</v>
      </c>
      <c r="Z96" s="82">
        <f t="shared" si="15"/>
        <v>53936.08</v>
      </c>
    </row>
    <row r="97" spans="1:26" s="5" customFormat="1" ht="15" x14ac:dyDescent="0.2">
      <c r="A97" s="37">
        <v>94</v>
      </c>
      <c r="B97" s="177">
        <v>1.1000000000000001</v>
      </c>
      <c r="C97" s="177" t="s">
        <v>99</v>
      </c>
      <c r="D97" s="37">
        <v>4</v>
      </c>
      <c r="E97" s="66" t="s">
        <v>117</v>
      </c>
      <c r="F97" s="66" t="s">
        <v>55</v>
      </c>
      <c r="G97" s="38">
        <v>2007</v>
      </c>
      <c r="H97" s="47">
        <v>1546</v>
      </c>
      <c r="I97" s="67" t="s">
        <v>101</v>
      </c>
      <c r="J97" s="16">
        <v>45</v>
      </c>
      <c r="K97" s="16">
        <v>69570.039999999994</v>
      </c>
      <c r="L97" s="44" t="s">
        <v>102</v>
      </c>
      <c r="M97" s="44" t="s">
        <v>102</v>
      </c>
      <c r="N97" s="38">
        <v>15</v>
      </c>
      <c r="O97" s="38">
        <v>75</v>
      </c>
      <c r="P97" s="17">
        <v>0.2</v>
      </c>
      <c r="Q97" s="16">
        <v>13914.01</v>
      </c>
      <c r="R97" s="16">
        <v>55656.03</v>
      </c>
      <c r="S97" s="16">
        <f t="shared" si="9"/>
        <v>55656.03</v>
      </c>
      <c r="T97" s="16">
        <f>(S97/(Notes!$I$28+Notes!$I$52))*Notes!$I$33</f>
        <v>2769.7513380605483</v>
      </c>
      <c r="U97" s="16">
        <f t="shared" si="10"/>
        <v>5842.5781338060551</v>
      </c>
      <c r="V97" s="16">
        <f t="shared" si="11"/>
        <v>64268.36</v>
      </c>
      <c r="W97" s="79">
        <f t="shared" si="12"/>
        <v>1.3208233500446741E-3</v>
      </c>
      <c r="X97" s="75">
        <f t="shared" si="13"/>
        <v>59437.05</v>
      </c>
      <c r="Y97" s="75">
        <f t="shared" si="14"/>
        <v>210.01</v>
      </c>
      <c r="Z97" s="82">
        <f t="shared" si="15"/>
        <v>59647.060000000005</v>
      </c>
    </row>
    <row r="98" spans="1:26" s="5" customFormat="1" ht="15" x14ac:dyDescent="0.2">
      <c r="A98" s="37">
        <v>95</v>
      </c>
      <c r="B98" s="177">
        <v>1.1000000000000001</v>
      </c>
      <c r="C98" s="177" t="s">
        <v>99</v>
      </c>
      <c r="D98" s="37">
        <v>4</v>
      </c>
      <c r="E98" s="66" t="s">
        <v>117</v>
      </c>
      <c r="F98" s="66" t="s">
        <v>55</v>
      </c>
      <c r="G98" s="38">
        <v>2008</v>
      </c>
      <c r="H98" s="46">
        <v>562.58000000000004</v>
      </c>
      <c r="I98" s="67" t="s">
        <v>101</v>
      </c>
      <c r="J98" s="16">
        <v>45</v>
      </c>
      <c r="K98" s="16">
        <v>25315.98</v>
      </c>
      <c r="L98" s="44" t="s">
        <v>102</v>
      </c>
      <c r="M98" s="44" t="s">
        <v>102</v>
      </c>
      <c r="N98" s="38">
        <v>14</v>
      </c>
      <c r="O98" s="38">
        <v>75</v>
      </c>
      <c r="P98" s="17">
        <v>0.19</v>
      </c>
      <c r="Q98" s="16">
        <v>4725.6499999999996</v>
      </c>
      <c r="R98" s="16">
        <v>20590.330000000002</v>
      </c>
      <c r="S98" s="16">
        <f t="shared" si="9"/>
        <v>20590.330000000002</v>
      </c>
      <c r="T98" s="16">
        <f>(S98/(Notes!$I$28+Notes!$I$52))*Notes!$I$33</f>
        <v>1024.688503089571</v>
      </c>
      <c r="U98" s="16">
        <f t="shared" si="10"/>
        <v>2161.5018503089573</v>
      </c>
      <c r="V98" s="16">
        <f t="shared" si="11"/>
        <v>23776.52</v>
      </c>
      <c r="W98" s="79">
        <f t="shared" si="12"/>
        <v>4.8864764557247453E-4</v>
      </c>
      <c r="X98" s="75">
        <f t="shared" si="13"/>
        <v>21989.14</v>
      </c>
      <c r="Y98" s="75">
        <f t="shared" si="14"/>
        <v>77.69</v>
      </c>
      <c r="Z98" s="82">
        <f t="shared" si="15"/>
        <v>22066.829999999998</v>
      </c>
    </row>
    <row r="99" spans="1:26" s="5" customFormat="1" ht="15" x14ac:dyDescent="0.2">
      <c r="A99" s="37">
        <v>96</v>
      </c>
      <c r="B99" s="177">
        <v>1.1000000000000001</v>
      </c>
      <c r="C99" s="177" t="s">
        <v>99</v>
      </c>
      <c r="D99" s="37">
        <v>4</v>
      </c>
      <c r="E99" s="66" t="s">
        <v>117</v>
      </c>
      <c r="F99" s="66" t="s">
        <v>55</v>
      </c>
      <c r="G99" s="38">
        <v>2012</v>
      </c>
      <c r="H99" s="46">
        <v>495.32</v>
      </c>
      <c r="I99" s="67" t="s">
        <v>101</v>
      </c>
      <c r="J99" s="16">
        <v>45</v>
      </c>
      <c r="K99" s="16">
        <v>22289.32</v>
      </c>
      <c r="L99" s="44" t="s">
        <v>102</v>
      </c>
      <c r="M99" s="44" t="s">
        <v>102</v>
      </c>
      <c r="N99" s="38">
        <v>10</v>
      </c>
      <c r="O99" s="38">
        <v>75</v>
      </c>
      <c r="P99" s="17">
        <v>0.13</v>
      </c>
      <c r="Q99" s="16">
        <v>2971.91</v>
      </c>
      <c r="R99" s="16">
        <v>19317.41</v>
      </c>
      <c r="S99" s="16">
        <f t="shared" si="9"/>
        <v>19317.41</v>
      </c>
      <c r="T99" s="16">
        <f>(S99/(Notes!$I$28+Notes!$I$52))*Notes!$I$33</f>
        <v>961.34097590798717</v>
      </c>
      <c r="U99" s="16">
        <f t="shared" si="10"/>
        <v>2027.8750975907988</v>
      </c>
      <c r="V99" s="16">
        <f t="shared" si="11"/>
        <v>22306.63</v>
      </c>
      <c r="W99" s="79">
        <f t="shared" si="12"/>
        <v>4.5843892336457678E-4</v>
      </c>
      <c r="X99" s="75">
        <f t="shared" si="13"/>
        <v>20629.75</v>
      </c>
      <c r="Y99" s="75">
        <f t="shared" si="14"/>
        <v>72.89</v>
      </c>
      <c r="Z99" s="82">
        <f t="shared" si="15"/>
        <v>20702.64</v>
      </c>
    </row>
    <row r="100" spans="1:26" s="5" customFormat="1" ht="15" x14ac:dyDescent="0.2">
      <c r="A100" s="37">
        <v>97</v>
      </c>
      <c r="B100" s="177">
        <v>1.1000000000000001</v>
      </c>
      <c r="C100" s="177" t="s">
        <v>99</v>
      </c>
      <c r="D100" s="37">
        <v>4</v>
      </c>
      <c r="E100" s="66" t="s">
        <v>117</v>
      </c>
      <c r="F100" s="66" t="s">
        <v>55</v>
      </c>
      <c r="G100" s="38">
        <v>2014</v>
      </c>
      <c r="H100" s="46">
        <v>874.53</v>
      </c>
      <c r="I100" s="67" t="s">
        <v>101</v>
      </c>
      <c r="J100" s="16">
        <v>45</v>
      </c>
      <c r="K100" s="16">
        <v>39353.85</v>
      </c>
      <c r="L100" s="44" t="s">
        <v>102</v>
      </c>
      <c r="M100" s="44" t="s">
        <v>102</v>
      </c>
      <c r="N100" s="38">
        <v>8</v>
      </c>
      <c r="O100" s="38">
        <v>75</v>
      </c>
      <c r="P100" s="17">
        <v>0.11</v>
      </c>
      <c r="Q100" s="16">
        <v>4197.74</v>
      </c>
      <c r="R100" s="16">
        <v>35156.1</v>
      </c>
      <c r="S100" s="16">
        <f t="shared" si="9"/>
        <v>35156.1</v>
      </c>
      <c r="T100" s="16">
        <f>(S100/(Notes!$I$28+Notes!$I$52))*Notes!$I$33</f>
        <v>1749.5616380828894</v>
      </c>
      <c r="U100" s="16">
        <f t="shared" si="10"/>
        <v>3690.5661638082888</v>
      </c>
      <c r="V100" s="16">
        <f t="shared" si="11"/>
        <v>40596.230000000003</v>
      </c>
      <c r="W100" s="79">
        <f t="shared" si="12"/>
        <v>8.3432109529143279E-4</v>
      </c>
      <c r="X100" s="75">
        <f t="shared" si="13"/>
        <v>37544.449999999997</v>
      </c>
      <c r="Y100" s="75">
        <f t="shared" si="14"/>
        <v>132.66</v>
      </c>
      <c r="Z100" s="82">
        <f t="shared" si="15"/>
        <v>37677.11</v>
      </c>
    </row>
    <row r="101" spans="1:26" s="5" customFormat="1" ht="15" x14ac:dyDescent="0.2">
      <c r="A101" s="37">
        <v>98</v>
      </c>
      <c r="B101" s="177">
        <v>1.1000000000000001</v>
      </c>
      <c r="C101" s="177" t="s">
        <v>99</v>
      </c>
      <c r="D101" s="37">
        <v>4</v>
      </c>
      <c r="E101" s="66" t="s">
        <v>117</v>
      </c>
      <c r="F101" s="66" t="s">
        <v>55</v>
      </c>
      <c r="G101" s="38">
        <v>2015</v>
      </c>
      <c r="H101" s="47">
        <v>2808.33</v>
      </c>
      <c r="I101" s="67" t="s">
        <v>101</v>
      </c>
      <c r="J101" s="16">
        <v>45</v>
      </c>
      <c r="K101" s="16">
        <v>126374.64</v>
      </c>
      <c r="L101" s="44" t="s">
        <v>102</v>
      </c>
      <c r="M101" s="44" t="s">
        <v>102</v>
      </c>
      <c r="N101" s="38">
        <v>7</v>
      </c>
      <c r="O101" s="38">
        <v>75</v>
      </c>
      <c r="P101" s="17">
        <v>0.09</v>
      </c>
      <c r="Q101" s="16">
        <v>11794.97</v>
      </c>
      <c r="R101" s="16">
        <v>114579.67</v>
      </c>
      <c r="S101" s="16">
        <f t="shared" si="9"/>
        <v>114579.67</v>
      </c>
      <c r="T101" s="16">
        <f>(S101/(Notes!$I$28+Notes!$I$52))*Notes!$I$33</f>
        <v>5702.116990684317</v>
      </c>
      <c r="U101" s="16">
        <f t="shared" si="10"/>
        <v>12028.178699068432</v>
      </c>
      <c r="V101" s="16">
        <f t="shared" si="11"/>
        <v>132309.97</v>
      </c>
      <c r="W101" s="79">
        <f t="shared" si="12"/>
        <v>2.7191933607720866E-3</v>
      </c>
      <c r="X101" s="75">
        <f t="shared" si="13"/>
        <v>122363.7</v>
      </c>
      <c r="Y101" s="75">
        <f t="shared" si="14"/>
        <v>432.35</v>
      </c>
      <c r="Z101" s="82">
        <f t="shared" si="15"/>
        <v>122796.05</v>
      </c>
    </row>
    <row r="102" spans="1:26" s="5" customFormat="1" ht="15" x14ac:dyDescent="0.2">
      <c r="A102" s="37">
        <v>99</v>
      </c>
      <c r="B102" s="177">
        <v>1.1000000000000001</v>
      </c>
      <c r="C102" s="177" t="s">
        <v>99</v>
      </c>
      <c r="D102" s="37">
        <v>4</v>
      </c>
      <c r="E102" s="66" t="s">
        <v>118</v>
      </c>
      <c r="F102" s="66" t="s">
        <v>55</v>
      </c>
      <c r="G102" s="38">
        <v>2015</v>
      </c>
      <c r="H102" s="46">
        <v>92.03</v>
      </c>
      <c r="I102" s="67" t="s">
        <v>101</v>
      </c>
      <c r="J102" s="16">
        <v>45</v>
      </c>
      <c r="K102" s="16">
        <v>4141.33</v>
      </c>
      <c r="L102" s="44" t="s">
        <v>102</v>
      </c>
      <c r="M102" s="44" t="s">
        <v>102</v>
      </c>
      <c r="N102" s="38">
        <v>7</v>
      </c>
      <c r="O102" s="38">
        <v>75</v>
      </c>
      <c r="P102" s="17">
        <v>0.09</v>
      </c>
      <c r="Q102" s="16">
        <v>386.52</v>
      </c>
      <c r="R102" s="16">
        <v>3754.8</v>
      </c>
      <c r="S102" s="16">
        <f t="shared" si="9"/>
        <v>3754.8</v>
      </c>
      <c r="T102" s="16">
        <f>(S102/(Notes!$I$28+Notes!$I$52))*Notes!$I$33</f>
        <v>186.85957881203072</v>
      </c>
      <c r="U102" s="16">
        <f t="shared" si="10"/>
        <v>394.1659578812031</v>
      </c>
      <c r="V102" s="16">
        <f t="shared" si="11"/>
        <v>4335.83</v>
      </c>
      <c r="W102" s="79">
        <f t="shared" si="12"/>
        <v>8.910862990473383E-5</v>
      </c>
      <c r="X102" s="75">
        <f t="shared" si="13"/>
        <v>4009.89</v>
      </c>
      <c r="Y102" s="75">
        <f t="shared" si="14"/>
        <v>14.17</v>
      </c>
      <c r="Z102" s="82">
        <f t="shared" si="15"/>
        <v>4024.06</v>
      </c>
    </row>
    <row r="103" spans="1:26" s="5" customFormat="1" ht="15" x14ac:dyDescent="0.2">
      <c r="A103" s="37">
        <v>100</v>
      </c>
      <c r="B103" s="177">
        <v>1.1000000000000001</v>
      </c>
      <c r="C103" s="177" t="s">
        <v>99</v>
      </c>
      <c r="D103" s="37">
        <v>4</v>
      </c>
      <c r="E103" s="66" t="s">
        <v>117</v>
      </c>
      <c r="F103" s="66" t="s">
        <v>55</v>
      </c>
      <c r="G103" s="38">
        <v>2016</v>
      </c>
      <c r="H103" s="46">
        <v>511.17</v>
      </c>
      <c r="I103" s="67" t="s">
        <v>101</v>
      </c>
      <c r="J103" s="16">
        <v>45</v>
      </c>
      <c r="K103" s="16">
        <v>23002.58</v>
      </c>
      <c r="L103" s="44" t="s">
        <v>102</v>
      </c>
      <c r="M103" s="44" t="s">
        <v>102</v>
      </c>
      <c r="N103" s="38">
        <v>6</v>
      </c>
      <c r="O103" s="38">
        <v>75</v>
      </c>
      <c r="P103" s="17">
        <v>0.08</v>
      </c>
      <c r="Q103" s="16">
        <v>1840.21</v>
      </c>
      <c r="R103" s="16">
        <v>21162.37</v>
      </c>
      <c r="S103" s="16">
        <f t="shared" si="9"/>
        <v>21162.37</v>
      </c>
      <c r="T103" s="16">
        <f>(S103/(Notes!$I$28+Notes!$I$52))*Notes!$I$33</f>
        <v>1053.1563718079137</v>
      </c>
      <c r="U103" s="16">
        <f t="shared" si="10"/>
        <v>2221.5526371807914</v>
      </c>
      <c r="V103" s="16">
        <f t="shared" si="11"/>
        <v>24437.08</v>
      </c>
      <c r="W103" s="79">
        <f t="shared" si="12"/>
        <v>5.0222326928693541E-4</v>
      </c>
      <c r="X103" s="75">
        <f t="shared" si="13"/>
        <v>22600.05</v>
      </c>
      <c r="Y103" s="75">
        <f t="shared" si="14"/>
        <v>79.849999999999994</v>
      </c>
      <c r="Z103" s="82">
        <f t="shared" si="15"/>
        <v>22679.899999999998</v>
      </c>
    </row>
    <row r="104" spans="1:26" s="5" customFormat="1" ht="15" x14ac:dyDescent="0.2">
      <c r="A104" s="37">
        <v>101</v>
      </c>
      <c r="B104" s="177">
        <v>1.1000000000000001</v>
      </c>
      <c r="C104" s="177" t="s">
        <v>99</v>
      </c>
      <c r="D104" s="37">
        <v>4</v>
      </c>
      <c r="E104" s="66" t="s">
        <v>117</v>
      </c>
      <c r="F104" s="66" t="s">
        <v>55</v>
      </c>
      <c r="G104" s="38">
        <v>2017</v>
      </c>
      <c r="H104" s="47">
        <v>1502.38</v>
      </c>
      <c r="I104" s="67" t="s">
        <v>101</v>
      </c>
      <c r="J104" s="16">
        <v>45</v>
      </c>
      <c r="K104" s="16">
        <v>67607.22</v>
      </c>
      <c r="L104" s="44" t="s">
        <v>102</v>
      </c>
      <c r="M104" s="44" t="s">
        <v>102</v>
      </c>
      <c r="N104" s="38">
        <v>5</v>
      </c>
      <c r="O104" s="38">
        <v>75</v>
      </c>
      <c r="P104" s="17">
        <v>7.0000000000000007E-2</v>
      </c>
      <c r="Q104" s="16">
        <v>4507.1499999999996</v>
      </c>
      <c r="R104" s="16">
        <v>63100.08</v>
      </c>
      <c r="S104" s="16">
        <f t="shared" si="9"/>
        <v>63100.08</v>
      </c>
      <c r="T104" s="16">
        <f>(S104/(Notes!$I$28+Notes!$I$52))*Notes!$I$33</f>
        <v>3140.2083657732624</v>
      </c>
      <c r="U104" s="16">
        <f t="shared" si="10"/>
        <v>6624.0288365773267</v>
      </c>
      <c r="V104" s="16">
        <f t="shared" si="11"/>
        <v>72864.320000000007</v>
      </c>
      <c r="W104" s="79">
        <f t="shared" si="12"/>
        <v>1.497484846993562E-3</v>
      </c>
      <c r="X104" s="75">
        <f t="shared" si="13"/>
        <v>67386.820000000007</v>
      </c>
      <c r="Y104" s="75">
        <f t="shared" si="14"/>
        <v>238.1</v>
      </c>
      <c r="Z104" s="82">
        <f t="shared" si="15"/>
        <v>67624.920000000013</v>
      </c>
    </row>
    <row r="105" spans="1:26" s="5" customFormat="1" ht="15" x14ac:dyDescent="0.2">
      <c r="A105" s="37">
        <v>102</v>
      </c>
      <c r="B105" s="177">
        <v>1.1000000000000001</v>
      </c>
      <c r="C105" s="177" t="s">
        <v>99</v>
      </c>
      <c r="D105" s="37">
        <v>4</v>
      </c>
      <c r="E105" s="66" t="s">
        <v>117</v>
      </c>
      <c r="F105" s="66" t="s">
        <v>55</v>
      </c>
      <c r="G105" s="38">
        <v>2018</v>
      </c>
      <c r="H105" s="46">
        <v>705.79</v>
      </c>
      <c r="I105" s="67" t="s">
        <v>101</v>
      </c>
      <c r="J105" s="16">
        <v>45</v>
      </c>
      <c r="K105" s="16">
        <v>31760.42</v>
      </c>
      <c r="L105" s="44" t="s">
        <v>102</v>
      </c>
      <c r="M105" s="44" t="s">
        <v>102</v>
      </c>
      <c r="N105" s="38">
        <v>4</v>
      </c>
      <c r="O105" s="38">
        <v>75</v>
      </c>
      <c r="P105" s="17">
        <v>0.05</v>
      </c>
      <c r="Q105" s="16">
        <v>1693.89</v>
      </c>
      <c r="R105" s="16">
        <v>30066.53</v>
      </c>
      <c r="S105" s="16">
        <f t="shared" si="9"/>
        <v>30066.53</v>
      </c>
      <c r="T105" s="16">
        <f>(S105/(Notes!$I$28+Notes!$I$52))*Notes!$I$33</f>
        <v>1496.2765346061803</v>
      </c>
      <c r="U105" s="16">
        <f t="shared" si="10"/>
        <v>3156.2806534606179</v>
      </c>
      <c r="V105" s="16">
        <f t="shared" si="11"/>
        <v>34719.089999999997</v>
      </c>
      <c r="W105" s="79">
        <f t="shared" si="12"/>
        <v>7.135359415473266E-4</v>
      </c>
      <c r="X105" s="75">
        <f t="shared" si="13"/>
        <v>32109.119999999999</v>
      </c>
      <c r="Y105" s="75">
        <f t="shared" si="14"/>
        <v>113.45</v>
      </c>
      <c r="Z105" s="82">
        <f t="shared" si="15"/>
        <v>32222.57</v>
      </c>
    </row>
    <row r="106" spans="1:26" s="5" customFormat="1" ht="15" x14ac:dyDescent="0.2">
      <c r="A106" s="37">
        <v>103</v>
      </c>
      <c r="B106" s="177">
        <v>1.1000000000000001</v>
      </c>
      <c r="C106" s="177" t="s">
        <v>99</v>
      </c>
      <c r="D106" s="37">
        <v>4</v>
      </c>
      <c r="E106" s="66" t="s">
        <v>117</v>
      </c>
      <c r="F106" s="66" t="s">
        <v>55</v>
      </c>
      <c r="G106" s="38">
        <v>2019</v>
      </c>
      <c r="H106" s="46">
        <v>739.77</v>
      </c>
      <c r="I106" s="67" t="s">
        <v>101</v>
      </c>
      <c r="J106" s="16">
        <v>45</v>
      </c>
      <c r="K106" s="16">
        <v>33289.760000000002</v>
      </c>
      <c r="L106" s="44" t="s">
        <v>102</v>
      </c>
      <c r="M106" s="44" t="s">
        <v>102</v>
      </c>
      <c r="N106" s="38">
        <v>3</v>
      </c>
      <c r="O106" s="38">
        <v>75</v>
      </c>
      <c r="P106" s="17">
        <v>0.04</v>
      </c>
      <c r="Q106" s="16">
        <v>1331.59</v>
      </c>
      <c r="R106" s="16">
        <v>31958.17</v>
      </c>
      <c r="S106" s="16">
        <f t="shared" si="9"/>
        <v>31958.17</v>
      </c>
      <c r="T106" s="16">
        <f>(S106/(Notes!$I$28+Notes!$I$52))*Notes!$I$33</f>
        <v>1590.414985033364</v>
      </c>
      <c r="U106" s="16">
        <f t="shared" si="10"/>
        <v>3354.8584985033362</v>
      </c>
      <c r="V106" s="16">
        <f t="shared" si="11"/>
        <v>36903.440000000002</v>
      </c>
      <c r="W106" s="79">
        <f t="shared" si="12"/>
        <v>7.5842802350912066E-4</v>
      </c>
      <c r="X106" s="75">
        <f t="shared" si="13"/>
        <v>34129.26</v>
      </c>
      <c r="Y106" s="75">
        <f t="shared" si="14"/>
        <v>120.59</v>
      </c>
      <c r="Z106" s="82">
        <f t="shared" si="15"/>
        <v>34249.85</v>
      </c>
    </row>
    <row r="107" spans="1:26" s="5" customFormat="1" ht="15" x14ac:dyDescent="0.2">
      <c r="A107" s="37">
        <v>104</v>
      </c>
      <c r="B107" s="177">
        <v>1.1000000000000001</v>
      </c>
      <c r="C107" s="177" t="s">
        <v>99</v>
      </c>
      <c r="D107" s="37">
        <v>4</v>
      </c>
      <c r="E107" s="66" t="s">
        <v>117</v>
      </c>
      <c r="F107" s="66" t="s">
        <v>55</v>
      </c>
      <c r="G107" s="38">
        <v>2020</v>
      </c>
      <c r="H107" s="47">
        <v>2170.7199999999998</v>
      </c>
      <c r="I107" s="67" t="s">
        <v>101</v>
      </c>
      <c r="J107" s="16">
        <v>45</v>
      </c>
      <c r="K107" s="16">
        <v>97682.57</v>
      </c>
      <c r="L107" s="44" t="s">
        <v>102</v>
      </c>
      <c r="M107" s="44" t="s">
        <v>102</v>
      </c>
      <c r="N107" s="38">
        <v>2</v>
      </c>
      <c r="O107" s="38">
        <v>75</v>
      </c>
      <c r="P107" s="17">
        <v>0.03</v>
      </c>
      <c r="Q107" s="16">
        <v>2604.87</v>
      </c>
      <c r="R107" s="16">
        <v>95077.7</v>
      </c>
      <c r="S107" s="16">
        <f t="shared" si="9"/>
        <v>95077.7</v>
      </c>
      <c r="T107" s="16">
        <f>(S107/(Notes!$I$28+Notes!$I$52))*Notes!$I$33</f>
        <v>4731.5912901929833</v>
      </c>
      <c r="U107" s="16">
        <f t="shared" si="10"/>
        <v>9980.9291290192996</v>
      </c>
      <c r="V107" s="16">
        <f t="shared" si="11"/>
        <v>109790.22</v>
      </c>
      <c r="W107" s="79">
        <f t="shared" si="12"/>
        <v>2.2563744614385959E-3</v>
      </c>
      <c r="X107" s="75">
        <f t="shared" si="13"/>
        <v>101536.85</v>
      </c>
      <c r="Y107" s="75">
        <f t="shared" si="14"/>
        <v>358.76</v>
      </c>
      <c r="Z107" s="82">
        <f t="shared" si="15"/>
        <v>101895.61</v>
      </c>
    </row>
    <row r="108" spans="1:26" s="5" customFormat="1" ht="15" x14ac:dyDescent="0.2">
      <c r="A108" s="37">
        <v>105</v>
      </c>
      <c r="B108" s="177">
        <v>1.1000000000000001</v>
      </c>
      <c r="C108" s="177" t="s">
        <v>99</v>
      </c>
      <c r="D108" s="37">
        <v>4</v>
      </c>
      <c r="E108" s="66" t="s">
        <v>117</v>
      </c>
      <c r="F108" s="66" t="s">
        <v>55</v>
      </c>
      <c r="G108" s="38">
        <v>2021</v>
      </c>
      <c r="H108" s="47">
        <v>1416.23</v>
      </c>
      <c r="I108" s="67" t="s">
        <v>101</v>
      </c>
      <c r="J108" s="16">
        <v>45</v>
      </c>
      <c r="K108" s="16">
        <v>63730.55</v>
      </c>
      <c r="L108" s="44" t="s">
        <v>102</v>
      </c>
      <c r="M108" s="44" t="s">
        <v>102</v>
      </c>
      <c r="N108" s="38">
        <v>1</v>
      </c>
      <c r="O108" s="38">
        <v>75</v>
      </c>
      <c r="P108" s="17">
        <v>0.01</v>
      </c>
      <c r="Q108" s="16">
        <v>849.74</v>
      </c>
      <c r="R108" s="16">
        <v>62880.800000000003</v>
      </c>
      <c r="S108" s="16">
        <f t="shared" si="9"/>
        <v>62880.800000000003</v>
      </c>
      <c r="T108" s="16">
        <f>(S108/(Notes!$I$28+Notes!$I$52))*Notes!$I$33</f>
        <v>3129.2957822956064</v>
      </c>
      <c r="U108" s="16">
        <f t="shared" si="10"/>
        <v>6601.0095782295612</v>
      </c>
      <c r="V108" s="16">
        <f t="shared" si="11"/>
        <v>72611.11</v>
      </c>
      <c r="W108" s="79">
        <f t="shared" si="12"/>
        <v>1.4922809538109008E-3</v>
      </c>
      <c r="X108" s="75">
        <f t="shared" si="13"/>
        <v>67152.639999999999</v>
      </c>
      <c r="Y108" s="75">
        <f t="shared" si="14"/>
        <v>237.27</v>
      </c>
      <c r="Z108" s="82">
        <f t="shared" si="15"/>
        <v>67389.91</v>
      </c>
    </row>
    <row r="109" spans="1:26" s="5" customFormat="1" ht="15" x14ac:dyDescent="0.2">
      <c r="A109" s="37">
        <v>106</v>
      </c>
      <c r="B109" s="177">
        <v>1.1000000000000001</v>
      </c>
      <c r="C109" s="177" t="s">
        <v>99</v>
      </c>
      <c r="D109" s="37">
        <v>4</v>
      </c>
      <c r="E109" s="66" t="s">
        <v>117</v>
      </c>
      <c r="F109" s="66" t="s">
        <v>55</v>
      </c>
      <c r="G109" s="38">
        <v>2022</v>
      </c>
      <c r="H109" s="46">
        <v>4.87</v>
      </c>
      <c r="I109" s="67" t="s">
        <v>101</v>
      </c>
      <c r="J109" s="16">
        <v>45</v>
      </c>
      <c r="K109" s="16">
        <v>219.04</v>
      </c>
      <c r="L109" s="44" t="s">
        <v>102</v>
      </c>
      <c r="M109" s="44" t="s">
        <v>102</v>
      </c>
      <c r="N109" s="38">
        <v>0</v>
      </c>
      <c r="O109" s="38">
        <v>75</v>
      </c>
      <c r="P109" s="17">
        <v>0</v>
      </c>
      <c r="Q109" s="16">
        <v>0</v>
      </c>
      <c r="R109" s="16">
        <v>219.04</v>
      </c>
      <c r="S109" s="16">
        <f t="shared" si="9"/>
        <v>219.04</v>
      </c>
      <c r="T109" s="16">
        <f>(S109/(Notes!$I$28+Notes!$I$52))*Notes!$I$33</f>
        <v>10.900639752579954</v>
      </c>
      <c r="U109" s="16">
        <f t="shared" si="10"/>
        <v>22.994063975257998</v>
      </c>
      <c r="V109" s="16">
        <f t="shared" si="11"/>
        <v>252.93</v>
      </c>
      <c r="W109" s="79">
        <f t="shared" si="12"/>
        <v>5.198138709729009E-6</v>
      </c>
      <c r="X109" s="75">
        <f t="shared" si="13"/>
        <v>233.92</v>
      </c>
      <c r="Y109" s="75">
        <f t="shared" si="14"/>
        <v>0.83</v>
      </c>
      <c r="Z109" s="82">
        <f t="shared" si="15"/>
        <v>234.75</v>
      </c>
    </row>
    <row r="110" spans="1:26" s="5" customFormat="1" ht="15" x14ac:dyDescent="0.2">
      <c r="A110" s="37">
        <v>107</v>
      </c>
      <c r="B110" s="177">
        <v>1.1000000000000001</v>
      </c>
      <c r="C110" s="177" t="s">
        <v>99</v>
      </c>
      <c r="D110" s="37">
        <v>4</v>
      </c>
      <c r="E110" s="66" t="s">
        <v>119</v>
      </c>
      <c r="F110" s="66" t="s">
        <v>55</v>
      </c>
      <c r="G110" s="38">
        <v>1963</v>
      </c>
      <c r="H110" s="46">
        <v>100</v>
      </c>
      <c r="I110" s="67" t="s">
        <v>101</v>
      </c>
      <c r="J110" s="16">
        <v>90</v>
      </c>
      <c r="K110" s="16">
        <v>9000</v>
      </c>
      <c r="L110" s="44" t="s">
        <v>102</v>
      </c>
      <c r="M110" s="44" t="s">
        <v>102</v>
      </c>
      <c r="N110" s="38">
        <v>59</v>
      </c>
      <c r="O110" s="38">
        <v>75</v>
      </c>
      <c r="P110" s="17">
        <v>0.79</v>
      </c>
      <c r="Q110" s="16">
        <v>7080</v>
      </c>
      <c r="R110" s="16">
        <v>1920</v>
      </c>
      <c r="S110" s="16">
        <f t="shared" si="9"/>
        <v>1920</v>
      </c>
      <c r="T110" s="16">
        <f>(S110/(Notes!$I$28+Notes!$I$52))*Notes!$I$33</f>
        <v>95.549800606982799</v>
      </c>
      <c r="U110" s="16">
        <f t="shared" si="10"/>
        <v>201.55498006069831</v>
      </c>
      <c r="V110" s="16">
        <f t="shared" si="11"/>
        <v>2217.1</v>
      </c>
      <c r="W110" s="79">
        <f t="shared" si="12"/>
        <v>4.556514977796301E-5</v>
      </c>
      <c r="X110" s="75">
        <f t="shared" si="13"/>
        <v>2050.4299999999998</v>
      </c>
      <c r="Y110" s="75">
        <f t="shared" si="14"/>
        <v>7.24</v>
      </c>
      <c r="Z110" s="82">
        <f t="shared" si="15"/>
        <v>2057.6699999999996</v>
      </c>
    </row>
    <row r="111" spans="1:26" s="5" customFormat="1" ht="15" x14ac:dyDescent="0.2">
      <c r="A111" s="37">
        <v>108</v>
      </c>
      <c r="B111" s="177">
        <v>1.1000000000000001</v>
      </c>
      <c r="C111" s="177" t="s">
        <v>99</v>
      </c>
      <c r="D111" s="37">
        <v>4</v>
      </c>
      <c r="E111" s="66" t="s">
        <v>119</v>
      </c>
      <c r="F111" s="66" t="s">
        <v>55</v>
      </c>
      <c r="G111" s="38">
        <v>1964</v>
      </c>
      <c r="H111" s="46">
        <v>100</v>
      </c>
      <c r="I111" s="67" t="s">
        <v>101</v>
      </c>
      <c r="J111" s="16">
        <v>90</v>
      </c>
      <c r="K111" s="16">
        <v>9000</v>
      </c>
      <c r="L111" s="44" t="s">
        <v>102</v>
      </c>
      <c r="M111" s="44" t="s">
        <v>102</v>
      </c>
      <c r="N111" s="38">
        <v>58</v>
      </c>
      <c r="O111" s="38">
        <v>75</v>
      </c>
      <c r="P111" s="17">
        <v>0.77</v>
      </c>
      <c r="Q111" s="16">
        <v>6960</v>
      </c>
      <c r="R111" s="16">
        <v>2040</v>
      </c>
      <c r="S111" s="16">
        <f t="shared" si="9"/>
        <v>2040</v>
      </c>
      <c r="T111" s="16">
        <f>(S111/(Notes!$I$28+Notes!$I$52))*Notes!$I$33</f>
        <v>101.52166314491922</v>
      </c>
      <c r="U111" s="16">
        <f t="shared" si="10"/>
        <v>214.15216631449195</v>
      </c>
      <c r="V111" s="16">
        <f t="shared" si="11"/>
        <v>2355.67</v>
      </c>
      <c r="W111" s="79">
        <f t="shared" si="12"/>
        <v>4.8412997328697007E-5</v>
      </c>
      <c r="X111" s="75">
        <f t="shared" si="13"/>
        <v>2178.58</v>
      </c>
      <c r="Y111" s="75">
        <f t="shared" si="14"/>
        <v>7.7</v>
      </c>
      <c r="Z111" s="82">
        <f t="shared" si="15"/>
        <v>2186.2799999999997</v>
      </c>
    </row>
    <row r="112" spans="1:26" s="5" customFormat="1" ht="15" x14ac:dyDescent="0.2">
      <c r="A112" s="37">
        <v>109</v>
      </c>
      <c r="B112" s="177">
        <v>1.1000000000000001</v>
      </c>
      <c r="C112" s="177" t="s">
        <v>99</v>
      </c>
      <c r="D112" s="37">
        <v>4</v>
      </c>
      <c r="E112" s="66" t="s">
        <v>119</v>
      </c>
      <c r="F112" s="66" t="s">
        <v>55</v>
      </c>
      <c r="G112" s="38">
        <v>1974</v>
      </c>
      <c r="H112" s="46">
        <v>100</v>
      </c>
      <c r="I112" s="67" t="s">
        <v>101</v>
      </c>
      <c r="J112" s="16">
        <v>90</v>
      </c>
      <c r="K112" s="16">
        <v>9000</v>
      </c>
      <c r="L112" s="44" t="s">
        <v>102</v>
      </c>
      <c r="M112" s="44" t="s">
        <v>102</v>
      </c>
      <c r="N112" s="38">
        <v>48</v>
      </c>
      <c r="O112" s="38">
        <v>75</v>
      </c>
      <c r="P112" s="17">
        <v>0.64</v>
      </c>
      <c r="Q112" s="16">
        <v>5760</v>
      </c>
      <c r="R112" s="16">
        <v>3240</v>
      </c>
      <c r="S112" s="16">
        <f t="shared" si="9"/>
        <v>3240</v>
      </c>
      <c r="T112" s="16">
        <f>(S112/(Notes!$I$28+Notes!$I$52))*Notes!$I$33</f>
        <v>161.24028852428347</v>
      </c>
      <c r="U112" s="16">
        <f t="shared" si="10"/>
        <v>340.12402885242841</v>
      </c>
      <c r="V112" s="16">
        <f t="shared" si="11"/>
        <v>3741.36</v>
      </c>
      <c r="W112" s="79">
        <f t="shared" si="12"/>
        <v>7.6891267319146507E-5</v>
      </c>
      <c r="X112" s="75">
        <f t="shared" si="13"/>
        <v>3460.11</v>
      </c>
      <c r="Y112" s="75">
        <f t="shared" si="14"/>
        <v>12.23</v>
      </c>
      <c r="Z112" s="82">
        <f t="shared" si="15"/>
        <v>3472.34</v>
      </c>
    </row>
    <row r="113" spans="1:26" s="5" customFormat="1" ht="15" x14ac:dyDescent="0.2">
      <c r="A113" s="37">
        <v>110</v>
      </c>
      <c r="B113" s="177">
        <v>1.1000000000000001</v>
      </c>
      <c r="C113" s="177" t="s">
        <v>99</v>
      </c>
      <c r="D113" s="37">
        <v>4</v>
      </c>
      <c r="E113" s="66" t="s">
        <v>119</v>
      </c>
      <c r="F113" s="66" t="s">
        <v>55</v>
      </c>
      <c r="G113" s="38">
        <v>1987</v>
      </c>
      <c r="H113" s="46">
        <v>100</v>
      </c>
      <c r="I113" s="67" t="s">
        <v>101</v>
      </c>
      <c r="J113" s="16">
        <v>90</v>
      </c>
      <c r="K113" s="16">
        <v>9000</v>
      </c>
      <c r="L113" s="44" t="s">
        <v>102</v>
      </c>
      <c r="M113" s="44" t="s">
        <v>102</v>
      </c>
      <c r="N113" s="38">
        <v>35</v>
      </c>
      <c r="O113" s="38">
        <v>75</v>
      </c>
      <c r="P113" s="17">
        <v>0.47</v>
      </c>
      <c r="Q113" s="16">
        <v>4200</v>
      </c>
      <c r="R113" s="16">
        <v>4800</v>
      </c>
      <c r="S113" s="16">
        <f t="shared" si="9"/>
        <v>4800</v>
      </c>
      <c r="T113" s="16">
        <f>(S113/(Notes!$I$28+Notes!$I$52))*Notes!$I$33</f>
        <v>238.87450151745699</v>
      </c>
      <c r="U113" s="16">
        <f t="shared" si="10"/>
        <v>503.88745015174572</v>
      </c>
      <c r="V113" s="16">
        <f t="shared" si="11"/>
        <v>5542.76</v>
      </c>
      <c r="W113" s="79">
        <f t="shared" si="12"/>
        <v>1.1391307996179797E-4</v>
      </c>
      <c r="X113" s="75">
        <f t="shared" si="13"/>
        <v>5126.09</v>
      </c>
      <c r="Y113" s="75">
        <f t="shared" si="14"/>
        <v>18.11</v>
      </c>
      <c r="Z113" s="82">
        <f t="shared" si="15"/>
        <v>5144.2</v>
      </c>
    </row>
    <row r="114" spans="1:26" s="5" customFormat="1" ht="15" x14ac:dyDescent="0.2">
      <c r="A114" s="37">
        <v>111</v>
      </c>
      <c r="B114" s="177">
        <v>1.1000000000000001</v>
      </c>
      <c r="C114" s="177" t="s">
        <v>99</v>
      </c>
      <c r="D114" s="37">
        <v>4</v>
      </c>
      <c r="E114" s="66" t="s">
        <v>119</v>
      </c>
      <c r="F114" s="66" t="s">
        <v>55</v>
      </c>
      <c r="G114" s="38">
        <v>2004</v>
      </c>
      <c r="H114" s="46">
        <v>100</v>
      </c>
      <c r="I114" s="67" t="s">
        <v>101</v>
      </c>
      <c r="J114" s="16">
        <v>90</v>
      </c>
      <c r="K114" s="16">
        <v>9000</v>
      </c>
      <c r="L114" s="44" t="s">
        <v>102</v>
      </c>
      <c r="M114" s="44" t="s">
        <v>102</v>
      </c>
      <c r="N114" s="38">
        <v>18</v>
      </c>
      <c r="O114" s="38">
        <v>75</v>
      </c>
      <c r="P114" s="17">
        <v>0.24</v>
      </c>
      <c r="Q114" s="16">
        <v>2160</v>
      </c>
      <c r="R114" s="16">
        <v>6840</v>
      </c>
      <c r="S114" s="16">
        <f t="shared" si="9"/>
        <v>6840</v>
      </c>
      <c r="T114" s="16">
        <f>(S114/(Notes!$I$28+Notes!$I$52))*Notes!$I$33</f>
        <v>340.39616466237618</v>
      </c>
      <c r="U114" s="16">
        <f t="shared" si="10"/>
        <v>718.0396164662377</v>
      </c>
      <c r="V114" s="16">
        <f t="shared" si="11"/>
        <v>7898.44</v>
      </c>
      <c r="W114" s="79">
        <f t="shared" si="12"/>
        <v>1.6232628280738541E-4</v>
      </c>
      <c r="X114" s="75">
        <f t="shared" si="13"/>
        <v>7304.68</v>
      </c>
      <c r="Y114" s="75">
        <f t="shared" si="14"/>
        <v>25.81</v>
      </c>
      <c r="Z114" s="82">
        <f t="shared" si="15"/>
        <v>7330.4900000000007</v>
      </c>
    </row>
    <row r="115" spans="1:26" s="5" customFormat="1" ht="15" x14ac:dyDescent="0.2">
      <c r="A115" s="37">
        <v>112</v>
      </c>
      <c r="B115" s="177">
        <v>1.1000000000000001</v>
      </c>
      <c r="C115" s="177" t="s">
        <v>99</v>
      </c>
      <c r="D115" s="37">
        <v>6</v>
      </c>
      <c r="E115" s="66" t="s">
        <v>120</v>
      </c>
      <c r="F115" s="66" t="s">
        <v>55</v>
      </c>
      <c r="G115" s="38">
        <v>1963</v>
      </c>
      <c r="H115" s="47">
        <v>71157.63</v>
      </c>
      <c r="I115" s="67" t="s">
        <v>101</v>
      </c>
      <c r="J115" s="16">
        <v>55</v>
      </c>
      <c r="K115" s="16">
        <v>3913669.82</v>
      </c>
      <c r="L115" s="44" t="s">
        <v>102</v>
      </c>
      <c r="M115" s="44" t="s">
        <v>102</v>
      </c>
      <c r="N115" s="38">
        <v>59</v>
      </c>
      <c r="O115" s="38">
        <v>50</v>
      </c>
      <c r="P115" s="17">
        <v>1</v>
      </c>
      <c r="Q115" s="16">
        <v>3913669.82</v>
      </c>
      <c r="R115" s="16">
        <v>0</v>
      </c>
      <c r="S115" s="16">
        <f t="shared" si="9"/>
        <v>0</v>
      </c>
      <c r="T115" s="16">
        <f>(S115/(Notes!$I$28+Notes!$I$52))*Notes!$I$33</f>
        <v>0</v>
      </c>
      <c r="U115" s="16">
        <f t="shared" si="10"/>
        <v>0</v>
      </c>
      <c r="V115" s="16">
        <f t="shared" si="11"/>
        <v>0</v>
      </c>
      <c r="W115" s="79">
        <f t="shared" si="12"/>
        <v>0</v>
      </c>
      <c r="X115" s="75">
        <f t="shared" si="13"/>
        <v>0</v>
      </c>
      <c r="Y115" s="75">
        <f t="shared" si="14"/>
        <v>0</v>
      </c>
      <c r="Z115" s="82">
        <f t="shared" si="15"/>
        <v>0</v>
      </c>
    </row>
    <row r="116" spans="1:26" s="5" customFormat="1" ht="15" x14ac:dyDescent="0.2">
      <c r="A116" s="37">
        <v>113</v>
      </c>
      <c r="B116" s="177">
        <v>1.1000000000000001</v>
      </c>
      <c r="C116" s="177" t="s">
        <v>99</v>
      </c>
      <c r="D116" s="37">
        <v>6</v>
      </c>
      <c r="E116" s="66" t="s">
        <v>121</v>
      </c>
      <c r="F116" s="66" t="s">
        <v>55</v>
      </c>
      <c r="G116" s="38">
        <v>1963</v>
      </c>
      <c r="H116" s="46">
        <v>412.95</v>
      </c>
      <c r="I116" s="67" t="s">
        <v>101</v>
      </c>
      <c r="J116" s="16">
        <v>72</v>
      </c>
      <c r="K116" s="16">
        <v>29732.49</v>
      </c>
      <c r="L116" s="44" t="s">
        <v>102</v>
      </c>
      <c r="M116" s="44" t="s">
        <v>102</v>
      </c>
      <c r="N116" s="38">
        <v>59</v>
      </c>
      <c r="O116" s="38">
        <v>60</v>
      </c>
      <c r="P116" s="17">
        <v>0.98</v>
      </c>
      <c r="Q116" s="16">
        <v>29236.95</v>
      </c>
      <c r="R116" s="16">
        <v>495.54</v>
      </c>
      <c r="S116" s="16">
        <f t="shared" si="9"/>
        <v>495.54</v>
      </c>
      <c r="T116" s="16">
        <f>(S116/(Notes!$I$28+Notes!$I$52))*Notes!$I$33</f>
        <v>24.660806350408464</v>
      </c>
      <c r="U116" s="16">
        <f t="shared" si="10"/>
        <v>52.020080635040848</v>
      </c>
      <c r="V116" s="16">
        <f t="shared" si="11"/>
        <v>572.22</v>
      </c>
      <c r="W116" s="79">
        <f t="shared" si="12"/>
        <v>1.1760087504373279E-5</v>
      </c>
      <c r="X116" s="75">
        <f t="shared" si="13"/>
        <v>529.20000000000005</v>
      </c>
      <c r="Y116" s="75">
        <f t="shared" si="14"/>
        <v>1.87</v>
      </c>
      <c r="Z116" s="82">
        <f t="shared" si="15"/>
        <v>531.07000000000005</v>
      </c>
    </row>
    <row r="117" spans="1:26" s="5" customFormat="1" ht="15" x14ac:dyDescent="0.2">
      <c r="A117" s="37">
        <v>114</v>
      </c>
      <c r="B117" s="177">
        <v>1.1000000000000001</v>
      </c>
      <c r="C117" s="177" t="s">
        <v>99</v>
      </c>
      <c r="D117" s="37">
        <v>6</v>
      </c>
      <c r="E117" s="66" t="s">
        <v>120</v>
      </c>
      <c r="F117" s="66" t="s">
        <v>55</v>
      </c>
      <c r="G117" s="38">
        <v>1964</v>
      </c>
      <c r="H117" s="47">
        <v>25429.7</v>
      </c>
      <c r="I117" s="67" t="s">
        <v>101</v>
      </c>
      <c r="J117" s="16">
        <v>55</v>
      </c>
      <c r="K117" s="16">
        <v>1398633.35</v>
      </c>
      <c r="L117" s="44" t="s">
        <v>102</v>
      </c>
      <c r="M117" s="44" t="s">
        <v>102</v>
      </c>
      <c r="N117" s="38">
        <v>58</v>
      </c>
      <c r="O117" s="38">
        <v>50</v>
      </c>
      <c r="P117" s="17">
        <v>1</v>
      </c>
      <c r="Q117" s="16">
        <v>1398633.35</v>
      </c>
      <c r="R117" s="16">
        <v>0</v>
      </c>
      <c r="S117" s="16">
        <f t="shared" si="9"/>
        <v>0</v>
      </c>
      <c r="T117" s="16">
        <f>(S117/(Notes!$I$28+Notes!$I$52))*Notes!$I$33</f>
        <v>0</v>
      </c>
      <c r="U117" s="16">
        <f t="shared" si="10"/>
        <v>0</v>
      </c>
      <c r="V117" s="16">
        <f t="shared" si="11"/>
        <v>0</v>
      </c>
      <c r="W117" s="79">
        <f t="shared" si="12"/>
        <v>0</v>
      </c>
      <c r="X117" s="75">
        <f t="shared" si="13"/>
        <v>0</v>
      </c>
      <c r="Y117" s="75">
        <f t="shared" si="14"/>
        <v>0</v>
      </c>
      <c r="Z117" s="82">
        <f t="shared" si="15"/>
        <v>0</v>
      </c>
    </row>
    <row r="118" spans="1:26" s="5" customFormat="1" ht="15" x14ac:dyDescent="0.2">
      <c r="A118" s="37">
        <v>115</v>
      </c>
      <c r="B118" s="177">
        <v>1.1000000000000001</v>
      </c>
      <c r="C118" s="177" t="s">
        <v>99</v>
      </c>
      <c r="D118" s="37">
        <v>6</v>
      </c>
      <c r="E118" s="66" t="s">
        <v>122</v>
      </c>
      <c r="F118" s="66" t="s">
        <v>55</v>
      </c>
      <c r="G118" s="38">
        <v>1970</v>
      </c>
      <c r="H118" s="47">
        <v>8243.6</v>
      </c>
      <c r="I118" s="67" t="s">
        <v>101</v>
      </c>
      <c r="J118" s="16">
        <v>55</v>
      </c>
      <c r="K118" s="16">
        <v>453398.03</v>
      </c>
      <c r="L118" s="44" t="s">
        <v>102</v>
      </c>
      <c r="M118" s="44" t="s">
        <v>102</v>
      </c>
      <c r="N118" s="38">
        <v>52</v>
      </c>
      <c r="O118" s="38">
        <v>50</v>
      </c>
      <c r="P118" s="17">
        <v>1</v>
      </c>
      <c r="Q118" s="16">
        <v>453398.03</v>
      </c>
      <c r="R118" s="16">
        <v>0</v>
      </c>
      <c r="S118" s="16">
        <f t="shared" si="9"/>
        <v>0</v>
      </c>
      <c r="T118" s="16">
        <f>(S118/(Notes!$I$28+Notes!$I$52))*Notes!$I$33</f>
        <v>0</v>
      </c>
      <c r="U118" s="16">
        <f t="shared" si="10"/>
        <v>0</v>
      </c>
      <c r="V118" s="16">
        <f t="shared" si="11"/>
        <v>0</v>
      </c>
      <c r="W118" s="79">
        <f t="shared" si="12"/>
        <v>0</v>
      </c>
      <c r="X118" s="75">
        <f t="shared" si="13"/>
        <v>0</v>
      </c>
      <c r="Y118" s="75">
        <f t="shared" si="14"/>
        <v>0</v>
      </c>
      <c r="Z118" s="82">
        <f t="shared" si="15"/>
        <v>0</v>
      </c>
    </row>
    <row r="119" spans="1:26" s="5" customFormat="1" ht="15" x14ac:dyDescent="0.2">
      <c r="A119" s="37">
        <v>116</v>
      </c>
      <c r="B119" s="177">
        <v>1.1000000000000001</v>
      </c>
      <c r="C119" s="177" t="s">
        <v>99</v>
      </c>
      <c r="D119" s="37">
        <v>6</v>
      </c>
      <c r="E119" s="66" t="s">
        <v>122</v>
      </c>
      <c r="F119" s="66" t="s">
        <v>55</v>
      </c>
      <c r="G119" s="38">
        <v>1972</v>
      </c>
      <c r="H119" s="47">
        <v>3559.53</v>
      </c>
      <c r="I119" s="67" t="s">
        <v>101</v>
      </c>
      <c r="J119" s="16">
        <v>55</v>
      </c>
      <c r="K119" s="16">
        <v>195774.33</v>
      </c>
      <c r="L119" s="44" t="s">
        <v>102</v>
      </c>
      <c r="M119" s="44" t="s">
        <v>102</v>
      </c>
      <c r="N119" s="38">
        <v>50</v>
      </c>
      <c r="O119" s="38">
        <v>50</v>
      </c>
      <c r="P119" s="17">
        <v>1</v>
      </c>
      <c r="Q119" s="16">
        <v>195774.33</v>
      </c>
      <c r="R119" s="16">
        <v>0</v>
      </c>
      <c r="S119" s="16">
        <f t="shared" si="9"/>
        <v>0</v>
      </c>
      <c r="T119" s="16">
        <f>(S119/(Notes!$I$28+Notes!$I$52))*Notes!$I$33</f>
        <v>0</v>
      </c>
      <c r="U119" s="16">
        <f t="shared" si="10"/>
        <v>0</v>
      </c>
      <c r="V119" s="16">
        <f t="shared" si="11"/>
        <v>0</v>
      </c>
      <c r="W119" s="79">
        <f t="shared" si="12"/>
        <v>0</v>
      </c>
      <c r="X119" s="75">
        <f t="shared" si="13"/>
        <v>0</v>
      </c>
      <c r="Y119" s="75">
        <f t="shared" si="14"/>
        <v>0</v>
      </c>
      <c r="Z119" s="82">
        <f t="shared" si="15"/>
        <v>0</v>
      </c>
    </row>
    <row r="120" spans="1:26" s="5" customFormat="1" ht="15" x14ac:dyDescent="0.2">
      <c r="A120" s="37">
        <v>117</v>
      </c>
      <c r="B120" s="177">
        <v>1.1000000000000001</v>
      </c>
      <c r="C120" s="177" t="s">
        <v>99</v>
      </c>
      <c r="D120" s="37">
        <v>6</v>
      </c>
      <c r="E120" s="66" t="s">
        <v>122</v>
      </c>
      <c r="F120" s="66" t="s">
        <v>55</v>
      </c>
      <c r="G120" s="38">
        <v>1974</v>
      </c>
      <c r="H120" s="47">
        <v>5272.18</v>
      </c>
      <c r="I120" s="67" t="s">
        <v>101</v>
      </c>
      <c r="J120" s="16">
        <v>55</v>
      </c>
      <c r="K120" s="16">
        <v>289969.71999999997</v>
      </c>
      <c r="L120" s="44" t="s">
        <v>102</v>
      </c>
      <c r="M120" s="44" t="s">
        <v>102</v>
      </c>
      <c r="N120" s="38">
        <v>48</v>
      </c>
      <c r="O120" s="38">
        <v>50</v>
      </c>
      <c r="P120" s="17">
        <v>0.96</v>
      </c>
      <c r="Q120" s="16">
        <v>278370.93</v>
      </c>
      <c r="R120" s="16">
        <v>11598.79</v>
      </c>
      <c r="S120" s="16">
        <f t="shared" si="9"/>
        <v>11598.79</v>
      </c>
      <c r="T120" s="16">
        <f>(S120/(Notes!$I$28+Notes!$I$52))*Notes!$I$33</f>
        <v>577.21982905326354</v>
      </c>
      <c r="U120" s="16">
        <f t="shared" si="10"/>
        <v>1217.6009829053264</v>
      </c>
      <c r="V120" s="16">
        <f t="shared" si="11"/>
        <v>13393.61</v>
      </c>
      <c r="W120" s="79">
        <f t="shared" si="12"/>
        <v>2.7526130788761141E-4</v>
      </c>
      <c r="X120" s="75">
        <f t="shared" si="13"/>
        <v>12386.76</v>
      </c>
      <c r="Y120" s="75">
        <f t="shared" si="14"/>
        <v>43.77</v>
      </c>
      <c r="Z120" s="82">
        <f t="shared" si="15"/>
        <v>12430.53</v>
      </c>
    </row>
    <row r="121" spans="1:26" s="5" customFormat="1" ht="15" x14ac:dyDescent="0.2">
      <c r="A121" s="37">
        <v>118</v>
      </c>
      <c r="B121" s="177">
        <v>1.1000000000000001</v>
      </c>
      <c r="C121" s="177" t="s">
        <v>99</v>
      </c>
      <c r="D121" s="37">
        <v>6</v>
      </c>
      <c r="E121" s="66" t="s">
        <v>122</v>
      </c>
      <c r="F121" s="66" t="s">
        <v>55</v>
      </c>
      <c r="G121" s="38">
        <v>1975</v>
      </c>
      <c r="H121" s="47">
        <v>1829.5</v>
      </c>
      <c r="I121" s="67" t="s">
        <v>101</v>
      </c>
      <c r="J121" s="16">
        <v>55</v>
      </c>
      <c r="K121" s="16">
        <v>100622.59</v>
      </c>
      <c r="L121" s="44" t="s">
        <v>102</v>
      </c>
      <c r="M121" s="44" t="s">
        <v>102</v>
      </c>
      <c r="N121" s="38">
        <v>47</v>
      </c>
      <c r="O121" s="38">
        <v>50</v>
      </c>
      <c r="P121" s="17">
        <v>0.94</v>
      </c>
      <c r="Q121" s="16">
        <v>94585.24</v>
      </c>
      <c r="R121" s="16">
        <v>6037.36</v>
      </c>
      <c r="S121" s="16">
        <f t="shared" si="9"/>
        <v>6037.36</v>
      </c>
      <c r="T121" s="16">
        <f>(S121/(Notes!$I$28+Notes!$I$52))*Notes!$I$33</f>
        <v>300.45236676696538</v>
      </c>
      <c r="U121" s="16">
        <f t="shared" si="10"/>
        <v>633.78123667669661</v>
      </c>
      <c r="V121" s="16">
        <f t="shared" si="11"/>
        <v>6971.59</v>
      </c>
      <c r="W121" s="79">
        <f t="shared" si="12"/>
        <v>1.4327794981757664E-4</v>
      </c>
      <c r="X121" s="75">
        <f t="shared" si="13"/>
        <v>6447.51</v>
      </c>
      <c r="Y121" s="75">
        <f t="shared" si="14"/>
        <v>22.78</v>
      </c>
      <c r="Z121" s="82">
        <f t="shared" si="15"/>
        <v>6470.29</v>
      </c>
    </row>
    <row r="122" spans="1:26" s="5" customFormat="1" ht="15" x14ac:dyDescent="0.2">
      <c r="A122" s="37">
        <v>119</v>
      </c>
      <c r="B122" s="177">
        <v>1.1000000000000001</v>
      </c>
      <c r="C122" s="177" t="s">
        <v>99</v>
      </c>
      <c r="D122" s="37">
        <v>6</v>
      </c>
      <c r="E122" s="66" t="s">
        <v>122</v>
      </c>
      <c r="F122" s="66" t="s">
        <v>55</v>
      </c>
      <c r="G122" s="38">
        <v>1976</v>
      </c>
      <c r="H122" s="47">
        <v>7742.46</v>
      </c>
      <c r="I122" s="67" t="s">
        <v>101</v>
      </c>
      <c r="J122" s="16">
        <v>55</v>
      </c>
      <c r="K122" s="16">
        <v>425835.19</v>
      </c>
      <c r="L122" s="44" t="s">
        <v>102</v>
      </c>
      <c r="M122" s="44" t="s">
        <v>102</v>
      </c>
      <c r="N122" s="38">
        <v>46</v>
      </c>
      <c r="O122" s="38">
        <v>50</v>
      </c>
      <c r="P122" s="17">
        <v>0.92</v>
      </c>
      <c r="Q122" s="16">
        <v>391768.38</v>
      </c>
      <c r="R122" s="16">
        <v>34066.82</v>
      </c>
      <c r="S122" s="16">
        <f t="shared" si="9"/>
        <v>34066.82</v>
      </c>
      <c r="T122" s="16">
        <f>(S122/(Notes!$I$28+Notes!$I$52))*Notes!$I$33</f>
        <v>1695.3530512051946</v>
      </c>
      <c r="U122" s="16">
        <f t="shared" si="10"/>
        <v>3576.2173051205195</v>
      </c>
      <c r="V122" s="16">
        <f t="shared" si="11"/>
        <v>39338.39</v>
      </c>
      <c r="W122" s="79">
        <f t="shared" si="12"/>
        <v>8.0847035874517272E-4</v>
      </c>
      <c r="X122" s="75">
        <f t="shared" si="13"/>
        <v>36381.17</v>
      </c>
      <c r="Y122" s="75">
        <f t="shared" si="14"/>
        <v>128.55000000000001</v>
      </c>
      <c r="Z122" s="82">
        <f t="shared" si="15"/>
        <v>36509.72</v>
      </c>
    </row>
    <row r="123" spans="1:26" s="5" customFormat="1" ht="15" x14ac:dyDescent="0.2">
      <c r="A123" s="37">
        <v>120</v>
      </c>
      <c r="B123" s="177">
        <v>1.1000000000000001</v>
      </c>
      <c r="C123" s="177" t="s">
        <v>99</v>
      </c>
      <c r="D123" s="37">
        <v>6</v>
      </c>
      <c r="E123" s="66" t="s">
        <v>122</v>
      </c>
      <c r="F123" s="66" t="s">
        <v>55</v>
      </c>
      <c r="G123" s="38">
        <v>1977</v>
      </c>
      <c r="H123" s="47">
        <v>3219.09</v>
      </c>
      <c r="I123" s="67" t="s">
        <v>101</v>
      </c>
      <c r="J123" s="16">
        <v>55</v>
      </c>
      <c r="K123" s="16">
        <v>177049.69</v>
      </c>
      <c r="L123" s="44" t="s">
        <v>102</v>
      </c>
      <c r="M123" s="44" t="s">
        <v>102</v>
      </c>
      <c r="N123" s="38">
        <v>45</v>
      </c>
      <c r="O123" s="38">
        <v>50</v>
      </c>
      <c r="P123" s="17">
        <v>0.9</v>
      </c>
      <c r="Q123" s="16">
        <v>159344.72</v>
      </c>
      <c r="R123" s="16">
        <v>17704.97</v>
      </c>
      <c r="S123" s="16">
        <f t="shared" si="9"/>
        <v>17704.97</v>
      </c>
      <c r="T123" s="16">
        <f>(S123/(Notes!$I$28+Notes!$I$52))*Notes!$I$33</f>
        <v>881.09705898573554</v>
      </c>
      <c r="U123" s="16">
        <f t="shared" si="10"/>
        <v>1858.6067058985736</v>
      </c>
      <c r="V123" s="16">
        <f t="shared" si="11"/>
        <v>20444.669999999998</v>
      </c>
      <c r="W123" s="79">
        <f t="shared" si="12"/>
        <v>4.2017250043346129E-4</v>
      </c>
      <c r="X123" s="75">
        <f t="shared" si="13"/>
        <v>18907.759999999998</v>
      </c>
      <c r="Y123" s="75">
        <f t="shared" si="14"/>
        <v>66.81</v>
      </c>
      <c r="Z123" s="82">
        <f t="shared" si="15"/>
        <v>18974.57</v>
      </c>
    </row>
    <row r="124" spans="1:26" s="5" customFormat="1" ht="15" x14ac:dyDescent="0.2">
      <c r="A124" s="37">
        <v>121</v>
      </c>
      <c r="B124" s="177">
        <v>1.1000000000000001</v>
      </c>
      <c r="C124" s="177" t="s">
        <v>99</v>
      </c>
      <c r="D124" s="37">
        <v>6</v>
      </c>
      <c r="E124" s="66" t="s">
        <v>122</v>
      </c>
      <c r="F124" s="66" t="s">
        <v>55</v>
      </c>
      <c r="G124" s="38">
        <v>1978</v>
      </c>
      <c r="H124" s="46">
        <v>913.52</v>
      </c>
      <c r="I124" s="67" t="s">
        <v>101</v>
      </c>
      <c r="J124" s="16">
        <v>55</v>
      </c>
      <c r="K124" s="16">
        <v>50243.51</v>
      </c>
      <c r="L124" s="44" t="s">
        <v>102</v>
      </c>
      <c r="M124" s="44" t="s">
        <v>102</v>
      </c>
      <c r="N124" s="38">
        <v>44</v>
      </c>
      <c r="O124" s="38">
        <v>50</v>
      </c>
      <c r="P124" s="17">
        <v>0.88</v>
      </c>
      <c r="Q124" s="16">
        <v>44214.29</v>
      </c>
      <c r="R124" s="16">
        <v>6029.22</v>
      </c>
      <c r="S124" s="16">
        <f t="shared" si="9"/>
        <v>6029.22</v>
      </c>
      <c r="T124" s="16">
        <f>(S124/(Notes!$I$28+Notes!$I$52))*Notes!$I$33</f>
        <v>300.04727542480879</v>
      </c>
      <c r="U124" s="16">
        <f t="shared" si="10"/>
        <v>632.92672754248088</v>
      </c>
      <c r="V124" s="16">
        <f t="shared" si="11"/>
        <v>6962.19</v>
      </c>
      <c r="W124" s="79">
        <f t="shared" si="12"/>
        <v>1.4308476394056933E-4</v>
      </c>
      <c r="X124" s="75">
        <f t="shared" si="13"/>
        <v>6438.81</v>
      </c>
      <c r="Y124" s="75">
        <f t="shared" si="14"/>
        <v>22.75</v>
      </c>
      <c r="Z124" s="82">
        <f t="shared" si="15"/>
        <v>6461.56</v>
      </c>
    </row>
    <row r="125" spans="1:26" s="5" customFormat="1" ht="15" x14ac:dyDescent="0.2">
      <c r="A125" s="37">
        <v>122</v>
      </c>
      <c r="B125" s="177">
        <v>1.1000000000000001</v>
      </c>
      <c r="C125" s="177" t="s">
        <v>99</v>
      </c>
      <c r="D125" s="37">
        <v>6</v>
      </c>
      <c r="E125" s="66" t="s">
        <v>122</v>
      </c>
      <c r="F125" s="66" t="s">
        <v>55</v>
      </c>
      <c r="G125" s="38">
        <v>1980</v>
      </c>
      <c r="H125" s="47">
        <v>6603.33</v>
      </c>
      <c r="I125" s="67" t="s">
        <v>101</v>
      </c>
      <c r="J125" s="16">
        <v>55</v>
      </c>
      <c r="K125" s="16">
        <v>363183.38</v>
      </c>
      <c r="L125" s="44" t="s">
        <v>102</v>
      </c>
      <c r="M125" s="44" t="s">
        <v>102</v>
      </c>
      <c r="N125" s="38">
        <v>42</v>
      </c>
      <c r="O125" s="38">
        <v>75</v>
      </c>
      <c r="P125" s="17">
        <v>0.56000000000000005</v>
      </c>
      <c r="Q125" s="16">
        <v>203382.69</v>
      </c>
      <c r="R125" s="16">
        <v>159800.69</v>
      </c>
      <c r="S125" s="16">
        <f t="shared" si="9"/>
        <v>159800.69</v>
      </c>
      <c r="T125" s="16">
        <f>(S125/(Notes!$I$28+Notes!$I$52))*Notes!$I$33</f>
        <v>7952.564617894931</v>
      </c>
      <c r="U125" s="16">
        <f t="shared" si="10"/>
        <v>16775.325461789496</v>
      </c>
      <c r="V125" s="16">
        <f t="shared" si="11"/>
        <v>184528.58</v>
      </c>
      <c r="W125" s="79">
        <f t="shared" si="12"/>
        <v>3.7923739957669159E-3</v>
      </c>
      <c r="X125" s="75">
        <f t="shared" si="13"/>
        <v>170656.83</v>
      </c>
      <c r="Y125" s="75">
        <f t="shared" si="14"/>
        <v>602.99</v>
      </c>
      <c r="Z125" s="82">
        <f t="shared" si="15"/>
        <v>171259.81999999998</v>
      </c>
    </row>
    <row r="126" spans="1:26" s="5" customFormat="1" ht="15" x14ac:dyDescent="0.2">
      <c r="A126" s="37">
        <v>123</v>
      </c>
      <c r="B126" s="177">
        <v>1.1000000000000001</v>
      </c>
      <c r="C126" s="177" t="s">
        <v>99</v>
      </c>
      <c r="D126" s="37">
        <v>6</v>
      </c>
      <c r="E126" s="66" t="s">
        <v>122</v>
      </c>
      <c r="F126" s="66" t="s">
        <v>55</v>
      </c>
      <c r="G126" s="38">
        <v>1981</v>
      </c>
      <c r="H126" s="47">
        <v>8841.08</v>
      </c>
      <c r="I126" s="67" t="s">
        <v>101</v>
      </c>
      <c r="J126" s="16">
        <v>55</v>
      </c>
      <c r="K126" s="16">
        <v>486259.53</v>
      </c>
      <c r="L126" s="44" t="s">
        <v>102</v>
      </c>
      <c r="M126" s="44" t="s">
        <v>102</v>
      </c>
      <c r="N126" s="38">
        <v>41</v>
      </c>
      <c r="O126" s="38">
        <v>75</v>
      </c>
      <c r="P126" s="17">
        <v>0.55000000000000004</v>
      </c>
      <c r="Q126" s="16">
        <v>265821.88</v>
      </c>
      <c r="R126" s="16">
        <v>220437.65</v>
      </c>
      <c r="S126" s="16">
        <f t="shared" si="9"/>
        <v>220437.65</v>
      </c>
      <c r="T126" s="16">
        <f>(S126/(Notes!$I$28+Notes!$I$52))*Notes!$I$33</f>
        <v>10970.19453321451</v>
      </c>
      <c r="U126" s="16">
        <f t="shared" si="10"/>
        <v>23140.784453321452</v>
      </c>
      <c r="V126" s="16">
        <f t="shared" si="11"/>
        <v>254548.63</v>
      </c>
      <c r="W126" s="79">
        <f t="shared" si="12"/>
        <v>5.2314042901652107E-3</v>
      </c>
      <c r="X126" s="75">
        <f t="shared" si="13"/>
        <v>235413.19</v>
      </c>
      <c r="Y126" s="75">
        <f t="shared" si="14"/>
        <v>831.79</v>
      </c>
      <c r="Z126" s="82">
        <f t="shared" si="15"/>
        <v>236244.98</v>
      </c>
    </row>
    <row r="127" spans="1:26" s="5" customFormat="1" ht="15" x14ac:dyDescent="0.2">
      <c r="A127" s="37">
        <v>124</v>
      </c>
      <c r="B127" s="177">
        <v>1.1000000000000001</v>
      </c>
      <c r="C127" s="177" t="s">
        <v>99</v>
      </c>
      <c r="D127" s="37">
        <v>6</v>
      </c>
      <c r="E127" s="66" t="s">
        <v>122</v>
      </c>
      <c r="F127" s="66" t="s">
        <v>55</v>
      </c>
      <c r="G127" s="38">
        <v>1982</v>
      </c>
      <c r="H127" s="46">
        <v>68.67</v>
      </c>
      <c r="I127" s="67" t="s">
        <v>101</v>
      </c>
      <c r="J127" s="16">
        <v>55</v>
      </c>
      <c r="K127" s="16">
        <v>3776.95</v>
      </c>
      <c r="L127" s="44" t="s">
        <v>102</v>
      </c>
      <c r="M127" s="44" t="s">
        <v>102</v>
      </c>
      <c r="N127" s="38">
        <v>40</v>
      </c>
      <c r="O127" s="38">
        <v>75</v>
      </c>
      <c r="P127" s="17">
        <v>0.53</v>
      </c>
      <c r="Q127" s="16">
        <v>2014.38</v>
      </c>
      <c r="R127" s="16">
        <v>1762.58</v>
      </c>
      <c r="S127" s="16">
        <f t="shared" si="9"/>
        <v>1762.58</v>
      </c>
      <c r="T127" s="16">
        <f>(S127/(Notes!$I$28+Notes!$I$52))*Notes!$I$33</f>
        <v>87.71571226763318</v>
      </c>
      <c r="U127" s="16">
        <f t="shared" si="10"/>
        <v>185.02957122676332</v>
      </c>
      <c r="V127" s="16">
        <f t="shared" si="11"/>
        <v>2035.33</v>
      </c>
      <c r="W127" s="79">
        <f t="shared" si="12"/>
        <v>4.182946926055724E-5</v>
      </c>
      <c r="X127" s="75">
        <f t="shared" si="13"/>
        <v>1882.33</v>
      </c>
      <c r="Y127" s="75">
        <f t="shared" si="14"/>
        <v>6.65</v>
      </c>
      <c r="Z127" s="82">
        <f t="shared" si="15"/>
        <v>1888.98</v>
      </c>
    </row>
    <row r="128" spans="1:26" s="5" customFormat="1" ht="15" x14ac:dyDescent="0.2">
      <c r="A128" s="37">
        <v>125</v>
      </c>
      <c r="B128" s="177">
        <v>1.1000000000000001</v>
      </c>
      <c r="C128" s="177" t="s">
        <v>99</v>
      </c>
      <c r="D128" s="37">
        <v>6</v>
      </c>
      <c r="E128" s="66" t="s">
        <v>122</v>
      </c>
      <c r="F128" s="66" t="s">
        <v>55</v>
      </c>
      <c r="G128" s="38">
        <v>1983</v>
      </c>
      <c r="H128" s="47">
        <v>7817.67</v>
      </c>
      <c r="I128" s="67" t="s">
        <v>101</v>
      </c>
      <c r="J128" s="16">
        <v>55</v>
      </c>
      <c r="K128" s="16">
        <v>429971.74</v>
      </c>
      <c r="L128" s="44" t="s">
        <v>102</v>
      </c>
      <c r="M128" s="44" t="s">
        <v>102</v>
      </c>
      <c r="N128" s="38">
        <v>39</v>
      </c>
      <c r="O128" s="38">
        <v>75</v>
      </c>
      <c r="P128" s="17">
        <v>0.52</v>
      </c>
      <c r="Q128" s="16">
        <v>223585.31</v>
      </c>
      <c r="R128" s="16">
        <v>206386.44</v>
      </c>
      <c r="S128" s="16">
        <f t="shared" si="9"/>
        <v>206386.44</v>
      </c>
      <c r="T128" s="16">
        <f>(S128/(Notes!$I$28+Notes!$I$52))*Notes!$I$33</f>
        <v>10270.928744783863</v>
      </c>
      <c r="U128" s="16">
        <f t="shared" si="10"/>
        <v>21665.736874478389</v>
      </c>
      <c r="V128" s="16">
        <f t="shared" si="11"/>
        <v>238323.11</v>
      </c>
      <c r="W128" s="79">
        <f t="shared" si="12"/>
        <v>4.8979424485589076E-3</v>
      </c>
      <c r="X128" s="75">
        <f t="shared" si="13"/>
        <v>220407.41</v>
      </c>
      <c r="Y128" s="75">
        <f t="shared" si="14"/>
        <v>778.77</v>
      </c>
      <c r="Z128" s="82">
        <f t="shared" si="15"/>
        <v>221186.18</v>
      </c>
    </row>
    <row r="129" spans="1:26" s="5" customFormat="1" ht="15" x14ac:dyDescent="0.2">
      <c r="A129" s="37">
        <v>126</v>
      </c>
      <c r="B129" s="177">
        <v>1.1000000000000001</v>
      </c>
      <c r="C129" s="177" t="s">
        <v>99</v>
      </c>
      <c r="D129" s="37">
        <v>6</v>
      </c>
      <c r="E129" s="66" t="s">
        <v>122</v>
      </c>
      <c r="F129" s="66" t="s">
        <v>55</v>
      </c>
      <c r="G129" s="38">
        <v>1984</v>
      </c>
      <c r="H129" s="47">
        <v>7702.37</v>
      </c>
      <c r="I129" s="67" t="s">
        <v>101</v>
      </c>
      <c r="J129" s="16">
        <v>55</v>
      </c>
      <c r="K129" s="16">
        <v>423630.58</v>
      </c>
      <c r="L129" s="44" t="s">
        <v>102</v>
      </c>
      <c r="M129" s="44" t="s">
        <v>102</v>
      </c>
      <c r="N129" s="38">
        <v>38</v>
      </c>
      <c r="O129" s="38">
        <v>75</v>
      </c>
      <c r="P129" s="17">
        <v>0.51</v>
      </c>
      <c r="Q129" s="16">
        <v>214639.5</v>
      </c>
      <c r="R129" s="16">
        <v>208991.09</v>
      </c>
      <c r="S129" s="16">
        <f t="shared" si="9"/>
        <v>208991.09</v>
      </c>
      <c r="T129" s="16">
        <f>(S129/(Notes!$I$28+Notes!$I$52))*Notes!$I$33</f>
        <v>10400.550509445831</v>
      </c>
      <c r="U129" s="16">
        <f t="shared" si="10"/>
        <v>21939.164050944586</v>
      </c>
      <c r="V129" s="16">
        <f t="shared" si="11"/>
        <v>241330.8</v>
      </c>
      <c r="W129" s="79">
        <f t="shared" si="12"/>
        <v>4.9597555581776358E-3</v>
      </c>
      <c r="X129" s="75">
        <f t="shared" si="13"/>
        <v>223189</v>
      </c>
      <c r="Y129" s="75">
        <f t="shared" si="14"/>
        <v>788.6</v>
      </c>
      <c r="Z129" s="82">
        <f t="shared" si="15"/>
        <v>223977.60000000001</v>
      </c>
    </row>
    <row r="130" spans="1:26" s="5" customFormat="1" ht="15" x14ac:dyDescent="0.2">
      <c r="A130" s="37">
        <v>127</v>
      </c>
      <c r="B130" s="177">
        <v>1.1000000000000001</v>
      </c>
      <c r="C130" s="177" t="s">
        <v>99</v>
      </c>
      <c r="D130" s="37">
        <v>6</v>
      </c>
      <c r="E130" s="66" t="s">
        <v>122</v>
      </c>
      <c r="F130" s="66" t="s">
        <v>55</v>
      </c>
      <c r="G130" s="38">
        <v>1985</v>
      </c>
      <c r="H130" s="46">
        <v>381.29</v>
      </c>
      <c r="I130" s="67" t="s">
        <v>101</v>
      </c>
      <c r="J130" s="16">
        <v>55</v>
      </c>
      <c r="K130" s="16">
        <v>20971.14</v>
      </c>
      <c r="L130" s="44" t="s">
        <v>102</v>
      </c>
      <c r="M130" s="44" t="s">
        <v>102</v>
      </c>
      <c r="N130" s="38">
        <v>37</v>
      </c>
      <c r="O130" s="38">
        <v>75</v>
      </c>
      <c r="P130" s="17">
        <v>0.49</v>
      </c>
      <c r="Q130" s="16">
        <v>10345.76</v>
      </c>
      <c r="R130" s="16">
        <v>10625.38</v>
      </c>
      <c r="S130" s="16">
        <f t="shared" si="9"/>
        <v>10625.38</v>
      </c>
      <c r="T130" s="16">
        <f>(S130/(Notes!$I$28+Notes!$I$52))*Notes!$I$33</f>
        <v>528.77757311115761</v>
      </c>
      <c r="U130" s="16">
        <f t="shared" si="10"/>
        <v>1115.4157573111158</v>
      </c>
      <c r="V130" s="16">
        <f t="shared" si="11"/>
        <v>12269.57</v>
      </c>
      <c r="W130" s="79">
        <f t="shared" si="12"/>
        <v>2.5216038733534872E-4</v>
      </c>
      <c r="X130" s="75">
        <f t="shared" si="13"/>
        <v>11347.22</v>
      </c>
      <c r="Y130" s="75">
        <f t="shared" si="14"/>
        <v>40.090000000000003</v>
      </c>
      <c r="Z130" s="82">
        <f t="shared" si="15"/>
        <v>11387.31</v>
      </c>
    </row>
    <row r="131" spans="1:26" s="5" customFormat="1" ht="15" x14ac:dyDescent="0.2">
      <c r="A131" s="37">
        <v>128</v>
      </c>
      <c r="B131" s="177">
        <v>1.1000000000000001</v>
      </c>
      <c r="C131" s="177" t="s">
        <v>99</v>
      </c>
      <c r="D131" s="37">
        <v>6</v>
      </c>
      <c r="E131" s="66" t="s">
        <v>122</v>
      </c>
      <c r="F131" s="66" t="s">
        <v>55</v>
      </c>
      <c r="G131" s="38">
        <v>1987</v>
      </c>
      <c r="H131" s="47">
        <v>2635.73</v>
      </c>
      <c r="I131" s="67" t="s">
        <v>101</v>
      </c>
      <c r="J131" s="16">
        <v>55</v>
      </c>
      <c r="K131" s="16">
        <v>144965.35</v>
      </c>
      <c r="L131" s="44" t="s">
        <v>102</v>
      </c>
      <c r="M131" s="44" t="s">
        <v>102</v>
      </c>
      <c r="N131" s="38">
        <v>35</v>
      </c>
      <c r="O131" s="38">
        <v>75</v>
      </c>
      <c r="P131" s="17">
        <v>0.47</v>
      </c>
      <c r="Q131" s="16">
        <v>67650.490000000005</v>
      </c>
      <c r="R131" s="16">
        <v>77314.850000000006</v>
      </c>
      <c r="S131" s="16">
        <f t="shared" si="9"/>
        <v>77314.850000000006</v>
      </c>
      <c r="T131" s="16">
        <f>(S131/(Notes!$I$28+Notes!$I$52))*Notes!$I$33</f>
        <v>3847.6138028431169</v>
      </c>
      <c r="U131" s="16">
        <f t="shared" si="10"/>
        <v>8116.2463802843122</v>
      </c>
      <c r="V131" s="16">
        <f t="shared" si="11"/>
        <v>89278.71</v>
      </c>
      <c r="W131" s="79">
        <f t="shared" si="12"/>
        <v>1.8348282861094785E-3</v>
      </c>
      <c r="X131" s="75">
        <f t="shared" si="13"/>
        <v>82567.27</v>
      </c>
      <c r="Y131" s="75">
        <f t="shared" si="14"/>
        <v>291.74</v>
      </c>
      <c r="Z131" s="82">
        <f t="shared" si="15"/>
        <v>82859.010000000009</v>
      </c>
    </row>
    <row r="132" spans="1:26" s="5" customFormat="1" ht="15" x14ac:dyDescent="0.2">
      <c r="A132" s="37">
        <v>129</v>
      </c>
      <c r="B132" s="177">
        <v>1.1000000000000001</v>
      </c>
      <c r="C132" s="177" t="s">
        <v>99</v>
      </c>
      <c r="D132" s="37">
        <v>6</v>
      </c>
      <c r="E132" s="66" t="s">
        <v>122</v>
      </c>
      <c r="F132" s="66" t="s">
        <v>55</v>
      </c>
      <c r="G132" s="38">
        <v>1988</v>
      </c>
      <c r="H132" s="47">
        <v>7368.51</v>
      </c>
      <c r="I132" s="67" t="s">
        <v>101</v>
      </c>
      <c r="J132" s="16">
        <v>55</v>
      </c>
      <c r="K132" s="16">
        <v>405268.22</v>
      </c>
      <c r="L132" s="44" t="s">
        <v>102</v>
      </c>
      <c r="M132" s="44" t="s">
        <v>102</v>
      </c>
      <c r="N132" s="38">
        <v>34</v>
      </c>
      <c r="O132" s="38">
        <v>75</v>
      </c>
      <c r="P132" s="17">
        <v>0.45</v>
      </c>
      <c r="Q132" s="16">
        <v>183721.59</v>
      </c>
      <c r="R132" s="16">
        <v>221546.63</v>
      </c>
      <c r="S132" s="16">
        <f t="shared" ref="S132:S195" si="16">R132</f>
        <v>221546.63</v>
      </c>
      <c r="T132" s="16">
        <f>(S132/(Notes!$I$28+Notes!$I$52))*Notes!$I$33</f>
        <v>11025.38350085885</v>
      </c>
      <c r="U132" s="16">
        <f t="shared" ref="U132:U195" si="17">(S132+T132)*0.1</f>
        <v>23257.201350085888</v>
      </c>
      <c r="V132" s="16">
        <f t="shared" ref="V132:V195" si="18">ROUND(S132+T132+U132,2)</f>
        <v>255829.21</v>
      </c>
      <c r="W132" s="79">
        <f t="shared" ref="W132:W195" si="19">V132/($V$1418)</f>
        <v>5.2577223721203157E-3</v>
      </c>
      <c r="X132" s="75">
        <f t="shared" ref="X132:X195" si="20">ROUND(W132*($X$1),2)</f>
        <v>236597.51</v>
      </c>
      <c r="Y132" s="75">
        <f t="shared" ref="Y132:Y195" si="21">ROUND(W132*$Y$2,2)</f>
        <v>835.98</v>
      </c>
      <c r="Z132" s="82">
        <f t="shared" si="15"/>
        <v>237433.49000000002</v>
      </c>
    </row>
    <row r="133" spans="1:26" s="5" customFormat="1" ht="15" x14ac:dyDescent="0.2">
      <c r="A133" s="37">
        <v>130</v>
      </c>
      <c r="B133" s="177">
        <v>1.1000000000000001</v>
      </c>
      <c r="C133" s="177" t="s">
        <v>99</v>
      </c>
      <c r="D133" s="37">
        <v>6</v>
      </c>
      <c r="E133" s="66" t="s">
        <v>122</v>
      </c>
      <c r="F133" s="66" t="s">
        <v>55</v>
      </c>
      <c r="G133" s="38">
        <v>1989</v>
      </c>
      <c r="H133" s="46">
        <v>302.92</v>
      </c>
      <c r="I133" s="67" t="s">
        <v>101</v>
      </c>
      <c r="J133" s="16">
        <v>55</v>
      </c>
      <c r="K133" s="16">
        <v>16660.87</v>
      </c>
      <c r="L133" s="44" t="s">
        <v>102</v>
      </c>
      <c r="M133" s="44" t="s">
        <v>102</v>
      </c>
      <c r="N133" s="38">
        <v>33</v>
      </c>
      <c r="O133" s="38">
        <v>75</v>
      </c>
      <c r="P133" s="17">
        <v>0.44</v>
      </c>
      <c r="Q133" s="16">
        <v>7330.78</v>
      </c>
      <c r="R133" s="16">
        <v>9330.09</v>
      </c>
      <c r="S133" s="16">
        <f t="shared" si="16"/>
        <v>9330.09</v>
      </c>
      <c r="T133" s="16">
        <f>(S133/(Notes!$I$28+Notes!$I$52))*Notes!$I$33</f>
        <v>464.31679122146045</v>
      </c>
      <c r="U133" s="16">
        <f t="shared" si="17"/>
        <v>979.44067912214621</v>
      </c>
      <c r="V133" s="16">
        <f t="shared" si="18"/>
        <v>10773.85</v>
      </c>
      <c r="W133" s="79">
        <f t="shared" si="19"/>
        <v>2.2142081499946183E-4</v>
      </c>
      <c r="X133" s="75">
        <f t="shared" si="20"/>
        <v>9963.94</v>
      </c>
      <c r="Y133" s="75">
        <f t="shared" si="21"/>
        <v>35.21</v>
      </c>
      <c r="Z133" s="82">
        <f t="shared" si="15"/>
        <v>9999.15</v>
      </c>
    </row>
    <row r="134" spans="1:26" s="5" customFormat="1" ht="15" x14ac:dyDescent="0.2">
      <c r="A134" s="37">
        <v>131</v>
      </c>
      <c r="B134" s="177">
        <v>1.1000000000000001</v>
      </c>
      <c r="C134" s="177" t="s">
        <v>99</v>
      </c>
      <c r="D134" s="37">
        <v>6</v>
      </c>
      <c r="E134" s="66" t="s">
        <v>122</v>
      </c>
      <c r="F134" s="66" t="s">
        <v>55</v>
      </c>
      <c r="G134" s="38">
        <v>1990</v>
      </c>
      <c r="H134" s="47">
        <v>8201.43</v>
      </c>
      <c r="I134" s="67" t="s">
        <v>101</v>
      </c>
      <c r="J134" s="16">
        <v>55</v>
      </c>
      <c r="K134" s="16">
        <v>451078.39</v>
      </c>
      <c r="L134" s="44" t="s">
        <v>102</v>
      </c>
      <c r="M134" s="44" t="s">
        <v>102</v>
      </c>
      <c r="N134" s="38">
        <v>32</v>
      </c>
      <c r="O134" s="38">
        <v>75</v>
      </c>
      <c r="P134" s="17">
        <v>0.43</v>
      </c>
      <c r="Q134" s="16">
        <v>192460.11</v>
      </c>
      <c r="R134" s="16">
        <v>258618.28</v>
      </c>
      <c r="S134" s="16">
        <f t="shared" si="16"/>
        <v>258618.28</v>
      </c>
      <c r="T134" s="16">
        <f>(S134/(Notes!$I$28+Notes!$I$52))*Notes!$I$33</f>
        <v>12870.273482979606</v>
      </c>
      <c r="U134" s="16">
        <f t="shared" si="17"/>
        <v>27148.855348297962</v>
      </c>
      <c r="V134" s="16">
        <f t="shared" si="18"/>
        <v>298637.40999999997</v>
      </c>
      <c r="W134" s="79">
        <f t="shared" si="19"/>
        <v>6.1375031870249189E-3</v>
      </c>
      <c r="X134" s="75">
        <f t="shared" si="20"/>
        <v>276187.64</v>
      </c>
      <c r="Y134" s="75">
        <f t="shared" si="21"/>
        <v>975.86</v>
      </c>
      <c r="Z134" s="82">
        <f t="shared" ref="Z134:Z197" si="22">X134+Y134</f>
        <v>277163.5</v>
      </c>
    </row>
    <row r="135" spans="1:26" s="5" customFormat="1" ht="15" x14ac:dyDescent="0.2">
      <c r="A135" s="37">
        <v>132</v>
      </c>
      <c r="B135" s="177">
        <v>1.1000000000000001</v>
      </c>
      <c r="C135" s="177" t="s">
        <v>99</v>
      </c>
      <c r="D135" s="37">
        <v>6</v>
      </c>
      <c r="E135" s="66" t="s">
        <v>121</v>
      </c>
      <c r="F135" s="66" t="s">
        <v>55</v>
      </c>
      <c r="G135" s="38">
        <v>1990</v>
      </c>
      <c r="H135" s="46">
        <v>2.8</v>
      </c>
      <c r="I135" s="67" t="s">
        <v>101</v>
      </c>
      <c r="J135" s="16">
        <v>72</v>
      </c>
      <c r="K135" s="16">
        <v>201.37</v>
      </c>
      <c r="L135" s="44" t="s">
        <v>102</v>
      </c>
      <c r="M135" s="44" t="s">
        <v>102</v>
      </c>
      <c r="N135" s="38">
        <v>32</v>
      </c>
      <c r="O135" s="38">
        <v>60</v>
      </c>
      <c r="P135" s="17">
        <v>0.53</v>
      </c>
      <c r="Q135" s="16">
        <v>107.4</v>
      </c>
      <c r="R135" s="16">
        <v>93.97</v>
      </c>
      <c r="S135" s="16">
        <f t="shared" si="16"/>
        <v>93.97</v>
      </c>
      <c r="T135" s="16">
        <f>(S135/(Notes!$I$28+Notes!$I$52))*Notes!$I$33</f>
        <v>4.6764660224157151</v>
      </c>
      <c r="U135" s="16">
        <f t="shared" si="17"/>
        <v>9.8646466022415709</v>
      </c>
      <c r="V135" s="16">
        <f t="shared" si="18"/>
        <v>108.51</v>
      </c>
      <c r="W135" s="79">
        <f t="shared" si="19"/>
        <v>2.2300637780915462E-6</v>
      </c>
      <c r="X135" s="75">
        <f t="shared" si="20"/>
        <v>100.35</v>
      </c>
      <c r="Y135" s="75">
        <f t="shared" si="21"/>
        <v>0.35</v>
      </c>
      <c r="Z135" s="82">
        <f t="shared" si="22"/>
        <v>100.69999999999999</v>
      </c>
    </row>
    <row r="136" spans="1:26" s="5" customFormat="1" ht="15" x14ac:dyDescent="0.2">
      <c r="A136" s="37">
        <v>133</v>
      </c>
      <c r="B136" s="177">
        <v>1.1000000000000001</v>
      </c>
      <c r="C136" s="177" t="s">
        <v>99</v>
      </c>
      <c r="D136" s="37">
        <v>6</v>
      </c>
      <c r="E136" s="66" t="s">
        <v>122</v>
      </c>
      <c r="F136" s="66" t="s">
        <v>55</v>
      </c>
      <c r="G136" s="38">
        <v>1991</v>
      </c>
      <c r="H136" s="47">
        <v>3438.57</v>
      </c>
      <c r="I136" s="67" t="s">
        <v>101</v>
      </c>
      <c r="J136" s="16">
        <v>55</v>
      </c>
      <c r="K136" s="16">
        <v>189121.18</v>
      </c>
      <c r="L136" s="44" t="s">
        <v>102</v>
      </c>
      <c r="M136" s="44" t="s">
        <v>102</v>
      </c>
      <c r="N136" s="38">
        <v>31</v>
      </c>
      <c r="O136" s="38">
        <v>75</v>
      </c>
      <c r="P136" s="17">
        <v>0.41</v>
      </c>
      <c r="Q136" s="16">
        <v>78170.09</v>
      </c>
      <c r="R136" s="16">
        <v>110951.09</v>
      </c>
      <c r="S136" s="16">
        <f t="shared" si="16"/>
        <v>110951.09</v>
      </c>
      <c r="T136" s="16">
        <f>(S136/(Notes!$I$28+Notes!$I$52))*Notes!$I$33</f>
        <v>5521.5388159517715</v>
      </c>
      <c r="U136" s="16">
        <f t="shared" si="17"/>
        <v>11647.262881595178</v>
      </c>
      <c r="V136" s="16">
        <f t="shared" si="18"/>
        <v>128119.89</v>
      </c>
      <c r="W136" s="79">
        <f t="shared" si="19"/>
        <v>2.6330801395454176E-3</v>
      </c>
      <c r="X136" s="75">
        <f t="shared" si="20"/>
        <v>118488.61</v>
      </c>
      <c r="Y136" s="75">
        <f t="shared" si="21"/>
        <v>418.66</v>
      </c>
      <c r="Z136" s="82">
        <f t="shared" si="22"/>
        <v>118907.27</v>
      </c>
    </row>
    <row r="137" spans="1:26" s="5" customFormat="1" ht="15" x14ac:dyDescent="0.2">
      <c r="A137" s="37">
        <v>134</v>
      </c>
      <c r="B137" s="177">
        <v>1.1000000000000001</v>
      </c>
      <c r="C137" s="177" t="s">
        <v>99</v>
      </c>
      <c r="D137" s="37">
        <v>6</v>
      </c>
      <c r="E137" s="66" t="s">
        <v>122</v>
      </c>
      <c r="F137" s="66" t="s">
        <v>55</v>
      </c>
      <c r="G137" s="38">
        <v>1992</v>
      </c>
      <c r="H137" s="47">
        <v>5703.9</v>
      </c>
      <c r="I137" s="67" t="s">
        <v>101</v>
      </c>
      <c r="J137" s="16">
        <v>55</v>
      </c>
      <c r="K137" s="16">
        <v>313714.28999999998</v>
      </c>
      <c r="L137" s="44" t="s">
        <v>102</v>
      </c>
      <c r="M137" s="44" t="s">
        <v>102</v>
      </c>
      <c r="N137" s="38">
        <v>30</v>
      </c>
      <c r="O137" s="38">
        <v>75</v>
      </c>
      <c r="P137" s="17">
        <v>0.4</v>
      </c>
      <c r="Q137" s="16">
        <v>125485.72</v>
      </c>
      <c r="R137" s="16">
        <v>188228.58</v>
      </c>
      <c r="S137" s="16">
        <f t="shared" si="16"/>
        <v>188228.58</v>
      </c>
      <c r="T137" s="16">
        <f>(S137/(Notes!$I$28+Notes!$I$52))*Notes!$I$33</f>
        <v>9367.2933789247436</v>
      </c>
      <c r="U137" s="16">
        <f t="shared" si="17"/>
        <v>19759.587337892473</v>
      </c>
      <c r="V137" s="16">
        <f t="shared" si="18"/>
        <v>217355.46</v>
      </c>
      <c r="W137" s="79">
        <f t="shared" si="19"/>
        <v>4.4670218257895668E-3</v>
      </c>
      <c r="X137" s="75">
        <f t="shared" si="20"/>
        <v>201015.98</v>
      </c>
      <c r="Y137" s="75">
        <f t="shared" si="21"/>
        <v>710.26</v>
      </c>
      <c r="Z137" s="82">
        <f t="shared" si="22"/>
        <v>201726.24000000002</v>
      </c>
    </row>
    <row r="138" spans="1:26" s="5" customFormat="1" ht="15" x14ac:dyDescent="0.2">
      <c r="A138" s="37">
        <v>135</v>
      </c>
      <c r="B138" s="177">
        <v>1.1000000000000001</v>
      </c>
      <c r="C138" s="177" t="s">
        <v>99</v>
      </c>
      <c r="D138" s="37">
        <v>6</v>
      </c>
      <c r="E138" s="66" t="s">
        <v>121</v>
      </c>
      <c r="F138" s="66" t="s">
        <v>55</v>
      </c>
      <c r="G138" s="38">
        <v>1992</v>
      </c>
      <c r="H138" s="46">
        <v>131.44</v>
      </c>
      <c r="I138" s="67" t="s">
        <v>101</v>
      </c>
      <c r="J138" s="16">
        <v>72</v>
      </c>
      <c r="K138" s="16">
        <v>9463.9</v>
      </c>
      <c r="L138" s="44" t="s">
        <v>102</v>
      </c>
      <c r="M138" s="44" t="s">
        <v>102</v>
      </c>
      <c r="N138" s="38">
        <v>30</v>
      </c>
      <c r="O138" s="38">
        <v>60</v>
      </c>
      <c r="P138" s="17">
        <v>0.5</v>
      </c>
      <c r="Q138" s="16">
        <v>4731.95</v>
      </c>
      <c r="R138" s="16">
        <v>4731.95</v>
      </c>
      <c r="S138" s="16">
        <f t="shared" si="16"/>
        <v>4731.95</v>
      </c>
      <c r="T138" s="16">
        <f>(S138/(Notes!$I$28+Notes!$I$52))*Notes!$I$33</f>
        <v>235.4879578032355</v>
      </c>
      <c r="U138" s="16">
        <f t="shared" si="17"/>
        <v>496.74379578032352</v>
      </c>
      <c r="V138" s="16">
        <f t="shared" si="18"/>
        <v>5464.18</v>
      </c>
      <c r="W138" s="79">
        <f t="shared" si="19"/>
        <v>1.1229812823677324E-4</v>
      </c>
      <c r="X138" s="75">
        <f t="shared" si="20"/>
        <v>5053.42</v>
      </c>
      <c r="Y138" s="75">
        <f t="shared" si="21"/>
        <v>17.86</v>
      </c>
      <c r="Z138" s="82">
        <f t="shared" si="22"/>
        <v>5071.28</v>
      </c>
    </row>
    <row r="139" spans="1:26" s="5" customFormat="1" ht="15" x14ac:dyDescent="0.2">
      <c r="A139" s="37">
        <v>136</v>
      </c>
      <c r="B139" s="177">
        <v>1.1000000000000001</v>
      </c>
      <c r="C139" s="177" t="s">
        <v>99</v>
      </c>
      <c r="D139" s="37">
        <v>6</v>
      </c>
      <c r="E139" s="66" t="s">
        <v>122</v>
      </c>
      <c r="F139" s="66" t="s">
        <v>55</v>
      </c>
      <c r="G139" s="38">
        <v>1993</v>
      </c>
      <c r="H139" s="47">
        <v>5954.12</v>
      </c>
      <c r="I139" s="67" t="s">
        <v>101</v>
      </c>
      <c r="J139" s="16">
        <v>55</v>
      </c>
      <c r="K139" s="16">
        <v>327476.65999999997</v>
      </c>
      <c r="L139" s="44" t="s">
        <v>102</v>
      </c>
      <c r="M139" s="44" t="s">
        <v>102</v>
      </c>
      <c r="N139" s="38">
        <v>29</v>
      </c>
      <c r="O139" s="38">
        <v>75</v>
      </c>
      <c r="P139" s="17">
        <v>0.39</v>
      </c>
      <c r="Q139" s="16">
        <v>126624.31</v>
      </c>
      <c r="R139" s="16">
        <v>200852.35</v>
      </c>
      <c r="S139" s="16">
        <f t="shared" si="16"/>
        <v>200852.35</v>
      </c>
      <c r="T139" s="16">
        <f>(S139/(Notes!$I$28+Notes!$I$52))*Notes!$I$33</f>
        <v>9995.5218718457927</v>
      </c>
      <c r="U139" s="16">
        <f t="shared" si="17"/>
        <v>21084.787187184582</v>
      </c>
      <c r="V139" s="16">
        <f t="shared" si="18"/>
        <v>231932.66</v>
      </c>
      <c r="W139" s="79">
        <f t="shared" si="19"/>
        <v>4.7666079073119712E-3</v>
      </c>
      <c r="X139" s="75">
        <f t="shared" si="20"/>
        <v>214497.36</v>
      </c>
      <c r="Y139" s="75">
        <f t="shared" si="21"/>
        <v>757.89</v>
      </c>
      <c r="Z139" s="82">
        <f t="shared" si="22"/>
        <v>215255.25</v>
      </c>
    </row>
    <row r="140" spans="1:26" s="5" customFormat="1" ht="15" x14ac:dyDescent="0.2">
      <c r="A140" s="37">
        <v>137</v>
      </c>
      <c r="B140" s="177">
        <v>1.1000000000000001</v>
      </c>
      <c r="C140" s="177" t="s">
        <v>99</v>
      </c>
      <c r="D140" s="37">
        <v>6</v>
      </c>
      <c r="E140" s="66" t="s">
        <v>122</v>
      </c>
      <c r="F140" s="66" t="s">
        <v>55</v>
      </c>
      <c r="G140" s="38">
        <v>1994</v>
      </c>
      <c r="H140" s="47">
        <v>2455.7600000000002</v>
      </c>
      <c r="I140" s="67" t="s">
        <v>101</v>
      </c>
      <c r="J140" s="16">
        <v>55</v>
      </c>
      <c r="K140" s="16">
        <v>135067.07</v>
      </c>
      <c r="L140" s="44" t="s">
        <v>102</v>
      </c>
      <c r="M140" s="44" t="s">
        <v>102</v>
      </c>
      <c r="N140" s="38">
        <v>28</v>
      </c>
      <c r="O140" s="38">
        <v>75</v>
      </c>
      <c r="P140" s="17">
        <v>0.37</v>
      </c>
      <c r="Q140" s="16">
        <v>50425.04</v>
      </c>
      <c r="R140" s="16">
        <v>84642.03</v>
      </c>
      <c r="S140" s="16">
        <f t="shared" si="16"/>
        <v>84642.03</v>
      </c>
      <c r="T140" s="16">
        <f>(S140/(Notes!$I$28+Notes!$I$52))*Notes!$I$33</f>
        <v>4212.2547340990923</v>
      </c>
      <c r="U140" s="16">
        <f t="shared" si="17"/>
        <v>8885.4284734099092</v>
      </c>
      <c r="V140" s="16">
        <f t="shared" si="18"/>
        <v>97739.71</v>
      </c>
      <c r="W140" s="79">
        <f t="shared" si="19"/>
        <v>2.0087161271050784E-3</v>
      </c>
      <c r="X140" s="75">
        <f t="shared" si="20"/>
        <v>90392.23</v>
      </c>
      <c r="Y140" s="75">
        <f t="shared" si="21"/>
        <v>319.39</v>
      </c>
      <c r="Z140" s="82">
        <f t="shared" si="22"/>
        <v>90711.62</v>
      </c>
    </row>
    <row r="141" spans="1:26" s="5" customFormat="1" ht="15" x14ac:dyDescent="0.2">
      <c r="A141" s="37">
        <v>138</v>
      </c>
      <c r="B141" s="177">
        <v>1.1000000000000001</v>
      </c>
      <c r="C141" s="177" t="s">
        <v>99</v>
      </c>
      <c r="D141" s="37">
        <v>6</v>
      </c>
      <c r="E141" s="66" t="s">
        <v>121</v>
      </c>
      <c r="F141" s="66" t="s">
        <v>55</v>
      </c>
      <c r="G141" s="38">
        <v>1994</v>
      </c>
      <c r="H141" s="46">
        <v>35.24</v>
      </c>
      <c r="I141" s="67" t="s">
        <v>101</v>
      </c>
      <c r="J141" s="16">
        <v>72</v>
      </c>
      <c r="K141" s="16">
        <v>2537.25</v>
      </c>
      <c r="L141" s="44" t="s">
        <v>102</v>
      </c>
      <c r="M141" s="44" t="s">
        <v>102</v>
      </c>
      <c r="N141" s="38">
        <v>28</v>
      </c>
      <c r="O141" s="38">
        <v>60</v>
      </c>
      <c r="P141" s="17">
        <v>0.47</v>
      </c>
      <c r="Q141" s="16">
        <v>1184.05</v>
      </c>
      <c r="R141" s="16">
        <v>1353.2</v>
      </c>
      <c r="S141" s="16">
        <f t="shared" si="16"/>
        <v>1353.2</v>
      </c>
      <c r="T141" s="16">
        <f>(S141/(Notes!$I$28+Notes!$I$52))*Notes!$I$33</f>
        <v>67.342703219463075</v>
      </c>
      <c r="U141" s="16">
        <f t="shared" si="17"/>
        <v>142.05427032194632</v>
      </c>
      <c r="V141" s="16">
        <f t="shared" si="18"/>
        <v>1562.6</v>
      </c>
      <c r="W141" s="79">
        <f t="shared" si="19"/>
        <v>3.2114069299104688E-5</v>
      </c>
      <c r="X141" s="75">
        <f t="shared" si="20"/>
        <v>1445.13</v>
      </c>
      <c r="Y141" s="75">
        <f t="shared" si="21"/>
        <v>5.1100000000000003</v>
      </c>
      <c r="Z141" s="82">
        <f t="shared" si="22"/>
        <v>1450.24</v>
      </c>
    </row>
    <row r="142" spans="1:26" s="5" customFormat="1" ht="15" x14ac:dyDescent="0.2">
      <c r="A142" s="37">
        <v>139</v>
      </c>
      <c r="B142" s="177">
        <v>1.1000000000000001</v>
      </c>
      <c r="C142" s="177" t="s">
        <v>99</v>
      </c>
      <c r="D142" s="37">
        <v>6</v>
      </c>
      <c r="E142" s="66" t="s">
        <v>122</v>
      </c>
      <c r="F142" s="66" t="s">
        <v>55</v>
      </c>
      <c r="G142" s="38">
        <v>1995</v>
      </c>
      <c r="H142" s="47">
        <v>4292.29</v>
      </c>
      <c r="I142" s="67" t="s">
        <v>101</v>
      </c>
      <c r="J142" s="16">
        <v>55</v>
      </c>
      <c r="K142" s="16">
        <v>236076.02</v>
      </c>
      <c r="L142" s="44" t="s">
        <v>102</v>
      </c>
      <c r="M142" s="44" t="s">
        <v>102</v>
      </c>
      <c r="N142" s="38">
        <v>27</v>
      </c>
      <c r="O142" s="38">
        <v>75</v>
      </c>
      <c r="P142" s="17">
        <v>0.36</v>
      </c>
      <c r="Q142" s="16">
        <v>84987.37</v>
      </c>
      <c r="R142" s="16">
        <v>151088.66</v>
      </c>
      <c r="S142" s="16">
        <f t="shared" si="16"/>
        <v>151088.66</v>
      </c>
      <c r="T142" s="16">
        <f>(S142/(Notes!$I$28+Notes!$I$52))*Notes!$I$33</f>
        <v>7519.005904675113</v>
      </c>
      <c r="U142" s="16">
        <f t="shared" si="17"/>
        <v>15860.766590467512</v>
      </c>
      <c r="V142" s="16">
        <f t="shared" si="18"/>
        <v>174468.43</v>
      </c>
      <c r="W142" s="79">
        <f t="shared" si="19"/>
        <v>3.5856209212376776E-3</v>
      </c>
      <c r="X142" s="75">
        <f t="shared" si="20"/>
        <v>161352.94</v>
      </c>
      <c r="Y142" s="75">
        <f t="shared" si="21"/>
        <v>570.11</v>
      </c>
      <c r="Z142" s="82">
        <f t="shared" si="22"/>
        <v>161923.04999999999</v>
      </c>
    </row>
    <row r="143" spans="1:26" s="5" customFormat="1" ht="15" x14ac:dyDescent="0.2">
      <c r="A143" s="37">
        <v>140</v>
      </c>
      <c r="B143" s="177">
        <v>1.1000000000000001</v>
      </c>
      <c r="C143" s="177" t="s">
        <v>99</v>
      </c>
      <c r="D143" s="37">
        <v>6</v>
      </c>
      <c r="E143" s="66" t="s">
        <v>122</v>
      </c>
      <c r="F143" s="66" t="s">
        <v>55</v>
      </c>
      <c r="G143" s="38">
        <v>1996</v>
      </c>
      <c r="H143" s="47">
        <v>7416.96</v>
      </c>
      <c r="I143" s="67" t="s">
        <v>101</v>
      </c>
      <c r="J143" s="16">
        <v>55</v>
      </c>
      <c r="K143" s="16">
        <v>407932.74</v>
      </c>
      <c r="L143" s="44" t="s">
        <v>102</v>
      </c>
      <c r="M143" s="44" t="s">
        <v>102</v>
      </c>
      <c r="N143" s="38">
        <v>26</v>
      </c>
      <c r="O143" s="38">
        <v>75</v>
      </c>
      <c r="P143" s="17">
        <v>0.35</v>
      </c>
      <c r="Q143" s="16">
        <v>141416.68</v>
      </c>
      <c r="R143" s="16">
        <v>266516.05</v>
      </c>
      <c r="S143" s="16">
        <f t="shared" si="16"/>
        <v>266516.05</v>
      </c>
      <c r="T143" s="16">
        <f>(S143/(Notes!$I$28+Notes!$I$52))*Notes!$I$33</f>
        <v>13263.310122948258</v>
      </c>
      <c r="U143" s="16">
        <f t="shared" si="17"/>
        <v>27977.936012294827</v>
      </c>
      <c r="V143" s="16">
        <f t="shared" si="18"/>
        <v>307757.3</v>
      </c>
      <c r="W143" s="79">
        <f t="shared" si="19"/>
        <v>6.3249323304142785E-3</v>
      </c>
      <c r="X143" s="75">
        <f t="shared" si="20"/>
        <v>284621.95</v>
      </c>
      <c r="Y143" s="75">
        <f t="shared" si="21"/>
        <v>1005.66</v>
      </c>
      <c r="Z143" s="82">
        <f t="shared" si="22"/>
        <v>285627.61</v>
      </c>
    </row>
    <row r="144" spans="1:26" s="5" customFormat="1" ht="15" x14ac:dyDescent="0.2">
      <c r="A144" s="37">
        <v>141</v>
      </c>
      <c r="B144" s="177">
        <v>1.1000000000000001</v>
      </c>
      <c r="C144" s="177" t="s">
        <v>99</v>
      </c>
      <c r="D144" s="37">
        <v>6</v>
      </c>
      <c r="E144" s="66" t="s">
        <v>121</v>
      </c>
      <c r="F144" s="66" t="s">
        <v>55</v>
      </c>
      <c r="G144" s="38">
        <v>1996</v>
      </c>
      <c r="H144" s="46">
        <v>5.72</v>
      </c>
      <c r="I144" s="67" t="s">
        <v>101</v>
      </c>
      <c r="J144" s="16">
        <v>72</v>
      </c>
      <c r="K144" s="16">
        <v>411.65</v>
      </c>
      <c r="L144" s="44" t="s">
        <v>102</v>
      </c>
      <c r="M144" s="44" t="s">
        <v>102</v>
      </c>
      <c r="N144" s="38">
        <v>26</v>
      </c>
      <c r="O144" s="38">
        <v>60</v>
      </c>
      <c r="P144" s="17">
        <v>0.43</v>
      </c>
      <c r="Q144" s="16">
        <v>178.38</v>
      </c>
      <c r="R144" s="16">
        <v>233.27</v>
      </c>
      <c r="S144" s="16">
        <f t="shared" si="16"/>
        <v>233.27</v>
      </c>
      <c r="T144" s="16">
        <f>(S144/(Notes!$I$28+Notes!$I$52))*Notes!$I$33</f>
        <v>11.608803118536915</v>
      </c>
      <c r="U144" s="16">
        <f t="shared" si="17"/>
        <v>24.487880311853694</v>
      </c>
      <c r="V144" s="16">
        <f t="shared" si="18"/>
        <v>269.37</v>
      </c>
      <c r="W144" s="79">
        <f t="shared" si="19"/>
        <v>5.536008477601325E-6</v>
      </c>
      <c r="X144" s="75">
        <f t="shared" si="20"/>
        <v>249.12</v>
      </c>
      <c r="Y144" s="75">
        <f t="shared" si="21"/>
        <v>0.88</v>
      </c>
      <c r="Z144" s="82">
        <f t="shared" si="22"/>
        <v>250</v>
      </c>
    </row>
    <row r="145" spans="1:26" s="5" customFormat="1" ht="15" x14ac:dyDescent="0.2">
      <c r="A145" s="37">
        <v>142</v>
      </c>
      <c r="B145" s="177">
        <v>1.1000000000000001</v>
      </c>
      <c r="C145" s="177" t="s">
        <v>99</v>
      </c>
      <c r="D145" s="37">
        <v>6</v>
      </c>
      <c r="E145" s="66" t="s">
        <v>122</v>
      </c>
      <c r="F145" s="66" t="s">
        <v>55</v>
      </c>
      <c r="G145" s="38">
        <v>1997</v>
      </c>
      <c r="H145" s="47">
        <v>7847.05</v>
      </c>
      <c r="I145" s="67" t="s">
        <v>101</v>
      </c>
      <c r="J145" s="16">
        <v>55</v>
      </c>
      <c r="K145" s="16">
        <v>431587.49</v>
      </c>
      <c r="L145" s="44" t="s">
        <v>102</v>
      </c>
      <c r="M145" s="44" t="s">
        <v>102</v>
      </c>
      <c r="N145" s="38">
        <v>25</v>
      </c>
      <c r="O145" s="38">
        <v>75</v>
      </c>
      <c r="P145" s="17">
        <v>0.33</v>
      </c>
      <c r="Q145" s="16">
        <v>143862.5</v>
      </c>
      <c r="R145" s="16">
        <v>287724.99</v>
      </c>
      <c r="S145" s="16">
        <f t="shared" si="16"/>
        <v>287724.99</v>
      </c>
      <c r="T145" s="16">
        <f>(S145/(Notes!$I$28+Notes!$I$52))*Notes!$I$33</f>
        <v>14318.784075076104</v>
      </c>
      <c r="U145" s="16">
        <f t="shared" si="17"/>
        <v>30204.377407507611</v>
      </c>
      <c r="V145" s="16">
        <f t="shared" si="18"/>
        <v>332248.15000000002</v>
      </c>
      <c r="W145" s="79">
        <f t="shared" si="19"/>
        <v>6.8282606640210743E-3</v>
      </c>
      <c r="X145" s="75">
        <f t="shared" si="20"/>
        <v>307271.73</v>
      </c>
      <c r="Y145" s="75">
        <f t="shared" si="21"/>
        <v>1085.69</v>
      </c>
      <c r="Z145" s="82">
        <f t="shared" si="22"/>
        <v>308357.42</v>
      </c>
    </row>
    <row r="146" spans="1:26" s="5" customFormat="1" ht="15" x14ac:dyDescent="0.2">
      <c r="A146" s="37">
        <v>143</v>
      </c>
      <c r="B146" s="177">
        <v>1.1000000000000001</v>
      </c>
      <c r="C146" s="177" t="s">
        <v>99</v>
      </c>
      <c r="D146" s="37">
        <v>6</v>
      </c>
      <c r="E146" s="66" t="s">
        <v>122</v>
      </c>
      <c r="F146" s="66" t="s">
        <v>55</v>
      </c>
      <c r="G146" s="38">
        <v>1998</v>
      </c>
      <c r="H146" s="47">
        <v>11294.84</v>
      </c>
      <c r="I146" s="67" t="s">
        <v>101</v>
      </c>
      <c r="J146" s="16">
        <v>55</v>
      </c>
      <c r="K146" s="16">
        <v>621216.16</v>
      </c>
      <c r="L146" s="44" t="s">
        <v>102</v>
      </c>
      <c r="M146" s="44" t="s">
        <v>102</v>
      </c>
      <c r="N146" s="38">
        <v>24</v>
      </c>
      <c r="O146" s="38">
        <v>75</v>
      </c>
      <c r="P146" s="17">
        <v>0.32</v>
      </c>
      <c r="Q146" s="16">
        <v>198789.17</v>
      </c>
      <c r="R146" s="16">
        <v>422426.99</v>
      </c>
      <c r="S146" s="16">
        <f t="shared" si="16"/>
        <v>422426.99</v>
      </c>
      <c r="T146" s="16">
        <f>(S146/(Notes!$I$28+Notes!$I$52))*Notes!$I$33</f>
        <v>21022.299304952037</v>
      </c>
      <c r="U146" s="16">
        <f t="shared" si="17"/>
        <v>44344.928930495204</v>
      </c>
      <c r="V146" s="16">
        <f t="shared" si="18"/>
        <v>487794.22</v>
      </c>
      <c r="W146" s="79">
        <f t="shared" si="19"/>
        <v>1.0024995126572839E-2</v>
      </c>
      <c r="X146" s="75">
        <f t="shared" si="20"/>
        <v>451124.78</v>
      </c>
      <c r="Y146" s="75">
        <f t="shared" si="21"/>
        <v>1593.97</v>
      </c>
      <c r="Z146" s="82">
        <f t="shared" si="22"/>
        <v>452718.75</v>
      </c>
    </row>
    <row r="147" spans="1:26" s="5" customFormat="1" ht="15" x14ac:dyDescent="0.2">
      <c r="A147" s="37">
        <v>144</v>
      </c>
      <c r="B147" s="177">
        <v>1.1000000000000001</v>
      </c>
      <c r="C147" s="177" t="s">
        <v>99</v>
      </c>
      <c r="D147" s="37">
        <v>6</v>
      </c>
      <c r="E147" s="66" t="s">
        <v>121</v>
      </c>
      <c r="F147" s="66" t="s">
        <v>55</v>
      </c>
      <c r="G147" s="38">
        <v>1998</v>
      </c>
      <c r="H147" s="46">
        <v>46.72</v>
      </c>
      <c r="I147" s="67" t="s">
        <v>101</v>
      </c>
      <c r="J147" s="16">
        <v>72</v>
      </c>
      <c r="K147" s="16">
        <v>3364.04</v>
      </c>
      <c r="L147" s="44" t="s">
        <v>102</v>
      </c>
      <c r="M147" s="44" t="s">
        <v>102</v>
      </c>
      <c r="N147" s="38">
        <v>24</v>
      </c>
      <c r="O147" s="38">
        <v>60</v>
      </c>
      <c r="P147" s="17">
        <v>0.4</v>
      </c>
      <c r="Q147" s="16">
        <v>1345.62</v>
      </c>
      <c r="R147" s="16">
        <v>2018.42</v>
      </c>
      <c r="S147" s="16">
        <f t="shared" si="16"/>
        <v>2018.42</v>
      </c>
      <c r="T147" s="16">
        <f>(S147/(Notes!$I$28+Notes!$I$52))*Notes!$I$33</f>
        <v>100.44772319851366</v>
      </c>
      <c r="U147" s="16">
        <f t="shared" si="17"/>
        <v>211.88677231985139</v>
      </c>
      <c r="V147" s="16">
        <f t="shared" si="18"/>
        <v>2330.75</v>
      </c>
      <c r="W147" s="79">
        <f t="shared" si="19"/>
        <v>4.7900849237737267E-5</v>
      </c>
      <c r="X147" s="75">
        <f t="shared" si="20"/>
        <v>2155.54</v>
      </c>
      <c r="Y147" s="75">
        <f t="shared" si="21"/>
        <v>7.62</v>
      </c>
      <c r="Z147" s="82">
        <f t="shared" si="22"/>
        <v>2163.16</v>
      </c>
    </row>
    <row r="148" spans="1:26" s="5" customFormat="1" ht="15" x14ac:dyDescent="0.2">
      <c r="A148" s="37">
        <v>145</v>
      </c>
      <c r="B148" s="177">
        <v>1.1000000000000001</v>
      </c>
      <c r="C148" s="177" t="s">
        <v>99</v>
      </c>
      <c r="D148" s="37">
        <v>6</v>
      </c>
      <c r="E148" s="66" t="s">
        <v>122</v>
      </c>
      <c r="F148" s="66" t="s">
        <v>55</v>
      </c>
      <c r="G148" s="38">
        <v>1999</v>
      </c>
      <c r="H148" s="47">
        <v>7303.12</v>
      </c>
      <c r="I148" s="67" t="s">
        <v>101</v>
      </c>
      <c r="J148" s="16">
        <v>55</v>
      </c>
      <c r="K148" s="16">
        <v>401671.82</v>
      </c>
      <c r="L148" s="44" t="s">
        <v>102</v>
      </c>
      <c r="M148" s="44" t="s">
        <v>102</v>
      </c>
      <c r="N148" s="38">
        <v>23</v>
      </c>
      <c r="O148" s="38">
        <v>75</v>
      </c>
      <c r="P148" s="17">
        <v>0.31</v>
      </c>
      <c r="Q148" s="16">
        <v>123179.36</v>
      </c>
      <c r="R148" s="16">
        <v>278492.46000000002</v>
      </c>
      <c r="S148" s="16">
        <f t="shared" si="16"/>
        <v>278492.46000000002</v>
      </c>
      <c r="T148" s="16">
        <f>(S148/(Notes!$I$28+Notes!$I$52))*Notes!$I$33</f>
        <v>13859.322408097987</v>
      </c>
      <c r="U148" s="16">
        <f t="shared" si="17"/>
        <v>29235.178240809801</v>
      </c>
      <c r="V148" s="16">
        <f t="shared" si="18"/>
        <v>321586.96000000002</v>
      </c>
      <c r="W148" s="79">
        <f t="shared" si="19"/>
        <v>6.6091552023092338E-3</v>
      </c>
      <c r="X148" s="75">
        <f t="shared" si="20"/>
        <v>297411.98</v>
      </c>
      <c r="Y148" s="75">
        <f t="shared" si="21"/>
        <v>1050.8599999999999</v>
      </c>
      <c r="Z148" s="82">
        <f t="shared" si="22"/>
        <v>298462.83999999997</v>
      </c>
    </row>
    <row r="149" spans="1:26" s="5" customFormat="1" ht="15" x14ac:dyDescent="0.2">
      <c r="A149" s="37">
        <v>146</v>
      </c>
      <c r="B149" s="177">
        <v>1.1000000000000001</v>
      </c>
      <c r="C149" s="177" t="s">
        <v>99</v>
      </c>
      <c r="D149" s="37">
        <v>6</v>
      </c>
      <c r="E149" s="66" t="s">
        <v>122</v>
      </c>
      <c r="F149" s="66" t="s">
        <v>55</v>
      </c>
      <c r="G149" s="38">
        <v>2000</v>
      </c>
      <c r="H149" s="47">
        <v>5855.1</v>
      </c>
      <c r="I149" s="67" t="s">
        <v>101</v>
      </c>
      <c r="J149" s="16">
        <v>55</v>
      </c>
      <c r="K149" s="16">
        <v>322030.32</v>
      </c>
      <c r="L149" s="44" t="s">
        <v>102</v>
      </c>
      <c r="M149" s="44" t="s">
        <v>102</v>
      </c>
      <c r="N149" s="38">
        <v>22</v>
      </c>
      <c r="O149" s="38">
        <v>75</v>
      </c>
      <c r="P149" s="17">
        <v>0.28999999999999998</v>
      </c>
      <c r="Q149" s="16">
        <v>94462.23</v>
      </c>
      <c r="R149" s="16">
        <v>227568.09</v>
      </c>
      <c r="S149" s="16">
        <f t="shared" si="16"/>
        <v>227568.09</v>
      </c>
      <c r="T149" s="16">
        <f>(S149/(Notes!$I$28+Notes!$I$52))*Notes!$I$33</f>
        <v>11325.044595839539</v>
      </c>
      <c r="U149" s="16">
        <f t="shared" si="17"/>
        <v>23889.313459583955</v>
      </c>
      <c r="V149" s="16">
        <f t="shared" si="18"/>
        <v>262782.45</v>
      </c>
      <c r="W149" s="79">
        <f t="shared" si="19"/>
        <v>5.4006231984439481E-3</v>
      </c>
      <c r="X149" s="75">
        <f t="shared" si="20"/>
        <v>243028.04</v>
      </c>
      <c r="Y149" s="75">
        <f t="shared" si="21"/>
        <v>858.7</v>
      </c>
      <c r="Z149" s="82">
        <f t="shared" si="22"/>
        <v>243886.74000000002</v>
      </c>
    </row>
    <row r="150" spans="1:26" s="5" customFormat="1" ht="15" x14ac:dyDescent="0.2">
      <c r="A150" s="37">
        <v>147</v>
      </c>
      <c r="B150" s="177">
        <v>1.1000000000000001</v>
      </c>
      <c r="C150" s="177" t="s">
        <v>99</v>
      </c>
      <c r="D150" s="37">
        <v>6</v>
      </c>
      <c r="E150" s="66" t="s">
        <v>121</v>
      </c>
      <c r="F150" s="66" t="s">
        <v>55</v>
      </c>
      <c r="G150" s="38">
        <v>2000</v>
      </c>
      <c r="H150" s="46">
        <v>126.98</v>
      </c>
      <c r="I150" s="67" t="s">
        <v>101</v>
      </c>
      <c r="J150" s="16">
        <v>72</v>
      </c>
      <c r="K150" s="16">
        <v>9142.27</v>
      </c>
      <c r="L150" s="44" t="s">
        <v>102</v>
      </c>
      <c r="M150" s="44" t="s">
        <v>102</v>
      </c>
      <c r="N150" s="38">
        <v>22</v>
      </c>
      <c r="O150" s="38">
        <v>60</v>
      </c>
      <c r="P150" s="17">
        <v>0.37</v>
      </c>
      <c r="Q150" s="16">
        <v>3352.16</v>
      </c>
      <c r="R150" s="16">
        <v>5790.1</v>
      </c>
      <c r="S150" s="16">
        <f t="shared" si="16"/>
        <v>5790.1</v>
      </c>
      <c r="T150" s="16">
        <f>(S150/(Notes!$I$28+Notes!$I$52))*Notes!$I$33</f>
        <v>288.14734400754747</v>
      </c>
      <c r="U150" s="16">
        <f t="shared" si="17"/>
        <v>607.82473440075489</v>
      </c>
      <c r="V150" s="16">
        <f t="shared" si="18"/>
        <v>6686.07</v>
      </c>
      <c r="W150" s="79">
        <f t="shared" si="19"/>
        <v>1.3741003156192555E-4</v>
      </c>
      <c r="X150" s="75">
        <f t="shared" si="20"/>
        <v>6183.45</v>
      </c>
      <c r="Y150" s="75">
        <f t="shared" si="21"/>
        <v>21.85</v>
      </c>
      <c r="Z150" s="82">
        <f t="shared" si="22"/>
        <v>6205.3</v>
      </c>
    </row>
    <row r="151" spans="1:26" s="5" customFormat="1" ht="15" x14ac:dyDescent="0.2">
      <c r="A151" s="37">
        <v>148</v>
      </c>
      <c r="B151" s="177">
        <v>1.1000000000000001</v>
      </c>
      <c r="C151" s="177" t="s">
        <v>99</v>
      </c>
      <c r="D151" s="37">
        <v>6</v>
      </c>
      <c r="E151" s="66" t="s">
        <v>122</v>
      </c>
      <c r="F151" s="66" t="s">
        <v>55</v>
      </c>
      <c r="G151" s="38">
        <v>2001</v>
      </c>
      <c r="H151" s="47">
        <v>2095.7399999999998</v>
      </c>
      <c r="I151" s="67" t="s">
        <v>101</v>
      </c>
      <c r="J151" s="16">
        <v>55</v>
      </c>
      <c r="K151" s="16">
        <v>115265.81</v>
      </c>
      <c r="L151" s="44" t="s">
        <v>102</v>
      </c>
      <c r="M151" s="44" t="s">
        <v>102</v>
      </c>
      <c r="N151" s="38">
        <v>21</v>
      </c>
      <c r="O151" s="38">
        <v>75</v>
      </c>
      <c r="P151" s="17">
        <v>0.28000000000000003</v>
      </c>
      <c r="Q151" s="16">
        <v>32274.43</v>
      </c>
      <c r="R151" s="16">
        <v>82991.38</v>
      </c>
      <c r="S151" s="16">
        <f t="shared" si="16"/>
        <v>82991.38</v>
      </c>
      <c r="T151" s="16">
        <f>(S151/(Notes!$I$28+Notes!$I$52))*Notes!$I$33</f>
        <v>4130.109276613719</v>
      </c>
      <c r="U151" s="16">
        <f t="shared" si="17"/>
        <v>8712.148927661372</v>
      </c>
      <c r="V151" s="16">
        <f t="shared" si="18"/>
        <v>95833.64</v>
      </c>
      <c r="W151" s="79">
        <f t="shared" si="19"/>
        <v>1.9695431691702618E-3</v>
      </c>
      <c r="X151" s="75">
        <f t="shared" si="20"/>
        <v>88629.440000000002</v>
      </c>
      <c r="Y151" s="75">
        <f t="shared" si="21"/>
        <v>313.16000000000003</v>
      </c>
      <c r="Z151" s="82">
        <f t="shared" si="22"/>
        <v>88942.6</v>
      </c>
    </row>
    <row r="152" spans="1:26" s="5" customFormat="1" ht="15" x14ac:dyDescent="0.2">
      <c r="A152" s="37">
        <v>149</v>
      </c>
      <c r="B152" s="177">
        <v>1.1000000000000001</v>
      </c>
      <c r="C152" s="177" t="s">
        <v>99</v>
      </c>
      <c r="D152" s="37">
        <v>6</v>
      </c>
      <c r="E152" s="66" t="s">
        <v>121</v>
      </c>
      <c r="F152" s="66" t="s">
        <v>55</v>
      </c>
      <c r="G152" s="38">
        <v>2001</v>
      </c>
      <c r="H152" s="46">
        <v>258.54000000000002</v>
      </c>
      <c r="I152" s="67" t="s">
        <v>101</v>
      </c>
      <c r="J152" s="16">
        <v>72</v>
      </c>
      <c r="K152" s="16">
        <v>18614.93</v>
      </c>
      <c r="L152" s="44" t="s">
        <v>102</v>
      </c>
      <c r="M152" s="44" t="s">
        <v>102</v>
      </c>
      <c r="N152" s="38">
        <v>21</v>
      </c>
      <c r="O152" s="38">
        <v>60</v>
      </c>
      <c r="P152" s="17">
        <v>0.35</v>
      </c>
      <c r="Q152" s="16">
        <v>6515.23</v>
      </c>
      <c r="R152" s="16">
        <v>12099.71</v>
      </c>
      <c r="S152" s="16">
        <f t="shared" si="16"/>
        <v>12099.71</v>
      </c>
      <c r="T152" s="16">
        <f>(S152/(Notes!$I$28+Notes!$I$52))*Notes!$I$33</f>
        <v>602.14837390745606</v>
      </c>
      <c r="U152" s="16">
        <f t="shared" si="17"/>
        <v>1270.1858373907455</v>
      </c>
      <c r="V152" s="16">
        <f t="shared" si="18"/>
        <v>13972.04</v>
      </c>
      <c r="W152" s="79">
        <f t="shared" si="19"/>
        <v>2.8714902138094373E-4</v>
      </c>
      <c r="X152" s="75">
        <f t="shared" si="20"/>
        <v>12921.71</v>
      </c>
      <c r="Y152" s="75">
        <f t="shared" si="21"/>
        <v>45.66</v>
      </c>
      <c r="Z152" s="82">
        <f t="shared" si="22"/>
        <v>12967.369999999999</v>
      </c>
    </row>
    <row r="153" spans="1:26" s="5" customFormat="1" ht="15" x14ac:dyDescent="0.2">
      <c r="A153" s="37">
        <v>150</v>
      </c>
      <c r="B153" s="177">
        <v>1.1000000000000001</v>
      </c>
      <c r="C153" s="177" t="s">
        <v>99</v>
      </c>
      <c r="D153" s="37">
        <v>6</v>
      </c>
      <c r="E153" s="66" t="s">
        <v>122</v>
      </c>
      <c r="F153" s="66" t="s">
        <v>55</v>
      </c>
      <c r="G153" s="38">
        <v>2002</v>
      </c>
      <c r="H153" s="47">
        <v>2218.6</v>
      </c>
      <c r="I153" s="67" t="s">
        <v>101</v>
      </c>
      <c r="J153" s="16">
        <v>55</v>
      </c>
      <c r="K153" s="16">
        <v>122023.03</v>
      </c>
      <c r="L153" s="44" t="s">
        <v>102</v>
      </c>
      <c r="M153" s="44" t="s">
        <v>102</v>
      </c>
      <c r="N153" s="38">
        <v>20</v>
      </c>
      <c r="O153" s="38">
        <v>75</v>
      </c>
      <c r="P153" s="17">
        <v>0.27</v>
      </c>
      <c r="Q153" s="16">
        <v>32539.47</v>
      </c>
      <c r="R153" s="16">
        <v>89483.56</v>
      </c>
      <c r="S153" s="16">
        <f t="shared" si="16"/>
        <v>89483.56</v>
      </c>
      <c r="T153" s="16">
        <f>(S153/(Notes!$I$28+Notes!$I$52))*Notes!$I$33</f>
        <v>4453.1959977098859</v>
      </c>
      <c r="U153" s="16">
        <f t="shared" si="17"/>
        <v>9393.6755997709897</v>
      </c>
      <c r="V153" s="16">
        <f t="shared" si="18"/>
        <v>103330.43</v>
      </c>
      <c r="W153" s="79">
        <f t="shared" si="19"/>
        <v>2.1236148660733942E-3</v>
      </c>
      <c r="X153" s="75">
        <f t="shared" si="20"/>
        <v>95562.67</v>
      </c>
      <c r="Y153" s="75">
        <f t="shared" si="21"/>
        <v>337.65</v>
      </c>
      <c r="Z153" s="82">
        <f t="shared" si="22"/>
        <v>95900.319999999992</v>
      </c>
    </row>
    <row r="154" spans="1:26" s="5" customFormat="1" ht="15" x14ac:dyDescent="0.2">
      <c r="A154" s="37">
        <v>151</v>
      </c>
      <c r="B154" s="177">
        <v>1.1000000000000001</v>
      </c>
      <c r="C154" s="177" t="s">
        <v>99</v>
      </c>
      <c r="D154" s="37">
        <v>6</v>
      </c>
      <c r="E154" s="66" t="s">
        <v>122</v>
      </c>
      <c r="F154" s="66" t="s">
        <v>55</v>
      </c>
      <c r="G154" s="38">
        <v>2003</v>
      </c>
      <c r="H154" s="47">
        <v>5229.3999999999996</v>
      </c>
      <c r="I154" s="67" t="s">
        <v>101</v>
      </c>
      <c r="J154" s="16">
        <v>55</v>
      </c>
      <c r="K154" s="16">
        <v>287617.15000000002</v>
      </c>
      <c r="L154" s="44" t="s">
        <v>102</v>
      </c>
      <c r="M154" s="44" t="s">
        <v>102</v>
      </c>
      <c r="N154" s="38">
        <v>19</v>
      </c>
      <c r="O154" s="38">
        <v>75</v>
      </c>
      <c r="P154" s="17">
        <v>0.25</v>
      </c>
      <c r="Q154" s="16">
        <v>72863.009999999995</v>
      </c>
      <c r="R154" s="16">
        <v>214754.14</v>
      </c>
      <c r="S154" s="16">
        <f t="shared" si="16"/>
        <v>214754.14</v>
      </c>
      <c r="T154" s="16">
        <f>(S154/(Notes!$I$28+Notes!$I$52))*Notes!$I$33</f>
        <v>10687.351696106285</v>
      </c>
      <c r="U154" s="16">
        <f t="shared" si="17"/>
        <v>22544.149169610631</v>
      </c>
      <c r="V154" s="16">
        <f t="shared" si="18"/>
        <v>247985.64</v>
      </c>
      <c r="W154" s="79">
        <f t="shared" si="19"/>
        <v>5.0965237604907385E-3</v>
      </c>
      <c r="X154" s="75">
        <f t="shared" si="20"/>
        <v>229343.57</v>
      </c>
      <c r="Y154" s="75">
        <f t="shared" si="21"/>
        <v>810.35</v>
      </c>
      <c r="Z154" s="82">
        <f t="shared" si="22"/>
        <v>230153.92</v>
      </c>
    </row>
    <row r="155" spans="1:26" s="5" customFormat="1" ht="15" x14ac:dyDescent="0.2">
      <c r="A155" s="37">
        <v>152</v>
      </c>
      <c r="B155" s="177">
        <v>1.1000000000000001</v>
      </c>
      <c r="C155" s="177" t="s">
        <v>99</v>
      </c>
      <c r="D155" s="37">
        <v>6</v>
      </c>
      <c r="E155" s="66" t="s">
        <v>121</v>
      </c>
      <c r="F155" s="66" t="s">
        <v>55</v>
      </c>
      <c r="G155" s="38">
        <v>2003</v>
      </c>
      <c r="H155" s="46">
        <v>17.54</v>
      </c>
      <c r="I155" s="67" t="s">
        <v>101</v>
      </c>
      <c r="J155" s="16">
        <v>72</v>
      </c>
      <c r="K155" s="16">
        <v>1263.21</v>
      </c>
      <c r="L155" s="44" t="s">
        <v>102</v>
      </c>
      <c r="M155" s="44" t="s">
        <v>102</v>
      </c>
      <c r="N155" s="38">
        <v>19</v>
      </c>
      <c r="O155" s="38">
        <v>60</v>
      </c>
      <c r="P155" s="17">
        <v>0.32</v>
      </c>
      <c r="Q155" s="16">
        <v>400.02</v>
      </c>
      <c r="R155" s="16">
        <v>863.2</v>
      </c>
      <c r="S155" s="16">
        <f t="shared" si="16"/>
        <v>863.2</v>
      </c>
      <c r="T155" s="16">
        <f>(S155/(Notes!$I$28+Notes!$I$52))*Notes!$I$33</f>
        <v>42.957597856222684</v>
      </c>
      <c r="U155" s="16">
        <f t="shared" si="17"/>
        <v>90.615759785622288</v>
      </c>
      <c r="V155" s="16">
        <f t="shared" si="18"/>
        <v>996.77</v>
      </c>
      <c r="W155" s="79">
        <f t="shared" si="19"/>
        <v>2.0485307087718276E-5</v>
      </c>
      <c r="X155" s="75">
        <f t="shared" si="20"/>
        <v>921.84</v>
      </c>
      <c r="Y155" s="75">
        <f t="shared" si="21"/>
        <v>3.26</v>
      </c>
      <c r="Z155" s="82">
        <f t="shared" si="22"/>
        <v>925.1</v>
      </c>
    </row>
    <row r="156" spans="1:26" s="5" customFormat="1" ht="15" x14ac:dyDescent="0.2">
      <c r="A156" s="37">
        <v>153</v>
      </c>
      <c r="B156" s="177">
        <v>1.1000000000000001</v>
      </c>
      <c r="C156" s="177" t="s">
        <v>99</v>
      </c>
      <c r="D156" s="37">
        <v>6</v>
      </c>
      <c r="E156" s="66" t="s">
        <v>122</v>
      </c>
      <c r="F156" s="66" t="s">
        <v>55</v>
      </c>
      <c r="G156" s="38">
        <v>2004</v>
      </c>
      <c r="H156" s="47">
        <v>4454.2700000000004</v>
      </c>
      <c r="I156" s="67" t="s">
        <v>101</v>
      </c>
      <c r="J156" s="16">
        <v>55</v>
      </c>
      <c r="K156" s="16">
        <v>244984.64</v>
      </c>
      <c r="L156" s="44" t="s">
        <v>102</v>
      </c>
      <c r="M156" s="44" t="s">
        <v>102</v>
      </c>
      <c r="N156" s="38">
        <v>18</v>
      </c>
      <c r="O156" s="38">
        <v>75</v>
      </c>
      <c r="P156" s="17">
        <v>0.24</v>
      </c>
      <c r="Q156" s="16">
        <v>58796.31</v>
      </c>
      <c r="R156" s="16">
        <v>186188.33</v>
      </c>
      <c r="S156" s="16">
        <f t="shared" si="16"/>
        <v>186188.33</v>
      </c>
      <c r="T156" s="16">
        <f>(S156/(Notes!$I$28+Notes!$I$52))*Notes!$I$33</f>
        <v>9265.7592743995374</v>
      </c>
      <c r="U156" s="16">
        <f t="shared" si="17"/>
        <v>19545.408927439956</v>
      </c>
      <c r="V156" s="16">
        <f t="shared" si="18"/>
        <v>214999.5</v>
      </c>
      <c r="W156" s="79">
        <f t="shared" si="19"/>
        <v>4.4186028684710475E-3</v>
      </c>
      <c r="X156" s="75">
        <f t="shared" si="20"/>
        <v>198837.13</v>
      </c>
      <c r="Y156" s="75">
        <f t="shared" si="21"/>
        <v>702.56</v>
      </c>
      <c r="Z156" s="82">
        <f t="shared" si="22"/>
        <v>199539.69</v>
      </c>
    </row>
    <row r="157" spans="1:26" s="5" customFormat="1" ht="15" x14ac:dyDescent="0.2">
      <c r="A157" s="37">
        <v>154</v>
      </c>
      <c r="B157" s="177">
        <v>1.1000000000000001</v>
      </c>
      <c r="C157" s="177" t="s">
        <v>99</v>
      </c>
      <c r="D157" s="37">
        <v>6</v>
      </c>
      <c r="E157" s="66" t="s">
        <v>121</v>
      </c>
      <c r="F157" s="66" t="s">
        <v>55</v>
      </c>
      <c r="G157" s="38">
        <v>2004</v>
      </c>
      <c r="H157" s="46">
        <v>18.57</v>
      </c>
      <c r="I157" s="67" t="s">
        <v>101</v>
      </c>
      <c r="J157" s="16">
        <v>72</v>
      </c>
      <c r="K157" s="16">
        <v>1336.98</v>
      </c>
      <c r="L157" s="44" t="s">
        <v>102</v>
      </c>
      <c r="M157" s="44" t="s">
        <v>102</v>
      </c>
      <c r="N157" s="38">
        <v>18</v>
      </c>
      <c r="O157" s="38">
        <v>60</v>
      </c>
      <c r="P157" s="17">
        <v>0.3</v>
      </c>
      <c r="Q157" s="16">
        <v>401.09</v>
      </c>
      <c r="R157" s="16">
        <v>935.88</v>
      </c>
      <c r="S157" s="16">
        <f t="shared" si="16"/>
        <v>935.88</v>
      </c>
      <c r="T157" s="16">
        <f>(S157/(Notes!$I$28+Notes!$I$52))*Notes!$I$33</f>
        <v>46.574555933366177</v>
      </c>
      <c r="U157" s="16">
        <f t="shared" si="17"/>
        <v>98.245455593336615</v>
      </c>
      <c r="V157" s="16">
        <f t="shared" si="18"/>
        <v>1080.7</v>
      </c>
      <c r="W157" s="79">
        <f t="shared" si="19"/>
        <v>2.2210210349124816E-5</v>
      </c>
      <c r="X157" s="75">
        <f t="shared" si="20"/>
        <v>999.46</v>
      </c>
      <c r="Y157" s="75">
        <f t="shared" si="21"/>
        <v>3.53</v>
      </c>
      <c r="Z157" s="82">
        <f t="shared" si="22"/>
        <v>1002.99</v>
      </c>
    </row>
    <row r="158" spans="1:26" s="5" customFormat="1" ht="15" x14ac:dyDescent="0.2">
      <c r="A158" s="37">
        <v>155</v>
      </c>
      <c r="B158" s="177">
        <v>1.1000000000000001</v>
      </c>
      <c r="C158" s="177" t="s">
        <v>99</v>
      </c>
      <c r="D158" s="37">
        <v>6</v>
      </c>
      <c r="E158" s="66" t="s">
        <v>122</v>
      </c>
      <c r="F158" s="66" t="s">
        <v>55</v>
      </c>
      <c r="G158" s="38">
        <v>2005</v>
      </c>
      <c r="H158" s="47">
        <v>11022.51</v>
      </c>
      <c r="I158" s="67" t="s">
        <v>101</v>
      </c>
      <c r="J158" s="16">
        <v>55</v>
      </c>
      <c r="K158" s="16">
        <v>606238.18000000005</v>
      </c>
      <c r="L158" s="44" t="s">
        <v>102</v>
      </c>
      <c r="M158" s="44" t="s">
        <v>102</v>
      </c>
      <c r="N158" s="38">
        <v>17</v>
      </c>
      <c r="O158" s="38">
        <v>75</v>
      </c>
      <c r="P158" s="17">
        <v>0.23</v>
      </c>
      <c r="Q158" s="16">
        <v>137413.99</v>
      </c>
      <c r="R158" s="16">
        <v>468824.19</v>
      </c>
      <c r="S158" s="16">
        <f t="shared" si="16"/>
        <v>468824.19</v>
      </c>
      <c r="T158" s="16">
        <f>(S158/(Notes!$I$28+Notes!$I$52))*Notes!$I$33</f>
        <v>23331.280142828236</v>
      </c>
      <c r="U158" s="16">
        <f t="shared" si="17"/>
        <v>49215.547014282827</v>
      </c>
      <c r="V158" s="16">
        <f t="shared" si="18"/>
        <v>541371.02</v>
      </c>
      <c r="W158" s="79">
        <f t="shared" si="19"/>
        <v>1.1126088860109427E-2</v>
      </c>
      <c r="X158" s="75">
        <f t="shared" si="20"/>
        <v>500674</v>
      </c>
      <c r="Y158" s="75">
        <f t="shared" si="21"/>
        <v>1769.05</v>
      </c>
      <c r="Z158" s="82">
        <f t="shared" si="22"/>
        <v>502443.05</v>
      </c>
    </row>
    <row r="159" spans="1:26" s="5" customFormat="1" ht="15" x14ac:dyDescent="0.2">
      <c r="A159" s="37">
        <v>156</v>
      </c>
      <c r="B159" s="177">
        <v>1.1000000000000001</v>
      </c>
      <c r="C159" s="177" t="s">
        <v>99</v>
      </c>
      <c r="D159" s="37">
        <v>6</v>
      </c>
      <c r="E159" s="66" t="s">
        <v>122</v>
      </c>
      <c r="F159" s="66" t="s">
        <v>55</v>
      </c>
      <c r="G159" s="38">
        <v>2006</v>
      </c>
      <c r="H159" s="47">
        <v>8741.73</v>
      </c>
      <c r="I159" s="67" t="s">
        <v>101</v>
      </c>
      <c r="J159" s="16">
        <v>55</v>
      </c>
      <c r="K159" s="16">
        <v>480794.89</v>
      </c>
      <c r="L159" s="44" t="s">
        <v>102</v>
      </c>
      <c r="M159" s="44" t="s">
        <v>102</v>
      </c>
      <c r="N159" s="38">
        <v>16</v>
      </c>
      <c r="O159" s="38">
        <v>75</v>
      </c>
      <c r="P159" s="17">
        <v>0.21</v>
      </c>
      <c r="Q159" s="16">
        <v>102569.58</v>
      </c>
      <c r="R159" s="16">
        <v>378225.31</v>
      </c>
      <c r="S159" s="16">
        <f t="shared" si="16"/>
        <v>378225.31</v>
      </c>
      <c r="T159" s="16">
        <f>(S159/(Notes!$I$28+Notes!$I$52))*Notes!$I$33</f>
        <v>18822.579664069923</v>
      </c>
      <c r="U159" s="16">
        <f t="shared" si="17"/>
        <v>39704.788966406995</v>
      </c>
      <c r="V159" s="16">
        <f t="shared" si="18"/>
        <v>436752.68</v>
      </c>
      <c r="W159" s="79">
        <f t="shared" si="19"/>
        <v>8.9760052682002402E-3</v>
      </c>
      <c r="X159" s="75">
        <f t="shared" si="20"/>
        <v>403920.24</v>
      </c>
      <c r="Y159" s="75">
        <f t="shared" si="21"/>
        <v>1427.18</v>
      </c>
      <c r="Z159" s="82">
        <f t="shared" si="22"/>
        <v>405347.42</v>
      </c>
    </row>
    <row r="160" spans="1:26" s="5" customFormat="1" ht="15" x14ac:dyDescent="0.2">
      <c r="A160" s="37">
        <v>157</v>
      </c>
      <c r="B160" s="177">
        <v>1.1000000000000001</v>
      </c>
      <c r="C160" s="177" t="s">
        <v>99</v>
      </c>
      <c r="D160" s="37">
        <v>6</v>
      </c>
      <c r="E160" s="66" t="s">
        <v>121</v>
      </c>
      <c r="F160" s="66" t="s">
        <v>55</v>
      </c>
      <c r="G160" s="38">
        <v>2006</v>
      </c>
      <c r="H160" s="46">
        <v>253.57</v>
      </c>
      <c r="I160" s="67" t="s">
        <v>101</v>
      </c>
      <c r="J160" s="16">
        <v>72</v>
      </c>
      <c r="K160" s="16">
        <v>18257.259999999998</v>
      </c>
      <c r="L160" s="44" t="s">
        <v>102</v>
      </c>
      <c r="M160" s="44" t="s">
        <v>102</v>
      </c>
      <c r="N160" s="38">
        <v>16</v>
      </c>
      <c r="O160" s="38">
        <v>60</v>
      </c>
      <c r="P160" s="17">
        <v>0.27</v>
      </c>
      <c r="Q160" s="16">
        <v>4868.6000000000004</v>
      </c>
      <c r="R160" s="16">
        <v>13388.66</v>
      </c>
      <c r="S160" s="16">
        <f t="shared" si="16"/>
        <v>13388.66</v>
      </c>
      <c r="T160" s="16">
        <f>(S160/(Notes!$I$28+Notes!$I$52))*Notes!$I$33</f>
        <v>666.29364239306574</v>
      </c>
      <c r="U160" s="16">
        <f t="shared" si="17"/>
        <v>1405.4953642393066</v>
      </c>
      <c r="V160" s="16">
        <f t="shared" si="18"/>
        <v>15460.45</v>
      </c>
      <c r="W160" s="79">
        <f t="shared" si="19"/>
        <v>3.1773836086992392E-4</v>
      </c>
      <c r="X160" s="75">
        <f t="shared" si="20"/>
        <v>14298.23</v>
      </c>
      <c r="Y160" s="75">
        <f t="shared" si="21"/>
        <v>50.52</v>
      </c>
      <c r="Z160" s="82">
        <f t="shared" si="22"/>
        <v>14348.75</v>
      </c>
    </row>
    <row r="161" spans="1:26" s="5" customFormat="1" ht="15" x14ac:dyDescent="0.2">
      <c r="A161" s="37">
        <v>158</v>
      </c>
      <c r="B161" s="177">
        <v>1.1000000000000001</v>
      </c>
      <c r="C161" s="177" t="s">
        <v>99</v>
      </c>
      <c r="D161" s="37">
        <v>6</v>
      </c>
      <c r="E161" s="66" t="s">
        <v>122</v>
      </c>
      <c r="F161" s="66" t="s">
        <v>55</v>
      </c>
      <c r="G161" s="38">
        <v>2007</v>
      </c>
      <c r="H161" s="47">
        <v>2539.15</v>
      </c>
      <c r="I161" s="67" t="s">
        <v>101</v>
      </c>
      <c r="J161" s="16">
        <v>55</v>
      </c>
      <c r="K161" s="16">
        <v>139653.15</v>
      </c>
      <c r="L161" s="44" t="s">
        <v>102</v>
      </c>
      <c r="M161" s="44" t="s">
        <v>102</v>
      </c>
      <c r="N161" s="38">
        <v>15</v>
      </c>
      <c r="O161" s="38">
        <v>75</v>
      </c>
      <c r="P161" s="17">
        <v>0.2</v>
      </c>
      <c r="Q161" s="16">
        <v>27930.63</v>
      </c>
      <c r="R161" s="16">
        <v>111722.52</v>
      </c>
      <c r="S161" s="16">
        <f t="shared" si="16"/>
        <v>111722.52</v>
      </c>
      <c r="T161" s="16">
        <f>(S161/(Notes!$I$28+Notes!$I$52))*Notes!$I$33</f>
        <v>5559.9294319321079</v>
      </c>
      <c r="U161" s="16">
        <f t="shared" si="17"/>
        <v>11728.244943193211</v>
      </c>
      <c r="V161" s="16">
        <f t="shared" si="18"/>
        <v>129010.69</v>
      </c>
      <c r="W161" s="79">
        <f t="shared" si="19"/>
        <v>2.6513875841452147E-3</v>
      </c>
      <c r="X161" s="75">
        <f t="shared" si="20"/>
        <v>119312.44</v>
      </c>
      <c r="Y161" s="75">
        <f t="shared" si="21"/>
        <v>421.57</v>
      </c>
      <c r="Z161" s="82">
        <f t="shared" si="22"/>
        <v>119734.01000000001</v>
      </c>
    </row>
    <row r="162" spans="1:26" s="5" customFormat="1" ht="15" x14ac:dyDescent="0.2">
      <c r="A162" s="37">
        <v>159</v>
      </c>
      <c r="B162" s="177">
        <v>1.1000000000000001</v>
      </c>
      <c r="C162" s="177" t="s">
        <v>99</v>
      </c>
      <c r="D162" s="37">
        <v>6</v>
      </c>
      <c r="E162" s="66" t="s">
        <v>122</v>
      </c>
      <c r="F162" s="66" t="s">
        <v>55</v>
      </c>
      <c r="G162" s="38">
        <v>2008</v>
      </c>
      <c r="H162" s="47">
        <v>1318.08</v>
      </c>
      <c r="I162" s="67" t="s">
        <v>101</v>
      </c>
      <c r="J162" s="16">
        <v>55</v>
      </c>
      <c r="K162" s="16">
        <v>72494.240000000005</v>
      </c>
      <c r="L162" s="44" t="s">
        <v>102</v>
      </c>
      <c r="M162" s="44" t="s">
        <v>102</v>
      </c>
      <c r="N162" s="38">
        <v>14</v>
      </c>
      <c r="O162" s="38">
        <v>75</v>
      </c>
      <c r="P162" s="17">
        <v>0.19</v>
      </c>
      <c r="Q162" s="16">
        <v>13532.26</v>
      </c>
      <c r="R162" s="16">
        <v>58961.99</v>
      </c>
      <c r="S162" s="16">
        <f t="shared" si="16"/>
        <v>58961.99</v>
      </c>
      <c r="T162" s="16">
        <f>(S162/(Notes!$I$28+Notes!$I$52))*Notes!$I$33</f>
        <v>2934.2741603598506</v>
      </c>
      <c r="U162" s="16">
        <f t="shared" si="17"/>
        <v>6189.6264160359851</v>
      </c>
      <c r="V162" s="16">
        <f t="shared" si="18"/>
        <v>68085.89</v>
      </c>
      <c r="W162" s="79">
        <f t="shared" si="19"/>
        <v>1.399280039518251E-3</v>
      </c>
      <c r="X162" s="75">
        <f t="shared" si="20"/>
        <v>62967.6</v>
      </c>
      <c r="Y162" s="75">
        <f t="shared" si="21"/>
        <v>222.49</v>
      </c>
      <c r="Z162" s="82">
        <f t="shared" si="22"/>
        <v>63190.09</v>
      </c>
    </row>
    <row r="163" spans="1:26" s="5" customFormat="1" ht="15" x14ac:dyDescent="0.2">
      <c r="A163" s="37">
        <v>160</v>
      </c>
      <c r="B163" s="177">
        <v>1.1000000000000001</v>
      </c>
      <c r="C163" s="177" t="s">
        <v>99</v>
      </c>
      <c r="D163" s="37">
        <v>6</v>
      </c>
      <c r="E163" s="66" t="s">
        <v>121</v>
      </c>
      <c r="F163" s="66" t="s">
        <v>55</v>
      </c>
      <c r="G163" s="38">
        <v>2008</v>
      </c>
      <c r="H163" s="46">
        <v>211.27</v>
      </c>
      <c r="I163" s="67" t="s">
        <v>101</v>
      </c>
      <c r="J163" s="16">
        <v>72</v>
      </c>
      <c r="K163" s="16">
        <v>15211.49</v>
      </c>
      <c r="L163" s="44" t="s">
        <v>102</v>
      </c>
      <c r="M163" s="44" t="s">
        <v>102</v>
      </c>
      <c r="N163" s="38">
        <v>14</v>
      </c>
      <c r="O163" s="38">
        <v>60</v>
      </c>
      <c r="P163" s="17">
        <v>0.23</v>
      </c>
      <c r="Q163" s="16">
        <v>3549.35</v>
      </c>
      <c r="R163" s="16">
        <v>11662.14</v>
      </c>
      <c r="S163" s="16">
        <f t="shared" si="16"/>
        <v>11662.14</v>
      </c>
      <c r="T163" s="16">
        <f>(S163/(Notes!$I$28+Notes!$I$52))*Notes!$I$33</f>
        <v>580.37247481808242</v>
      </c>
      <c r="U163" s="16">
        <f t="shared" si="17"/>
        <v>1224.2512474818084</v>
      </c>
      <c r="V163" s="16">
        <f t="shared" si="18"/>
        <v>13466.76</v>
      </c>
      <c r="W163" s="79">
        <f t="shared" si="19"/>
        <v>2.7676466394113084E-4</v>
      </c>
      <c r="X163" s="75">
        <f t="shared" si="20"/>
        <v>12454.41</v>
      </c>
      <c r="Y163" s="75">
        <f t="shared" si="21"/>
        <v>44.01</v>
      </c>
      <c r="Z163" s="82">
        <f t="shared" si="22"/>
        <v>12498.42</v>
      </c>
    </row>
    <row r="164" spans="1:26" s="5" customFormat="1" ht="15" x14ac:dyDescent="0.2">
      <c r="A164" s="37">
        <v>161</v>
      </c>
      <c r="B164" s="177">
        <v>1.1000000000000001</v>
      </c>
      <c r="C164" s="177" t="s">
        <v>99</v>
      </c>
      <c r="D164" s="37">
        <v>6</v>
      </c>
      <c r="E164" s="66" t="s">
        <v>122</v>
      </c>
      <c r="F164" s="66" t="s">
        <v>55</v>
      </c>
      <c r="G164" s="38">
        <v>2011</v>
      </c>
      <c r="H164" s="46">
        <v>513.37</v>
      </c>
      <c r="I164" s="67" t="s">
        <v>101</v>
      </c>
      <c r="J164" s="16">
        <v>55</v>
      </c>
      <c r="K164" s="16">
        <v>28235.29</v>
      </c>
      <c r="L164" s="44" t="s">
        <v>102</v>
      </c>
      <c r="M164" s="44" t="s">
        <v>102</v>
      </c>
      <c r="N164" s="38">
        <v>11</v>
      </c>
      <c r="O164" s="38">
        <v>75</v>
      </c>
      <c r="P164" s="17">
        <v>0.15</v>
      </c>
      <c r="Q164" s="16">
        <v>4141.18</v>
      </c>
      <c r="R164" s="16">
        <v>24094.11</v>
      </c>
      <c r="S164" s="16">
        <f t="shared" si="16"/>
        <v>24094.11</v>
      </c>
      <c r="T164" s="16">
        <f>(S164/(Notes!$I$28+Notes!$I$52))*Notes!$I$33</f>
        <v>1199.0559407826615</v>
      </c>
      <c r="U164" s="16">
        <f t="shared" si="17"/>
        <v>2529.3165940782665</v>
      </c>
      <c r="V164" s="16">
        <f t="shared" si="18"/>
        <v>27822.48</v>
      </c>
      <c r="W164" s="79">
        <f t="shared" si="19"/>
        <v>5.7179895737421874E-4</v>
      </c>
      <c r="X164" s="75">
        <f t="shared" si="20"/>
        <v>25730.95</v>
      </c>
      <c r="Y164" s="75">
        <f t="shared" si="21"/>
        <v>90.92</v>
      </c>
      <c r="Z164" s="82">
        <f t="shared" si="22"/>
        <v>25821.87</v>
      </c>
    </row>
    <row r="165" spans="1:26" s="5" customFormat="1" ht="15" x14ac:dyDescent="0.2">
      <c r="A165" s="37">
        <v>162</v>
      </c>
      <c r="B165" s="177">
        <v>1.1000000000000001</v>
      </c>
      <c r="C165" s="177" t="s">
        <v>99</v>
      </c>
      <c r="D165" s="37">
        <v>6</v>
      </c>
      <c r="E165" s="66" t="s">
        <v>122</v>
      </c>
      <c r="F165" s="66" t="s">
        <v>55</v>
      </c>
      <c r="G165" s="38">
        <v>2012</v>
      </c>
      <c r="H165" s="47">
        <v>4180.12</v>
      </c>
      <c r="I165" s="67" t="s">
        <v>101</v>
      </c>
      <c r="J165" s="16">
        <v>55</v>
      </c>
      <c r="K165" s="16">
        <v>229906.49</v>
      </c>
      <c r="L165" s="44" t="s">
        <v>102</v>
      </c>
      <c r="M165" s="44" t="s">
        <v>102</v>
      </c>
      <c r="N165" s="38">
        <v>10</v>
      </c>
      <c r="O165" s="38">
        <v>75</v>
      </c>
      <c r="P165" s="17">
        <v>0.13</v>
      </c>
      <c r="Q165" s="16">
        <v>30654.2</v>
      </c>
      <c r="R165" s="16">
        <v>199252.29</v>
      </c>
      <c r="S165" s="16">
        <f t="shared" si="16"/>
        <v>199252.29</v>
      </c>
      <c r="T165" s="16">
        <f>(S165/(Notes!$I$28+Notes!$I$52))*Notes!$I$33</f>
        <v>9915.8940520753695</v>
      </c>
      <c r="U165" s="16">
        <f t="shared" si="17"/>
        <v>20916.818405207538</v>
      </c>
      <c r="V165" s="16">
        <f t="shared" si="18"/>
        <v>230085</v>
      </c>
      <c r="W165" s="79">
        <f t="shared" si="19"/>
        <v>4.7286353735341751E-3</v>
      </c>
      <c r="X165" s="75">
        <f t="shared" si="20"/>
        <v>212788.59</v>
      </c>
      <c r="Y165" s="75">
        <f t="shared" si="21"/>
        <v>751.85</v>
      </c>
      <c r="Z165" s="82">
        <f t="shared" si="22"/>
        <v>213540.44</v>
      </c>
    </row>
    <row r="166" spans="1:26" s="5" customFormat="1" ht="15" x14ac:dyDescent="0.2">
      <c r="A166" s="37">
        <v>163</v>
      </c>
      <c r="B166" s="177">
        <v>1.1000000000000001</v>
      </c>
      <c r="C166" s="177" t="s">
        <v>99</v>
      </c>
      <c r="D166" s="37">
        <v>6</v>
      </c>
      <c r="E166" s="66" t="s">
        <v>122</v>
      </c>
      <c r="F166" s="66" t="s">
        <v>55</v>
      </c>
      <c r="G166" s="38">
        <v>2014</v>
      </c>
      <c r="H166" s="46">
        <v>531.1</v>
      </c>
      <c r="I166" s="67" t="s">
        <v>101</v>
      </c>
      <c r="J166" s="16">
        <v>55</v>
      </c>
      <c r="K166" s="16">
        <v>29210.55</v>
      </c>
      <c r="L166" s="44" t="s">
        <v>102</v>
      </c>
      <c r="M166" s="44" t="s">
        <v>102</v>
      </c>
      <c r="N166" s="38">
        <v>8</v>
      </c>
      <c r="O166" s="38">
        <v>75</v>
      </c>
      <c r="P166" s="17">
        <v>0.11</v>
      </c>
      <c r="Q166" s="16">
        <v>3115.79</v>
      </c>
      <c r="R166" s="16">
        <v>26094.76</v>
      </c>
      <c r="S166" s="16">
        <f t="shared" si="16"/>
        <v>26094.76</v>
      </c>
      <c r="T166" s="16">
        <f>(S166/(Notes!$I$28+Notes!$I$52))*Notes!$I$33</f>
        <v>1298.619330670349</v>
      </c>
      <c r="U166" s="16">
        <f t="shared" si="17"/>
        <v>2739.337933067035</v>
      </c>
      <c r="V166" s="16">
        <f t="shared" si="18"/>
        <v>30132.720000000001</v>
      </c>
      <c r="W166" s="79">
        <f t="shared" si="19"/>
        <v>6.192782914696774E-4</v>
      </c>
      <c r="X166" s="75">
        <f t="shared" si="20"/>
        <v>27867.52</v>
      </c>
      <c r="Y166" s="75">
        <f t="shared" si="21"/>
        <v>98.47</v>
      </c>
      <c r="Z166" s="82">
        <f t="shared" si="22"/>
        <v>27965.99</v>
      </c>
    </row>
    <row r="167" spans="1:26" s="5" customFormat="1" ht="15" x14ac:dyDescent="0.2">
      <c r="A167" s="37">
        <v>164</v>
      </c>
      <c r="B167" s="177">
        <v>1.1000000000000001</v>
      </c>
      <c r="C167" s="177" t="s">
        <v>99</v>
      </c>
      <c r="D167" s="37">
        <v>6</v>
      </c>
      <c r="E167" s="66" t="s">
        <v>122</v>
      </c>
      <c r="F167" s="66" t="s">
        <v>55</v>
      </c>
      <c r="G167" s="38">
        <v>2015</v>
      </c>
      <c r="H167" s="47">
        <v>1148.56</v>
      </c>
      <c r="I167" s="67" t="s">
        <v>101</v>
      </c>
      <c r="J167" s="16">
        <v>55</v>
      </c>
      <c r="K167" s="16">
        <v>63170.89</v>
      </c>
      <c r="L167" s="44" t="s">
        <v>102</v>
      </c>
      <c r="M167" s="44" t="s">
        <v>102</v>
      </c>
      <c r="N167" s="38">
        <v>7</v>
      </c>
      <c r="O167" s="38">
        <v>75</v>
      </c>
      <c r="P167" s="17">
        <v>0.09</v>
      </c>
      <c r="Q167" s="16">
        <v>5895.95</v>
      </c>
      <c r="R167" s="16">
        <v>57274.94</v>
      </c>
      <c r="S167" s="16">
        <f t="shared" si="16"/>
        <v>57274.94</v>
      </c>
      <c r="T167" s="16">
        <f>(S167/(Notes!$I$28+Notes!$I$52))*Notes!$I$33</f>
        <v>2850.3172379046373</v>
      </c>
      <c r="U167" s="16">
        <f t="shared" si="17"/>
        <v>6012.5257237904643</v>
      </c>
      <c r="V167" s="16">
        <f t="shared" si="18"/>
        <v>66137.78</v>
      </c>
      <c r="W167" s="79">
        <f t="shared" si="19"/>
        <v>1.3592430885760527E-3</v>
      </c>
      <c r="X167" s="75">
        <f t="shared" si="20"/>
        <v>61165.94</v>
      </c>
      <c r="Y167" s="75">
        <f t="shared" si="21"/>
        <v>216.12</v>
      </c>
      <c r="Z167" s="82">
        <f t="shared" si="22"/>
        <v>61382.060000000005</v>
      </c>
    </row>
    <row r="168" spans="1:26" s="5" customFormat="1" ht="15" x14ac:dyDescent="0.2">
      <c r="A168" s="37">
        <v>165</v>
      </c>
      <c r="B168" s="177">
        <v>1.1000000000000001</v>
      </c>
      <c r="C168" s="177" t="s">
        <v>99</v>
      </c>
      <c r="D168" s="37">
        <v>6</v>
      </c>
      <c r="E168" s="66" t="s">
        <v>122</v>
      </c>
      <c r="F168" s="66" t="s">
        <v>55</v>
      </c>
      <c r="G168" s="38">
        <v>2016</v>
      </c>
      <c r="H168" s="46">
        <v>535.16</v>
      </c>
      <c r="I168" s="67" t="s">
        <v>101</v>
      </c>
      <c r="J168" s="16">
        <v>55</v>
      </c>
      <c r="K168" s="16">
        <v>29433.69</v>
      </c>
      <c r="L168" s="44" t="s">
        <v>102</v>
      </c>
      <c r="M168" s="44" t="s">
        <v>102</v>
      </c>
      <c r="N168" s="38">
        <v>6</v>
      </c>
      <c r="O168" s="38">
        <v>75</v>
      </c>
      <c r="P168" s="17">
        <v>0.08</v>
      </c>
      <c r="Q168" s="16">
        <v>2354.6999999999998</v>
      </c>
      <c r="R168" s="16">
        <v>27078.99</v>
      </c>
      <c r="S168" s="16">
        <f t="shared" si="16"/>
        <v>27078.99</v>
      </c>
      <c r="T168" s="16">
        <f>(S168/(Notes!$I$28+Notes!$I$52))*Notes!$I$33</f>
        <v>1347.6000495512922</v>
      </c>
      <c r="U168" s="16">
        <f t="shared" si="17"/>
        <v>2842.6590049551296</v>
      </c>
      <c r="V168" s="16">
        <f t="shared" si="18"/>
        <v>31269.25</v>
      </c>
      <c r="W168" s="79">
        <f t="shared" si="19"/>
        <v>6.4263590261809118E-4</v>
      </c>
      <c r="X168" s="75">
        <f t="shared" si="20"/>
        <v>28918.62</v>
      </c>
      <c r="Y168" s="75">
        <f t="shared" si="21"/>
        <v>102.18</v>
      </c>
      <c r="Z168" s="82">
        <f t="shared" si="22"/>
        <v>29020.799999999999</v>
      </c>
    </row>
    <row r="169" spans="1:26" s="5" customFormat="1" ht="15" x14ac:dyDescent="0.2">
      <c r="A169" s="37">
        <v>166</v>
      </c>
      <c r="B169" s="177">
        <v>1.1000000000000001</v>
      </c>
      <c r="C169" s="177" t="s">
        <v>99</v>
      </c>
      <c r="D169" s="37">
        <v>6</v>
      </c>
      <c r="E169" s="66" t="s">
        <v>122</v>
      </c>
      <c r="F169" s="66" t="s">
        <v>55</v>
      </c>
      <c r="G169" s="38">
        <v>2017</v>
      </c>
      <c r="H169" s="47">
        <v>4066.86</v>
      </c>
      <c r="I169" s="67" t="s">
        <v>101</v>
      </c>
      <c r="J169" s="16">
        <v>55</v>
      </c>
      <c r="K169" s="16">
        <v>223677.12</v>
      </c>
      <c r="L169" s="44" t="s">
        <v>102</v>
      </c>
      <c r="M169" s="44" t="s">
        <v>102</v>
      </c>
      <c r="N169" s="38">
        <v>5</v>
      </c>
      <c r="O169" s="38">
        <v>75</v>
      </c>
      <c r="P169" s="17">
        <v>7.0000000000000007E-2</v>
      </c>
      <c r="Q169" s="16">
        <v>14911.81</v>
      </c>
      <c r="R169" s="16">
        <v>208765.31</v>
      </c>
      <c r="S169" s="16">
        <f t="shared" si="16"/>
        <v>208765.31</v>
      </c>
      <c r="T169" s="16">
        <f>(S169/(Notes!$I$28+Notes!$I$52))*Notes!$I$33</f>
        <v>10389.314450080705</v>
      </c>
      <c r="U169" s="16">
        <f t="shared" si="17"/>
        <v>21915.462445008074</v>
      </c>
      <c r="V169" s="16">
        <f t="shared" si="18"/>
        <v>241070.09</v>
      </c>
      <c r="W169" s="79">
        <f t="shared" si="19"/>
        <v>4.95439752732715E-3</v>
      </c>
      <c r="X169" s="75">
        <f t="shared" si="20"/>
        <v>222947.89</v>
      </c>
      <c r="Y169" s="75">
        <f t="shared" si="21"/>
        <v>787.75</v>
      </c>
      <c r="Z169" s="82">
        <f t="shared" si="22"/>
        <v>223735.64</v>
      </c>
    </row>
    <row r="170" spans="1:26" s="5" customFormat="1" ht="15" x14ac:dyDescent="0.2">
      <c r="A170" s="37">
        <v>167</v>
      </c>
      <c r="B170" s="177">
        <v>1.1000000000000001</v>
      </c>
      <c r="C170" s="177" t="s">
        <v>99</v>
      </c>
      <c r="D170" s="37">
        <v>6</v>
      </c>
      <c r="E170" s="66" t="s">
        <v>122</v>
      </c>
      <c r="F170" s="66" t="s">
        <v>55</v>
      </c>
      <c r="G170" s="38">
        <v>2018</v>
      </c>
      <c r="H170" s="46">
        <v>298.58999999999997</v>
      </c>
      <c r="I170" s="67" t="s">
        <v>101</v>
      </c>
      <c r="J170" s="16">
        <v>55</v>
      </c>
      <c r="K170" s="16">
        <v>16422.240000000002</v>
      </c>
      <c r="L170" s="44" t="s">
        <v>102</v>
      </c>
      <c r="M170" s="44" t="s">
        <v>102</v>
      </c>
      <c r="N170" s="38">
        <v>4</v>
      </c>
      <c r="O170" s="38">
        <v>75</v>
      </c>
      <c r="P170" s="17">
        <v>0.05</v>
      </c>
      <c r="Q170" s="16">
        <v>875.85</v>
      </c>
      <c r="R170" s="16">
        <v>15546.39</v>
      </c>
      <c r="S170" s="16">
        <f t="shared" si="16"/>
        <v>15546.39</v>
      </c>
      <c r="T170" s="16">
        <f>(S170/(Notes!$I$28+Notes!$I$52))*Notes!$I$33</f>
        <v>773.67420034291206</v>
      </c>
      <c r="U170" s="16">
        <f t="shared" si="17"/>
        <v>1632.0064200342913</v>
      </c>
      <c r="V170" s="16">
        <f t="shared" si="18"/>
        <v>17952.07</v>
      </c>
      <c r="W170" s="79">
        <f t="shared" si="19"/>
        <v>3.6894536032406136E-4</v>
      </c>
      <c r="X170" s="75">
        <f t="shared" si="20"/>
        <v>16602.54</v>
      </c>
      <c r="Y170" s="75">
        <f t="shared" si="21"/>
        <v>58.66</v>
      </c>
      <c r="Z170" s="82">
        <f t="shared" si="22"/>
        <v>16661.2</v>
      </c>
    </row>
    <row r="171" spans="1:26" s="5" customFormat="1" ht="15" x14ac:dyDescent="0.2">
      <c r="A171" s="37">
        <v>168</v>
      </c>
      <c r="B171" s="177">
        <v>1.1000000000000001</v>
      </c>
      <c r="C171" s="177" t="s">
        <v>99</v>
      </c>
      <c r="D171" s="37">
        <v>6</v>
      </c>
      <c r="E171" s="66" t="s">
        <v>122</v>
      </c>
      <c r="F171" s="66" t="s">
        <v>55</v>
      </c>
      <c r="G171" s="38">
        <v>2019</v>
      </c>
      <c r="H171" s="47">
        <v>2895.8</v>
      </c>
      <c r="I171" s="67" t="s">
        <v>101</v>
      </c>
      <c r="J171" s="16">
        <v>55</v>
      </c>
      <c r="K171" s="16">
        <v>159269.22</v>
      </c>
      <c r="L171" s="44" t="s">
        <v>102</v>
      </c>
      <c r="M171" s="44" t="s">
        <v>102</v>
      </c>
      <c r="N171" s="38">
        <v>3</v>
      </c>
      <c r="O171" s="38">
        <v>75</v>
      </c>
      <c r="P171" s="17">
        <v>0.04</v>
      </c>
      <c r="Q171" s="16">
        <v>6370.77</v>
      </c>
      <c r="R171" s="16">
        <v>152898.45000000001</v>
      </c>
      <c r="S171" s="16">
        <f t="shared" si="16"/>
        <v>152898.45000000001</v>
      </c>
      <c r="T171" s="16">
        <f>(S171/(Notes!$I$28+Notes!$I$52))*Notes!$I$33</f>
        <v>7609.0710471962129</v>
      </c>
      <c r="U171" s="16">
        <f t="shared" si="17"/>
        <v>16050.752104719624</v>
      </c>
      <c r="V171" s="16">
        <f t="shared" si="18"/>
        <v>176558.27</v>
      </c>
      <c r="W171" s="79">
        <f t="shared" si="19"/>
        <v>3.6285706630679866E-3</v>
      </c>
      <c r="X171" s="75">
        <f t="shared" si="20"/>
        <v>163285.68</v>
      </c>
      <c r="Y171" s="75">
        <f t="shared" si="21"/>
        <v>576.94000000000005</v>
      </c>
      <c r="Z171" s="82">
        <f t="shared" si="22"/>
        <v>163862.62</v>
      </c>
    </row>
    <row r="172" spans="1:26" s="5" customFormat="1" ht="15" x14ac:dyDescent="0.2">
      <c r="A172" s="37">
        <v>169</v>
      </c>
      <c r="B172" s="177">
        <v>1.1000000000000001</v>
      </c>
      <c r="C172" s="177" t="s">
        <v>99</v>
      </c>
      <c r="D172" s="37">
        <v>6</v>
      </c>
      <c r="E172" s="66" t="s">
        <v>122</v>
      </c>
      <c r="F172" s="66" t="s">
        <v>55</v>
      </c>
      <c r="G172" s="38">
        <v>2020</v>
      </c>
      <c r="H172" s="47">
        <v>5499.1</v>
      </c>
      <c r="I172" s="67" t="s">
        <v>101</v>
      </c>
      <c r="J172" s="16">
        <v>55</v>
      </c>
      <c r="K172" s="16">
        <v>302450.24</v>
      </c>
      <c r="L172" s="44" t="s">
        <v>102</v>
      </c>
      <c r="M172" s="44" t="s">
        <v>102</v>
      </c>
      <c r="N172" s="38">
        <v>2</v>
      </c>
      <c r="O172" s="38">
        <v>75</v>
      </c>
      <c r="P172" s="17">
        <v>0.03</v>
      </c>
      <c r="Q172" s="16">
        <v>8065.34</v>
      </c>
      <c r="R172" s="16">
        <v>294384.90000000002</v>
      </c>
      <c r="S172" s="16">
        <f t="shared" si="16"/>
        <v>294384.90000000002</v>
      </c>
      <c r="T172" s="16">
        <f>(S172/(Notes!$I$28+Notes!$I$52))*Notes!$I$33</f>
        <v>14650.217967034672</v>
      </c>
      <c r="U172" s="16">
        <f t="shared" si="17"/>
        <v>30903.511796703471</v>
      </c>
      <c r="V172" s="16">
        <f t="shared" si="18"/>
        <v>339938.63</v>
      </c>
      <c r="W172" s="79">
        <f t="shared" si="19"/>
        <v>6.9863130175750084E-3</v>
      </c>
      <c r="X172" s="75">
        <f t="shared" si="20"/>
        <v>314384.09000000003</v>
      </c>
      <c r="Y172" s="75">
        <f t="shared" si="21"/>
        <v>1110.82</v>
      </c>
      <c r="Z172" s="82">
        <f t="shared" si="22"/>
        <v>315494.91000000003</v>
      </c>
    </row>
    <row r="173" spans="1:26" s="5" customFormat="1" ht="15" x14ac:dyDescent="0.2">
      <c r="A173" s="37">
        <v>170</v>
      </c>
      <c r="B173" s="177">
        <v>1.1000000000000001</v>
      </c>
      <c r="C173" s="177" t="s">
        <v>99</v>
      </c>
      <c r="D173" s="37">
        <v>6</v>
      </c>
      <c r="E173" s="66" t="s">
        <v>122</v>
      </c>
      <c r="F173" s="66" t="s">
        <v>55</v>
      </c>
      <c r="G173" s="38">
        <v>2021</v>
      </c>
      <c r="H173" s="47">
        <v>6556.27</v>
      </c>
      <c r="I173" s="67" t="s">
        <v>101</v>
      </c>
      <c r="J173" s="16">
        <v>55</v>
      </c>
      <c r="K173" s="16">
        <v>360594.64</v>
      </c>
      <c r="L173" s="44" t="s">
        <v>102</v>
      </c>
      <c r="M173" s="44" t="s">
        <v>102</v>
      </c>
      <c r="N173" s="38">
        <v>1</v>
      </c>
      <c r="O173" s="38">
        <v>75</v>
      </c>
      <c r="P173" s="17">
        <v>0.01</v>
      </c>
      <c r="Q173" s="16">
        <v>4807.93</v>
      </c>
      <c r="R173" s="16">
        <v>355786.71</v>
      </c>
      <c r="S173" s="16">
        <f t="shared" si="16"/>
        <v>355786.71</v>
      </c>
      <c r="T173" s="16">
        <f>(S173/(Notes!$I$28+Notes!$I$52))*Notes!$I$33</f>
        <v>17705.911041205425</v>
      </c>
      <c r="U173" s="16">
        <f t="shared" si="17"/>
        <v>37349.262104120542</v>
      </c>
      <c r="V173" s="16">
        <f t="shared" si="18"/>
        <v>410841.88</v>
      </c>
      <c r="W173" s="79">
        <f t="shared" si="19"/>
        <v>8.4434945637363711E-3</v>
      </c>
      <c r="X173" s="75">
        <f t="shared" si="20"/>
        <v>379957.26</v>
      </c>
      <c r="Y173" s="75">
        <f t="shared" si="21"/>
        <v>1342.52</v>
      </c>
      <c r="Z173" s="82">
        <f t="shared" si="22"/>
        <v>381299.78</v>
      </c>
    </row>
    <row r="174" spans="1:26" s="5" customFormat="1" ht="15" x14ac:dyDescent="0.2">
      <c r="A174" s="37">
        <v>171</v>
      </c>
      <c r="B174" s="177">
        <v>1.1000000000000001</v>
      </c>
      <c r="C174" s="177" t="s">
        <v>99</v>
      </c>
      <c r="D174" s="37">
        <v>6</v>
      </c>
      <c r="E174" s="66" t="s">
        <v>122</v>
      </c>
      <c r="F174" s="66" t="s">
        <v>55</v>
      </c>
      <c r="G174" s="38">
        <v>2022</v>
      </c>
      <c r="H174" s="46">
        <v>2.25</v>
      </c>
      <c r="I174" s="67" t="s">
        <v>101</v>
      </c>
      <c r="J174" s="16">
        <v>55</v>
      </c>
      <c r="K174" s="16">
        <v>123.75</v>
      </c>
      <c r="L174" s="44" t="s">
        <v>102</v>
      </c>
      <c r="M174" s="44" t="s">
        <v>102</v>
      </c>
      <c r="N174" s="38">
        <v>0</v>
      </c>
      <c r="O174" s="38">
        <v>75</v>
      </c>
      <c r="P174" s="17">
        <v>0</v>
      </c>
      <c r="Q174" s="16">
        <v>0</v>
      </c>
      <c r="R174" s="16">
        <v>123.75</v>
      </c>
      <c r="S174" s="16">
        <f t="shared" si="16"/>
        <v>123.75</v>
      </c>
      <c r="T174" s="16">
        <f>(S174/(Notes!$I$28+Notes!$I$52))*Notes!$I$33</f>
        <v>6.1584832422469376</v>
      </c>
      <c r="U174" s="16">
        <f t="shared" si="17"/>
        <v>12.990848324224695</v>
      </c>
      <c r="V174" s="16">
        <f t="shared" si="18"/>
        <v>142.9</v>
      </c>
      <c r="W174" s="79">
        <f t="shared" si="19"/>
        <v>2.936836364291604E-6</v>
      </c>
      <c r="X174" s="75">
        <f t="shared" si="20"/>
        <v>132.16</v>
      </c>
      <c r="Y174" s="75">
        <f t="shared" si="21"/>
        <v>0.47</v>
      </c>
      <c r="Z174" s="82">
        <f t="shared" si="22"/>
        <v>132.63</v>
      </c>
    </row>
    <row r="175" spans="1:26" s="5" customFormat="1" ht="15" x14ac:dyDescent="0.2">
      <c r="A175" s="37">
        <v>172</v>
      </c>
      <c r="B175" s="177">
        <v>1.1000000000000001</v>
      </c>
      <c r="C175" s="177" t="s">
        <v>99</v>
      </c>
      <c r="D175" s="37">
        <v>6</v>
      </c>
      <c r="E175" s="66" t="s">
        <v>123</v>
      </c>
      <c r="F175" s="66" t="s">
        <v>55</v>
      </c>
      <c r="G175" s="38">
        <v>1963</v>
      </c>
      <c r="H175" s="46">
        <v>280</v>
      </c>
      <c r="I175" s="67" t="s">
        <v>101</v>
      </c>
      <c r="J175" s="16">
        <v>120</v>
      </c>
      <c r="K175" s="16">
        <v>33600</v>
      </c>
      <c r="L175" s="44" t="s">
        <v>102</v>
      </c>
      <c r="M175" s="44" t="s">
        <v>102</v>
      </c>
      <c r="N175" s="38">
        <v>59</v>
      </c>
      <c r="O175" s="38">
        <v>75</v>
      </c>
      <c r="P175" s="17">
        <v>0.79</v>
      </c>
      <c r="Q175" s="16">
        <v>26432</v>
      </c>
      <c r="R175" s="16">
        <v>7168</v>
      </c>
      <c r="S175" s="16">
        <f t="shared" si="16"/>
        <v>7168</v>
      </c>
      <c r="T175" s="16">
        <f>(S175/(Notes!$I$28+Notes!$I$52))*Notes!$I$33</f>
        <v>356.7192555994024</v>
      </c>
      <c r="U175" s="16">
        <f t="shared" si="17"/>
        <v>752.47192555994025</v>
      </c>
      <c r="V175" s="16">
        <f t="shared" si="18"/>
        <v>8277.19</v>
      </c>
      <c r="W175" s="79">
        <f t="shared" si="19"/>
        <v>1.7011023503254598E-4</v>
      </c>
      <c r="X175" s="75">
        <f t="shared" si="20"/>
        <v>7654.96</v>
      </c>
      <c r="Y175" s="75">
        <f t="shared" si="21"/>
        <v>27.05</v>
      </c>
      <c r="Z175" s="82">
        <f t="shared" si="22"/>
        <v>7682.01</v>
      </c>
    </row>
    <row r="176" spans="1:26" s="5" customFormat="1" ht="15" x14ac:dyDescent="0.2">
      <c r="A176" s="37">
        <v>173</v>
      </c>
      <c r="B176" s="177">
        <v>1.1000000000000001</v>
      </c>
      <c r="C176" s="177" t="s">
        <v>99</v>
      </c>
      <c r="D176" s="37">
        <v>6</v>
      </c>
      <c r="E176" s="66" t="s">
        <v>123</v>
      </c>
      <c r="F176" s="66" t="s">
        <v>55</v>
      </c>
      <c r="G176" s="38">
        <v>1964</v>
      </c>
      <c r="H176" s="46">
        <v>100</v>
      </c>
      <c r="I176" s="67" t="s">
        <v>101</v>
      </c>
      <c r="J176" s="16">
        <v>120</v>
      </c>
      <c r="K176" s="16">
        <v>12000</v>
      </c>
      <c r="L176" s="44" t="s">
        <v>102</v>
      </c>
      <c r="M176" s="44" t="s">
        <v>102</v>
      </c>
      <c r="N176" s="38">
        <v>58</v>
      </c>
      <c r="O176" s="38">
        <v>75</v>
      </c>
      <c r="P176" s="17">
        <v>0.77</v>
      </c>
      <c r="Q176" s="16">
        <v>9280</v>
      </c>
      <c r="R176" s="16">
        <v>2720</v>
      </c>
      <c r="S176" s="16">
        <f t="shared" si="16"/>
        <v>2720</v>
      </c>
      <c r="T176" s="16">
        <f>(S176/(Notes!$I$28+Notes!$I$52))*Notes!$I$33</f>
        <v>135.36221752655894</v>
      </c>
      <c r="U176" s="16">
        <f t="shared" si="17"/>
        <v>285.53622175265593</v>
      </c>
      <c r="V176" s="16">
        <f t="shared" si="18"/>
        <v>3140.9</v>
      </c>
      <c r="W176" s="79">
        <f t="shared" si="19"/>
        <v>6.4550800116189636E-5</v>
      </c>
      <c r="X176" s="75">
        <f t="shared" si="20"/>
        <v>2904.79</v>
      </c>
      <c r="Y176" s="75">
        <f t="shared" si="21"/>
        <v>10.26</v>
      </c>
      <c r="Z176" s="82">
        <f t="shared" si="22"/>
        <v>2915.05</v>
      </c>
    </row>
    <row r="177" spans="1:26" s="5" customFormat="1" ht="15" x14ac:dyDescent="0.2">
      <c r="A177" s="37">
        <v>174</v>
      </c>
      <c r="B177" s="177">
        <v>1.1000000000000001</v>
      </c>
      <c r="C177" s="177" t="s">
        <v>99</v>
      </c>
      <c r="D177" s="37">
        <v>6</v>
      </c>
      <c r="E177" s="66" t="s">
        <v>123</v>
      </c>
      <c r="F177" s="66" t="s">
        <v>55</v>
      </c>
      <c r="G177" s="38">
        <v>1976</v>
      </c>
      <c r="H177" s="46">
        <v>200</v>
      </c>
      <c r="I177" s="67" t="s">
        <v>101</v>
      </c>
      <c r="J177" s="16">
        <v>120</v>
      </c>
      <c r="K177" s="16">
        <v>24000</v>
      </c>
      <c r="L177" s="44" t="s">
        <v>102</v>
      </c>
      <c r="M177" s="44" t="s">
        <v>102</v>
      </c>
      <c r="N177" s="38">
        <v>46</v>
      </c>
      <c r="O177" s="38">
        <v>75</v>
      </c>
      <c r="P177" s="17">
        <v>0.61</v>
      </c>
      <c r="Q177" s="16">
        <v>14720</v>
      </c>
      <c r="R177" s="16">
        <v>9280</v>
      </c>
      <c r="S177" s="16">
        <f t="shared" si="16"/>
        <v>9280</v>
      </c>
      <c r="T177" s="16">
        <f>(S177/(Notes!$I$28+Notes!$I$52))*Notes!$I$33</f>
        <v>461.8240362670835</v>
      </c>
      <c r="U177" s="16">
        <f t="shared" si="17"/>
        <v>974.18240362670849</v>
      </c>
      <c r="V177" s="16">
        <f t="shared" si="18"/>
        <v>10716.01</v>
      </c>
      <c r="W177" s="79">
        <f t="shared" si="19"/>
        <v>2.2023210530519572E-4</v>
      </c>
      <c r="X177" s="75">
        <f t="shared" si="20"/>
        <v>9910.44</v>
      </c>
      <c r="Y177" s="75">
        <f t="shared" si="21"/>
        <v>35.020000000000003</v>
      </c>
      <c r="Z177" s="82">
        <f t="shared" si="22"/>
        <v>9945.4600000000009</v>
      </c>
    </row>
    <row r="178" spans="1:26" s="5" customFormat="1" ht="15" x14ac:dyDescent="0.2">
      <c r="A178" s="37">
        <v>175</v>
      </c>
      <c r="B178" s="177">
        <v>1.1000000000000001</v>
      </c>
      <c r="C178" s="177" t="s">
        <v>99</v>
      </c>
      <c r="D178" s="37">
        <v>6</v>
      </c>
      <c r="E178" s="66" t="s">
        <v>123</v>
      </c>
      <c r="F178" s="66" t="s">
        <v>55</v>
      </c>
      <c r="G178" s="38">
        <v>1981</v>
      </c>
      <c r="H178" s="46">
        <v>100</v>
      </c>
      <c r="I178" s="67" t="s">
        <v>101</v>
      </c>
      <c r="J178" s="16">
        <v>120</v>
      </c>
      <c r="K178" s="16">
        <v>12000</v>
      </c>
      <c r="L178" s="44" t="s">
        <v>102</v>
      </c>
      <c r="M178" s="44" t="s">
        <v>102</v>
      </c>
      <c r="N178" s="38">
        <v>41</v>
      </c>
      <c r="O178" s="38">
        <v>75</v>
      </c>
      <c r="P178" s="17">
        <v>0.55000000000000004</v>
      </c>
      <c r="Q178" s="16">
        <v>6560</v>
      </c>
      <c r="R178" s="16">
        <v>5440</v>
      </c>
      <c r="S178" s="16">
        <f t="shared" si="16"/>
        <v>5440</v>
      </c>
      <c r="T178" s="16">
        <f>(S178/(Notes!$I$28+Notes!$I$52))*Notes!$I$33</f>
        <v>270.72443505311787</v>
      </c>
      <c r="U178" s="16">
        <f t="shared" si="17"/>
        <v>571.07244350531187</v>
      </c>
      <c r="V178" s="16">
        <f t="shared" si="18"/>
        <v>6281.8</v>
      </c>
      <c r="W178" s="79">
        <f t="shared" si="19"/>
        <v>1.2910160023237927E-4</v>
      </c>
      <c r="X178" s="75">
        <f t="shared" si="20"/>
        <v>5809.57</v>
      </c>
      <c r="Y178" s="75">
        <f t="shared" si="21"/>
        <v>20.53</v>
      </c>
      <c r="Z178" s="82">
        <f t="shared" si="22"/>
        <v>5830.0999999999995</v>
      </c>
    </row>
    <row r="179" spans="1:26" s="5" customFormat="1" ht="15" x14ac:dyDescent="0.2">
      <c r="A179" s="37">
        <v>176</v>
      </c>
      <c r="B179" s="177">
        <v>1.1000000000000001</v>
      </c>
      <c r="C179" s="177" t="s">
        <v>99</v>
      </c>
      <c r="D179" s="37">
        <v>6</v>
      </c>
      <c r="E179" s="66" t="s">
        <v>123</v>
      </c>
      <c r="F179" s="66" t="s">
        <v>55</v>
      </c>
      <c r="G179" s="38">
        <v>1982</v>
      </c>
      <c r="H179" s="46">
        <v>100</v>
      </c>
      <c r="I179" s="67" t="s">
        <v>101</v>
      </c>
      <c r="J179" s="16">
        <v>120</v>
      </c>
      <c r="K179" s="16">
        <v>12000</v>
      </c>
      <c r="L179" s="44" t="s">
        <v>102</v>
      </c>
      <c r="M179" s="44" t="s">
        <v>102</v>
      </c>
      <c r="N179" s="38">
        <v>40</v>
      </c>
      <c r="O179" s="38">
        <v>75</v>
      </c>
      <c r="P179" s="17">
        <v>0.53</v>
      </c>
      <c r="Q179" s="16">
        <v>6400</v>
      </c>
      <c r="R179" s="16">
        <v>5600</v>
      </c>
      <c r="S179" s="16">
        <f t="shared" si="16"/>
        <v>5600</v>
      </c>
      <c r="T179" s="16">
        <f>(S179/(Notes!$I$28+Notes!$I$52))*Notes!$I$33</f>
        <v>278.68691843703317</v>
      </c>
      <c r="U179" s="16">
        <f t="shared" si="17"/>
        <v>587.86869184370335</v>
      </c>
      <c r="V179" s="16">
        <f t="shared" si="18"/>
        <v>6466.56</v>
      </c>
      <c r="W179" s="79">
        <f t="shared" si="19"/>
        <v>1.3289873030002458E-4</v>
      </c>
      <c r="X179" s="75">
        <f t="shared" si="20"/>
        <v>5980.44</v>
      </c>
      <c r="Y179" s="75">
        <f t="shared" si="21"/>
        <v>21.13</v>
      </c>
      <c r="Z179" s="82">
        <f t="shared" si="22"/>
        <v>6001.57</v>
      </c>
    </row>
    <row r="180" spans="1:26" s="5" customFormat="1" ht="15" x14ac:dyDescent="0.2">
      <c r="A180" s="37">
        <v>177</v>
      </c>
      <c r="B180" s="177">
        <v>1.1000000000000001</v>
      </c>
      <c r="C180" s="177" t="s">
        <v>99</v>
      </c>
      <c r="D180" s="37">
        <v>6</v>
      </c>
      <c r="E180" s="66" t="s">
        <v>123</v>
      </c>
      <c r="F180" s="66" t="s">
        <v>55</v>
      </c>
      <c r="G180" s="38">
        <v>1983</v>
      </c>
      <c r="H180" s="46">
        <v>160</v>
      </c>
      <c r="I180" s="67" t="s">
        <v>101</v>
      </c>
      <c r="J180" s="16">
        <v>120</v>
      </c>
      <c r="K180" s="16">
        <v>19200</v>
      </c>
      <c r="L180" s="44" t="s">
        <v>102</v>
      </c>
      <c r="M180" s="44" t="s">
        <v>102</v>
      </c>
      <c r="N180" s="38">
        <v>39</v>
      </c>
      <c r="O180" s="38">
        <v>75</v>
      </c>
      <c r="P180" s="17">
        <v>0.52</v>
      </c>
      <c r="Q180" s="16">
        <v>9984</v>
      </c>
      <c r="R180" s="16">
        <v>9216</v>
      </c>
      <c r="S180" s="16">
        <f t="shared" si="16"/>
        <v>9216</v>
      </c>
      <c r="T180" s="16">
        <f>(S180/(Notes!$I$28+Notes!$I$52))*Notes!$I$33</f>
        <v>458.63904291351741</v>
      </c>
      <c r="U180" s="16">
        <f t="shared" si="17"/>
        <v>967.46390429135181</v>
      </c>
      <c r="V180" s="16">
        <f t="shared" si="18"/>
        <v>10642.1</v>
      </c>
      <c r="W180" s="79">
        <f t="shared" si="19"/>
        <v>2.1871312996800334E-4</v>
      </c>
      <c r="X180" s="75">
        <f t="shared" si="20"/>
        <v>9842.09</v>
      </c>
      <c r="Y180" s="75">
        <f t="shared" si="21"/>
        <v>34.78</v>
      </c>
      <c r="Z180" s="82">
        <f t="shared" si="22"/>
        <v>9876.8700000000008</v>
      </c>
    </row>
    <row r="181" spans="1:26" s="5" customFormat="1" ht="15" x14ac:dyDescent="0.2">
      <c r="A181" s="37">
        <v>178</v>
      </c>
      <c r="B181" s="177">
        <v>1.1000000000000001</v>
      </c>
      <c r="C181" s="177" t="s">
        <v>99</v>
      </c>
      <c r="D181" s="37">
        <v>6</v>
      </c>
      <c r="E181" s="66" t="s">
        <v>123</v>
      </c>
      <c r="F181" s="66" t="s">
        <v>55</v>
      </c>
      <c r="G181" s="38">
        <v>1987</v>
      </c>
      <c r="H181" s="46">
        <v>240</v>
      </c>
      <c r="I181" s="67" t="s">
        <v>101</v>
      </c>
      <c r="J181" s="16">
        <v>120</v>
      </c>
      <c r="K181" s="16">
        <v>28800</v>
      </c>
      <c r="L181" s="44" t="s">
        <v>102</v>
      </c>
      <c r="M181" s="44" t="s">
        <v>102</v>
      </c>
      <c r="N181" s="38">
        <v>35</v>
      </c>
      <c r="O181" s="38">
        <v>75</v>
      </c>
      <c r="P181" s="17">
        <v>0.47</v>
      </c>
      <c r="Q181" s="16">
        <v>13440</v>
      </c>
      <c r="R181" s="16">
        <v>15360</v>
      </c>
      <c r="S181" s="16">
        <f t="shared" si="16"/>
        <v>15360</v>
      </c>
      <c r="T181" s="16">
        <f>(S181/(Notes!$I$28+Notes!$I$52))*Notes!$I$33</f>
        <v>764.3984048558624</v>
      </c>
      <c r="U181" s="16">
        <f t="shared" si="17"/>
        <v>1612.4398404855865</v>
      </c>
      <c r="V181" s="16">
        <f t="shared" si="18"/>
        <v>17736.84</v>
      </c>
      <c r="W181" s="79">
        <f t="shared" si="19"/>
        <v>3.6452202029126584E-4</v>
      </c>
      <c r="X181" s="75">
        <f t="shared" si="20"/>
        <v>16403.490000000002</v>
      </c>
      <c r="Y181" s="75">
        <f t="shared" si="21"/>
        <v>57.96</v>
      </c>
      <c r="Z181" s="82">
        <f t="shared" si="22"/>
        <v>16461.45</v>
      </c>
    </row>
    <row r="182" spans="1:26" s="5" customFormat="1" ht="15" x14ac:dyDescent="0.2">
      <c r="A182" s="37">
        <v>179</v>
      </c>
      <c r="B182" s="177">
        <v>1.1000000000000001</v>
      </c>
      <c r="C182" s="177" t="s">
        <v>99</v>
      </c>
      <c r="D182" s="37">
        <v>6</v>
      </c>
      <c r="E182" s="66" t="s">
        <v>123</v>
      </c>
      <c r="F182" s="66" t="s">
        <v>55</v>
      </c>
      <c r="G182" s="38">
        <v>1997</v>
      </c>
      <c r="H182" s="46">
        <v>140</v>
      </c>
      <c r="I182" s="67" t="s">
        <v>101</v>
      </c>
      <c r="J182" s="16">
        <v>120</v>
      </c>
      <c r="K182" s="16">
        <v>16800</v>
      </c>
      <c r="L182" s="44" t="s">
        <v>102</v>
      </c>
      <c r="M182" s="44" t="s">
        <v>102</v>
      </c>
      <c r="N182" s="38">
        <v>25</v>
      </c>
      <c r="O182" s="38">
        <v>75</v>
      </c>
      <c r="P182" s="17">
        <v>0.33</v>
      </c>
      <c r="Q182" s="16">
        <v>5600</v>
      </c>
      <c r="R182" s="16">
        <v>11200</v>
      </c>
      <c r="S182" s="16">
        <f t="shared" si="16"/>
        <v>11200</v>
      </c>
      <c r="T182" s="16">
        <f>(S182/(Notes!$I$28+Notes!$I$52))*Notes!$I$33</f>
        <v>557.37383687406634</v>
      </c>
      <c r="U182" s="16">
        <f t="shared" si="17"/>
        <v>1175.7373836874067</v>
      </c>
      <c r="V182" s="16">
        <f t="shared" si="18"/>
        <v>12933.11</v>
      </c>
      <c r="W182" s="79">
        <f t="shared" si="19"/>
        <v>2.6579725508315877E-4</v>
      </c>
      <c r="X182" s="75">
        <f t="shared" si="20"/>
        <v>11960.88</v>
      </c>
      <c r="Y182" s="75">
        <f t="shared" si="21"/>
        <v>42.26</v>
      </c>
      <c r="Z182" s="82">
        <f t="shared" si="22"/>
        <v>12003.14</v>
      </c>
    </row>
    <row r="183" spans="1:26" s="5" customFormat="1" ht="15" x14ac:dyDescent="0.2">
      <c r="A183" s="37">
        <v>180</v>
      </c>
      <c r="B183" s="177">
        <v>1.1000000000000001</v>
      </c>
      <c r="C183" s="177" t="s">
        <v>99</v>
      </c>
      <c r="D183" s="37">
        <v>8</v>
      </c>
      <c r="E183" s="66" t="s">
        <v>124</v>
      </c>
      <c r="F183" s="66" t="s">
        <v>55</v>
      </c>
      <c r="G183" s="38">
        <v>1963</v>
      </c>
      <c r="H183" s="47">
        <v>3255.08</v>
      </c>
      <c r="I183" s="67" t="s">
        <v>101</v>
      </c>
      <c r="J183" s="16">
        <v>65</v>
      </c>
      <c r="K183" s="16">
        <v>211579.91</v>
      </c>
      <c r="L183" s="44" t="s">
        <v>102</v>
      </c>
      <c r="M183" s="44" t="s">
        <v>102</v>
      </c>
      <c r="N183" s="38">
        <v>59</v>
      </c>
      <c r="O183" s="38">
        <v>50</v>
      </c>
      <c r="P183" s="17">
        <v>1</v>
      </c>
      <c r="Q183" s="16">
        <v>211579.91</v>
      </c>
      <c r="R183" s="16">
        <v>0</v>
      </c>
      <c r="S183" s="16">
        <f t="shared" si="16"/>
        <v>0</v>
      </c>
      <c r="T183" s="16">
        <f>(S183/(Notes!$I$28+Notes!$I$52))*Notes!$I$33</f>
        <v>0</v>
      </c>
      <c r="U183" s="16">
        <f t="shared" si="17"/>
        <v>0</v>
      </c>
      <c r="V183" s="16">
        <f t="shared" si="18"/>
        <v>0</v>
      </c>
      <c r="W183" s="79">
        <f t="shared" si="19"/>
        <v>0</v>
      </c>
      <c r="X183" s="75">
        <f t="shared" si="20"/>
        <v>0</v>
      </c>
      <c r="Y183" s="75">
        <f t="shared" si="21"/>
        <v>0</v>
      </c>
      <c r="Z183" s="82">
        <f t="shared" si="22"/>
        <v>0</v>
      </c>
    </row>
    <row r="184" spans="1:26" s="5" customFormat="1" ht="15" x14ac:dyDescent="0.2">
      <c r="A184" s="37">
        <v>181</v>
      </c>
      <c r="B184" s="177">
        <v>1.1000000000000001</v>
      </c>
      <c r="C184" s="177" t="s">
        <v>99</v>
      </c>
      <c r="D184" s="37">
        <v>8</v>
      </c>
      <c r="E184" s="66" t="s">
        <v>125</v>
      </c>
      <c r="F184" s="66" t="s">
        <v>55</v>
      </c>
      <c r="G184" s="38">
        <v>1963</v>
      </c>
      <c r="H184" s="46">
        <v>865</v>
      </c>
      <c r="I184" s="67" t="s">
        <v>101</v>
      </c>
      <c r="J184" s="16">
        <v>85</v>
      </c>
      <c r="K184" s="16">
        <v>73525.37</v>
      </c>
      <c r="L184" s="44" t="s">
        <v>102</v>
      </c>
      <c r="M184" s="44" t="s">
        <v>102</v>
      </c>
      <c r="N184" s="38">
        <v>59</v>
      </c>
      <c r="O184" s="38">
        <v>60</v>
      </c>
      <c r="P184" s="17">
        <v>0.98</v>
      </c>
      <c r="Q184" s="16">
        <v>72299.95</v>
      </c>
      <c r="R184" s="16">
        <v>1225.42</v>
      </c>
      <c r="S184" s="16">
        <f t="shared" si="16"/>
        <v>1225.42</v>
      </c>
      <c r="T184" s="16">
        <f>(S184/(Notes!$I$28+Notes!$I$52))*Notes!$I$33</f>
        <v>60.983664926983785</v>
      </c>
      <c r="U184" s="16">
        <f t="shared" si="17"/>
        <v>128.64036649269838</v>
      </c>
      <c r="V184" s="16">
        <f t="shared" si="18"/>
        <v>1415.04</v>
      </c>
      <c r="W184" s="79">
        <f t="shared" si="19"/>
        <v>2.9081462063871175E-5</v>
      </c>
      <c r="X184" s="75">
        <f t="shared" si="20"/>
        <v>1308.67</v>
      </c>
      <c r="Y184" s="75">
        <f t="shared" si="21"/>
        <v>4.62</v>
      </c>
      <c r="Z184" s="82">
        <f t="shared" si="22"/>
        <v>1313.29</v>
      </c>
    </row>
    <row r="185" spans="1:26" s="5" customFormat="1" ht="15" x14ac:dyDescent="0.2">
      <c r="A185" s="37">
        <v>182</v>
      </c>
      <c r="B185" s="177">
        <v>1.1000000000000001</v>
      </c>
      <c r="C185" s="177" t="s">
        <v>99</v>
      </c>
      <c r="D185" s="37">
        <v>8</v>
      </c>
      <c r="E185" s="66" t="s">
        <v>124</v>
      </c>
      <c r="F185" s="66" t="s">
        <v>55</v>
      </c>
      <c r="G185" s="38">
        <v>1964</v>
      </c>
      <c r="H185" s="47">
        <v>2746.12</v>
      </c>
      <c r="I185" s="67" t="s">
        <v>101</v>
      </c>
      <c r="J185" s="16">
        <v>65</v>
      </c>
      <c r="K185" s="16">
        <v>178497.48</v>
      </c>
      <c r="L185" s="44" t="s">
        <v>102</v>
      </c>
      <c r="M185" s="44" t="s">
        <v>102</v>
      </c>
      <c r="N185" s="38">
        <v>58</v>
      </c>
      <c r="O185" s="38">
        <v>50</v>
      </c>
      <c r="P185" s="17">
        <v>1</v>
      </c>
      <c r="Q185" s="16">
        <v>178497.48</v>
      </c>
      <c r="R185" s="16">
        <v>0</v>
      </c>
      <c r="S185" s="16">
        <f t="shared" si="16"/>
        <v>0</v>
      </c>
      <c r="T185" s="16">
        <f>(S185/(Notes!$I$28+Notes!$I$52))*Notes!$I$33</f>
        <v>0</v>
      </c>
      <c r="U185" s="16">
        <f t="shared" si="17"/>
        <v>0</v>
      </c>
      <c r="V185" s="16">
        <f t="shared" si="18"/>
        <v>0</v>
      </c>
      <c r="W185" s="79">
        <f t="shared" si="19"/>
        <v>0</v>
      </c>
      <c r="X185" s="75">
        <f t="shared" si="20"/>
        <v>0</v>
      </c>
      <c r="Y185" s="75">
        <f t="shared" si="21"/>
        <v>0</v>
      </c>
      <c r="Z185" s="82">
        <f t="shared" si="22"/>
        <v>0</v>
      </c>
    </row>
    <row r="186" spans="1:26" s="5" customFormat="1" ht="15" x14ac:dyDescent="0.2">
      <c r="A186" s="37">
        <v>183</v>
      </c>
      <c r="B186" s="177">
        <v>1.1000000000000001</v>
      </c>
      <c r="C186" s="177" t="s">
        <v>99</v>
      </c>
      <c r="D186" s="37">
        <v>8</v>
      </c>
      <c r="E186" s="66" t="s">
        <v>126</v>
      </c>
      <c r="F186" s="66" t="s">
        <v>55</v>
      </c>
      <c r="G186" s="38">
        <v>1975</v>
      </c>
      <c r="H186" s="46">
        <v>534.74</v>
      </c>
      <c r="I186" s="67" t="s">
        <v>101</v>
      </c>
      <c r="J186" s="16">
        <v>65</v>
      </c>
      <c r="K186" s="16">
        <v>34757.99</v>
      </c>
      <c r="L186" s="44" t="s">
        <v>102</v>
      </c>
      <c r="M186" s="44" t="s">
        <v>102</v>
      </c>
      <c r="N186" s="38">
        <v>47</v>
      </c>
      <c r="O186" s="38">
        <v>50</v>
      </c>
      <c r="P186" s="17">
        <v>0.94</v>
      </c>
      <c r="Q186" s="16">
        <v>32672.51</v>
      </c>
      <c r="R186" s="16">
        <v>2085.48</v>
      </c>
      <c r="S186" s="16">
        <f t="shared" si="16"/>
        <v>2085.48</v>
      </c>
      <c r="T186" s="16">
        <f>(S186/(Notes!$I$28+Notes!$I$52))*Notes!$I$33</f>
        <v>103.78499904679713</v>
      </c>
      <c r="U186" s="16">
        <f t="shared" si="17"/>
        <v>218.92649990467973</v>
      </c>
      <c r="V186" s="16">
        <f t="shared" si="18"/>
        <v>2408.19</v>
      </c>
      <c r="W186" s="79">
        <f t="shared" si="19"/>
        <v>4.9492372037252608E-5</v>
      </c>
      <c r="X186" s="75">
        <f t="shared" si="20"/>
        <v>2227.16</v>
      </c>
      <c r="Y186" s="75">
        <f t="shared" si="21"/>
        <v>7.87</v>
      </c>
      <c r="Z186" s="82">
        <f t="shared" si="22"/>
        <v>2235.0299999999997</v>
      </c>
    </row>
    <row r="187" spans="1:26" s="5" customFormat="1" ht="15" x14ac:dyDescent="0.2">
      <c r="A187" s="37">
        <v>184</v>
      </c>
      <c r="B187" s="177">
        <v>1.1000000000000001</v>
      </c>
      <c r="C187" s="177" t="s">
        <v>99</v>
      </c>
      <c r="D187" s="37">
        <v>8</v>
      </c>
      <c r="E187" s="66" t="s">
        <v>126</v>
      </c>
      <c r="F187" s="66" t="s">
        <v>55</v>
      </c>
      <c r="G187" s="38">
        <v>1976</v>
      </c>
      <c r="H187" s="46">
        <v>1.74</v>
      </c>
      <c r="I187" s="67" t="s">
        <v>101</v>
      </c>
      <c r="J187" s="16">
        <v>65</v>
      </c>
      <c r="K187" s="16">
        <v>112.95</v>
      </c>
      <c r="L187" s="44" t="s">
        <v>102</v>
      </c>
      <c r="M187" s="44" t="s">
        <v>102</v>
      </c>
      <c r="N187" s="38">
        <v>46</v>
      </c>
      <c r="O187" s="38">
        <v>50</v>
      </c>
      <c r="P187" s="17">
        <v>0.92</v>
      </c>
      <c r="Q187" s="16">
        <v>103.92</v>
      </c>
      <c r="R187" s="16">
        <v>9.0399999999999991</v>
      </c>
      <c r="S187" s="16">
        <f t="shared" si="16"/>
        <v>9.0399999999999991</v>
      </c>
      <c r="T187" s="16">
        <f>(S187/(Notes!$I$28+Notes!$I$52))*Notes!$I$33</f>
        <v>0.44988031119121064</v>
      </c>
      <c r="U187" s="16">
        <f t="shared" si="17"/>
        <v>0.948988031119121</v>
      </c>
      <c r="V187" s="16">
        <f t="shared" si="18"/>
        <v>10.44</v>
      </c>
      <c r="W187" s="79">
        <f t="shared" si="19"/>
        <v>2.145596336123467E-7</v>
      </c>
      <c r="X187" s="75">
        <f t="shared" si="20"/>
        <v>9.66</v>
      </c>
      <c r="Y187" s="75">
        <f t="shared" si="21"/>
        <v>0.03</v>
      </c>
      <c r="Z187" s="82">
        <f t="shared" si="22"/>
        <v>9.69</v>
      </c>
    </row>
    <row r="188" spans="1:26" s="5" customFormat="1" ht="15" x14ac:dyDescent="0.2">
      <c r="A188" s="37">
        <v>185</v>
      </c>
      <c r="B188" s="177">
        <v>1.1000000000000001</v>
      </c>
      <c r="C188" s="177" t="s">
        <v>99</v>
      </c>
      <c r="D188" s="37">
        <v>8</v>
      </c>
      <c r="E188" s="66" t="s">
        <v>126</v>
      </c>
      <c r="F188" s="66" t="s">
        <v>55</v>
      </c>
      <c r="G188" s="38">
        <v>1980</v>
      </c>
      <c r="H188" s="47">
        <v>3856.27</v>
      </c>
      <c r="I188" s="67" t="s">
        <v>101</v>
      </c>
      <c r="J188" s="16">
        <v>65</v>
      </c>
      <c r="K188" s="16">
        <v>250657.43</v>
      </c>
      <c r="L188" s="44" t="s">
        <v>102</v>
      </c>
      <c r="M188" s="44" t="s">
        <v>102</v>
      </c>
      <c r="N188" s="38">
        <v>42</v>
      </c>
      <c r="O188" s="38">
        <v>75</v>
      </c>
      <c r="P188" s="17">
        <v>0.56000000000000005</v>
      </c>
      <c r="Q188" s="16">
        <v>140368.16</v>
      </c>
      <c r="R188" s="16">
        <v>110289.27</v>
      </c>
      <c r="S188" s="16">
        <f t="shared" si="16"/>
        <v>110289.27</v>
      </c>
      <c r="T188" s="16">
        <f>(S188/(Notes!$I$28+Notes!$I$52))*Notes!$I$33</f>
        <v>5488.60299874463</v>
      </c>
      <c r="U188" s="16">
        <f t="shared" si="17"/>
        <v>11577.787299874464</v>
      </c>
      <c r="V188" s="16">
        <f t="shared" si="18"/>
        <v>127355.66</v>
      </c>
      <c r="W188" s="79">
        <f t="shared" si="19"/>
        <v>2.617373922227835E-3</v>
      </c>
      <c r="X188" s="75">
        <f t="shared" si="20"/>
        <v>117781.83</v>
      </c>
      <c r="Y188" s="75">
        <f t="shared" si="21"/>
        <v>416.16</v>
      </c>
      <c r="Z188" s="82">
        <f t="shared" si="22"/>
        <v>118197.99</v>
      </c>
    </row>
    <row r="189" spans="1:26" s="5" customFormat="1" ht="15" x14ac:dyDescent="0.2">
      <c r="A189" s="37">
        <v>186</v>
      </c>
      <c r="B189" s="177">
        <v>1.1000000000000001</v>
      </c>
      <c r="C189" s="177" t="s">
        <v>99</v>
      </c>
      <c r="D189" s="37">
        <v>8</v>
      </c>
      <c r="E189" s="66" t="s">
        <v>126</v>
      </c>
      <c r="F189" s="66" t="s">
        <v>55</v>
      </c>
      <c r="G189" s="38">
        <v>1981</v>
      </c>
      <c r="H189" s="47">
        <v>4167.67</v>
      </c>
      <c r="I189" s="67" t="s">
        <v>101</v>
      </c>
      <c r="J189" s="16">
        <v>65</v>
      </c>
      <c r="K189" s="16">
        <v>270898.56</v>
      </c>
      <c r="L189" s="44" t="s">
        <v>102</v>
      </c>
      <c r="M189" s="44" t="s">
        <v>102</v>
      </c>
      <c r="N189" s="38">
        <v>41</v>
      </c>
      <c r="O189" s="38">
        <v>75</v>
      </c>
      <c r="P189" s="17">
        <v>0.55000000000000004</v>
      </c>
      <c r="Q189" s="16">
        <v>148091.21</v>
      </c>
      <c r="R189" s="16">
        <v>122807.35</v>
      </c>
      <c r="S189" s="16">
        <f t="shared" si="16"/>
        <v>122807.35</v>
      </c>
      <c r="T189" s="16">
        <f>(S189/(Notes!$I$28+Notes!$I$52))*Notes!$I$33</f>
        <v>6111.5717737353898</v>
      </c>
      <c r="U189" s="16">
        <f t="shared" si="17"/>
        <v>12891.89217737354</v>
      </c>
      <c r="V189" s="16">
        <f t="shared" si="18"/>
        <v>141810.81</v>
      </c>
      <c r="W189" s="79">
        <f t="shared" si="19"/>
        <v>2.914451670102501E-3</v>
      </c>
      <c r="X189" s="75">
        <f t="shared" si="20"/>
        <v>131150.32999999999</v>
      </c>
      <c r="Y189" s="75">
        <f t="shared" si="21"/>
        <v>463.4</v>
      </c>
      <c r="Z189" s="82">
        <f t="shared" si="22"/>
        <v>131613.72999999998</v>
      </c>
    </row>
    <row r="190" spans="1:26" s="5" customFormat="1" ht="15" x14ac:dyDescent="0.2">
      <c r="A190" s="37">
        <v>187</v>
      </c>
      <c r="B190" s="177">
        <v>1.1000000000000001</v>
      </c>
      <c r="C190" s="177" t="s">
        <v>99</v>
      </c>
      <c r="D190" s="37">
        <v>8</v>
      </c>
      <c r="E190" s="66" t="s">
        <v>126</v>
      </c>
      <c r="F190" s="66" t="s">
        <v>55</v>
      </c>
      <c r="G190" s="38">
        <v>1982</v>
      </c>
      <c r="H190" s="46">
        <v>273.10000000000002</v>
      </c>
      <c r="I190" s="67" t="s">
        <v>101</v>
      </c>
      <c r="J190" s="16">
        <v>65</v>
      </c>
      <c r="K190" s="16">
        <v>17751.63</v>
      </c>
      <c r="L190" s="44" t="s">
        <v>102</v>
      </c>
      <c r="M190" s="44" t="s">
        <v>102</v>
      </c>
      <c r="N190" s="38">
        <v>40</v>
      </c>
      <c r="O190" s="38">
        <v>75</v>
      </c>
      <c r="P190" s="17">
        <v>0.53</v>
      </c>
      <c r="Q190" s="16">
        <v>9467.5400000000009</v>
      </c>
      <c r="R190" s="16">
        <v>8284.09</v>
      </c>
      <c r="S190" s="16">
        <f t="shared" si="16"/>
        <v>8284.09</v>
      </c>
      <c r="T190" s="16">
        <f>(S190/(Notes!$I$28+Notes!$I$52))*Notes!$I$33</f>
        <v>412.26205609911466</v>
      </c>
      <c r="U190" s="16">
        <f t="shared" si="17"/>
        <v>869.63520560991151</v>
      </c>
      <c r="V190" s="16">
        <f t="shared" si="18"/>
        <v>9565.99</v>
      </c>
      <c r="W190" s="79">
        <f t="shared" si="19"/>
        <v>1.9659725187158738E-4</v>
      </c>
      <c r="X190" s="75">
        <f t="shared" si="20"/>
        <v>8846.8799999999992</v>
      </c>
      <c r="Y190" s="75">
        <f t="shared" si="21"/>
        <v>31.26</v>
      </c>
      <c r="Z190" s="82">
        <f t="shared" si="22"/>
        <v>8878.14</v>
      </c>
    </row>
    <row r="191" spans="1:26" s="5" customFormat="1" ht="15" x14ac:dyDescent="0.2">
      <c r="A191" s="37">
        <v>188</v>
      </c>
      <c r="B191" s="177">
        <v>1.1000000000000001</v>
      </c>
      <c r="C191" s="177" t="s">
        <v>99</v>
      </c>
      <c r="D191" s="37">
        <v>8</v>
      </c>
      <c r="E191" s="66" t="s">
        <v>126</v>
      </c>
      <c r="F191" s="66" t="s">
        <v>55</v>
      </c>
      <c r="G191" s="38">
        <v>1984</v>
      </c>
      <c r="H191" s="47">
        <v>16620.88</v>
      </c>
      <c r="I191" s="67" t="s">
        <v>101</v>
      </c>
      <c r="J191" s="16">
        <v>65</v>
      </c>
      <c r="K191" s="16">
        <v>1080357.45</v>
      </c>
      <c r="L191" s="44" t="s">
        <v>102</v>
      </c>
      <c r="M191" s="44" t="s">
        <v>102</v>
      </c>
      <c r="N191" s="38">
        <v>38</v>
      </c>
      <c r="O191" s="38">
        <v>75</v>
      </c>
      <c r="P191" s="17">
        <v>0.51</v>
      </c>
      <c r="Q191" s="16">
        <v>547381.11</v>
      </c>
      <c r="R191" s="16">
        <v>532976.34</v>
      </c>
      <c r="S191" s="16">
        <f t="shared" si="16"/>
        <v>532976.34</v>
      </c>
      <c r="T191" s="16">
        <f>(S191/(Notes!$I$28+Notes!$I$52))*Notes!$I$33</f>
        <v>26523.84532043722</v>
      </c>
      <c r="U191" s="16">
        <f t="shared" si="17"/>
        <v>55950.018532043723</v>
      </c>
      <c r="V191" s="16">
        <f t="shared" si="18"/>
        <v>615450.19999999995</v>
      </c>
      <c r="W191" s="79">
        <f t="shared" si="19"/>
        <v>1.2648541132054165E-2</v>
      </c>
      <c r="X191" s="75">
        <f t="shared" si="20"/>
        <v>569184.35</v>
      </c>
      <c r="Y191" s="75">
        <f t="shared" si="21"/>
        <v>2011.12</v>
      </c>
      <c r="Z191" s="82">
        <f t="shared" si="22"/>
        <v>571195.47</v>
      </c>
    </row>
    <row r="192" spans="1:26" s="5" customFormat="1" ht="15" x14ac:dyDescent="0.2">
      <c r="A192" s="37">
        <v>189</v>
      </c>
      <c r="B192" s="177">
        <v>1.1000000000000001</v>
      </c>
      <c r="C192" s="177" t="s">
        <v>99</v>
      </c>
      <c r="D192" s="37">
        <v>8</v>
      </c>
      <c r="E192" s="66" t="s">
        <v>126</v>
      </c>
      <c r="F192" s="66" t="s">
        <v>55</v>
      </c>
      <c r="G192" s="38">
        <v>1987</v>
      </c>
      <c r="H192" s="47">
        <v>1975.01</v>
      </c>
      <c r="I192" s="67" t="s">
        <v>101</v>
      </c>
      <c r="J192" s="16">
        <v>65</v>
      </c>
      <c r="K192" s="16">
        <v>128375.56</v>
      </c>
      <c r="L192" s="44" t="s">
        <v>102</v>
      </c>
      <c r="M192" s="44" t="s">
        <v>102</v>
      </c>
      <c r="N192" s="38">
        <v>35</v>
      </c>
      <c r="O192" s="38">
        <v>75</v>
      </c>
      <c r="P192" s="17">
        <v>0.47</v>
      </c>
      <c r="Q192" s="16">
        <v>59908.6</v>
      </c>
      <c r="R192" s="16">
        <v>68466.97</v>
      </c>
      <c r="S192" s="16">
        <f t="shared" si="16"/>
        <v>68466.97</v>
      </c>
      <c r="T192" s="16">
        <f>(S192/(Notes!$I$28+Notes!$I$52))*Notes!$I$33</f>
        <v>3407.2944435751419</v>
      </c>
      <c r="U192" s="16">
        <f t="shared" si="17"/>
        <v>7187.4264443575148</v>
      </c>
      <c r="V192" s="16">
        <f t="shared" si="18"/>
        <v>79061.69</v>
      </c>
      <c r="W192" s="79">
        <f t="shared" si="19"/>
        <v>1.624851268120013E-3</v>
      </c>
      <c r="X192" s="75">
        <f t="shared" si="20"/>
        <v>73118.31</v>
      </c>
      <c r="Y192" s="75">
        <f t="shared" si="21"/>
        <v>258.35000000000002</v>
      </c>
      <c r="Z192" s="82">
        <f t="shared" si="22"/>
        <v>73376.66</v>
      </c>
    </row>
    <row r="193" spans="1:26" s="5" customFormat="1" ht="15" x14ac:dyDescent="0.2">
      <c r="A193" s="37">
        <v>190</v>
      </c>
      <c r="B193" s="177">
        <v>1.1000000000000001</v>
      </c>
      <c r="C193" s="177" t="s">
        <v>99</v>
      </c>
      <c r="D193" s="37">
        <v>8</v>
      </c>
      <c r="E193" s="66" t="s">
        <v>126</v>
      </c>
      <c r="F193" s="66" t="s">
        <v>55</v>
      </c>
      <c r="G193" s="38">
        <v>1988</v>
      </c>
      <c r="H193" s="47">
        <v>1623.72</v>
      </c>
      <c r="I193" s="67" t="s">
        <v>101</v>
      </c>
      <c r="J193" s="16">
        <v>65</v>
      </c>
      <c r="K193" s="16">
        <v>105541.56</v>
      </c>
      <c r="L193" s="44" t="s">
        <v>102</v>
      </c>
      <c r="M193" s="44" t="s">
        <v>102</v>
      </c>
      <c r="N193" s="38">
        <v>34</v>
      </c>
      <c r="O193" s="38">
        <v>75</v>
      </c>
      <c r="P193" s="17">
        <v>0.45</v>
      </c>
      <c r="Q193" s="16">
        <v>47845.51</v>
      </c>
      <c r="R193" s="16">
        <v>57696.05</v>
      </c>
      <c r="S193" s="16">
        <f t="shared" si="16"/>
        <v>57696.05</v>
      </c>
      <c r="T193" s="16">
        <f>(S193/(Notes!$I$28+Notes!$I$52))*Notes!$I$33</f>
        <v>2871.2739965158908</v>
      </c>
      <c r="U193" s="16">
        <f t="shared" si="17"/>
        <v>6056.7323996515897</v>
      </c>
      <c r="V193" s="16">
        <f t="shared" si="18"/>
        <v>66624.06</v>
      </c>
      <c r="W193" s="79">
        <f t="shared" si="19"/>
        <v>1.3692369639240424E-3</v>
      </c>
      <c r="X193" s="75">
        <f t="shared" si="20"/>
        <v>61615.66</v>
      </c>
      <c r="Y193" s="75">
        <f t="shared" si="21"/>
        <v>217.71</v>
      </c>
      <c r="Z193" s="82">
        <f t="shared" si="22"/>
        <v>61833.37</v>
      </c>
    </row>
    <row r="194" spans="1:26" s="5" customFormat="1" ht="15" x14ac:dyDescent="0.2">
      <c r="A194" s="37">
        <v>191</v>
      </c>
      <c r="B194" s="177">
        <v>1.1000000000000001</v>
      </c>
      <c r="C194" s="177" t="s">
        <v>99</v>
      </c>
      <c r="D194" s="37">
        <v>8</v>
      </c>
      <c r="E194" s="66" t="s">
        <v>126</v>
      </c>
      <c r="F194" s="66" t="s">
        <v>55</v>
      </c>
      <c r="G194" s="38">
        <v>1989</v>
      </c>
      <c r="H194" s="47">
        <v>2383.2199999999998</v>
      </c>
      <c r="I194" s="67" t="s">
        <v>101</v>
      </c>
      <c r="J194" s="16">
        <v>65</v>
      </c>
      <c r="K194" s="16">
        <v>154909.47</v>
      </c>
      <c r="L194" s="44" t="s">
        <v>102</v>
      </c>
      <c r="M194" s="44" t="s">
        <v>102</v>
      </c>
      <c r="N194" s="38">
        <v>33</v>
      </c>
      <c r="O194" s="38">
        <v>75</v>
      </c>
      <c r="P194" s="17">
        <v>0.44</v>
      </c>
      <c r="Q194" s="16">
        <v>68160.17</v>
      </c>
      <c r="R194" s="16">
        <v>86749.3</v>
      </c>
      <c r="S194" s="16">
        <f t="shared" si="16"/>
        <v>86749.3</v>
      </c>
      <c r="T194" s="16">
        <f>(S194/(Notes!$I$28+Notes!$I$52))*Notes!$I$33</f>
        <v>4317.1241238517359</v>
      </c>
      <c r="U194" s="16">
        <f t="shared" si="17"/>
        <v>9106.6424123851739</v>
      </c>
      <c r="V194" s="16">
        <f t="shared" si="18"/>
        <v>100173.07</v>
      </c>
      <c r="W194" s="79">
        <f t="shared" si="19"/>
        <v>2.0587257851555517E-3</v>
      </c>
      <c r="X194" s="75">
        <f t="shared" si="20"/>
        <v>92642.66</v>
      </c>
      <c r="Y194" s="75">
        <f t="shared" si="21"/>
        <v>327.33999999999997</v>
      </c>
      <c r="Z194" s="82">
        <f t="shared" si="22"/>
        <v>92970</v>
      </c>
    </row>
    <row r="195" spans="1:26" s="5" customFormat="1" ht="15" x14ac:dyDescent="0.2">
      <c r="A195" s="37">
        <v>192</v>
      </c>
      <c r="B195" s="177">
        <v>1.1000000000000001</v>
      </c>
      <c r="C195" s="177" t="s">
        <v>99</v>
      </c>
      <c r="D195" s="37">
        <v>8</v>
      </c>
      <c r="E195" s="66" t="s">
        <v>126</v>
      </c>
      <c r="F195" s="66" t="s">
        <v>55</v>
      </c>
      <c r="G195" s="38">
        <v>1990</v>
      </c>
      <c r="H195" s="47">
        <v>5645.48</v>
      </c>
      <c r="I195" s="67" t="s">
        <v>101</v>
      </c>
      <c r="J195" s="16">
        <v>65</v>
      </c>
      <c r="K195" s="16">
        <v>366956.11</v>
      </c>
      <c r="L195" s="44" t="s">
        <v>102</v>
      </c>
      <c r="M195" s="44" t="s">
        <v>102</v>
      </c>
      <c r="N195" s="38">
        <v>32</v>
      </c>
      <c r="O195" s="38">
        <v>75</v>
      </c>
      <c r="P195" s="17">
        <v>0.43</v>
      </c>
      <c r="Q195" s="16">
        <v>156567.94</v>
      </c>
      <c r="R195" s="16">
        <v>210388.17</v>
      </c>
      <c r="S195" s="16">
        <f t="shared" si="16"/>
        <v>210388.17</v>
      </c>
      <c r="T195" s="16">
        <f>(S195/(Notes!$I$28+Notes!$I$52))*Notes!$I$33</f>
        <v>10470.076923733333</v>
      </c>
      <c r="U195" s="16">
        <f t="shared" si="17"/>
        <v>22085.824692373339</v>
      </c>
      <c r="V195" s="16">
        <f t="shared" si="18"/>
        <v>242944.07</v>
      </c>
      <c r="W195" s="79">
        <f t="shared" si="19"/>
        <v>4.992910981560566E-3</v>
      </c>
      <c r="X195" s="75">
        <f t="shared" si="20"/>
        <v>224680.99</v>
      </c>
      <c r="Y195" s="75">
        <f t="shared" si="21"/>
        <v>793.87</v>
      </c>
      <c r="Z195" s="82">
        <f t="shared" si="22"/>
        <v>225474.86</v>
      </c>
    </row>
    <row r="196" spans="1:26" s="5" customFormat="1" ht="15" x14ac:dyDescent="0.2">
      <c r="A196" s="37">
        <v>193</v>
      </c>
      <c r="B196" s="177">
        <v>1.1000000000000001</v>
      </c>
      <c r="C196" s="177" t="s">
        <v>99</v>
      </c>
      <c r="D196" s="37">
        <v>8</v>
      </c>
      <c r="E196" s="66" t="s">
        <v>125</v>
      </c>
      <c r="F196" s="66" t="s">
        <v>55</v>
      </c>
      <c r="G196" s="38">
        <v>1990</v>
      </c>
      <c r="H196" s="46">
        <v>81.2</v>
      </c>
      <c r="I196" s="67" t="s">
        <v>101</v>
      </c>
      <c r="J196" s="16">
        <v>85</v>
      </c>
      <c r="K196" s="16">
        <v>6902</v>
      </c>
      <c r="L196" s="44" t="s">
        <v>102</v>
      </c>
      <c r="M196" s="44" t="s">
        <v>102</v>
      </c>
      <c r="N196" s="38">
        <v>32</v>
      </c>
      <c r="O196" s="38">
        <v>60</v>
      </c>
      <c r="P196" s="17">
        <v>0.53</v>
      </c>
      <c r="Q196" s="16">
        <v>3681.07</v>
      </c>
      <c r="R196" s="16">
        <v>3220.93</v>
      </c>
      <c r="S196" s="16">
        <f t="shared" ref="S196:S259" si="23">R196</f>
        <v>3220.93</v>
      </c>
      <c r="T196" s="16">
        <f>(S196/(Notes!$I$28+Notes!$I$52))*Notes!$I$33</f>
        <v>160.29126003596306</v>
      </c>
      <c r="U196" s="16">
        <f t="shared" ref="U196:U259" si="24">(S196+T196)*0.1</f>
        <v>338.12212600359635</v>
      </c>
      <c r="V196" s="16">
        <f t="shared" ref="V196:V259" si="25">ROUND(S196+T196+U196,2)</f>
        <v>3719.34</v>
      </c>
      <c r="W196" s="79">
        <f t="shared" ref="W196:W259" si="26">V196/($V$1418)</f>
        <v>7.6438719126412419E-5</v>
      </c>
      <c r="X196" s="75">
        <f t="shared" ref="X196:X259" si="27">ROUND(W196*($X$1),2)</f>
        <v>3439.74</v>
      </c>
      <c r="Y196" s="75">
        <f t="shared" ref="Y196:Y259" si="28">ROUND(W196*$Y$2,2)</f>
        <v>12.15</v>
      </c>
      <c r="Z196" s="82">
        <f t="shared" si="22"/>
        <v>3451.89</v>
      </c>
    </row>
    <row r="197" spans="1:26" s="5" customFormat="1" ht="15" x14ac:dyDescent="0.2">
      <c r="A197" s="37">
        <v>194</v>
      </c>
      <c r="B197" s="177">
        <v>1.1000000000000001</v>
      </c>
      <c r="C197" s="177" t="s">
        <v>99</v>
      </c>
      <c r="D197" s="37">
        <v>8</v>
      </c>
      <c r="E197" s="66" t="s">
        <v>126</v>
      </c>
      <c r="F197" s="66" t="s">
        <v>55</v>
      </c>
      <c r="G197" s="38">
        <v>1991</v>
      </c>
      <c r="H197" s="47">
        <v>1527.34</v>
      </c>
      <c r="I197" s="67" t="s">
        <v>101</v>
      </c>
      <c r="J197" s="16">
        <v>65</v>
      </c>
      <c r="K197" s="16">
        <v>99277.39</v>
      </c>
      <c r="L197" s="44" t="s">
        <v>102</v>
      </c>
      <c r="M197" s="44" t="s">
        <v>102</v>
      </c>
      <c r="N197" s="38">
        <v>31</v>
      </c>
      <c r="O197" s="38">
        <v>75</v>
      </c>
      <c r="P197" s="17">
        <v>0.41</v>
      </c>
      <c r="Q197" s="16">
        <v>41034.65</v>
      </c>
      <c r="R197" s="16">
        <v>58242.74</v>
      </c>
      <c r="S197" s="16">
        <f t="shared" si="23"/>
        <v>58242.74</v>
      </c>
      <c r="T197" s="16">
        <f>(S197/(Notes!$I$28+Notes!$I$52))*Notes!$I$33</f>
        <v>2898.480309273094</v>
      </c>
      <c r="U197" s="16">
        <f t="shared" si="24"/>
        <v>6114.1220309273094</v>
      </c>
      <c r="V197" s="16">
        <f t="shared" si="25"/>
        <v>67255.34</v>
      </c>
      <c r="W197" s="79">
        <f t="shared" si="26"/>
        <v>1.3822108341833147E-3</v>
      </c>
      <c r="X197" s="75">
        <f t="shared" si="27"/>
        <v>62199.49</v>
      </c>
      <c r="Y197" s="75">
        <f t="shared" si="28"/>
        <v>219.77</v>
      </c>
      <c r="Z197" s="82">
        <f t="shared" si="22"/>
        <v>62419.259999999995</v>
      </c>
    </row>
    <row r="198" spans="1:26" s="5" customFormat="1" ht="15" x14ac:dyDescent="0.2">
      <c r="A198" s="37">
        <v>195</v>
      </c>
      <c r="B198" s="177">
        <v>1.1000000000000001</v>
      </c>
      <c r="C198" s="177" t="s">
        <v>99</v>
      </c>
      <c r="D198" s="37">
        <v>8</v>
      </c>
      <c r="E198" s="66" t="s">
        <v>126</v>
      </c>
      <c r="F198" s="66" t="s">
        <v>55</v>
      </c>
      <c r="G198" s="38">
        <v>1992</v>
      </c>
      <c r="H198" s="47">
        <v>9974.94</v>
      </c>
      <c r="I198" s="67" t="s">
        <v>101</v>
      </c>
      <c r="J198" s="16">
        <v>65</v>
      </c>
      <c r="K198" s="16">
        <v>648370.98</v>
      </c>
      <c r="L198" s="44" t="s">
        <v>102</v>
      </c>
      <c r="M198" s="44" t="s">
        <v>102</v>
      </c>
      <c r="N198" s="38">
        <v>30</v>
      </c>
      <c r="O198" s="38">
        <v>75</v>
      </c>
      <c r="P198" s="17">
        <v>0.4</v>
      </c>
      <c r="Q198" s="16">
        <v>259348.39</v>
      </c>
      <c r="R198" s="16">
        <v>389022.59</v>
      </c>
      <c r="S198" s="16">
        <f t="shared" si="23"/>
        <v>389022.59</v>
      </c>
      <c r="T198" s="16">
        <f>(S198/(Notes!$I$28+Notes!$I$52))*Notes!$I$33</f>
        <v>19359.911930266677</v>
      </c>
      <c r="U198" s="16">
        <f t="shared" si="24"/>
        <v>40838.250193026674</v>
      </c>
      <c r="V198" s="16">
        <f t="shared" si="25"/>
        <v>449220.75</v>
      </c>
      <c r="W198" s="79">
        <f t="shared" si="26"/>
        <v>9.2322451658106881E-3</v>
      </c>
      <c r="X198" s="75">
        <f t="shared" si="27"/>
        <v>415451.03</v>
      </c>
      <c r="Y198" s="75">
        <f t="shared" si="28"/>
        <v>1467.93</v>
      </c>
      <c r="Z198" s="82">
        <f t="shared" ref="Z198:Z261" si="29">X198+Y198</f>
        <v>416918.96</v>
      </c>
    </row>
    <row r="199" spans="1:26" s="5" customFormat="1" ht="15" x14ac:dyDescent="0.2">
      <c r="A199" s="37">
        <v>196</v>
      </c>
      <c r="B199" s="177">
        <v>1.1000000000000001</v>
      </c>
      <c r="C199" s="177" t="s">
        <v>99</v>
      </c>
      <c r="D199" s="37">
        <v>8</v>
      </c>
      <c r="E199" s="66" t="s">
        <v>125</v>
      </c>
      <c r="F199" s="66" t="s">
        <v>55</v>
      </c>
      <c r="G199" s="38">
        <v>1992</v>
      </c>
      <c r="H199" s="46">
        <v>67.63</v>
      </c>
      <c r="I199" s="67" t="s">
        <v>101</v>
      </c>
      <c r="J199" s="16">
        <v>85</v>
      </c>
      <c r="K199" s="16">
        <v>5748.21</v>
      </c>
      <c r="L199" s="44" t="s">
        <v>102</v>
      </c>
      <c r="M199" s="44" t="s">
        <v>102</v>
      </c>
      <c r="N199" s="38">
        <v>30</v>
      </c>
      <c r="O199" s="38">
        <v>60</v>
      </c>
      <c r="P199" s="17">
        <v>0.5</v>
      </c>
      <c r="Q199" s="16">
        <v>2874.1</v>
      </c>
      <c r="R199" s="16">
        <v>2874.1</v>
      </c>
      <c r="S199" s="16">
        <f t="shared" si="23"/>
        <v>2874.1</v>
      </c>
      <c r="T199" s="16">
        <f>(S199/(Notes!$I$28+Notes!$I$52))*Notes!$I$33</f>
        <v>143.03108433569233</v>
      </c>
      <c r="U199" s="16">
        <f t="shared" si="24"/>
        <v>301.71310843356923</v>
      </c>
      <c r="V199" s="16">
        <f t="shared" si="25"/>
        <v>3318.84</v>
      </c>
      <c r="W199" s="79">
        <f t="shared" si="26"/>
        <v>6.8207767664559463E-5</v>
      </c>
      <c r="X199" s="75">
        <f t="shared" si="27"/>
        <v>3069.35</v>
      </c>
      <c r="Y199" s="75">
        <f t="shared" si="28"/>
        <v>10.85</v>
      </c>
      <c r="Z199" s="82">
        <f t="shared" si="29"/>
        <v>3080.2</v>
      </c>
    </row>
    <row r="200" spans="1:26" s="5" customFormat="1" ht="15" x14ac:dyDescent="0.2">
      <c r="A200" s="37">
        <v>197</v>
      </c>
      <c r="B200" s="177">
        <v>1.1000000000000001</v>
      </c>
      <c r="C200" s="177" t="s">
        <v>99</v>
      </c>
      <c r="D200" s="37">
        <v>8</v>
      </c>
      <c r="E200" s="66" t="s">
        <v>126</v>
      </c>
      <c r="F200" s="66" t="s">
        <v>55</v>
      </c>
      <c r="G200" s="38">
        <v>1993</v>
      </c>
      <c r="H200" s="47">
        <v>13454.78</v>
      </c>
      <c r="I200" s="67" t="s">
        <v>101</v>
      </c>
      <c r="J200" s="16">
        <v>65</v>
      </c>
      <c r="K200" s="16">
        <v>874560.64</v>
      </c>
      <c r="L200" s="44" t="s">
        <v>102</v>
      </c>
      <c r="M200" s="44" t="s">
        <v>102</v>
      </c>
      <c r="N200" s="38">
        <v>29</v>
      </c>
      <c r="O200" s="38">
        <v>75</v>
      </c>
      <c r="P200" s="17">
        <v>0.39</v>
      </c>
      <c r="Q200" s="16">
        <v>338163.45</v>
      </c>
      <c r="R200" s="16">
        <v>536397.18999999994</v>
      </c>
      <c r="S200" s="16">
        <f t="shared" si="23"/>
        <v>536397.18999999994</v>
      </c>
      <c r="T200" s="16">
        <f>(S200/(Notes!$I$28+Notes!$I$52))*Notes!$I$33</f>
        <v>26694.085703461384</v>
      </c>
      <c r="U200" s="16">
        <f t="shared" si="24"/>
        <v>56309.127570346143</v>
      </c>
      <c r="V200" s="16">
        <f t="shared" si="25"/>
        <v>619400.4</v>
      </c>
      <c r="W200" s="79">
        <f t="shared" si="26"/>
        <v>1.2729724414113122E-2</v>
      </c>
      <c r="X200" s="75">
        <f t="shared" si="27"/>
        <v>572837.6</v>
      </c>
      <c r="Y200" s="75">
        <f t="shared" si="28"/>
        <v>2024.03</v>
      </c>
      <c r="Z200" s="82">
        <f t="shared" si="29"/>
        <v>574861.63</v>
      </c>
    </row>
    <row r="201" spans="1:26" s="5" customFormat="1" ht="15" x14ac:dyDescent="0.2">
      <c r="A201" s="37">
        <v>198</v>
      </c>
      <c r="B201" s="177">
        <v>1.1000000000000001</v>
      </c>
      <c r="C201" s="177" t="s">
        <v>99</v>
      </c>
      <c r="D201" s="37">
        <v>8</v>
      </c>
      <c r="E201" s="66" t="s">
        <v>126</v>
      </c>
      <c r="F201" s="66" t="s">
        <v>55</v>
      </c>
      <c r="G201" s="38">
        <v>1994</v>
      </c>
      <c r="H201" s="47">
        <v>8496.9699999999993</v>
      </c>
      <c r="I201" s="67" t="s">
        <v>101</v>
      </c>
      <c r="J201" s="16">
        <v>65</v>
      </c>
      <c r="K201" s="16">
        <v>552302.85</v>
      </c>
      <c r="L201" s="44" t="s">
        <v>102</v>
      </c>
      <c r="M201" s="44" t="s">
        <v>102</v>
      </c>
      <c r="N201" s="38">
        <v>28</v>
      </c>
      <c r="O201" s="38">
        <v>75</v>
      </c>
      <c r="P201" s="17">
        <v>0.37</v>
      </c>
      <c r="Q201" s="16">
        <v>206193.06</v>
      </c>
      <c r="R201" s="16">
        <v>346109.79</v>
      </c>
      <c r="S201" s="16">
        <f t="shared" si="23"/>
        <v>346109.79</v>
      </c>
      <c r="T201" s="16">
        <f>(S201/(Notes!$I$28+Notes!$I$52))*Notes!$I$33</f>
        <v>17224.334074283692</v>
      </c>
      <c r="U201" s="16">
        <f t="shared" si="24"/>
        <v>36333.412407428368</v>
      </c>
      <c r="V201" s="16">
        <f t="shared" si="25"/>
        <v>399667.54</v>
      </c>
      <c r="W201" s="79">
        <f t="shared" si="26"/>
        <v>8.2138430027919457E-3</v>
      </c>
      <c r="X201" s="75">
        <f t="shared" si="27"/>
        <v>369622.94</v>
      </c>
      <c r="Y201" s="75">
        <f t="shared" si="28"/>
        <v>1306</v>
      </c>
      <c r="Z201" s="82">
        <f t="shared" si="29"/>
        <v>370928.94</v>
      </c>
    </row>
    <row r="202" spans="1:26" s="5" customFormat="1" ht="15" x14ac:dyDescent="0.2">
      <c r="A202" s="37">
        <v>199</v>
      </c>
      <c r="B202" s="177">
        <v>1.1000000000000001</v>
      </c>
      <c r="C202" s="177" t="s">
        <v>99</v>
      </c>
      <c r="D202" s="37">
        <v>8</v>
      </c>
      <c r="E202" s="66" t="s">
        <v>126</v>
      </c>
      <c r="F202" s="66" t="s">
        <v>55</v>
      </c>
      <c r="G202" s="38">
        <v>1995</v>
      </c>
      <c r="H202" s="47">
        <v>3460.48</v>
      </c>
      <c r="I202" s="67" t="s">
        <v>101</v>
      </c>
      <c r="J202" s="16">
        <v>65</v>
      </c>
      <c r="K202" s="16">
        <v>224930.97</v>
      </c>
      <c r="L202" s="44" t="s">
        <v>102</v>
      </c>
      <c r="M202" s="44" t="s">
        <v>102</v>
      </c>
      <c r="N202" s="38">
        <v>27</v>
      </c>
      <c r="O202" s="38">
        <v>75</v>
      </c>
      <c r="P202" s="17">
        <v>0.36</v>
      </c>
      <c r="Q202" s="16">
        <v>80975.149999999994</v>
      </c>
      <c r="R202" s="16">
        <v>143955.82</v>
      </c>
      <c r="S202" s="16">
        <f t="shared" si="23"/>
        <v>143955.82</v>
      </c>
      <c r="T202" s="16">
        <f>(S202/(Notes!$I$28+Notes!$I$52))*Notes!$I$33</f>
        <v>7164.0364047993262</v>
      </c>
      <c r="U202" s="16">
        <f t="shared" si="24"/>
        <v>15111.985640479934</v>
      </c>
      <c r="V202" s="16">
        <f t="shared" si="25"/>
        <v>166231.84</v>
      </c>
      <c r="W202" s="79">
        <f t="shared" si="26"/>
        <v>3.4163450847802907E-3</v>
      </c>
      <c r="X202" s="75">
        <f t="shared" si="27"/>
        <v>153735.53</v>
      </c>
      <c r="Y202" s="75">
        <f t="shared" si="28"/>
        <v>543.20000000000005</v>
      </c>
      <c r="Z202" s="82">
        <f t="shared" si="29"/>
        <v>154278.73000000001</v>
      </c>
    </row>
    <row r="203" spans="1:26" s="5" customFormat="1" ht="15" x14ac:dyDescent="0.2">
      <c r="A203" s="37">
        <v>200</v>
      </c>
      <c r="B203" s="177">
        <v>1.1000000000000001</v>
      </c>
      <c r="C203" s="177" t="s">
        <v>99</v>
      </c>
      <c r="D203" s="37">
        <v>8</v>
      </c>
      <c r="E203" s="66" t="s">
        <v>126</v>
      </c>
      <c r="F203" s="66" t="s">
        <v>55</v>
      </c>
      <c r="G203" s="38">
        <v>1996</v>
      </c>
      <c r="H203" s="47">
        <v>9812</v>
      </c>
      <c r="I203" s="67" t="s">
        <v>101</v>
      </c>
      <c r="J203" s="16">
        <v>65</v>
      </c>
      <c r="K203" s="16">
        <v>637779.89</v>
      </c>
      <c r="L203" s="44" t="s">
        <v>102</v>
      </c>
      <c r="M203" s="44" t="s">
        <v>102</v>
      </c>
      <c r="N203" s="38">
        <v>26</v>
      </c>
      <c r="O203" s="38">
        <v>75</v>
      </c>
      <c r="P203" s="17">
        <v>0.35</v>
      </c>
      <c r="Q203" s="16">
        <v>221097.03</v>
      </c>
      <c r="R203" s="16">
        <v>416682.86</v>
      </c>
      <c r="S203" s="16">
        <f t="shared" si="23"/>
        <v>416682.86</v>
      </c>
      <c r="T203" s="16">
        <f>(S203/(Notes!$I$28+Notes!$I$52))*Notes!$I$33</f>
        <v>20736.439681951731</v>
      </c>
      <c r="U203" s="16">
        <f t="shared" si="24"/>
        <v>43741.929968195174</v>
      </c>
      <c r="V203" s="16">
        <f t="shared" si="25"/>
        <v>481161.23</v>
      </c>
      <c r="W203" s="79">
        <f t="shared" si="26"/>
        <v>9.8886759786653324E-3</v>
      </c>
      <c r="X203" s="75">
        <f t="shared" si="27"/>
        <v>444990.42</v>
      </c>
      <c r="Y203" s="75">
        <f t="shared" si="28"/>
        <v>1572.3</v>
      </c>
      <c r="Z203" s="82">
        <f t="shared" si="29"/>
        <v>446562.72</v>
      </c>
    </row>
    <row r="204" spans="1:26" s="5" customFormat="1" ht="15" x14ac:dyDescent="0.2">
      <c r="A204" s="37">
        <v>201</v>
      </c>
      <c r="B204" s="177">
        <v>1.1000000000000001</v>
      </c>
      <c r="C204" s="177" t="s">
        <v>99</v>
      </c>
      <c r="D204" s="37">
        <v>8</v>
      </c>
      <c r="E204" s="66" t="s">
        <v>126</v>
      </c>
      <c r="F204" s="66" t="s">
        <v>55</v>
      </c>
      <c r="G204" s="38">
        <v>1997</v>
      </c>
      <c r="H204" s="47">
        <v>8668.2199999999993</v>
      </c>
      <c r="I204" s="67" t="s">
        <v>101</v>
      </c>
      <c r="J204" s="16">
        <v>65</v>
      </c>
      <c r="K204" s="16">
        <v>563434.56000000006</v>
      </c>
      <c r="L204" s="44" t="s">
        <v>102</v>
      </c>
      <c r="M204" s="44" t="s">
        <v>102</v>
      </c>
      <c r="N204" s="38">
        <v>25</v>
      </c>
      <c r="O204" s="38">
        <v>75</v>
      </c>
      <c r="P204" s="17">
        <v>0.33</v>
      </c>
      <c r="Q204" s="16">
        <v>187811.52</v>
      </c>
      <c r="R204" s="16">
        <v>375623.04</v>
      </c>
      <c r="S204" s="16">
        <f t="shared" si="23"/>
        <v>375623.04</v>
      </c>
      <c r="T204" s="16">
        <f>(S204/(Notes!$I$28+Notes!$I$52))*Notes!$I$33</f>
        <v>18693.076341348293</v>
      </c>
      <c r="U204" s="16">
        <f t="shared" si="24"/>
        <v>39431.611634134832</v>
      </c>
      <c r="V204" s="16">
        <f t="shared" si="25"/>
        <v>433747.73</v>
      </c>
      <c r="W204" s="79">
        <f t="shared" si="26"/>
        <v>8.9142484702094908E-3</v>
      </c>
      <c r="X204" s="75">
        <f t="shared" si="27"/>
        <v>401141.18</v>
      </c>
      <c r="Y204" s="75">
        <f t="shared" si="28"/>
        <v>1417.37</v>
      </c>
      <c r="Z204" s="82">
        <f t="shared" si="29"/>
        <v>402558.55</v>
      </c>
    </row>
    <row r="205" spans="1:26" s="5" customFormat="1" ht="15" x14ac:dyDescent="0.2">
      <c r="A205" s="37">
        <v>202</v>
      </c>
      <c r="B205" s="177">
        <v>1.1000000000000001</v>
      </c>
      <c r="C205" s="177" t="s">
        <v>99</v>
      </c>
      <c r="D205" s="37">
        <v>8</v>
      </c>
      <c r="E205" s="66" t="s">
        <v>126</v>
      </c>
      <c r="F205" s="66" t="s">
        <v>55</v>
      </c>
      <c r="G205" s="38">
        <v>1998</v>
      </c>
      <c r="H205" s="47">
        <v>15862.78</v>
      </c>
      <c r="I205" s="67" t="s">
        <v>101</v>
      </c>
      <c r="J205" s="16">
        <v>65</v>
      </c>
      <c r="K205" s="16">
        <v>1031080.47</v>
      </c>
      <c r="L205" s="44" t="s">
        <v>102</v>
      </c>
      <c r="M205" s="44" t="s">
        <v>102</v>
      </c>
      <c r="N205" s="38">
        <v>24</v>
      </c>
      <c r="O205" s="38">
        <v>75</v>
      </c>
      <c r="P205" s="17">
        <v>0.32</v>
      </c>
      <c r="Q205" s="16">
        <v>329945.75</v>
      </c>
      <c r="R205" s="16">
        <v>701134.72</v>
      </c>
      <c r="S205" s="16">
        <f t="shared" si="23"/>
        <v>701134.72</v>
      </c>
      <c r="T205" s="16">
        <f>(S205/(Notes!$I$28+Notes!$I$52))*Notes!$I$33</f>
        <v>34892.334736787867</v>
      </c>
      <c r="U205" s="16">
        <f t="shared" si="24"/>
        <v>73602.705473678783</v>
      </c>
      <c r="V205" s="16">
        <f t="shared" si="25"/>
        <v>809629.76</v>
      </c>
      <c r="W205" s="79">
        <f t="shared" si="26"/>
        <v>1.6639259067744463E-2</v>
      </c>
      <c r="X205" s="75">
        <f t="shared" si="27"/>
        <v>748766.66</v>
      </c>
      <c r="Y205" s="75">
        <f t="shared" si="28"/>
        <v>2645.64</v>
      </c>
      <c r="Z205" s="82">
        <f t="shared" si="29"/>
        <v>751412.3</v>
      </c>
    </row>
    <row r="206" spans="1:26" s="5" customFormat="1" ht="15" x14ac:dyDescent="0.2">
      <c r="A206" s="37">
        <v>203</v>
      </c>
      <c r="B206" s="177">
        <v>1.1000000000000001</v>
      </c>
      <c r="C206" s="177" t="s">
        <v>99</v>
      </c>
      <c r="D206" s="37">
        <v>8</v>
      </c>
      <c r="E206" s="66" t="s">
        <v>125</v>
      </c>
      <c r="F206" s="66" t="s">
        <v>55</v>
      </c>
      <c r="G206" s="38">
        <v>1998</v>
      </c>
      <c r="H206" s="46">
        <v>93.34</v>
      </c>
      <c r="I206" s="67" t="s">
        <v>101</v>
      </c>
      <c r="J206" s="16">
        <v>85</v>
      </c>
      <c r="K206" s="16">
        <v>7933.56</v>
      </c>
      <c r="L206" s="44" t="s">
        <v>102</v>
      </c>
      <c r="M206" s="44" t="s">
        <v>102</v>
      </c>
      <c r="N206" s="38">
        <v>24</v>
      </c>
      <c r="O206" s="38">
        <v>60</v>
      </c>
      <c r="P206" s="17">
        <v>0.4</v>
      </c>
      <c r="Q206" s="16">
        <v>3173.42</v>
      </c>
      <c r="R206" s="16">
        <v>4760.1400000000003</v>
      </c>
      <c r="S206" s="16">
        <f t="shared" si="23"/>
        <v>4760.1400000000003</v>
      </c>
      <c r="T206" s="16">
        <f>(S206/(Notes!$I$28+Notes!$I$52))*Notes!$I$33</f>
        <v>236.89084784443912</v>
      </c>
      <c r="U206" s="16">
        <f t="shared" si="24"/>
        <v>499.70308478444394</v>
      </c>
      <c r="V206" s="16">
        <f t="shared" si="25"/>
        <v>5496.73</v>
      </c>
      <c r="W206" s="79">
        <f t="shared" si="26"/>
        <v>1.1296708571513356E-4</v>
      </c>
      <c r="X206" s="75">
        <f t="shared" si="27"/>
        <v>5083.5200000000004</v>
      </c>
      <c r="Y206" s="75">
        <f t="shared" si="28"/>
        <v>17.96</v>
      </c>
      <c r="Z206" s="82">
        <f t="shared" si="29"/>
        <v>5101.4800000000005</v>
      </c>
    </row>
    <row r="207" spans="1:26" s="5" customFormat="1" ht="15" x14ac:dyDescent="0.2">
      <c r="A207" s="37">
        <v>204</v>
      </c>
      <c r="B207" s="177">
        <v>1.1000000000000001</v>
      </c>
      <c r="C207" s="177" t="s">
        <v>99</v>
      </c>
      <c r="D207" s="37">
        <v>8</v>
      </c>
      <c r="E207" s="66" t="s">
        <v>126</v>
      </c>
      <c r="F207" s="66" t="s">
        <v>55</v>
      </c>
      <c r="G207" s="38">
        <v>1999</v>
      </c>
      <c r="H207" s="47">
        <v>12710.77</v>
      </c>
      <c r="I207" s="67" t="s">
        <v>101</v>
      </c>
      <c r="J207" s="16">
        <v>65</v>
      </c>
      <c r="K207" s="16">
        <v>826200.23</v>
      </c>
      <c r="L207" s="44" t="s">
        <v>102</v>
      </c>
      <c r="M207" s="44" t="s">
        <v>102</v>
      </c>
      <c r="N207" s="38">
        <v>23</v>
      </c>
      <c r="O207" s="38">
        <v>75</v>
      </c>
      <c r="P207" s="17">
        <v>0.31</v>
      </c>
      <c r="Q207" s="16">
        <v>253368.07</v>
      </c>
      <c r="R207" s="16">
        <v>572832.16</v>
      </c>
      <c r="S207" s="16">
        <f t="shared" si="23"/>
        <v>572832.16</v>
      </c>
      <c r="T207" s="16">
        <f>(S207/(Notes!$I$28+Notes!$I$52))*Notes!$I$33</f>
        <v>28507.290973576703</v>
      </c>
      <c r="U207" s="16">
        <f t="shared" si="24"/>
        <v>60133.945097357675</v>
      </c>
      <c r="V207" s="16">
        <f t="shared" si="25"/>
        <v>661473.4</v>
      </c>
      <c r="W207" s="79">
        <f t="shared" si="26"/>
        <v>1.359439562723307E-2</v>
      </c>
      <c r="X207" s="75">
        <f t="shared" si="27"/>
        <v>611747.80000000005</v>
      </c>
      <c r="Y207" s="75">
        <f t="shared" si="28"/>
        <v>2161.5100000000002</v>
      </c>
      <c r="Z207" s="82">
        <f t="shared" si="29"/>
        <v>613909.31000000006</v>
      </c>
    </row>
    <row r="208" spans="1:26" s="5" customFormat="1" ht="15" x14ac:dyDescent="0.2">
      <c r="A208" s="37">
        <v>205</v>
      </c>
      <c r="B208" s="177">
        <v>1.1000000000000001</v>
      </c>
      <c r="C208" s="177" t="s">
        <v>99</v>
      </c>
      <c r="D208" s="37">
        <v>8</v>
      </c>
      <c r="E208" s="66" t="s">
        <v>126</v>
      </c>
      <c r="F208" s="66" t="s">
        <v>55</v>
      </c>
      <c r="G208" s="38">
        <v>2000</v>
      </c>
      <c r="H208" s="47">
        <v>13460.38</v>
      </c>
      <c r="I208" s="67" t="s">
        <v>101</v>
      </c>
      <c r="J208" s="16">
        <v>65</v>
      </c>
      <c r="K208" s="16">
        <v>874924.81</v>
      </c>
      <c r="L208" s="44" t="s">
        <v>102</v>
      </c>
      <c r="M208" s="44" t="s">
        <v>102</v>
      </c>
      <c r="N208" s="38">
        <v>22</v>
      </c>
      <c r="O208" s="38">
        <v>75</v>
      </c>
      <c r="P208" s="17">
        <v>0.28999999999999998</v>
      </c>
      <c r="Q208" s="16">
        <v>256644.61</v>
      </c>
      <c r="R208" s="16">
        <v>618280.19999999995</v>
      </c>
      <c r="S208" s="16">
        <f t="shared" si="23"/>
        <v>618280.19999999995</v>
      </c>
      <c r="T208" s="16">
        <f>(S208/(Notes!$I$28+Notes!$I$52))*Notes!$I$33</f>
        <v>30769.036369398666</v>
      </c>
      <c r="U208" s="16">
        <f t="shared" si="24"/>
        <v>64904.923636939871</v>
      </c>
      <c r="V208" s="16">
        <f t="shared" si="25"/>
        <v>713954.16</v>
      </c>
      <c r="W208" s="79">
        <f t="shared" si="26"/>
        <v>1.4672963887510609E-2</v>
      </c>
      <c r="X208" s="75">
        <f t="shared" si="27"/>
        <v>660283.37</v>
      </c>
      <c r="Y208" s="75">
        <f t="shared" si="28"/>
        <v>2333</v>
      </c>
      <c r="Z208" s="82">
        <f t="shared" si="29"/>
        <v>662616.37</v>
      </c>
    </row>
    <row r="209" spans="1:26" s="5" customFormat="1" ht="15" x14ac:dyDescent="0.2">
      <c r="A209" s="37">
        <v>206</v>
      </c>
      <c r="B209" s="177">
        <v>1.1000000000000001</v>
      </c>
      <c r="C209" s="177" t="s">
        <v>99</v>
      </c>
      <c r="D209" s="37">
        <v>8</v>
      </c>
      <c r="E209" s="66" t="s">
        <v>125</v>
      </c>
      <c r="F209" s="66" t="s">
        <v>55</v>
      </c>
      <c r="G209" s="38">
        <v>2000</v>
      </c>
      <c r="H209" s="46">
        <v>210.9</v>
      </c>
      <c r="I209" s="67" t="s">
        <v>101</v>
      </c>
      <c r="J209" s="16">
        <v>85</v>
      </c>
      <c r="K209" s="16">
        <v>17926.240000000002</v>
      </c>
      <c r="L209" s="44" t="s">
        <v>102</v>
      </c>
      <c r="M209" s="44" t="s">
        <v>102</v>
      </c>
      <c r="N209" s="38">
        <v>22</v>
      </c>
      <c r="O209" s="38">
        <v>60</v>
      </c>
      <c r="P209" s="17">
        <v>0.37</v>
      </c>
      <c r="Q209" s="16">
        <v>6572.95</v>
      </c>
      <c r="R209" s="16">
        <v>11353.28</v>
      </c>
      <c r="S209" s="16">
        <f t="shared" si="23"/>
        <v>11353.28</v>
      </c>
      <c r="T209" s="16">
        <f>(S209/(Notes!$I$28+Notes!$I$52))*Notes!$I$33</f>
        <v>565.00189595585709</v>
      </c>
      <c r="U209" s="16">
        <f t="shared" si="24"/>
        <v>1191.8281895955859</v>
      </c>
      <c r="V209" s="16">
        <f t="shared" si="25"/>
        <v>13110.11</v>
      </c>
      <c r="W209" s="79">
        <f t="shared" si="26"/>
        <v>2.6943490404382784E-4</v>
      </c>
      <c r="X209" s="75">
        <f t="shared" si="27"/>
        <v>12124.57</v>
      </c>
      <c r="Y209" s="75">
        <f t="shared" si="28"/>
        <v>42.84</v>
      </c>
      <c r="Z209" s="82">
        <f t="shared" si="29"/>
        <v>12167.41</v>
      </c>
    </row>
    <row r="210" spans="1:26" s="5" customFormat="1" ht="15" x14ac:dyDescent="0.2">
      <c r="A210" s="37">
        <v>207</v>
      </c>
      <c r="B210" s="177">
        <v>1.1000000000000001</v>
      </c>
      <c r="C210" s="177" t="s">
        <v>99</v>
      </c>
      <c r="D210" s="37">
        <v>8</v>
      </c>
      <c r="E210" s="66" t="s">
        <v>126</v>
      </c>
      <c r="F210" s="66" t="s">
        <v>55</v>
      </c>
      <c r="G210" s="38">
        <v>2001</v>
      </c>
      <c r="H210" s="47">
        <v>10245.69</v>
      </c>
      <c r="I210" s="67" t="s">
        <v>101</v>
      </c>
      <c r="J210" s="16">
        <v>65</v>
      </c>
      <c r="K210" s="16">
        <v>665969.67000000004</v>
      </c>
      <c r="L210" s="44" t="s">
        <v>102</v>
      </c>
      <c r="M210" s="44" t="s">
        <v>102</v>
      </c>
      <c r="N210" s="38">
        <v>21</v>
      </c>
      <c r="O210" s="38">
        <v>75</v>
      </c>
      <c r="P210" s="17">
        <v>0.28000000000000003</v>
      </c>
      <c r="Q210" s="16">
        <v>186471.51</v>
      </c>
      <c r="R210" s="16">
        <v>479498.16</v>
      </c>
      <c r="S210" s="16">
        <f t="shared" si="23"/>
        <v>479498.16</v>
      </c>
      <c r="T210" s="16">
        <f>(S210/(Notes!$I$28+Notes!$I$52))*Notes!$I$33</f>
        <v>23862.47582261205</v>
      </c>
      <c r="U210" s="16">
        <f t="shared" si="24"/>
        <v>50336.063582261209</v>
      </c>
      <c r="V210" s="16">
        <f t="shared" si="25"/>
        <v>553696.69999999995</v>
      </c>
      <c r="W210" s="79">
        <f t="shared" si="26"/>
        <v>1.1379402402716995E-2</v>
      </c>
      <c r="X210" s="75">
        <f t="shared" si="27"/>
        <v>512073.11</v>
      </c>
      <c r="Y210" s="75">
        <f t="shared" si="28"/>
        <v>1809.32</v>
      </c>
      <c r="Z210" s="82">
        <f t="shared" si="29"/>
        <v>513882.43</v>
      </c>
    </row>
    <row r="211" spans="1:26" s="5" customFormat="1" ht="15" x14ac:dyDescent="0.2">
      <c r="A211" s="37">
        <v>208</v>
      </c>
      <c r="B211" s="177">
        <v>1.1000000000000001</v>
      </c>
      <c r="C211" s="177" t="s">
        <v>99</v>
      </c>
      <c r="D211" s="37">
        <v>8</v>
      </c>
      <c r="E211" s="66" t="s">
        <v>125</v>
      </c>
      <c r="F211" s="66" t="s">
        <v>55</v>
      </c>
      <c r="G211" s="38">
        <v>2001</v>
      </c>
      <c r="H211" s="46">
        <v>178.02</v>
      </c>
      <c r="I211" s="67" t="s">
        <v>101</v>
      </c>
      <c r="J211" s="16">
        <v>85</v>
      </c>
      <c r="K211" s="16">
        <v>15131.58</v>
      </c>
      <c r="L211" s="44" t="s">
        <v>102</v>
      </c>
      <c r="M211" s="44" t="s">
        <v>102</v>
      </c>
      <c r="N211" s="38">
        <v>21</v>
      </c>
      <c r="O211" s="38">
        <v>60</v>
      </c>
      <c r="P211" s="17">
        <v>0.35</v>
      </c>
      <c r="Q211" s="16">
        <v>5296.05</v>
      </c>
      <c r="R211" s="16">
        <v>9835.5300000000007</v>
      </c>
      <c r="S211" s="16">
        <f t="shared" si="23"/>
        <v>9835.5300000000007</v>
      </c>
      <c r="T211" s="16">
        <f>(S211/(Notes!$I$28+Notes!$I$52))*Notes!$I$33</f>
        <v>489.47027623124876</v>
      </c>
      <c r="U211" s="16">
        <f t="shared" si="24"/>
        <v>1032.5000276231249</v>
      </c>
      <c r="V211" s="16">
        <f t="shared" si="25"/>
        <v>11357.5</v>
      </c>
      <c r="W211" s="79">
        <f t="shared" si="26"/>
        <v>2.3341580830960035E-4</v>
      </c>
      <c r="X211" s="75">
        <f t="shared" si="27"/>
        <v>10503.71</v>
      </c>
      <c r="Y211" s="75">
        <f t="shared" si="28"/>
        <v>37.11</v>
      </c>
      <c r="Z211" s="82">
        <f t="shared" si="29"/>
        <v>10540.82</v>
      </c>
    </row>
    <row r="212" spans="1:26" s="5" customFormat="1" ht="15" x14ac:dyDescent="0.2">
      <c r="A212" s="37">
        <v>209</v>
      </c>
      <c r="B212" s="177">
        <v>1.1000000000000001</v>
      </c>
      <c r="C212" s="177" t="s">
        <v>99</v>
      </c>
      <c r="D212" s="37">
        <v>8</v>
      </c>
      <c r="E212" s="66" t="s">
        <v>126</v>
      </c>
      <c r="F212" s="66" t="s">
        <v>55</v>
      </c>
      <c r="G212" s="38">
        <v>2002</v>
      </c>
      <c r="H212" s="46">
        <v>547.63</v>
      </c>
      <c r="I212" s="67" t="s">
        <v>101</v>
      </c>
      <c r="J212" s="16">
        <v>65</v>
      </c>
      <c r="K212" s="16">
        <v>35595.839999999997</v>
      </c>
      <c r="L212" s="44" t="s">
        <v>102</v>
      </c>
      <c r="M212" s="44" t="s">
        <v>102</v>
      </c>
      <c r="N212" s="38">
        <v>20</v>
      </c>
      <c r="O212" s="38">
        <v>75</v>
      </c>
      <c r="P212" s="17">
        <v>0.27</v>
      </c>
      <c r="Q212" s="16">
        <v>9492.2199999999993</v>
      </c>
      <c r="R212" s="16">
        <v>26103.61</v>
      </c>
      <c r="S212" s="16">
        <f t="shared" si="23"/>
        <v>26103.61</v>
      </c>
      <c r="T212" s="16">
        <f>(S212/(Notes!$I$28+Notes!$I$52))*Notes!$I$33</f>
        <v>1299.0597555325219</v>
      </c>
      <c r="U212" s="16">
        <f t="shared" si="24"/>
        <v>2740.2669755532525</v>
      </c>
      <c r="V212" s="16">
        <f t="shared" si="25"/>
        <v>30142.94</v>
      </c>
      <c r="W212" s="79">
        <f t="shared" si="26"/>
        <v>6.1948832973170013E-4</v>
      </c>
      <c r="X212" s="75">
        <f t="shared" si="27"/>
        <v>27876.97</v>
      </c>
      <c r="Y212" s="75">
        <f t="shared" si="28"/>
        <v>98.5</v>
      </c>
      <c r="Z212" s="82">
        <f t="shared" si="29"/>
        <v>27975.47</v>
      </c>
    </row>
    <row r="213" spans="1:26" s="5" customFormat="1" ht="15" x14ac:dyDescent="0.2">
      <c r="A213" s="37">
        <v>210</v>
      </c>
      <c r="B213" s="177">
        <v>1.1000000000000001</v>
      </c>
      <c r="C213" s="177" t="s">
        <v>99</v>
      </c>
      <c r="D213" s="37">
        <v>8</v>
      </c>
      <c r="E213" s="66" t="s">
        <v>126</v>
      </c>
      <c r="F213" s="66" t="s">
        <v>55</v>
      </c>
      <c r="G213" s="38">
        <v>2003</v>
      </c>
      <c r="H213" s="47">
        <v>6929.55</v>
      </c>
      <c r="I213" s="67" t="s">
        <v>101</v>
      </c>
      <c r="J213" s="16">
        <v>65</v>
      </c>
      <c r="K213" s="16">
        <v>450420.68</v>
      </c>
      <c r="L213" s="44" t="s">
        <v>102</v>
      </c>
      <c r="M213" s="44" t="s">
        <v>102</v>
      </c>
      <c r="N213" s="38">
        <v>19</v>
      </c>
      <c r="O213" s="38">
        <v>75</v>
      </c>
      <c r="P213" s="17">
        <v>0.25</v>
      </c>
      <c r="Q213" s="16">
        <v>114106.57</v>
      </c>
      <c r="R213" s="16">
        <v>336314.11</v>
      </c>
      <c r="S213" s="16">
        <f t="shared" si="23"/>
        <v>336314.11</v>
      </c>
      <c r="T213" s="16">
        <f>(S213/(Notes!$I$28+Notes!$I$52))*Notes!$I$33</f>
        <v>16736.846954070246</v>
      </c>
      <c r="U213" s="16">
        <f t="shared" si="24"/>
        <v>35305.095695407028</v>
      </c>
      <c r="V213" s="16">
        <f t="shared" si="25"/>
        <v>388356.05</v>
      </c>
      <c r="W213" s="79">
        <f t="shared" si="26"/>
        <v>7.9813727776952299E-3</v>
      </c>
      <c r="X213" s="75">
        <f t="shared" si="27"/>
        <v>359161.77</v>
      </c>
      <c r="Y213" s="75">
        <f t="shared" si="28"/>
        <v>1269.04</v>
      </c>
      <c r="Z213" s="82">
        <f t="shared" si="29"/>
        <v>360430.81</v>
      </c>
    </row>
    <row r="214" spans="1:26" s="5" customFormat="1" ht="15" x14ac:dyDescent="0.2">
      <c r="A214" s="37">
        <v>211</v>
      </c>
      <c r="B214" s="177">
        <v>1.1000000000000001</v>
      </c>
      <c r="C214" s="177" t="s">
        <v>99</v>
      </c>
      <c r="D214" s="37">
        <v>8</v>
      </c>
      <c r="E214" s="66" t="s">
        <v>125</v>
      </c>
      <c r="F214" s="66" t="s">
        <v>55</v>
      </c>
      <c r="G214" s="38">
        <v>2003</v>
      </c>
      <c r="H214" s="46">
        <v>5.69</v>
      </c>
      <c r="I214" s="67" t="s">
        <v>101</v>
      </c>
      <c r="J214" s="16">
        <v>85</v>
      </c>
      <c r="K214" s="16">
        <v>483.72</v>
      </c>
      <c r="L214" s="44" t="s">
        <v>102</v>
      </c>
      <c r="M214" s="44" t="s">
        <v>102</v>
      </c>
      <c r="N214" s="38">
        <v>19</v>
      </c>
      <c r="O214" s="38">
        <v>60</v>
      </c>
      <c r="P214" s="17">
        <v>0.32</v>
      </c>
      <c r="Q214" s="16">
        <v>153.18</v>
      </c>
      <c r="R214" s="16">
        <v>330.54</v>
      </c>
      <c r="S214" s="16">
        <f t="shared" si="23"/>
        <v>330.54</v>
      </c>
      <c r="T214" s="16">
        <f>(S214/(Notes!$I$28+Notes!$I$52))*Notes!$I$33</f>
        <v>16.449495360745882</v>
      </c>
      <c r="U214" s="16">
        <f t="shared" si="24"/>
        <v>34.698949536074586</v>
      </c>
      <c r="V214" s="16">
        <f t="shared" si="25"/>
        <v>381.69</v>
      </c>
      <c r="W214" s="79">
        <f t="shared" si="26"/>
        <v>7.8443741909479514E-6</v>
      </c>
      <c r="X214" s="75">
        <f t="shared" si="27"/>
        <v>353</v>
      </c>
      <c r="Y214" s="75">
        <f t="shared" si="28"/>
        <v>1.25</v>
      </c>
      <c r="Z214" s="82">
        <f t="shared" si="29"/>
        <v>354.25</v>
      </c>
    </row>
    <row r="215" spans="1:26" s="5" customFormat="1" ht="15" x14ac:dyDescent="0.2">
      <c r="A215" s="37">
        <v>212</v>
      </c>
      <c r="B215" s="177">
        <v>1.1000000000000001</v>
      </c>
      <c r="C215" s="177" t="s">
        <v>99</v>
      </c>
      <c r="D215" s="37">
        <v>8</v>
      </c>
      <c r="E215" s="66" t="s">
        <v>126</v>
      </c>
      <c r="F215" s="66" t="s">
        <v>55</v>
      </c>
      <c r="G215" s="38">
        <v>2004</v>
      </c>
      <c r="H215" s="47">
        <v>6752.64</v>
      </c>
      <c r="I215" s="67" t="s">
        <v>101</v>
      </c>
      <c r="J215" s="16">
        <v>65</v>
      </c>
      <c r="K215" s="16">
        <v>438921.53</v>
      </c>
      <c r="L215" s="44" t="s">
        <v>102</v>
      </c>
      <c r="M215" s="44" t="s">
        <v>102</v>
      </c>
      <c r="N215" s="38">
        <v>18</v>
      </c>
      <c r="O215" s="38">
        <v>75</v>
      </c>
      <c r="P215" s="17">
        <v>0.24</v>
      </c>
      <c r="Q215" s="16">
        <v>105341.17</v>
      </c>
      <c r="R215" s="16">
        <v>333580.36</v>
      </c>
      <c r="S215" s="16">
        <f t="shared" si="23"/>
        <v>333580.36</v>
      </c>
      <c r="T215" s="16">
        <f>(S215/(Notes!$I$28+Notes!$I$52))*Notes!$I$33</f>
        <v>16600.800460627881</v>
      </c>
      <c r="U215" s="16">
        <f t="shared" si="24"/>
        <v>35018.116046062787</v>
      </c>
      <c r="V215" s="16">
        <f t="shared" si="25"/>
        <v>385199.28</v>
      </c>
      <c r="W215" s="79">
        <f t="shared" si="26"/>
        <v>7.9164958222739234E-3</v>
      </c>
      <c r="X215" s="75">
        <f t="shared" si="27"/>
        <v>356242.31</v>
      </c>
      <c r="Y215" s="75">
        <f t="shared" si="28"/>
        <v>1258.72</v>
      </c>
      <c r="Z215" s="82">
        <f t="shared" si="29"/>
        <v>357501.02999999997</v>
      </c>
    </row>
    <row r="216" spans="1:26" s="5" customFormat="1" ht="15" x14ac:dyDescent="0.2">
      <c r="A216" s="37">
        <v>213</v>
      </c>
      <c r="B216" s="177">
        <v>1.1000000000000001</v>
      </c>
      <c r="C216" s="177" t="s">
        <v>99</v>
      </c>
      <c r="D216" s="37">
        <v>8</v>
      </c>
      <c r="E216" s="66" t="s">
        <v>125</v>
      </c>
      <c r="F216" s="66" t="s">
        <v>55</v>
      </c>
      <c r="G216" s="38">
        <v>2004</v>
      </c>
      <c r="H216" s="46">
        <v>148.94</v>
      </c>
      <c r="I216" s="67" t="s">
        <v>101</v>
      </c>
      <c r="J216" s="16">
        <v>85</v>
      </c>
      <c r="K216" s="16">
        <v>12659.57</v>
      </c>
      <c r="L216" s="44" t="s">
        <v>102</v>
      </c>
      <c r="M216" s="44" t="s">
        <v>102</v>
      </c>
      <c r="N216" s="38">
        <v>18</v>
      </c>
      <c r="O216" s="38">
        <v>60</v>
      </c>
      <c r="P216" s="17">
        <v>0.3</v>
      </c>
      <c r="Q216" s="16">
        <v>3797.87</v>
      </c>
      <c r="R216" s="16">
        <v>8861.7000000000007</v>
      </c>
      <c r="S216" s="16">
        <f t="shared" si="23"/>
        <v>8861.7000000000007</v>
      </c>
      <c r="T216" s="16">
        <f>(S216/(Notes!$I$28+Notes!$I$52))*Notes!$I$33</f>
        <v>441.00711877026015</v>
      </c>
      <c r="U216" s="16">
        <f t="shared" si="24"/>
        <v>930.27071187702609</v>
      </c>
      <c r="V216" s="16">
        <f t="shared" si="25"/>
        <v>10232.98</v>
      </c>
      <c r="W216" s="79">
        <f t="shared" si="26"/>
        <v>2.1030502294659687E-4</v>
      </c>
      <c r="X216" s="75">
        <f t="shared" si="27"/>
        <v>9463.73</v>
      </c>
      <c r="Y216" s="75">
        <f t="shared" si="28"/>
        <v>33.44</v>
      </c>
      <c r="Z216" s="82">
        <f t="shared" si="29"/>
        <v>9497.17</v>
      </c>
    </row>
    <row r="217" spans="1:26" s="5" customFormat="1" ht="15" x14ac:dyDescent="0.2">
      <c r="A217" s="37">
        <v>214</v>
      </c>
      <c r="B217" s="177">
        <v>1.1000000000000001</v>
      </c>
      <c r="C217" s="177" t="s">
        <v>99</v>
      </c>
      <c r="D217" s="37">
        <v>8</v>
      </c>
      <c r="E217" s="66" t="s">
        <v>126</v>
      </c>
      <c r="F217" s="66" t="s">
        <v>55</v>
      </c>
      <c r="G217" s="38">
        <v>2005</v>
      </c>
      <c r="H217" s="47">
        <v>6743.35</v>
      </c>
      <c r="I217" s="67" t="s">
        <v>101</v>
      </c>
      <c r="J217" s="16">
        <v>65</v>
      </c>
      <c r="K217" s="16">
        <v>438317.9</v>
      </c>
      <c r="L217" s="44" t="s">
        <v>102</v>
      </c>
      <c r="M217" s="44" t="s">
        <v>102</v>
      </c>
      <c r="N217" s="38">
        <v>17</v>
      </c>
      <c r="O217" s="38">
        <v>75</v>
      </c>
      <c r="P217" s="17">
        <v>0.23</v>
      </c>
      <c r="Q217" s="16">
        <v>99352.06</v>
      </c>
      <c r="R217" s="16">
        <v>338965.84</v>
      </c>
      <c r="S217" s="16">
        <f t="shared" si="23"/>
        <v>338965.84</v>
      </c>
      <c r="T217" s="16">
        <f>(S217/(Notes!$I$28+Notes!$I$52))*Notes!$I$33</f>
        <v>16868.811679467934</v>
      </c>
      <c r="U217" s="16">
        <f t="shared" si="24"/>
        <v>35583.465167946793</v>
      </c>
      <c r="V217" s="16">
        <f t="shared" si="25"/>
        <v>391418.12</v>
      </c>
      <c r="W217" s="79">
        <f t="shared" si="26"/>
        <v>8.0443034881641333E-3</v>
      </c>
      <c r="X217" s="75">
        <f t="shared" si="27"/>
        <v>361993.66</v>
      </c>
      <c r="Y217" s="75">
        <f t="shared" si="28"/>
        <v>1279.04</v>
      </c>
      <c r="Z217" s="82">
        <f t="shared" si="29"/>
        <v>363272.69999999995</v>
      </c>
    </row>
    <row r="218" spans="1:26" s="5" customFormat="1" ht="15" x14ac:dyDescent="0.2">
      <c r="A218" s="37">
        <v>215</v>
      </c>
      <c r="B218" s="177">
        <v>1.1000000000000001</v>
      </c>
      <c r="C218" s="177" t="s">
        <v>99</v>
      </c>
      <c r="D218" s="37">
        <v>8</v>
      </c>
      <c r="E218" s="66" t="s">
        <v>126</v>
      </c>
      <c r="F218" s="66" t="s">
        <v>55</v>
      </c>
      <c r="G218" s="38">
        <v>2006</v>
      </c>
      <c r="H218" s="47">
        <v>8023.29</v>
      </c>
      <c r="I218" s="67" t="s">
        <v>101</v>
      </c>
      <c r="J218" s="16">
        <v>65</v>
      </c>
      <c r="K218" s="16">
        <v>521513.73</v>
      </c>
      <c r="L218" s="44" t="s">
        <v>102</v>
      </c>
      <c r="M218" s="44" t="s">
        <v>102</v>
      </c>
      <c r="N218" s="38">
        <v>16</v>
      </c>
      <c r="O218" s="38">
        <v>75</v>
      </c>
      <c r="P218" s="17">
        <v>0.21</v>
      </c>
      <c r="Q218" s="16">
        <v>111256.26</v>
      </c>
      <c r="R218" s="16">
        <v>410257.47</v>
      </c>
      <c r="S218" s="16">
        <f t="shared" si="23"/>
        <v>410257.47</v>
      </c>
      <c r="T218" s="16">
        <f>(S218/(Notes!$I$28+Notes!$I$52))*Notes!$I$33</f>
        <v>20416.676800013134</v>
      </c>
      <c r="U218" s="16">
        <f t="shared" si="24"/>
        <v>43067.414680001311</v>
      </c>
      <c r="V218" s="16">
        <f t="shared" si="25"/>
        <v>473741.56</v>
      </c>
      <c r="W218" s="79">
        <f t="shared" si="26"/>
        <v>9.7361892280212227E-3</v>
      </c>
      <c r="X218" s="75">
        <f t="shared" si="27"/>
        <v>438128.52</v>
      </c>
      <c r="Y218" s="75">
        <f t="shared" si="28"/>
        <v>1548.05</v>
      </c>
      <c r="Z218" s="82">
        <f t="shared" si="29"/>
        <v>439676.57</v>
      </c>
    </row>
    <row r="219" spans="1:26" s="5" customFormat="1" ht="15" x14ac:dyDescent="0.2">
      <c r="A219" s="37">
        <v>216</v>
      </c>
      <c r="B219" s="177">
        <v>1.1000000000000001</v>
      </c>
      <c r="C219" s="177" t="s">
        <v>99</v>
      </c>
      <c r="D219" s="37">
        <v>8</v>
      </c>
      <c r="E219" s="66" t="s">
        <v>125</v>
      </c>
      <c r="F219" s="66" t="s">
        <v>55</v>
      </c>
      <c r="G219" s="38">
        <v>2006</v>
      </c>
      <c r="H219" s="46">
        <v>92.59</v>
      </c>
      <c r="I219" s="67" t="s">
        <v>101</v>
      </c>
      <c r="J219" s="16">
        <v>85</v>
      </c>
      <c r="K219" s="16">
        <v>7870.32</v>
      </c>
      <c r="L219" s="44" t="s">
        <v>102</v>
      </c>
      <c r="M219" s="44" t="s">
        <v>102</v>
      </c>
      <c r="N219" s="38">
        <v>16</v>
      </c>
      <c r="O219" s="38">
        <v>60</v>
      </c>
      <c r="P219" s="17">
        <v>0.27</v>
      </c>
      <c r="Q219" s="16">
        <v>2098.75</v>
      </c>
      <c r="R219" s="16">
        <v>5771.57</v>
      </c>
      <c r="S219" s="16">
        <f t="shared" si="23"/>
        <v>5771.57</v>
      </c>
      <c r="T219" s="16">
        <f>(S219/(Notes!$I$28+Notes!$I$52))*Notes!$I$33</f>
        <v>287.22518890064777</v>
      </c>
      <c r="U219" s="16">
        <f t="shared" si="24"/>
        <v>605.87951889006479</v>
      </c>
      <c r="V219" s="16">
        <f t="shared" si="25"/>
        <v>6664.67</v>
      </c>
      <c r="W219" s="79">
        <f t="shared" si="26"/>
        <v>1.3697022541639834E-4</v>
      </c>
      <c r="X219" s="75">
        <f t="shared" si="27"/>
        <v>6163.66</v>
      </c>
      <c r="Y219" s="75">
        <f t="shared" si="28"/>
        <v>21.78</v>
      </c>
      <c r="Z219" s="82">
        <f t="shared" si="29"/>
        <v>6185.44</v>
      </c>
    </row>
    <row r="220" spans="1:26" s="5" customFormat="1" ht="15" x14ac:dyDescent="0.2">
      <c r="A220" s="37">
        <v>217</v>
      </c>
      <c r="B220" s="177">
        <v>1.1000000000000001</v>
      </c>
      <c r="C220" s="177" t="s">
        <v>99</v>
      </c>
      <c r="D220" s="37">
        <v>8</v>
      </c>
      <c r="E220" s="66" t="s">
        <v>126</v>
      </c>
      <c r="F220" s="66" t="s">
        <v>55</v>
      </c>
      <c r="G220" s="38">
        <v>2007</v>
      </c>
      <c r="H220" s="47">
        <v>1763.07</v>
      </c>
      <c r="I220" s="67" t="s">
        <v>101</v>
      </c>
      <c r="J220" s="16">
        <v>65</v>
      </c>
      <c r="K220" s="16">
        <v>114599.41</v>
      </c>
      <c r="L220" s="44" t="s">
        <v>102</v>
      </c>
      <c r="M220" s="44" t="s">
        <v>102</v>
      </c>
      <c r="N220" s="38">
        <v>15</v>
      </c>
      <c r="O220" s="38">
        <v>75</v>
      </c>
      <c r="P220" s="17">
        <v>0.2</v>
      </c>
      <c r="Q220" s="16">
        <v>22919.88</v>
      </c>
      <c r="R220" s="16">
        <v>91679.53</v>
      </c>
      <c r="S220" s="16">
        <f t="shared" si="23"/>
        <v>91679.53</v>
      </c>
      <c r="T220" s="16">
        <f>(S220/(Notes!$I$28+Notes!$I$52))*Notes!$I$33</f>
        <v>4562.4795891884878</v>
      </c>
      <c r="U220" s="16">
        <f t="shared" si="24"/>
        <v>9624.2009589188492</v>
      </c>
      <c r="V220" s="16">
        <f t="shared" si="25"/>
        <v>105866.21</v>
      </c>
      <c r="W220" s="79">
        <f t="shared" si="26"/>
        <v>2.1757294281156852E-3</v>
      </c>
      <c r="X220" s="75">
        <f t="shared" si="27"/>
        <v>97907.82</v>
      </c>
      <c r="Y220" s="75">
        <f t="shared" si="28"/>
        <v>345.94</v>
      </c>
      <c r="Z220" s="82">
        <f t="shared" si="29"/>
        <v>98253.760000000009</v>
      </c>
    </row>
    <row r="221" spans="1:26" s="5" customFormat="1" ht="15" x14ac:dyDescent="0.2">
      <c r="A221" s="37">
        <v>218</v>
      </c>
      <c r="B221" s="177">
        <v>1.1000000000000001</v>
      </c>
      <c r="C221" s="177" t="s">
        <v>99</v>
      </c>
      <c r="D221" s="37">
        <v>8</v>
      </c>
      <c r="E221" s="66" t="s">
        <v>126</v>
      </c>
      <c r="F221" s="66" t="s">
        <v>55</v>
      </c>
      <c r="G221" s="38">
        <v>2014</v>
      </c>
      <c r="H221" s="47">
        <v>3257.07</v>
      </c>
      <c r="I221" s="67" t="s">
        <v>101</v>
      </c>
      <c r="J221" s="16">
        <v>65</v>
      </c>
      <c r="K221" s="16">
        <v>211709.86</v>
      </c>
      <c r="L221" s="44" t="s">
        <v>102</v>
      </c>
      <c r="M221" s="44" t="s">
        <v>102</v>
      </c>
      <c r="N221" s="38">
        <v>8</v>
      </c>
      <c r="O221" s="38">
        <v>75</v>
      </c>
      <c r="P221" s="17">
        <v>0.11</v>
      </c>
      <c r="Q221" s="16">
        <v>22582.39</v>
      </c>
      <c r="R221" s="16">
        <v>189127.48</v>
      </c>
      <c r="S221" s="16">
        <f t="shared" si="23"/>
        <v>189127.48</v>
      </c>
      <c r="T221" s="16">
        <f>(S221/(Notes!$I$28+Notes!$I$52))*Notes!$I$33</f>
        <v>9412.0276058860036</v>
      </c>
      <c r="U221" s="16">
        <f t="shared" si="24"/>
        <v>19853.950760588603</v>
      </c>
      <c r="V221" s="16">
        <f t="shared" si="25"/>
        <v>218393.46</v>
      </c>
      <c r="W221" s="79">
        <f t="shared" si="26"/>
        <v>4.4883544790165417E-3</v>
      </c>
      <c r="X221" s="75">
        <f t="shared" si="27"/>
        <v>201975.95</v>
      </c>
      <c r="Y221" s="75">
        <f t="shared" si="28"/>
        <v>713.65</v>
      </c>
      <c r="Z221" s="82">
        <f t="shared" si="29"/>
        <v>202689.6</v>
      </c>
    </row>
    <row r="222" spans="1:26" s="5" customFormat="1" ht="15" x14ac:dyDescent="0.2">
      <c r="A222" s="37">
        <v>219</v>
      </c>
      <c r="B222" s="177">
        <v>1.1000000000000001</v>
      </c>
      <c r="C222" s="177" t="s">
        <v>99</v>
      </c>
      <c r="D222" s="37">
        <v>8</v>
      </c>
      <c r="E222" s="66" t="s">
        <v>126</v>
      </c>
      <c r="F222" s="66" t="s">
        <v>55</v>
      </c>
      <c r="G222" s="38">
        <v>2015</v>
      </c>
      <c r="H222" s="47">
        <v>4392.32</v>
      </c>
      <c r="I222" s="67" t="s">
        <v>101</v>
      </c>
      <c r="J222" s="16">
        <v>65</v>
      </c>
      <c r="K222" s="16">
        <v>285500.73</v>
      </c>
      <c r="L222" s="44" t="s">
        <v>102</v>
      </c>
      <c r="M222" s="44" t="s">
        <v>102</v>
      </c>
      <c r="N222" s="38">
        <v>7</v>
      </c>
      <c r="O222" s="38">
        <v>75</v>
      </c>
      <c r="P222" s="17">
        <v>0.09</v>
      </c>
      <c r="Q222" s="16">
        <v>26646.73</v>
      </c>
      <c r="R222" s="16">
        <v>258854</v>
      </c>
      <c r="S222" s="16">
        <f t="shared" si="23"/>
        <v>258854</v>
      </c>
      <c r="T222" s="16">
        <f>(S222/(Notes!$I$28+Notes!$I$52))*Notes!$I$33</f>
        <v>12882.004211624961</v>
      </c>
      <c r="U222" s="16">
        <f t="shared" si="24"/>
        <v>27173.600421162497</v>
      </c>
      <c r="V222" s="16">
        <f t="shared" si="25"/>
        <v>298909.59999999998</v>
      </c>
      <c r="W222" s="79">
        <f t="shared" si="26"/>
        <v>6.1430971512656226E-3</v>
      </c>
      <c r="X222" s="75">
        <f t="shared" si="27"/>
        <v>276439.37</v>
      </c>
      <c r="Y222" s="75">
        <f t="shared" si="28"/>
        <v>976.75</v>
      </c>
      <c r="Z222" s="82">
        <f t="shared" si="29"/>
        <v>277416.12</v>
      </c>
    </row>
    <row r="223" spans="1:26" s="5" customFormat="1" ht="15" x14ac:dyDescent="0.2">
      <c r="A223" s="37">
        <v>220</v>
      </c>
      <c r="B223" s="177">
        <v>1.1000000000000001</v>
      </c>
      <c r="C223" s="177" t="s">
        <v>99</v>
      </c>
      <c r="D223" s="37">
        <v>8</v>
      </c>
      <c r="E223" s="66" t="s">
        <v>126</v>
      </c>
      <c r="F223" s="66" t="s">
        <v>55</v>
      </c>
      <c r="G223" s="38">
        <v>2016</v>
      </c>
      <c r="H223" s="47">
        <v>4505.34</v>
      </c>
      <c r="I223" s="67" t="s">
        <v>101</v>
      </c>
      <c r="J223" s="16">
        <v>65</v>
      </c>
      <c r="K223" s="16">
        <v>292847.31</v>
      </c>
      <c r="L223" s="44" t="s">
        <v>102</v>
      </c>
      <c r="M223" s="44" t="s">
        <v>102</v>
      </c>
      <c r="N223" s="38">
        <v>6</v>
      </c>
      <c r="O223" s="38">
        <v>75</v>
      </c>
      <c r="P223" s="17">
        <v>0.08</v>
      </c>
      <c r="Q223" s="16">
        <v>23427.78</v>
      </c>
      <c r="R223" s="16">
        <v>269419.52000000002</v>
      </c>
      <c r="S223" s="16">
        <f t="shared" si="23"/>
        <v>269419.52000000002</v>
      </c>
      <c r="T223" s="16">
        <f>(S223/(Notes!$I$28+Notes!$I$52))*Notes!$I$33</f>
        <v>13407.802820640112</v>
      </c>
      <c r="U223" s="16">
        <f t="shared" si="24"/>
        <v>28282.732282064011</v>
      </c>
      <c r="V223" s="16">
        <f t="shared" si="25"/>
        <v>311110.06</v>
      </c>
      <c r="W223" s="79">
        <f t="shared" si="26"/>
        <v>6.3938372113711874E-3</v>
      </c>
      <c r="X223" s="75">
        <f t="shared" si="27"/>
        <v>287722.67</v>
      </c>
      <c r="Y223" s="75">
        <f t="shared" si="28"/>
        <v>1016.62</v>
      </c>
      <c r="Z223" s="82">
        <f t="shared" si="29"/>
        <v>288739.28999999998</v>
      </c>
    </row>
    <row r="224" spans="1:26" s="5" customFormat="1" ht="15" x14ac:dyDescent="0.2">
      <c r="A224" s="37">
        <v>221</v>
      </c>
      <c r="B224" s="177">
        <v>1.1000000000000001</v>
      </c>
      <c r="C224" s="177" t="s">
        <v>99</v>
      </c>
      <c r="D224" s="37">
        <v>8</v>
      </c>
      <c r="E224" s="66" t="s">
        <v>126</v>
      </c>
      <c r="F224" s="66" t="s">
        <v>55</v>
      </c>
      <c r="G224" s="38">
        <v>2017</v>
      </c>
      <c r="H224" s="47">
        <v>1431.73</v>
      </c>
      <c r="I224" s="67" t="s">
        <v>101</v>
      </c>
      <c r="J224" s="16">
        <v>65</v>
      </c>
      <c r="K224" s="16">
        <v>93062.28</v>
      </c>
      <c r="L224" s="44" t="s">
        <v>102</v>
      </c>
      <c r="M224" s="44" t="s">
        <v>102</v>
      </c>
      <c r="N224" s="38">
        <v>5</v>
      </c>
      <c r="O224" s="38">
        <v>75</v>
      </c>
      <c r="P224" s="17">
        <v>7.0000000000000007E-2</v>
      </c>
      <c r="Q224" s="16">
        <v>6204.15</v>
      </c>
      <c r="R224" s="16">
        <v>86858.12</v>
      </c>
      <c r="S224" s="16">
        <f t="shared" si="23"/>
        <v>86858.12</v>
      </c>
      <c r="T224" s="16">
        <f>(S224/(Notes!$I$28+Notes!$I$52))*Notes!$I$33</f>
        <v>4322.5396078632211</v>
      </c>
      <c r="U224" s="16">
        <f t="shared" si="24"/>
        <v>9118.0659607863217</v>
      </c>
      <c r="V224" s="16">
        <f t="shared" si="25"/>
        <v>100298.73</v>
      </c>
      <c r="W224" s="79">
        <f t="shared" si="26"/>
        <v>2.0613083104007363E-3</v>
      </c>
      <c r="X224" s="75">
        <f t="shared" si="27"/>
        <v>92758.87</v>
      </c>
      <c r="Y224" s="75">
        <f t="shared" si="28"/>
        <v>327.75</v>
      </c>
      <c r="Z224" s="82">
        <f t="shared" si="29"/>
        <v>93086.62</v>
      </c>
    </row>
    <row r="225" spans="1:26" s="5" customFormat="1" ht="15" x14ac:dyDescent="0.2">
      <c r="A225" s="37">
        <v>222</v>
      </c>
      <c r="B225" s="177">
        <v>1.1000000000000001</v>
      </c>
      <c r="C225" s="177" t="s">
        <v>99</v>
      </c>
      <c r="D225" s="37">
        <v>8</v>
      </c>
      <c r="E225" s="66" t="s">
        <v>126</v>
      </c>
      <c r="F225" s="66" t="s">
        <v>55</v>
      </c>
      <c r="G225" s="38">
        <v>2018</v>
      </c>
      <c r="H225" s="47">
        <v>1844.33</v>
      </c>
      <c r="I225" s="67" t="s">
        <v>101</v>
      </c>
      <c r="J225" s="16">
        <v>65</v>
      </c>
      <c r="K225" s="16">
        <v>119881.77</v>
      </c>
      <c r="L225" s="44" t="s">
        <v>102</v>
      </c>
      <c r="M225" s="44" t="s">
        <v>102</v>
      </c>
      <c r="N225" s="38">
        <v>4</v>
      </c>
      <c r="O225" s="38">
        <v>75</v>
      </c>
      <c r="P225" s="17">
        <v>0.05</v>
      </c>
      <c r="Q225" s="16">
        <v>6393.69</v>
      </c>
      <c r="R225" s="16">
        <v>113488.08</v>
      </c>
      <c r="S225" s="16">
        <f t="shared" si="23"/>
        <v>113488.08</v>
      </c>
      <c r="T225" s="16">
        <f>(S225/(Notes!$I$28+Notes!$I$52))*Notes!$I$33</f>
        <v>5647.7934454527667</v>
      </c>
      <c r="U225" s="16">
        <f t="shared" si="24"/>
        <v>11913.587344545278</v>
      </c>
      <c r="V225" s="16">
        <f t="shared" si="25"/>
        <v>131049.46</v>
      </c>
      <c r="W225" s="79">
        <f t="shared" si="26"/>
        <v>2.693287751216081E-3</v>
      </c>
      <c r="X225" s="75">
        <f t="shared" si="27"/>
        <v>121197.95</v>
      </c>
      <c r="Y225" s="75">
        <f t="shared" si="28"/>
        <v>428.23</v>
      </c>
      <c r="Z225" s="82">
        <f t="shared" si="29"/>
        <v>121626.18</v>
      </c>
    </row>
    <row r="226" spans="1:26" s="5" customFormat="1" ht="15" x14ac:dyDescent="0.2">
      <c r="A226" s="37">
        <v>223</v>
      </c>
      <c r="B226" s="177">
        <v>1.1000000000000001</v>
      </c>
      <c r="C226" s="177" t="s">
        <v>99</v>
      </c>
      <c r="D226" s="37">
        <v>8</v>
      </c>
      <c r="E226" s="66" t="s">
        <v>126</v>
      </c>
      <c r="F226" s="66" t="s">
        <v>55</v>
      </c>
      <c r="G226" s="38">
        <v>2019</v>
      </c>
      <c r="H226" s="47">
        <v>2654.57</v>
      </c>
      <c r="I226" s="67" t="s">
        <v>101</v>
      </c>
      <c r="J226" s="16">
        <v>65</v>
      </c>
      <c r="K226" s="16">
        <v>172546.97</v>
      </c>
      <c r="L226" s="44" t="s">
        <v>102</v>
      </c>
      <c r="M226" s="44" t="s">
        <v>102</v>
      </c>
      <c r="N226" s="38">
        <v>3</v>
      </c>
      <c r="O226" s="38">
        <v>75</v>
      </c>
      <c r="P226" s="17">
        <v>0.04</v>
      </c>
      <c r="Q226" s="16">
        <v>6901.88</v>
      </c>
      <c r="R226" s="16">
        <v>165645.09</v>
      </c>
      <c r="S226" s="16">
        <f t="shared" si="23"/>
        <v>165645.09</v>
      </c>
      <c r="T226" s="16">
        <f>(S226/(Notes!$I$28+Notes!$I$52))*Notes!$I$33</f>
        <v>8243.4142297008948</v>
      </c>
      <c r="U226" s="16">
        <f t="shared" si="24"/>
        <v>17388.850422970088</v>
      </c>
      <c r="V226" s="16">
        <f t="shared" si="25"/>
        <v>191277.35</v>
      </c>
      <c r="W226" s="79">
        <f t="shared" si="26"/>
        <v>3.9310726182318588E-3</v>
      </c>
      <c r="X226" s="75">
        <f t="shared" si="27"/>
        <v>176898.27</v>
      </c>
      <c r="Y226" s="75">
        <f t="shared" si="28"/>
        <v>625.04</v>
      </c>
      <c r="Z226" s="82">
        <f t="shared" si="29"/>
        <v>177523.31</v>
      </c>
    </row>
    <row r="227" spans="1:26" s="5" customFormat="1" ht="15" x14ac:dyDescent="0.2">
      <c r="A227" s="37">
        <v>224</v>
      </c>
      <c r="B227" s="177">
        <v>1.1000000000000001</v>
      </c>
      <c r="C227" s="177" t="s">
        <v>99</v>
      </c>
      <c r="D227" s="37">
        <v>8</v>
      </c>
      <c r="E227" s="66" t="s">
        <v>126</v>
      </c>
      <c r="F227" s="66" t="s">
        <v>55</v>
      </c>
      <c r="G227" s="38">
        <v>2020</v>
      </c>
      <c r="H227" s="46">
        <v>12.77</v>
      </c>
      <c r="I227" s="67" t="s">
        <v>101</v>
      </c>
      <c r="J227" s="16">
        <v>65</v>
      </c>
      <c r="K227" s="16">
        <v>830.32</v>
      </c>
      <c r="L227" s="44" t="s">
        <v>102</v>
      </c>
      <c r="M227" s="44" t="s">
        <v>102</v>
      </c>
      <c r="N227" s="38">
        <v>2</v>
      </c>
      <c r="O227" s="38">
        <v>75</v>
      </c>
      <c r="P227" s="17">
        <v>0.03</v>
      </c>
      <c r="Q227" s="16">
        <v>22.14</v>
      </c>
      <c r="R227" s="16">
        <v>808.18</v>
      </c>
      <c r="S227" s="16">
        <f t="shared" si="23"/>
        <v>808.18</v>
      </c>
      <c r="T227" s="16">
        <f>(S227/(Notes!$I$28+Notes!$I$52))*Notes!$I$33</f>
        <v>40.219498882578826</v>
      </c>
      <c r="U227" s="16">
        <f t="shared" si="24"/>
        <v>84.839949888257877</v>
      </c>
      <c r="V227" s="16">
        <f t="shared" si="25"/>
        <v>933.24</v>
      </c>
      <c r="W227" s="79">
        <f t="shared" si="26"/>
        <v>1.9179658282795635E-5</v>
      </c>
      <c r="X227" s="75">
        <f t="shared" si="27"/>
        <v>863.08</v>
      </c>
      <c r="Y227" s="75">
        <f t="shared" si="28"/>
        <v>3.05</v>
      </c>
      <c r="Z227" s="82">
        <f t="shared" si="29"/>
        <v>866.13</v>
      </c>
    </row>
    <row r="228" spans="1:26" s="5" customFormat="1" ht="15" x14ac:dyDescent="0.2">
      <c r="A228" s="37">
        <v>225</v>
      </c>
      <c r="B228" s="177">
        <v>1.1000000000000001</v>
      </c>
      <c r="C228" s="177" t="s">
        <v>99</v>
      </c>
      <c r="D228" s="37">
        <v>8</v>
      </c>
      <c r="E228" s="66" t="s">
        <v>127</v>
      </c>
      <c r="F228" s="66" t="s">
        <v>55</v>
      </c>
      <c r="G228" s="38">
        <v>1984</v>
      </c>
      <c r="H228" s="46">
        <v>100</v>
      </c>
      <c r="I228" s="67" t="s">
        <v>101</v>
      </c>
      <c r="J228" s="16">
        <v>150</v>
      </c>
      <c r="K228" s="16">
        <v>15000</v>
      </c>
      <c r="L228" s="44" t="s">
        <v>102</v>
      </c>
      <c r="M228" s="44" t="s">
        <v>102</v>
      </c>
      <c r="N228" s="38">
        <v>38</v>
      </c>
      <c r="O228" s="38">
        <v>75</v>
      </c>
      <c r="P228" s="17">
        <v>0.51</v>
      </c>
      <c r="Q228" s="16">
        <v>7600</v>
      </c>
      <c r="R228" s="16">
        <v>7400</v>
      </c>
      <c r="S228" s="16">
        <f t="shared" si="23"/>
        <v>7400</v>
      </c>
      <c r="T228" s="16">
        <f>(S228/(Notes!$I$28+Notes!$I$52))*Notes!$I$33</f>
        <v>368.26485650607952</v>
      </c>
      <c r="U228" s="16">
        <f t="shared" si="24"/>
        <v>776.82648565060799</v>
      </c>
      <c r="V228" s="16">
        <f t="shared" si="25"/>
        <v>8545.09</v>
      </c>
      <c r="W228" s="79">
        <f t="shared" si="26"/>
        <v>1.7561603252725362E-4</v>
      </c>
      <c r="X228" s="75">
        <f t="shared" si="27"/>
        <v>7902.72</v>
      </c>
      <c r="Y228" s="75">
        <f t="shared" si="28"/>
        <v>27.92</v>
      </c>
      <c r="Z228" s="82">
        <f t="shared" si="29"/>
        <v>7930.64</v>
      </c>
    </row>
    <row r="229" spans="1:26" s="5" customFormat="1" ht="15" x14ac:dyDescent="0.2">
      <c r="A229" s="37">
        <v>226</v>
      </c>
      <c r="B229" s="177">
        <v>1.1000000000000001</v>
      </c>
      <c r="C229" s="177" t="s">
        <v>99</v>
      </c>
      <c r="D229" s="37">
        <v>8</v>
      </c>
      <c r="E229" s="66" t="s">
        <v>127</v>
      </c>
      <c r="F229" s="66" t="s">
        <v>55</v>
      </c>
      <c r="G229" s="38">
        <v>1995</v>
      </c>
      <c r="H229" s="46">
        <v>100</v>
      </c>
      <c r="I229" s="67" t="s">
        <v>101</v>
      </c>
      <c r="J229" s="16">
        <v>150</v>
      </c>
      <c r="K229" s="16">
        <v>15000</v>
      </c>
      <c r="L229" s="44" t="s">
        <v>102</v>
      </c>
      <c r="M229" s="44" t="s">
        <v>102</v>
      </c>
      <c r="N229" s="38">
        <v>27</v>
      </c>
      <c r="O229" s="38">
        <v>75</v>
      </c>
      <c r="P229" s="17">
        <v>0.36</v>
      </c>
      <c r="Q229" s="16">
        <v>5400</v>
      </c>
      <c r="R229" s="16">
        <v>9600</v>
      </c>
      <c r="S229" s="16">
        <f t="shared" si="23"/>
        <v>9600</v>
      </c>
      <c r="T229" s="16">
        <f>(S229/(Notes!$I$28+Notes!$I$52))*Notes!$I$33</f>
        <v>477.74900303491398</v>
      </c>
      <c r="U229" s="16">
        <f t="shared" si="24"/>
        <v>1007.7749003034914</v>
      </c>
      <c r="V229" s="16">
        <f t="shared" si="25"/>
        <v>11085.52</v>
      </c>
      <c r="W229" s="79">
        <f t="shared" si="26"/>
        <v>2.2782615992359594E-4</v>
      </c>
      <c r="X229" s="75">
        <f t="shared" si="27"/>
        <v>10252.18</v>
      </c>
      <c r="Y229" s="75">
        <f t="shared" si="28"/>
        <v>36.22</v>
      </c>
      <c r="Z229" s="82">
        <f t="shared" si="29"/>
        <v>10288.4</v>
      </c>
    </row>
    <row r="230" spans="1:26" s="5" customFormat="1" ht="15" x14ac:dyDescent="0.2">
      <c r="A230" s="37">
        <v>227</v>
      </c>
      <c r="B230" s="177">
        <v>1.1000000000000001</v>
      </c>
      <c r="C230" s="177" t="s">
        <v>99</v>
      </c>
      <c r="D230" s="37">
        <v>8</v>
      </c>
      <c r="E230" s="66" t="s">
        <v>127</v>
      </c>
      <c r="F230" s="66" t="s">
        <v>55</v>
      </c>
      <c r="G230" s="38">
        <v>1998</v>
      </c>
      <c r="H230" s="46">
        <v>160</v>
      </c>
      <c r="I230" s="67" t="s">
        <v>101</v>
      </c>
      <c r="J230" s="16">
        <v>150</v>
      </c>
      <c r="K230" s="16">
        <v>24000</v>
      </c>
      <c r="L230" s="44" t="s">
        <v>102</v>
      </c>
      <c r="M230" s="44" t="s">
        <v>102</v>
      </c>
      <c r="N230" s="38">
        <v>24</v>
      </c>
      <c r="O230" s="38">
        <v>75</v>
      </c>
      <c r="P230" s="17">
        <v>0.32</v>
      </c>
      <c r="Q230" s="16">
        <v>7680</v>
      </c>
      <c r="R230" s="16">
        <v>16320</v>
      </c>
      <c r="S230" s="16">
        <f t="shared" si="23"/>
        <v>16320</v>
      </c>
      <c r="T230" s="16">
        <f>(S230/(Notes!$I$28+Notes!$I$52))*Notes!$I$33</f>
        <v>812.17330515935373</v>
      </c>
      <c r="U230" s="16">
        <f t="shared" si="24"/>
        <v>1713.2173305159356</v>
      </c>
      <c r="V230" s="16">
        <f t="shared" si="25"/>
        <v>18845.39</v>
      </c>
      <c r="W230" s="79">
        <f t="shared" si="26"/>
        <v>3.8730459518024736E-4</v>
      </c>
      <c r="X230" s="75">
        <f t="shared" si="27"/>
        <v>17428.71</v>
      </c>
      <c r="Y230" s="75">
        <f t="shared" si="28"/>
        <v>61.58</v>
      </c>
      <c r="Z230" s="82">
        <f t="shared" si="29"/>
        <v>17490.29</v>
      </c>
    </row>
    <row r="231" spans="1:26" s="5" customFormat="1" ht="15" x14ac:dyDescent="0.2">
      <c r="A231" s="37">
        <v>228</v>
      </c>
      <c r="B231" s="177">
        <v>1.1000000000000001</v>
      </c>
      <c r="C231" s="177" t="s">
        <v>99</v>
      </c>
      <c r="D231" s="37">
        <v>8</v>
      </c>
      <c r="E231" s="66" t="s">
        <v>127</v>
      </c>
      <c r="F231" s="66" t="s">
        <v>55</v>
      </c>
      <c r="G231" s="38">
        <v>2003</v>
      </c>
      <c r="H231" s="46">
        <v>100</v>
      </c>
      <c r="I231" s="67" t="s">
        <v>101</v>
      </c>
      <c r="J231" s="16">
        <v>150</v>
      </c>
      <c r="K231" s="16">
        <v>15000</v>
      </c>
      <c r="L231" s="44" t="s">
        <v>102</v>
      </c>
      <c r="M231" s="44" t="s">
        <v>102</v>
      </c>
      <c r="N231" s="38">
        <v>19</v>
      </c>
      <c r="O231" s="38">
        <v>75</v>
      </c>
      <c r="P231" s="17">
        <v>0.25</v>
      </c>
      <c r="Q231" s="16">
        <v>3800</v>
      </c>
      <c r="R231" s="16">
        <v>11200</v>
      </c>
      <c r="S231" s="16">
        <f t="shared" si="23"/>
        <v>11200</v>
      </c>
      <c r="T231" s="16">
        <f>(S231/(Notes!$I$28+Notes!$I$52))*Notes!$I$33</f>
        <v>557.37383687406634</v>
      </c>
      <c r="U231" s="16">
        <f t="shared" si="24"/>
        <v>1175.7373836874067</v>
      </c>
      <c r="V231" s="16">
        <f t="shared" si="25"/>
        <v>12933.11</v>
      </c>
      <c r="W231" s="79">
        <f t="shared" si="26"/>
        <v>2.6579725508315877E-4</v>
      </c>
      <c r="X231" s="75">
        <f t="shared" si="27"/>
        <v>11960.88</v>
      </c>
      <c r="Y231" s="75">
        <f t="shared" si="28"/>
        <v>42.26</v>
      </c>
      <c r="Z231" s="82">
        <f t="shared" si="29"/>
        <v>12003.14</v>
      </c>
    </row>
    <row r="232" spans="1:26" s="5" customFormat="1" ht="15" x14ac:dyDescent="0.2">
      <c r="A232" s="37">
        <v>229</v>
      </c>
      <c r="B232" s="177">
        <v>1.1000000000000001</v>
      </c>
      <c r="C232" s="177" t="s">
        <v>99</v>
      </c>
      <c r="D232" s="37">
        <v>8</v>
      </c>
      <c r="E232" s="66" t="s">
        <v>127</v>
      </c>
      <c r="F232" s="66" t="s">
        <v>55</v>
      </c>
      <c r="G232" s="38">
        <v>2005</v>
      </c>
      <c r="H232" s="46">
        <v>100</v>
      </c>
      <c r="I232" s="67" t="s">
        <v>101</v>
      </c>
      <c r="J232" s="16">
        <v>150</v>
      </c>
      <c r="K232" s="16">
        <v>15000</v>
      </c>
      <c r="L232" s="44" t="s">
        <v>102</v>
      </c>
      <c r="M232" s="44" t="s">
        <v>102</v>
      </c>
      <c r="N232" s="38">
        <v>17</v>
      </c>
      <c r="O232" s="38">
        <v>75</v>
      </c>
      <c r="P232" s="17">
        <v>0.23</v>
      </c>
      <c r="Q232" s="16">
        <v>3400</v>
      </c>
      <c r="R232" s="16">
        <v>11600</v>
      </c>
      <c r="S232" s="16">
        <f t="shared" si="23"/>
        <v>11600</v>
      </c>
      <c r="T232" s="16">
        <f>(S232/(Notes!$I$28+Notes!$I$52))*Notes!$I$33</f>
        <v>577.28004533385433</v>
      </c>
      <c r="U232" s="16">
        <f t="shared" si="24"/>
        <v>1217.7280045333855</v>
      </c>
      <c r="V232" s="16">
        <f t="shared" si="25"/>
        <v>13395.01</v>
      </c>
      <c r="W232" s="79">
        <f t="shared" si="26"/>
        <v>2.7529008025227203E-4</v>
      </c>
      <c r="X232" s="75">
        <f t="shared" si="27"/>
        <v>12388.05</v>
      </c>
      <c r="Y232" s="75">
        <f t="shared" si="28"/>
        <v>43.77</v>
      </c>
      <c r="Z232" s="82">
        <f t="shared" si="29"/>
        <v>12431.82</v>
      </c>
    </row>
    <row r="233" spans="1:26" s="5" customFormat="1" ht="15" x14ac:dyDescent="0.2">
      <c r="A233" s="37">
        <v>230</v>
      </c>
      <c r="B233" s="177">
        <v>1.1000000000000001</v>
      </c>
      <c r="C233" s="177" t="s">
        <v>99</v>
      </c>
      <c r="D233" s="37">
        <v>8</v>
      </c>
      <c r="E233" s="66" t="s">
        <v>127</v>
      </c>
      <c r="F233" s="66" t="s">
        <v>55</v>
      </c>
      <c r="G233" s="38">
        <v>2006</v>
      </c>
      <c r="H233" s="46">
        <v>100</v>
      </c>
      <c r="I233" s="67" t="s">
        <v>101</v>
      </c>
      <c r="J233" s="16">
        <v>150</v>
      </c>
      <c r="K233" s="16">
        <v>15000</v>
      </c>
      <c r="L233" s="44" t="s">
        <v>102</v>
      </c>
      <c r="M233" s="44" t="s">
        <v>102</v>
      </c>
      <c r="N233" s="38">
        <v>16</v>
      </c>
      <c r="O233" s="38">
        <v>75</v>
      </c>
      <c r="P233" s="17">
        <v>0.21</v>
      </c>
      <c r="Q233" s="16">
        <v>3200</v>
      </c>
      <c r="R233" s="16">
        <v>11800</v>
      </c>
      <c r="S233" s="16">
        <f t="shared" si="23"/>
        <v>11800</v>
      </c>
      <c r="T233" s="16">
        <f>(S233/(Notes!$I$28+Notes!$I$52))*Notes!$I$33</f>
        <v>587.2331495637485</v>
      </c>
      <c r="U233" s="16">
        <f t="shared" si="24"/>
        <v>1238.7233149563749</v>
      </c>
      <c r="V233" s="16">
        <f t="shared" si="25"/>
        <v>13625.96</v>
      </c>
      <c r="W233" s="79">
        <f t="shared" si="26"/>
        <v>2.8003649283682869E-4</v>
      </c>
      <c r="X233" s="75">
        <f t="shared" si="27"/>
        <v>12601.64</v>
      </c>
      <c r="Y233" s="75">
        <f t="shared" si="28"/>
        <v>44.53</v>
      </c>
      <c r="Z233" s="82">
        <f t="shared" si="29"/>
        <v>12646.17</v>
      </c>
    </row>
    <row r="234" spans="1:26" s="5" customFormat="1" ht="15" x14ac:dyDescent="0.2">
      <c r="A234" s="37">
        <v>231</v>
      </c>
      <c r="B234" s="177">
        <v>1.1000000000000001</v>
      </c>
      <c r="C234" s="177" t="s">
        <v>99</v>
      </c>
      <c r="D234" s="37">
        <v>8</v>
      </c>
      <c r="E234" s="66" t="s">
        <v>127</v>
      </c>
      <c r="F234" s="66" t="s">
        <v>55</v>
      </c>
      <c r="G234" s="38">
        <v>2016</v>
      </c>
      <c r="H234" s="46">
        <v>100</v>
      </c>
      <c r="I234" s="67" t="s">
        <v>101</v>
      </c>
      <c r="J234" s="16">
        <v>150</v>
      </c>
      <c r="K234" s="16">
        <v>15000</v>
      </c>
      <c r="L234" s="44" t="s">
        <v>102</v>
      </c>
      <c r="M234" s="44" t="s">
        <v>102</v>
      </c>
      <c r="N234" s="38">
        <v>6</v>
      </c>
      <c r="O234" s="38">
        <v>75</v>
      </c>
      <c r="P234" s="17">
        <v>0.08</v>
      </c>
      <c r="Q234" s="16">
        <v>1200</v>
      </c>
      <c r="R234" s="16">
        <v>13800</v>
      </c>
      <c r="S234" s="16">
        <f t="shared" si="23"/>
        <v>13800</v>
      </c>
      <c r="T234" s="16">
        <f>(S234/(Notes!$I$28+Notes!$I$52))*Notes!$I$33</f>
        <v>686.76419186268879</v>
      </c>
      <c r="U234" s="16">
        <f t="shared" si="24"/>
        <v>1448.676419186269</v>
      </c>
      <c r="V234" s="16">
        <f t="shared" si="25"/>
        <v>15935.44</v>
      </c>
      <c r="W234" s="79">
        <f t="shared" si="26"/>
        <v>3.2750020764861439E-4</v>
      </c>
      <c r="X234" s="75">
        <f t="shared" si="27"/>
        <v>14737.51</v>
      </c>
      <c r="Y234" s="75">
        <f t="shared" si="28"/>
        <v>52.07</v>
      </c>
      <c r="Z234" s="82">
        <f t="shared" si="29"/>
        <v>14789.58</v>
      </c>
    </row>
    <row r="235" spans="1:26" s="5" customFormat="1" ht="15" x14ac:dyDescent="0.2">
      <c r="A235" s="37">
        <v>232</v>
      </c>
      <c r="B235" s="177">
        <v>1.1000000000000001</v>
      </c>
      <c r="C235" s="177" t="s">
        <v>99</v>
      </c>
      <c r="D235" s="37">
        <v>8</v>
      </c>
      <c r="E235" s="66" t="s">
        <v>127</v>
      </c>
      <c r="F235" s="66" t="s">
        <v>55</v>
      </c>
      <c r="G235" s="38">
        <v>2019</v>
      </c>
      <c r="H235" s="46">
        <v>100</v>
      </c>
      <c r="I235" s="67" t="s">
        <v>101</v>
      </c>
      <c r="J235" s="16">
        <v>150</v>
      </c>
      <c r="K235" s="16">
        <v>15000</v>
      </c>
      <c r="L235" s="44" t="s">
        <v>102</v>
      </c>
      <c r="M235" s="44" t="s">
        <v>102</v>
      </c>
      <c r="N235" s="38">
        <v>3</v>
      </c>
      <c r="O235" s="38">
        <v>75</v>
      </c>
      <c r="P235" s="17">
        <v>0.04</v>
      </c>
      <c r="Q235" s="16">
        <v>600</v>
      </c>
      <c r="R235" s="16">
        <v>14400</v>
      </c>
      <c r="S235" s="16">
        <f t="shared" si="23"/>
        <v>14400</v>
      </c>
      <c r="T235" s="16">
        <f>(S235/(Notes!$I$28+Notes!$I$52))*Notes!$I$33</f>
        <v>716.62350455237095</v>
      </c>
      <c r="U235" s="16">
        <f t="shared" si="24"/>
        <v>1511.6623504552372</v>
      </c>
      <c r="V235" s="16">
        <f t="shared" si="25"/>
        <v>16628.29</v>
      </c>
      <c r="W235" s="79">
        <f t="shared" si="26"/>
        <v>3.4173944540228437E-4</v>
      </c>
      <c r="X235" s="75">
        <f t="shared" si="27"/>
        <v>15378.28</v>
      </c>
      <c r="Y235" s="75">
        <f t="shared" si="28"/>
        <v>54.34</v>
      </c>
      <c r="Z235" s="82">
        <f t="shared" si="29"/>
        <v>15432.62</v>
      </c>
    </row>
    <row r="236" spans="1:26" s="5" customFormat="1" ht="15" x14ac:dyDescent="0.2">
      <c r="A236" s="37">
        <v>233</v>
      </c>
      <c r="B236" s="177">
        <v>1.1000000000000001</v>
      </c>
      <c r="C236" s="177" t="s">
        <v>99</v>
      </c>
      <c r="D236" s="37">
        <v>10</v>
      </c>
      <c r="E236" s="66" t="s">
        <v>128</v>
      </c>
      <c r="F236" s="66" t="s">
        <v>55</v>
      </c>
      <c r="G236" s="38">
        <v>1963</v>
      </c>
      <c r="H236" s="47">
        <v>1906.21</v>
      </c>
      <c r="I236" s="67" t="s">
        <v>101</v>
      </c>
      <c r="J236" s="16">
        <v>80</v>
      </c>
      <c r="K236" s="16">
        <v>152496.57</v>
      </c>
      <c r="L236" s="44" t="s">
        <v>102</v>
      </c>
      <c r="M236" s="44" t="s">
        <v>102</v>
      </c>
      <c r="N236" s="38">
        <v>59</v>
      </c>
      <c r="O236" s="38">
        <v>50</v>
      </c>
      <c r="P236" s="17">
        <v>1</v>
      </c>
      <c r="Q236" s="16">
        <v>152496.57</v>
      </c>
      <c r="R236" s="16">
        <v>0</v>
      </c>
      <c r="S236" s="16">
        <f t="shared" si="23"/>
        <v>0</v>
      </c>
      <c r="T236" s="16">
        <f>(S236/(Notes!$I$28+Notes!$I$52))*Notes!$I$33</f>
        <v>0</v>
      </c>
      <c r="U236" s="16">
        <f t="shared" si="24"/>
        <v>0</v>
      </c>
      <c r="V236" s="16">
        <f t="shared" si="25"/>
        <v>0</v>
      </c>
      <c r="W236" s="79">
        <f t="shared" si="26"/>
        <v>0</v>
      </c>
      <c r="X236" s="75">
        <f t="shared" si="27"/>
        <v>0</v>
      </c>
      <c r="Y236" s="75">
        <f t="shared" si="28"/>
        <v>0</v>
      </c>
      <c r="Z236" s="82">
        <f t="shared" si="29"/>
        <v>0</v>
      </c>
    </row>
    <row r="237" spans="1:26" s="5" customFormat="1" ht="15" x14ac:dyDescent="0.2">
      <c r="A237" s="37">
        <v>234</v>
      </c>
      <c r="B237" s="177">
        <v>1.1000000000000001</v>
      </c>
      <c r="C237" s="177" t="s">
        <v>99</v>
      </c>
      <c r="D237" s="37">
        <v>10</v>
      </c>
      <c r="E237" s="66" t="s">
        <v>129</v>
      </c>
      <c r="F237" s="66" t="s">
        <v>55</v>
      </c>
      <c r="G237" s="38">
        <v>1984</v>
      </c>
      <c r="H237" s="46">
        <v>1.03</v>
      </c>
      <c r="I237" s="67" t="s">
        <v>101</v>
      </c>
      <c r="J237" s="16">
        <v>80</v>
      </c>
      <c r="K237" s="16">
        <v>82.01</v>
      </c>
      <c r="L237" s="44" t="s">
        <v>102</v>
      </c>
      <c r="M237" s="44" t="s">
        <v>102</v>
      </c>
      <c r="N237" s="38">
        <v>38</v>
      </c>
      <c r="O237" s="38">
        <v>75</v>
      </c>
      <c r="P237" s="17">
        <v>0.51</v>
      </c>
      <c r="Q237" s="16">
        <v>41.55</v>
      </c>
      <c r="R237" s="16">
        <v>40.46</v>
      </c>
      <c r="S237" s="16">
        <f t="shared" si="23"/>
        <v>40.46</v>
      </c>
      <c r="T237" s="16">
        <f>(S237/(Notes!$I$28+Notes!$I$52))*Notes!$I$33</f>
        <v>2.0135129857075644</v>
      </c>
      <c r="U237" s="16">
        <f t="shared" si="24"/>
        <v>4.2473512985707567</v>
      </c>
      <c r="V237" s="16">
        <f t="shared" si="25"/>
        <v>46.72</v>
      </c>
      <c r="W237" s="79">
        <f t="shared" si="26"/>
        <v>9.6017491210429472E-7</v>
      </c>
      <c r="X237" s="75">
        <f t="shared" si="27"/>
        <v>43.21</v>
      </c>
      <c r="Y237" s="75">
        <f t="shared" si="28"/>
        <v>0.15</v>
      </c>
      <c r="Z237" s="82">
        <f t="shared" si="29"/>
        <v>43.36</v>
      </c>
    </row>
    <row r="238" spans="1:26" s="5" customFormat="1" ht="15" x14ac:dyDescent="0.2">
      <c r="A238" s="37">
        <v>235</v>
      </c>
      <c r="B238" s="177">
        <v>1.1000000000000001</v>
      </c>
      <c r="C238" s="177" t="s">
        <v>99</v>
      </c>
      <c r="D238" s="37">
        <v>10</v>
      </c>
      <c r="E238" s="66" t="s">
        <v>130</v>
      </c>
      <c r="F238" s="66" t="s">
        <v>55</v>
      </c>
      <c r="G238" s="38">
        <v>1992</v>
      </c>
      <c r="H238" s="46">
        <v>42.35</v>
      </c>
      <c r="I238" s="67" t="s">
        <v>101</v>
      </c>
      <c r="J238" s="16">
        <v>104</v>
      </c>
      <c r="K238" s="16">
        <v>4404.76</v>
      </c>
      <c r="L238" s="44" t="s">
        <v>102</v>
      </c>
      <c r="M238" s="44" t="s">
        <v>102</v>
      </c>
      <c r="N238" s="38">
        <v>30</v>
      </c>
      <c r="O238" s="38">
        <v>60</v>
      </c>
      <c r="P238" s="17">
        <v>0.5</v>
      </c>
      <c r="Q238" s="16">
        <v>2202.38</v>
      </c>
      <c r="R238" s="16">
        <v>2202.38</v>
      </c>
      <c r="S238" s="16">
        <f t="shared" si="23"/>
        <v>2202.38</v>
      </c>
      <c r="T238" s="16">
        <f>(S238/(Notes!$I$28+Notes!$I$52))*Notes!$I$33</f>
        <v>109.6025884691702</v>
      </c>
      <c r="U238" s="16">
        <f t="shared" si="24"/>
        <v>231.19825884691704</v>
      </c>
      <c r="V238" s="16">
        <f t="shared" si="25"/>
        <v>2543.1799999999998</v>
      </c>
      <c r="W238" s="79">
        <f t="shared" si="26"/>
        <v>5.2266644541211477E-5</v>
      </c>
      <c r="X238" s="75">
        <f t="shared" si="27"/>
        <v>2352</v>
      </c>
      <c r="Y238" s="75">
        <f t="shared" si="28"/>
        <v>8.31</v>
      </c>
      <c r="Z238" s="82">
        <f t="shared" si="29"/>
        <v>2360.31</v>
      </c>
    </row>
    <row r="239" spans="1:26" s="5" customFormat="1" ht="15" x14ac:dyDescent="0.2">
      <c r="A239" s="37">
        <v>236</v>
      </c>
      <c r="B239" s="177">
        <v>1.1000000000000001</v>
      </c>
      <c r="C239" s="177" t="s">
        <v>99</v>
      </c>
      <c r="D239" s="37">
        <v>10</v>
      </c>
      <c r="E239" s="66" t="s">
        <v>129</v>
      </c>
      <c r="F239" s="66" t="s">
        <v>55</v>
      </c>
      <c r="G239" s="38">
        <v>1998</v>
      </c>
      <c r="H239" s="47">
        <v>4263.38</v>
      </c>
      <c r="I239" s="67" t="s">
        <v>101</v>
      </c>
      <c r="J239" s="16">
        <v>80</v>
      </c>
      <c r="K239" s="16">
        <v>341070.41</v>
      </c>
      <c r="L239" s="44" t="s">
        <v>102</v>
      </c>
      <c r="M239" s="44" t="s">
        <v>102</v>
      </c>
      <c r="N239" s="38">
        <v>24</v>
      </c>
      <c r="O239" s="38">
        <v>75</v>
      </c>
      <c r="P239" s="17">
        <v>0.32</v>
      </c>
      <c r="Q239" s="16">
        <v>109142.53</v>
      </c>
      <c r="R239" s="16">
        <v>231927.88</v>
      </c>
      <c r="S239" s="16">
        <f t="shared" si="23"/>
        <v>231927.88</v>
      </c>
      <c r="T239" s="16">
        <f>(S239/(Notes!$I$28+Notes!$I$52))*Notes!$I$33</f>
        <v>11542.011817291788</v>
      </c>
      <c r="U239" s="16">
        <f t="shared" si="24"/>
        <v>24346.989181729179</v>
      </c>
      <c r="V239" s="16">
        <f t="shared" si="25"/>
        <v>267816.88</v>
      </c>
      <c r="W239" s="79">
        <f t="shared" si="26"/>
        <v>5.5040892383143511E-3</v>
      </c>
      <c r="X239" s="75">
        <f t="shared" si="27"/>
        <v>247684.02</v>
      </c>
      <c r="Y239" s="75">
        <f t="shared" si="28"/>
        <v>875.15</v>
      </c>
      <c r="Z239" s="82">
        <f t="shared" si="29"/>
        <v>248559.16999999998</v>
      </c>
    </row>
    <row r="240" spans="1:26" s="5" customFormat="1" ht="15" x14ac:dyDescent="0.2">
      <c r="A240" s="37">
        <v>237</v>
      </c>
      <c r="B240" s="177">
        <v>1.1000000000000001</v>
      </c>
      <c r="C240" s="177" t="s">
        <v>99</v>
      </c>
      <c r="D240" s="37">
        <v>10</v>
      </c>
      <c r="E240" s="66" t="s">
        <v>130</v>
      </c>
      <c r="F240" s="66" t="s">
        <v>55</v>
      </c>
      <c r="G240" s="38">
        <v>1998</v>
      </c>
      <c r="H240" s="46">
        <v>113.01</v>
      </c>
      <c r="I240" s="67" t="s">
        <v>101</v>
      </c>
      <c r="J240" s="16">
        <v>104</v>
      </c>
      <c r="K240" s="16">
        <v>11752.76</v>
      </c>
      <c r="L240" s="44" t="s">
        <v>102</v>
      </c>
      <c r="M240" s="44" t="s">
        <v>102</v>
      </c>
      <c r="N240" s="38">
        <v>24</v>
      </c>
      <c r="O240" s="38">
        <v>60</v>
      </c>
      <c r="P240" s="17">
        <v>0.4</v>
      </c>
      <c r="Q240" s="16">
        <v>4701.1000000000004</v>
      </c>
      <c r="R240" s="16">
        <v>7051.65</v>
      </c>
      <c r="S240" s="16">
        <f t="shared" si="23"/>
        <v>7051.65</v>
      </c>
      <c r="T240" s="16">
        <f>(S240/(Notes!$I$28+Notes!$I$52))*Notes!$I$33</f>
        <v>350.92903721366156</v>
      </c>
      <c r="U240" s="16">
        <f t="shared" si="24"/>
        <v>740.25790372136623</v>
      </c>
      <c r="V240" s="16">
        <f t="shared" si="25"/>
        <v>8142.84</v>
      </c>
      <c r="W240" s="79">
        <f t="shared" si="26"/>
        <v>1.6734911560957482E-4</v>
      </c>
      <c r="X240" s="75">
        <f t="shared" si="27"/>
        <v>7530.71</v>
      </c>
      <c r="Y240" s="75">
        <f t="shared" si="28"/>
        <v>26.61</v>
      </c>
      <c r="Z240" s="82">
        <f t="shared" si="29"/>
        <v>7557.32</v>
      </c>
    </row>
    <row r="241" spans="1:26" s="5" customFormat="1" ht="15" x14ac:dyDescent="0.2">
      <c r="A241" s="37">
        <v>238</v>
      </c>
      <c r="B241" s="177">
        <v>1.1000000000000001</v>
      </c>
      <c r="C241" s="177" t="s">
        <v>99</v>
      </c>
      <c r="D241" s="37">
        <v>10</v>
      </c>
      <c r="E241" s="66" t="s">
        <v>129</v>
      </c>
      <c r="F241" s="66" t="s">
        <v>55</v>
      </c>
      <c r="G241" s="38">
        <v>2003</v>
      </c>
      <c r="H241" s="47">
        <v>2277.48</v>
      </c>
      <c r="I241" s="67" t="s">
        <v>101</v>
      </c>
      <c r="J241" s="16">
        <v>80</v>
      </c>
      <c r="K241" s="16">
        <v>182198.42</v>
      </c>
      <c r="L241" s="44" t="s">
        <v>102</v>
      </c>
      <c r="M241" s="44" t="s">
        <v>102</v>
      </c>
      <c r="N241" s="38">
        <v>19</v>
      </c>
      <c r="O241" s="38">
        <v>75</v>
      </c>
      <c r="P241" s="17">
        <v>0.25</v>
      </c>
      <c r="Q241" s="16">
        <v>46156.93</v>
      </c>
      <c r="R241" s="16">
        <v>136041.49</v>
      </c>
      <c r="S241" s="16">
        <f t="shared" si="23"/>
        <v>136041.49</v>
      </c>
      <c r="T241" s="16">
        <f>(S241/(Notes!$I$28+Notes!$I$52))*Notes!$I$33</f>
        <v>6770.175647800439</v>
      </c>
      <c r="U241" s="16">
        <f t="shared" si="24"/>
        <v>14281.166564780044</v>
      </c>
      <c r="V241" s="16">
        <f t="shared" si="25"/>
        <v>157092.82999999999</v>
      </c>
      <c r="W241" s="79">
        <f t="shared" si="26"/>
        <v>3.2285229930964238E-3</v>
      </c>
      <c r="X241" s="75">
        <f t="shared" si="27"/>
        <v>145283.53</v>
      </c>
      <c r="Y241" s="75">
        <f t="shared" si="28"/>
        <v>513.34</v>
      </c>
      <c r="Z241" s="82">
        <f t="shared" si="29"/>
        <v>145796.87</v>
      </c>
    </row>
    <row r="242" spans="1:26" s="5" customFormat="1" ht="15" x14ac:dyDescent="0.2">
      <c r="A242" s="37">
        <v>239</v>
      </c>
      <c r="B242" s="177">
        <v>1.1000000000000001</v>
      </c>
      <c r="C242" s="177" t="s">
        <v>99</v>
      </c>
      <c r="D242" s="37">
        <v>10</v>
      </c>
      <c r="E242" s="66" t="s">
        <v>129</v>
      </c>
      <c r="F242" s="66" t="s">
        <v>55</v>
      </c>
      <c r="G242" s="38">
        <v>2005</v>
      </c>
      <c r="H242" s="46">
        <v>2.29</v>
      </c>
      <c r="I242" s="67" t="s">
        <v>101</v>
      </c>
      <c r="J242" s="16">
        <v>80</v>
      </c>
      <c r="K242" s="16">
        <v>183.19</v>
      </c>
      <c r="L242" s="44" t="s">
        <v>102</v>
      </c>
      <c r="M242" s="44" t="s">
        <v>102</v>
      </c>
      <c r="N242" s="38">
        <v>17</v>
      </c>
      <c r="O242" s="38">
        <v>75</v>
      </c>
      <c r="P242" s="17">
        <v>0.23</v>
      </c>
      <c r="Q242" s="16">
        <v>41.52</v>
      </c>
      <c r="R242" s="16">
        <v>141.66</v>
      </c>
      <c r="S242" s="16">
        <f t="shared" si="23"/>
        <v>141.66</v>
      </c>
      <c r="T242" s="16">
        <f>(S242/(Notes!$I$28+Notes!$I$52))*Notes!$I$33</f>
        <v>7.0497837260339491</v>
      </c>
      <c r="U242" s="16">
        <f t="shared" si="24"/>
        <v>14.870978372603396</v>
      </c>
      <c r="V242" s="16">
        <f t="shared" si="25"/>
        <v>163.58000000000001</v>
      </c>
      <c r="W242" s="79">
        <f t="shared" si="26"/>
        <v>3.3618452937076317E-6</v>
      </c>
      <c r="X242" s="75">
        <f t="shared" si="27"/>
        <v>151.28</v>
      </c>
      <c r="Y242" s="75">
        <f t="shared" si="28"/>
        <v>0.53</v>
      </c>
      <c r="Z242" s="82">
        <f t="shared" si="29"/>
        <v>151.81</v>
      </c>
    </row>
    <row r="243" spans="1:26" s="5" customFormat="1" ht="15" x14ac:dyDescent="0.2">
      <c r="A243" s="37">
        <v>240</v>
      </c>
      <c r="B243" s="177">
        <v>1.1000000000000001</v>
      </c>
      <c r="C243" s="177" t="s">
        <v>99</v>
      </c>
      <c r="D243" s="37">
        <v>10</v>
      </c>
      <c r="E243" s="66" t="s">
        <v>129</v>
      </c>
      <c r="F243" s="66" t="s">
        <v>55</v>
      </c>
      <c r="G243" s="38">
        <v>2017</v>
      </c>
      <c r="H243" s="46">
        <v>5.97</v>
      </c>
      <c r="I243" s="67" t="s">
        <v>101</v>
      </c>
      <c r="J243" s="16">
        <v>80</v>
      </c>
      <c r="K243" s="16">
        <v>477.64</v>
      </c>
      <c r="L243" s="44" t="s">
        <v>102</v>
      </c>
      <c r="M243" s="44" t="s">
        <v>102</v>
      </c>
      <c r="N243" s="38">
        <v>5</v>
      </c>
      <c r="O243" s="38">
        <v>75</v>
      </c>
      <c r="P243" s="17">
        <v>7.0000000000000007E-2</v>
      </c>
      <c r="Q243" s="16">
        <v>31.84</v>
      </c>
      <c r="R243" s="16">
        <v>445.8</v>
      </c>
      <c r="S243" s="16">
        <f t="shared" si="23"/>
        <v>445.8</v>
      </c>
      <c r="T243" s="16">
        <f>(S243/(Notes!$I$28+Notes!$I$52))*Notes!$I$33</f>
        <v>22.185469328433818</v>
      </c>
      <c r="U243" s="16">
        <f t="shared" si="24"/>
        <v>46.798546932843387</v>
      </c>
      <c r="V243" s="16">
        <f t="shared" si="25"/>
        <v>514.78</v>
      </c>
      <c r="W243" s="79">
        <f t="shared" si="26"/>
        <v>1.0579598485724505E-5</v>
      </c>
      <c r="X243" s="75">
        <f t="shared" si="27"/>
        <v>476.08</v>
      </c>
      <c r="Y243" s="75">
        <f t="shared" si="28"/>
        <v>1.68</v>
      </c>
      <c r="Z243" s="82">
        <f t="shared" si="29"/>
        <v>477.76</v>
      </c>
    </row>
    <row r="244" spans="1:26" s="5" customFormat="1" ht="15" x14ac:dyDescent="0.2">
      <c r="A244" s="37">
        <v>241</v>
      </c>
      <c r="B244" s="177">
        <v>1.1000000000000001</v>
      </c>
      <c r="C244" s="177" t="s">
        <v>99</v>
      </c>
      <c r="D244" s="37">
        <v>12</v>
      </c>
      <c r="E244" s="66" t="s">
        <v>131</v>
      </c>
      <c r="F244" s="66" t="s">
        <v>55</v>
      </c>
      <c r="G244" s="38">
        <v>1974</v>
      </c>
      <c r="H244" s="46">
        <v>34.42</v>
      </c>
      <c r="I244" s="67" t="s">
        <v>101</v>
      </c>
      <c r="J244" s="16">
        <v>95</v>
      </c>
      <c r="K244" s="16">
        <v>3270.21</v>
      </c>
      <c r="L244" s="44" t="s">
        <v>102</v>
      </c>
      <c r="M244" s="44" t="s">
        <v>102</v>
      </c>
      <c r="N244" s="38">
        <v>48</v>
      </c>
      <c r="O244" s="38">
        <v>50</v>
      </c>
      <c r="P244" s="17">
        <v>0.96</v>
      </c>
      <c r="Q244" s="16">
        <v>3139.4</v>
      </c>
      <c r="R244" s="16">
        <v>130.81</v>
      </c>
      <c r="S244" s="16">
        <f t="shared" si="23"/>
        <v>130.81</v>
      </c>
      <c r="T244" s="16">
        <f>(S244/(Notes!$I$28+Notes!$I$52))*Notes!$I$33</f>
        <v>6.5098278215621974</v>
      </c>
      <c r="U244" s="16">
        <f t="shared" si="24"/>
        <v>13.731982782156221</v>
      </c>
      <c r="V244" s="16">
        <f t="shared" si="25"/>
        <v>151.05000000000001</v>
      </c>
      <c r="W244" s="79">
        <f t="shared" si="26"/>
        <v>3.104332629994729E-6</v>
      </c>
      <c r="X244" s="75">
        <f t="shared" si="27"/>
        <v>139.69</v>
      </c>
      <c r="Y244" s="75">
        <f t="shared" si="28"/>
        <v>0.49</v>
      </c>
      <c r="Z244" s="82">
        <f t="shared" si="29"/>
        <v>140.18</v>
      </c>
    </row>
    <row r="245" spans="1:26" s="5" customFormat="1" ht="15" x14ac:dyDescent="0.2">
      <c r="A245" s="37">
        <v>242</v>
      </c>
      <c r="B245" s="177">
        <v>1.1000000000000001</v>
      </c>
      <c r="C245" s="177" t="s">
        <v>99</v>
      </c>
      <c r="D245" s="37">
        <v>12</v>
      </c>
      <c r="E245" s="66" t="s">
        <v>131</v>
      </c>
      <c r="F245" s="66" t="s">
        <v>55</v>
      </c>
      <c r="G245" s="38">
        <v>1987</v>
      </c>
      <c r="H245" s="46">
        <v>6.39</v>
      </c>
      <c r="I245" s="67" t="s">
        <v>101</v>
      </c>
      <c r="J245" s="16">
        <v>95</v>
      </c>
      <c r="K245" s="16">
        <v>607.29</v>
      </c>
      <c r="L245" s="44" t="s">
        <v>102</v>
      </c>
      <c r="M245" s="44" t="s">
        <v>102</v>
      </c>
      <c r="N245" s="38">
        <v>35</v>
      </c>
      <c r="O245" s="38">
        <v>75</v>
      </c>
      <c r="P245" s="17">
        <v>0.47</v>
      </c>
      <c r="Q245" s="16">
        <v>283.39999999999998</v>
      </c>
      <c r="R245" s="16">
        <v>323.89</v>
      </c>
      <c r="S245" s="16">
        <f t="shared" si="23"/>
        <v>323.89</v>
      </c>
      <c r="T245" s="16">
        <f>(S245/(Notes!$I$28+Notes!$I$52))*Notes!$I$33</f>
        <v>16.118554645101902</v>
      </c>
      <c r="U245" s="16">
        <f t="shared" si="24"/>
        <v>34.000855464510188</v>
      </c>
      <c r="V245" s="16">
        <f t="shared" si="25"/>
        <v>374.01</v>
      </c>
      <c r="W245" s="79">
        <f t="shared" si="26"/>
        <v>7.68653721909519E-6</v>
      </c>
      <c r="X245" s="75">
        <f t="shared" si="27"/>
        <v>345.89</v>
      </c>
      <c r="Y245" s="75">
        <f t="shared" si="28"/>
        <v>1.22</v>
      </c>
      <c r="Z245" s="82">
        <f t="shared" si="29"/>
        <v>347.11</v>
      </c>
    </row>
    <row r="246" spans="1:26" s="5" customFormat="1" ht="15" x14ac:dyDescent="0.2">
      <c r="A246" s="37">
        <v>243</v>
      </c>
      <c r="B246" s="177">
        <v>1.1000000000000001</v>
      </c>
      <c r="C246" s="177" t="s">
        <v>99</v>
      </c>
      <c r="D246" s="37">
        <v>12</v>
      </c>
      <c r="E246" s="66" t="s">
        <v>131</v>
      </c>
      <c r="F246" s="66" t="s">
        <v>55</v>
      </c>
      <c r="G246" s="38">
        <v>1988</v>
      </c>
      <c r="H246" s="47">
        <v>2708.45</v>
      </c>
      <c r="I246" s="67" t="s">
        <v>101</v>
      </c>
      <c r="J246" s="16">
        <v>95</v>
      </c>
      <c r="K246" s="16">
        <v>257302.51</v>
      </c>
      <c r="L246" s="44" t="s">
        <v>102</v>
      </c>
      <c r="M246" s="44" t="s">
        <v>102</v>
      </c>
      <c r="N246" s="38">
        <v>34</v>
      </c>
      <c r="O246" s="38">
        <v>75</v>
      </c>
      <c r="P246" s="17">
        <v>0.45</v>
      </c>
      <c r="Q246" s="16">
        <v>116643.81</v>
      </c>
      <c r="R246" s="16">
        <v>140658.71</v>
      </c>
      <c r="S246" s="16">
        <f t="shared" si="23"/>
        <v>140658.71</v>
      </c>
      <c r="T246" s="16">
        <f>(S246/(Notes!$I$28+Notes!$I$52))*Notes!$I$33</f>
        <v>6999.9540073621956</v>
      </c>
      <c r="U246" s="16">
        <f t="shared" si="24"/>
        <v>14765.866400736219</v>
      </c>
      <c r="V246" s="16">
        <f t="shared" si="25"/>
        <v>162424.53</v>
      </c>
      <c r="W246" s="79">
        <f t="shared" si="26"/>
        <v>3.3380984335687372E-3</v>
      </c>
      <c r="X246" s="75">
        <f t="shared" si="27"/>
        <v>150214.43</v>
      </c>
      <c r="Y246" s="75">
        <f t="shared" si="28"/>
        <v>530.76</v>
      </c>
      <c r="Z246" s="82">
        <f t="shared" si="29"/>
        <v>150745.19</v>
      </c>
    </row>
    <row r="247" spans="1:26" s="5" customFormat="1" ht="15" x14ac:dyDescent="0.2">
      <c r="A247" s="37">
        <v>244</v>
      </c>
      <c r="B247" s="177">
        <v>1.1000000000000001</v>
      </c>
      <c r="C247" s="177" t="s">
        <v>99</v>
      </c>
      <c r="D247" s="37">
        <v>12</v>
      </c>
      <c r="E247" s="66" t="s">
        <v>131</v>
      </c>
      <c r="F247" s="66" t="s">
        <v>55</v>
      </c>
      <c r="G247" s="38">
        <v>1992</v>
      </c>
      <c r="H247" s="47">
        <v>1158.79</v>
      </c>
      <c r="I247" s="67" t="s">
        <v>101</v>
      </c>
      <c r="J247" s="16">
        <v>95</v>
      </c>
      <c r="K247" s="16">
        <v>110085.28</v>
      </c>
      <c r="L247" s="44" t="s">
        <v>102</v>
      </c>
      <c r="M247" s="44" t="s">
        <v>102</v>
      </c>
      <c r="N247" s="38">
        <v>30</v>
      </c>
      <c r="O247" s="38">
        <v>75</v>
      </c>
      <c r="P247" s="17">
        <v>0.4</v>
      </c>
      <c r="Q247" s="16">
        <v>44034.11</v>
      </c>
      <c r="R247" s="16">
        <v>66051.17</v>
      </c>
      <c r="S247" s="16">
        <f t="shared" si="23"/>
        <v>66051.17</v>
      </c>
      <c r="T247" s="16">
        <f>(S247/(Notes!$I$28+Notes!$I$52))*Notes!$I$33</f>
        <v>3287.0708975822517</v>
      </c>
      <c r="U247" s="16">
        <f t="shared" si="24"/>
        <v>6933.8240897582255</v>
      </c>
      <c r="V247" s="16">
        <f t="shared" si="25"/>
        <v>76272.06</v>
      </c>
      <c r="W247" s="79">
        <f t="shared" si="26"/>
        <v>1.5675196598140732E-3</v>
      </c>
      <c r="X247" s="75">
        <f t="shared" si="27"/>
        <v>70538.38</v>
      </c>
      <c r="Y247" s="75">
        <f t="shared" si="28"/>
        <v>249.24</v>
      </c>
      <c r="Z247" s="82">
        <f t="shared" si="29"/>
        <v>70787.62000000001</v>
      </c>
    </row>
    <row r="248" spans="1:26" s="5" customFormat="1" ht="15" x14ac:dyDescent="0.2">
      <c r="A248" s="37">
        <v>245</v>
      </c>
      <c r="B248" s="177">
        <v>1.1000000000000001</v>
      </c>
      <c r="C248" s="177" t="s">
        <v>99</v>
      </c>
      <c r="D248" s="37">
        <v>10</v>
      </c>
      <c r="E248" s="66" t="s">
        <v>132</v>
      </c>
      <c r="F248" s="66" t="s">
        <v>55</v>
      </c>
      <c r="G248" s="38">
        <v>1963</v>
      </c>
      <c r="H248" s="46">
        <v>60</v>
      </c>
      <c r="I248" s="67" t="s">
        <v>101</v>
      </c>
      <c r="J248" s="16">
        <v>500</v>
      </c>
      <c r="K248" s="16">
        <v>30000</v>
      </c>
      <c r="L248" s="44" t="s">
        <v>102</v>
      </c>
      <c r="M248" s="44" t="s">
        <v>102</v>
      </c>
      <c r="N248" s="38">
        <v>59</v>
      </c>
      <c r="O248" s="38">
        <v>60</v>
      </c>
      <c r="P248" s="17">
        <v>0.98</v>
      </c>
      <c r="Q248" s="16">
        <v>29500</v>
      </c>
      <c r="R248" s="16">
        <v>500</v>
      </c>
      <c r="S248" s="16">
        <f t="shared" si="23"/>
        <v>500</v>
      </c>
      <c r="T248" s="16">
        <f>(S248/(Notes!$I$28+Notes!$I$52))*Notes!$I$33</f>
        <v>24.882760574735101</v>
      </c>
      <c r="U248" s="16">
        <f t="shared" si="24"/>
        <v>52.488276057473513</v>
      </c>
      <c r="V248" s="16">
        <f t="shared" si="25"/>
        <v>577.37</v>
      </c>
      <c r="W248" s="79">
        <f t="shared" si="26"/>
        <v>1.1865928702946418E-5</v>
      </c>
      <c r="X248" s="75">
        <f t="shared" si="27"/>
        <v>533.97</v>
      </c>
      <c r="Y248" s="75">
        <f t="shared" si="28"/>
        <v>1.89</v>
      </c>
      <c r="Z248" s="82">
        <f t="shared" si="29"/>
        <v>535.86</v>
      </c>
    </row>
    <row r="249" spans="1:26" s="5" customFormat="1" ht="15" x14ac:dyDescent="0.2">
      <c r="A249" s="37">
        <v>246</v>
      </c>
      <c r="B249" s="177">
        <v>1.1000000000000001</v>
      </c>
      <c r="C249" s="177" t="s">
        <v>99</v>
      </c>
      <c r="D249" s="37">
        <v>12</v>
      </c>
      <c r="E249" s="66" t="s">
        <v>133</v>
      </c>
      <c r="F249" s="66" t="s">
        <v>55</v>
      </c>
      <c r="G249" s="38">
        <v>1963</v>
      </c>
      <c r="H249" s="46">
        <v>848</v>
      </c>
      <c r="I249" s="67" t="s">
        <v>101</v>
      </c>
      <c r="J249" s="16">
        <v>550</v>
      </c>
      <c r="K249" s="16">
        <v>466400</v>
      </c>
      <c r="L249" s="44" t="s">
        <v>102</v>
      </c>
      <c r="M249" s="44" t="s">
        <v>102</v>
      </c>
      <c r="N249" s="38">
        <v>59</v>
      </c>
      <c r="O249" s="38">
        <v>60</v>
      </c>
      <c r="P249" s="17">
        <v>0.98</v>
      </c>
      <c r="Q249" s="16">
        <v>458626.67</v>
      </c>
      <c r="R249" s="16">
        <v>7773.33</v>
      </c>
      <c r="S249" s="16">
        <f t="shared" si="23"/>
        <v>7773.33</v>
      </c>
      <c r="T249" s="16">
        <f>(S249/(Notes!$I$28+Notes!$I$52))*Notes!$I$33</f>
        <v>386.84381851681121</v>
      </c>
      <c r="U249" s="16">
        <f t="shared" si="24"/>
        <v>816.01738185168119</v>
      </c>
      <c r="V249" s="16">
        <f t="shared" si="25"/>
        <v>8976.19</v>
      </c>
      <c r="W249" s="79">
        <f t="shared" si="26"/>
        <v>1.8447586567383242E-4</v>
      </c>
      <c r="X249" s="75">
        <f t="shared" si="27"/>
        <v>8301.41</v>
      </c>
      <c r="Y249" s="75">
        <f t="shared" si="28"/>
        <v>29.33</v>
      </c>
      <c r="Z249" s="82">
        <f t="shared" si="29"/>
        <v>8330.74</v>
      </c>
    </row>
    <row r="250" spans="1:26" s="5" customFormat="1" ht="15" x14ac:dyDescent="0.2">
      <c r="A250" s="37">
        <v>247</v>
      </c>
      <c r="B250" s="177">
        <v>1.1000000000000001</v>
      </c>
      <c r="C250" s="177" t="s">
        <v>99</v>
      </c>
      <c r="D250" s="37">
        <v>16</v>
      </c>
      <c r="E250" s="66" t="s">
        <v>134</v>
      </c>
      <c r="F250" s="66" t="s">
        <v>55</v>
      </c>
      <c r="G250" s="38">
        <v>1963</v>
      </c>
      <c r="H250" s="46">
        <v>71</v>
      </c>
      <c r="I250" s="67" t="s">
        <v>101</v>
      </c>
      <c r="J250" s="16">
        <v>650</v>
      </c>
      <c r="K250" s="16">
        <v>46150</v>
      </c>
      <c r="L250" s="44" t="s">
        <v>102</v>
      </c>
      <c r="M250" s="44" t="s">
        <v>102</v>
      </c>
      <c r="N250" s="38">
        <v>59</v>
      </c>
      <c r="O250" s="38">
        <v>60</v>
      </c>
      <c r="P250" s="17">
        <v>0.98</v>
      </c>
      <c r="Q250" s="16">
        <v>45380.83</v>
      </c>
      <c r="R250" s="16">
        <v>769.17</v>
      </c>
      <c r="S250" s="16">
        <f t="shared" si="23"/>
        <v>769.17</v>
      </c>
      <c r="T250" s="16">
        <f>(S250/(Notes!$I$28+Notes!$I$52))*Notes!$I$33</f>
        <v>38.278145902537993</v>
      </c>
      <c r="U250" s="16">
        <f t="shared" si="24"/>
        <v>80.744814590253796</v>
      </c>
      <c r="V250" s="16">
        <f t="shared" si="25"/>
        <v>888.19</v>
      </c>
      <c r="W250" s="79">
        <f t="shared" si="26"/>
        <v>1.8253804691393698E-5</v>
      </c>
      <c r="X250" s="75">
        <f t="shared" si="27"/>
        <v>821.42</v>
      </c>
      <c r="Y250" s="75">
        <f t="shared" si="28"/>
        <v>2.9</v>
      </c>
      <c r="Z250" s="82">
        <f t="shared" si="29"/>
        <v>824.31999999999994</v>
      </c>
    </row>
    <row r="251" spans="1:26" s="5" customFormat="1" ht="15" x14ac:dyDescent="0.2">
      <c r="A251" s="37">
        <v>248</v>
      </c>
      <c r="B251" s="177">
        <v>1.1000000000000001</v>
      </c>
      <c r="C251" s="177" t="s">
        <v>99</v>
      </c>
      <c r="D251" s="37">
        <v>10</v>
      </c>
      <c r="E251" s="66" t="s">
        <v>132</v>
      </c>
      <c r="F251" s="66" t="s">
        <v>55</v>
      </c>
      <c r="G251" s="38">
        <v>1964</v>
      </c>
      <c r="H251" s="46">
        <v>226</v>
      </c>
      <c r="I251" s="67" t="s">
        <v>101</v>
      </c>
      <c r="J251" s="16">
        <v>500</v>
      </c>
      <c r="K251" s="16">
        <v>113000</v>
      </c>
      <c r="L251" s="44" t="s">
        <v>102</v>
      </c>
      <c r="M251" s="44" t="s">
        <v>102</v>
      </c>
      <c r="N251" s="38">
        <v>58</v>
      </c>
      <c r="O251" s="38">
        <v>60</v>
      </c>
      <c r="P251" s="17">
        <v>0.97</v>
      </c>
      <c r="Q251" s="16">
        <v>109233.33</v>
      </c>
      <c r="R251" s="16">
        <v>3766.67</v>
      </c>
      <c r="S251" s="16">
        <f t="shared" si="23"/>
        <v>3766.67</v>
      </c>
      <c r="T251" s="16">
        <f>(S251/(Notes!$I$28+Notes!$I$52))*Notes!$I$33</f>
        <v>187.45029554807496</v>
      </c>
      <c r="U251" s="16">
        <f t="shared" si="24"/>
        <v>395.41202955480753</v>
      </c>
      <c r="V251" s="16">
        <f t="shared" si="25"/>
        <v>4349.53</v>
      </c>
      <c r="W251" s="79">
        <f t="shared" si="26"/>
        <v>8.9390188044627419E-5</v>
      </c>
      <c r="X251" s="75">
        <f t="shared" si="27"/>
        <v>4022.56</v>
      </c>
      <c r="Y251" s="75">
        <f t="shared" si="28"/>
        <v>14.21</v>
      </c>
      <c r="Z251" s="82">
        <f t="shared" si="29"/>
        <v>4036.77</v>
      </c>
    </row>
    <row r="252" spans="1:26" s="5" customFormat="1" ht="15" x14ac:dyDescent="0.2">
      <c r="A252" s="37">
        <v>249</v>
      </c>
      <c r="B252" s="177">
        <v>1.1000000000000001</v>
      </c>
      <c r="C252" s="177" t="s">
        <v>99</v>
      </c>
      <c r="D252" s="37">
        <v>12</v>
      </c>
      <c r="E252" s="66" t="s">
        <v>133</v>
      </c>
      <c r="F252" s="66" t="s">
        <v>55</v>
      </c>
      <c r="G252" s="38">
        <v>1964</v>
      </c>
      <c r="H252" s="46">
        <v>104</v>
      </c>
      <c r="I252" s="67" t="s">
        <v>101</v>
      </c>
      <c r="J252" s="16">
        <v>550</v>
      </c>
      <c r="K252" s="16">
        <v>57200</v>
      </c>
      <c r="L252" s="44" t="s">
        <v>102</v>
      </c>
      <c r="M252" s="44" t="s">
        <v>102</v>
      </c>
      <c r="N252" s="38">
        <v>58</v>
      </c>
      <c r="O252" s="38">
        <v>60</v>
      </c>
      <c r="P252" s="17">
        <v>0.97</v>
      </c>
      <c r="Q252" s="16">
        <v>55293.33</v>
      </c>
      <c r="R252" s="16">
        <v>1906.67</v>
      </c>
      <c r="S252" s="16">
        <f t="shared" si="23"/>
        <v>1906.67</v>
      </c>
      <c r="T252" s="16">
        <f>(S252/(Notes!$I$28+Notes!$I$52))*Notes!$I$33</f>
        <v>94.886426210060364</v>
      </c>
      <c r="U252" s="16">
        <f t="shared" si="24"/>
        <v>200.15564262100605</v>
      </c>
      <c r="V252" s="16">
        <f t="shared" si="25"/>
        <v>2201.71</v>
      </c>
      <c r="W252" s="79">
        <f t="shared" si="26"/>
        <v>4.5248859283586191E-5</v>
      </c>
      <c r="X252" s="75">
        <f t="shared" si="27"/>
        <v>2036.2</v>
      </c>
      <c r="Y252" s="75">
        <f t="shared" si="28"/>
        <v>7.19</v>
      </c>
      <c r="Z252" s="82">
        <f t="shared" si="29"/>
        <v>2043.39</v>
      </c>
    </row>
    <row r="253" spans="1:26" s="5" customFormat="1" ht="15" x14ac:dyDescent="0.2">
      <c r="A253" s="37">
        <v>250</v>
      </c>
      <c r="B253" s="177">
        <v>1.1000000000000001</v>
      </c>
      <c r="C253" s="177" t="s">
        <v>99</v>
      </c>
      <c r="D253" s="37">
        <v>12</v>
      </c>
      <c r="E253" s="66" t="s">
        <v>133</v>
      </c>
      <c r="F253" s="66" t="s">
        <v>55</v>
      </c>
      <c r="G253" s="38">
        <v>1970</v>
      </c>
      <c r="H253" s="46">
        <v>353</v>
      </c>
      <c r="I253" s="67" t="s">
        <v>101</v>
      </c>
      <c r="J253" s="16">
        <v>550</v>
      </c>
      <c r="K253" s="16">
        <v>194150</v>
      </c>
      <c r="L253" s="44" t="s">
        <v>102</v>
      </c>
      <c r="M253" s="44" t="s">
        <v>102</v>
      </c>
      <c r="N253" s="38">
        <v>52</v>
      </c>
      <c r="O253" s="38">
        <v>60</v>
      </c>
      <c r="P253" s="17">
        <v>0.87</v>
      </c>
      <c r="Q253" s="16">
        <v>168263.33</v>
      </c>
      <c r="R253" s="16">
        <v>25886.67</v>
      </c>
      <c r="S253" s="16">
        <f t="shared" si="23"/>
        <v>25886.67</v>
      </c>
      <c r="T253" s="16">
        <f>(S253/(Notes!$I$28+Notes!$I$52))*Notes!$I$33</f>
        <v>1288.2636233743558</v>
      </c>
      <c r="U253" s="16">
        <f t="shared" si="24"/>
        <v>2717.4933623374354</v>
      </c>
      <c r="V253" s="16">
        <f t="shared" si="25"/>
        <v>29892.43</v>
      </c>
      <c r="W253" s="79">
        <f t="shared" si="26"/>
        <v>6.1433992610945604E-4</v>
      </c>
      <c r="X253" s="75">
        <f t="shared" si="27"/>
        <v>27645.3</v>
      </c>
      <c r="Y253" s="75">
        <f t="shared" si="28"/>
        <v>97.68</v>
      </c>
      <c r="Z253" s="82">
        <f t="shared" si="29"/>
        <v>27742.98</v>
      </c>
    </row>
    <row r="254" spans="1:26" s="5" customFormat="1" ht="15" x14ac:dyDescent="0.2">
      <c r="A254" s="37">
        <v>251</v>
      </c>
      <c r="B254" s="177">
        <v>1.1000000000000001</v>
      </c>
      <c r="C254" s="177" t="s">
        <v>99</v>
      </c>
      <c r="D254" s="37">
        <v>10</v>
      </c>
      <c r="E254" s="66" t="s">
        <v>132</v>
      </c>
      <c r="F254" s="66" t="s">
        <v>55</v>
      </c>
      <c r="G254" s="38">
        <v>1974</v>
      </c>
      <c r="H254" s="46">
        <v>85</v>
      </c>
      <c r="I254" s="67" t="s">
        <v>101</v>
      </c>
      <c r="J254" s="16">
        <v>500</v>
      </c>
      <c r="K254" s="16">
        <v>42500</v>
      </c>
      <c r="L254" s="44" t="s">
        <v>102</v>
      </c>
      <c r="M254" s="44" t="s">
        <v>102</v>
      </c>
      <c r="N254" s="38">
        <v>48</v>
      </c>
      <c r="O254" s="38">
        <v>60</v>
      </c>
      <c r="P254" s="17">
        <v>0.8</v>
      </c>
      <c r="Q254" s="16">
        <v>34000</v>
      </c>
      <c r="R254" s="16">
        <v>8500</v>
      </c>
      <c r="S254" s="16">
        <f t="shared" si="23"/>
        <v>8500</v>
      </c>
      <c r="T254" s="16">
        <f>(S254/(Notes!$I$28+Notes!$I$52))*Notes!$I$33</f>
        <v>423.00692977049675</v>
      </c>
      <c r="U254" s="16">
        <f t="shared" si="24"/>
        <v>892.30069297704983</v>
      </c>
      <c r="V254" s="16">
        <f t="shared" si="25"/>
        <v>9815.31</v>
      </c>
      <c r="W254" s="79">
        <f t="shared" si="26"/>
        <v>2.0172119898386996E-4</v>
      </c>
      <c r="X254" s="75">
        <f t="shared" si="27"/>
        <v>9077.4500000000007</v>
      </c>
      <c r="Y254" s="75">
        <f t="shared" si="28"/>
        <v>32.07</v>
      </c>
      <c r="Z254" s="82">
        <f t="shared" si="29"/>
        <v>9109.52</v>
      </c>
    </row>
    <row r="255" spans="1:26" s="5" customFormat="1" ht="15" x14ac:dyDescent="0.2">
      <c r="A255" s="37">
        <v>252</v>
      </c>
      <c r="B255" s="177">
        <v>1.1000000000000001</v>
      </c>
      <c r="C255" s="177" t="s">
        <v>99</v>
      </c>
      <c r="D255" s="37">
        <v>12</v>
      </c>
      <c r="E255" s="66" t="s">
        <v>133</v>
      </c>
      <c r="F255" s="66" t="s">
        <v>55</v>
      </c>
      <c r="G255" s="38">
        <v>1974</v>
      </c>
      <c r="H255" s="46">
        <v>74</v>
      </c>
      <c r="I255" s="67" t="s">
        <v>101</v>
      </c>
      <c r="J255" s="16">
        <v>550</v>
      </c>
      <c r="K255" s="16">
        <v>40700</v>
      </c>
      <c r="L255" s="44" t="s">
        <v>102</v>
      </c>
      <c r="M255" s="44" t="s">
        <v>102</v>
      </c>
      <c r="N255" s="38">
        <v>48</v>
      </c>
      <c r="O255" s="38">
        <v>60</v>
      </c>
      <c r="P255" s="17">
        <v>0.8</v>
      </c>
      <c r="Q255" s="16">
        <v>32560</v>
      </c>
      <c r="R255" s="16">
        <v>8140</v>
      </c>
      <c r="S255" s="16">
        <f t="shared" si="23"/>
        <v>8140</v>
      </c>
      <c r="T255" s="16">
        <f>(S255/(Notes!$I$28+Notes!$I$52))*Notes!$I$33</f>
        <v>405.09134215668746</v>
      </c>
      <c r="U255" s="16">
        <f t="shared" si="24"/>
        <v>854.50913421566884</v>
      </c>
      <c r="V255" s="16">
        <f t="shared" si="25"/>
        <v>9399.6</v>
      </c>
      <c r="W255" s="79">
        <f t="shared" si="26"/>
        <v>1.9317765633166802E-4</v>
      </c>
      <c r="X255" s="75">
        <f t="shared" si="27"/>
        <v>8692.99</v>
      </c>
      <c r="Y255" s="75">
        <f t="shared" si="28"/>
        <v>30.72</v>
      </c>
      <c r="Z255" s="82">
        <f t="shared" si="29"/>
        <v>8723.7099999999991</v>
      </c>
    </row>
    <row r="256" spans="1:26" s="5" customFormat="1" ht="15" x14ac:dyDescent="0.2">
      <c r="A256" s="37">
        <v>253</v>
      </c>
      <c r="B256" s="177">
        <v>1.1000000000000001</v>
      </c>
      <c r="C256" s="177" t="s">
        <v>99</v>
      </c>
      <c r="D256" s="37">
        <v>10</v>
      </c>
      <c r="E256" s="66" t="s">
        <v>132</v>
      </c>
      <c r="F256" s="66" t="s">
        <v>55</v>
      </c>
      <c r="G256" s="38">
        <v>1975</v>
      </c>
      <c r="H256" s="46">
        <v>80</v>
      </c>
      <c r="I256" s="67" t="s">
        <v>101</v>
      </c>
      <c r="J256" s="16">
        <v>500</v>
      </c>
      <c r="K256" s="16">
        <v>40000</v>
      </c>
      <c r="L256" s="44" t="s">
        <v>102</v>
      </c>
      <c r="M256" s="44" t="s">
        <v>102</v>
      </c>
      <c r="N256" s="38">
        <v>47</v>
      </c>
      <c r="O256" s="38">
        <v>60</v>
      </c>
      <c r="P256" s="17">
        <v>0.78</v>
      </c>
      <c r="Q256" s="16">
        <v>31333.33</v>
      </c>
      <c r="R256" s="16">
        <v>8666.67</v>
      </c>
      <c r="S256" s="16">
        <f t="shared" si="23"/>
        <v>8666.67</v>
      </c>
      <c r="T256" s="16">
        <f>(S256/(Notes!$I$28+Notes!$I$52))*Notes!$I$33</f>
        <v>431.30134918047895</v>
      </c>
      <c r="U256" s="16">
        <f t="shared" si="24"/>
        <v>909.79713491804796</v>
      </c>
      <c r="V256" s="16">
        <f t="shared" si="25"/>
        <v>10007.77</v>
      </c>
      <c r="W256" s="79">
        <f t="shared" si="26"/>
        <v>2.0567657705714896E-4</v>
      </c>
      <c r="X256" s="75">
        <f t="shared" si="27"/>
        <v>9255.4500000000007</v>
      </c>
      <c r="Y256" s="75">
        <f t="shared" si="28"/>
        <v>32.700000000000003</v>
      </c>
      <c r="Z256" s="82">
        <f t="shared" si="29"/>
        <v>9288.1500000000015</v>
      </c>
    </row>
    <row r="257" spans="1:26" s="5" customFormat="1" ht="15" x14ac:dyDescent="0.2">
      <c r="A257" s="37">
        <v>254</v>
      </c>
      <c r="B257" s="177">
        <v>1.1000000000000001</v>
      </c>
      <c r="C257" s="177" t="s">
        <v>99</v>
      </c>
      <c r="D257" s="37">
        <v>12</v>
      </c>
      <c r="E257" s="66" t="s">
        <v>133</v>
      </c>
      <c r="F257" s="66" t="s">
        <v>55</v>
      </c>
      <c r="G257" s="38">
        <v>1977</v>
      </c>
      <c r="H257" s="46">
        <v>70</v>
      </c>
      <c r="I257" s="67" t="s">
        <v>101</v>
      </c>
      <c r="J257" s="16">
        <v>550</v>
      </c>
      <c r="K257" s="16">
        <v>38500</v>
      </c>
      <c r="L257" s="44" t="s">
        <v>102</v>
      </c>
      <c r="M257" s="44" t="s">
        <v>102</v>
      </c>
      <c r="N257" s="38">
        <v>45</v>
      </c>
      <c r="O257" s="38">
        <v>60</v>
      </c>
      <c r="P257" s="17">
        <v>0.75</v>
      </c>
      <c r="Q257" s="16">
        <v>28875</v>
      </c>
      <c r="R257" s="16">
        <v>9625</v>
      </c>
      <c r="S257" s="16">
        <f t="shared" si="23"/>
        <v>9625</v>
      </c>
      <c r="T257" s="16">
        <f>(S257/(Notes!$I$28+Notes!$I$52))*Notes!$I$33</f>
        <v>478.99314106365074</v>
      </c>
      <c r="U257" s="16">
        <f t="shared" si="24"/>
        <v>1010.3993141063652</v>
      </c>
      <c r="V257" s="16">
        <f t="shared" si="25"/>
        <v>11114.39</v>
      </c>
      <c r="W257" s="79">
        <f t="shared" si="26"/>
        <v>2.284194871862768E-4</v>
      </c>
      <c r="X257" s="75">
        <f t="shared" si="27"/>
        <v>10278.879999999999</v>
      </c>
      <c r="Y257" s="75">
        <f t="shared" si="28"/>
        <v>36.32</v>
      </c>
      <c r="Z257" s="82">
        <f t="shared" si="29"/>
        <v>10315.199999999999</v>
      </c>
    </row>
    <row r="258" spans="1:26" s="5" customFormat="1" ht="15" x14ac:dyDescent="0.2">
      <c r="A258" s="37">
        <v>255</v>
      </c>
      <c r="B258" s="177">
        <v>1.1000000000000001</v>
      </c>
      <c r="C258" s="177" t="s">
        <v>99</v>
      </c>
      <c r="D258" s="37">
        <v>16</v>
      </c>
      <c r="E258" s="66" t="s">
        <v>134</v>
      </c>
      <c r="F258" s="66" t="s">
        <v>55</v>
      </c>
      <c r="G258" s="38">
        <v>1984</v>
      </c>
      <c r="H258" s="46">
        <v>210</v>
      </c>
      <c r="I258" s="67" t="s">
        <v>101</v>
      </c>
      <c r="J258" s="16">
        <v>650</v>
      </c>
      <c r="K258" s="16">
        <v>136500</v>
      </c>
      <c r="L258" s="44" t="s">
        <v>102</v>
      </c>
      <c r="M258" s="44" t="s">
        <v>102</v>
      </c>
      <c r="N258" s="38">
        <v>38</v>
      </c>
      <c r="O258" s="38">
        <v>60</v>
      </c>
      <c r="P258" s="17">
        <v>0.63</v>
      </c>
      <c r="Q258" s="16">
        <v>86450</v>
      </c>
      <c r="R258" s="16">
        <v>50050</v>
      </c>
      <c r="S258" s="16">
        <f t="shared" si="23"/>
        <v>50050</v>
      </c>
      <c r="T258" s="16">
        <f>(S258/(Notes!$I$28+Notes!$I$52))*Notes!$I$33</f>
        <v>2490.7643335309835</v>
      </c>
      <c r="U258" s="16">
        <f t="shared" si="24"/>
        <v>5254.0764333530988</v>
      </c>
      <c r="V258" s="16">
        <f t="shared" si="25"/>
        <v>57794.84</v>
      </c>
      <c r="W258" s="79">
        <f t="shared" si="26"/>
        <v>1.187781579988908E-3</v>
      </c>
      <c r="X258" s="75">
        <f t="shared" si="27"/>
        <v>53450.17</v>
      </c>
      <c r="Y258" s="75">
        <f t="shared" si="28"/>
        <v>188.86</v>
      </c>
      <c r="Z258" s="82">
        <f t="shared" si="29"/>
        <v>53639.03</v>
      </c>
    </row>
    <row r="259" spans="1:26" s="5" customFormat="1" ht="15" x14ac:dyDescent="0.2">
      <c r="A259" s="37">
        <v>256</v>
      </c>
      <c r="B259" s="177">
        <v>1.1000000000000001</v>
      </c>
      <c r="C259" s="177" t="s">
        <v>99</v>
      </c>
      <c r="D259" s="37">
        <v>16</v>
      </c>
      <c r="E259" s="66" t="s">
        <v>134</v>
      </c>
      <c r="F259" s="66" t="s">
        <v>55</v>
      </c>
      <c r="G259" s="38">
        <v>1990</v>
      </c>
      <c r="H259" s="46">
        <v>80</v>
      </c>
      <c r="I259" s="67" t="s">
        <v>101</v>
      </c>
      <c r="J259" s="16">
        <v>650</v>
      </c>
      <c r="K259" s="16">
        <v>52000</v>
      </c>
      <c r="L259" s="44" t="s">
        <v>102</v>
      </c>
      <c r="M259" s="44" t="s">
        <v>102</v>
      </c>
      <c r="N259" s="38">
        <v>32</v>
      </c>
      <c r="O259" s="38">
        <v>60</v>
      </c>
      <c r="P259" s="17">
        <v>0.53</v>
      </c>
      <c r="Q259" s="16">
        <v>27733.33</v>
      </c>
      <c r="R259" s="16">
        <v>24266.67</v>
      </c>
      <c r="S259" s="16">
        <f t="shared" si="23"/>
        <v>24266.67</v>
      </c>
      <c r="T259" s="16">
        <f>(S259/(Notes!$I$28+Notes!$I$52))*Notes!$I$33</f>
        <v>1207.6434791122142</v>
      </c>
      <c r="U259" s="16">
        <f t="shared" si="24"/>
        <v>2547.4313479112216</v>
      </c>
      <c r="V259" s="16">
        <f t="shared" si="25"/>
        <v>28021.74</v>
      </c>
      <c r="W259" s="79">
        <f t="shared" si="26"/>
        <v>5.7589408693299235E-4</v>
      </c>
      <c r="X259" s="75">
        <f t="shared" si="27"/>
        <v>25915.23</v>
      </c>
      <c r="Y259" s="75">
        <f t="shared" si="28"/>
        <v>91.57</v>
      </c>
      <c r="Z259" s="82">
        <f t="shared" si="29"/>
        <v>26006.799999999999</v>
      </c>
    </row>
    <row r="260" spans="1:26" s="5" customFormat="1" ht="15" x14ac:dyDescent="0.2">
      <c r="A260" s="37">
        <v>257</v>
      </c>
      <c r="B260" s="177">
        <v>1.1000000000000001</v>
      </c>
      <c r="C260" s="177" t="s">
        <v>99</v>
      </c>
      <c r="D260" s="37">
        <v>30</v>
      </c>
      <c r="E260" s="66" t="s">
        <v>135</v>
      </c>
      <c r="F260" s="66" t="s">
        <v>55</v>
      </c>
      <c r="G260" s="38">
        <v>1993</v>
      </c>
      <c r="H260" s="46">
        <v>66</v>
      </c>
      <c r="I260" s="67" t="s">
        <v>101</v>
      </c>
      <c r="J260" s="16">
        <v>900</v>
      </c>
      <c r="K260" s="16">
        <v>59400</v>
      </c>
      <c r="L260" s="44" t="s">
        <v>102</v>
      </c>
      <c r="M260" s="44" t="s">
        <v>102</v>
      </c>
      <c r="N260" s="38">
        <v>29</v>
      </c>
      <c r="O260" s="38">
        <v>60</v>
      </c>
      <c r="P260" s="17">
        <v>0.48</v>
      </c>
      <c r="Q260" s="16">
        <v>28710</v>
      </c>
      <c r="R260" s="16">
        <v>30690</v>
      </c>
      <c r="S260" s="16">
        <f t="shared" ref="S260:S294" si="30">R260</f>
        <v>30690</v>
      </c>
      <c r="T260" s="16">
        <f>(S260/(Notes!$I$28+Notes!$I$52))*Notes!$I$33</f>
        <v>1527.3038440772407</v>
      </c>
      <c r="U260" s="16">
        <f t="shared" ref="U260:U294" si="31">(S260+T260)*0.1</f>
        <v>3221.7303844077242</v>
      </c>
      <c r="V260" s="16">
        <f t="shared" ref="V260:V294" si="32">ROUND(S260+T260+U260,2)</f>
        <v>35439.03</v>
      </c>
      <c r="W260" s="79">
        <f t="shared" ref="W260:W294" si="33">V260/($V$1418)</f>
        <v>7.283319245571803E-4</v>
      </c>
      <c r="X260" s="75">
        <f t="shared" ref="X260:X288" si="34">ROUND(W260*($X$1),2)</f>
        <v>32774.94</v>
      </c>
      <c r="Y260" s="75">
        <f t="shared" ref="Y260:Y288" si="35">ROUND(W260*$Y$2,2)</f>
        <v>115.8</v>
      </c>
      <c r="Z260" s="82">
        <f t="shared" si="29"/>
        <v>32890.740000000005</v>
      </c>
    </row>
    <row r="261" spans="1:26" s="5" customFormat="1" ht="15" x14ac:dyDescent="0.2">
      <c r="A261" s="37">
        <v>258</v>
      </c>
      <c r="B261" s="177">
        <v>1.1000000000000001</v>
      </c>
      <c r="C261" s="177" t="s">
        <v>99</v>
      </c>
      <c r="D261" s="37">
        <v>16</v>
      </c>
      <c r="E261" s="66" t="s">
        <v>134</v>
      </c>
      <c r="F261" s="66" t="s">
        <v>55</v>
      </c>
      <c r="G261" s="38">
        <v>1998</v>
      </c>
      <c r="H261" s="46">
        <v>171</v>
      </c>
      <c r="I261" s="67" t="s">
        <v>101</v>
      </c>
      <c r="J261" s="16">
        <v>650</v>
      </c>
      <c r="K261" s="16">
        <v>111150</v>
      </c>
      <c r="L261" s="44" t="s">
        <v>102</v>
      </c>
      <c r="M261" s="44" t="s">
        <v>102</v>
      </c>
      <c r="N261" s="38">
        <v>24</v>
      </c>
      <c r="O261" s="38">
        <v>60</v>
      </c>
      <c r="P261" s="17">
        <v>0.4</v>
      </c>
      <c r="Q261" s="16">
        <v>44460</v>
      </c>
      <c r="R261" s="16">
        <v>66690</v>
      </c>
      <c r="S261" s="16">
        <f t="shared" si="30"/>
        <v>66690</v>
      </c>
      <c r="T261" s="16">
        <f>(S261/(Notes!$I$28+Notes!$I$52))*Notes!$I$33</f>
        <v>3318.8626054581678</v>
      </c>
      <c r="U261" s="16">
        <f t="shared" si="31"/>
        <v>7000.8862605458171</v>
      </c>
      <c r="V261" s="16">
        <f t="shared" si="32"/>
        <v>77009.75</v>
      </c>
      <c r="W261" s="79">
        <f t="shared" si="33"/>
        <v>1.5826804353044461E-3</v>
      </c>
      <c r="X261" s="75">
        <f t="shared" si="34"/>
        <v>71220.62</v>
      </c>
      <c r="Y261" s="75">
        <f t="shared" si="35"/>
        <v>251.65</v>
      </c>
      <c r="Z261" s="82">
        <f t="shared" si="29"/>
        <v>71472.26999999999</v>
      </c>
    </row>
    <row r="262" spans="1:26" s="5" customFormat="1" ht="15" x14ac:dyDescent="0.2">
      <c r="A262" s="37">
        <v>259</v>
      </c>
      <c r="B262" s="177">
        <v>1.1000000000000001</v>
      </c>
      <c r="C262" s="177" t="s">
        <v>99</v>
      </c>
      <c r="D262" s="37">
        <v>30</v>
      </c>
      <c r="E262" s="66" t="s">
        <v>135</v>
      </c>
      <c r="F262" s="66" t="s">
        <v>55</v>
      </c>
      <c r="G262" s="38">
        <v>1998</v>
      </c>
      <c r="H262" s="46">
        <v>167</v>
      </c>
      <c r="I262" s="67" t="s">
        <v>101</v>
      </c>
      <c r="J262" s="16">
        <v>900</v>
      </c>
      <c r="K262" s="16">
        <v>150300</v>
      </c>
      <c r="L262" s="44" t="s">
        <v>102</v>
      </c>
      <c r="M262" s="44" t="s">
        <v>102</v>
      </c>
      <c r="N262" s="38">
        <v>24</v>
      </c>
      <c r="O262" s="38">
        <v>60</v>
      </c>
      <c r="P262" s="17">
        <v>0.4</v>
      </c>
      <c r="Q262" s="16">
        <v>60120</v>
      </c>
      <c r="R262" s="16">
        <v>90180</v>
      </c>
      <c r="S262" s="16">
        <f t="shared" si="30"/>
        <v>90180</v>
      </c>
      <c r="T262" s="16">
        <f>(S262/(Notes!$I$28+Notes!$I$52))*Notes!$I$33</f>
        <v>4487.854697259223</v>
      </c>
      <c r="U262" s="16">
        <f t="shared" si="31"/>
        <v>9466.7854697259227</v>
      </c>
      <c r="V262" s="16">
        <f t="shared" si="32"/>
        <v>104134.64</v>
      </c>
      <c r="W262" s="79">
        <f t="shared" si="33"/>
        <v>2.1401427399189293E-3</v>
      </c>
      <c r="X262" s="75">
        <f t="shared" si="34"/>
        <v>96306.42</v>
      </c>
      <c r="Y262" s="75">
        <f t="shared" si="35"/>
        <v>340.28</v>
      </c>
      <c r="Z262" s="82">
        <f t="shared" ref="Z262:Z294" si="36">X262+Y262</f>
        <v>96646.7</v>
      </c>
    </row>
    <row r="263" spans="1:26" s="5" customFormat="1" ht="15" x14ac:dyDescent="0.2">
      <c r="A263" s="37">
        <v>260</v>
      </c>
      <c r="B263" s="177">
        <v>1.1000000000000001</v>
      </c>
      <c r="C263" s="177" t="s">
        <v>99</v>
      </c>
      <c r="D263" s="37">
        <v>18</v>
      </c>
      <c r="E263" s="66" t="s">
        <v>136</v>
      </c>
      <c r="F263" s="66" t="s">
        <v>55</v>
      </c>
      <c r="G263" s="38">
        <v>1998</v>
      </c>
      <c r="H263" s="46">
        <v>65</v>
      </c>
      <c r="I263" s="67" t="s">
        <v>101</v>
      </c>
      <c r="J263" s="16">
        <v>750</v>
      </c>
      <c r="K263" s="16">
        <v>48750</v>
      </c>
      <c r="L263" s="44" t="s">
        <v>102</v>
      </c>
      <c r="M263" s="44" t="s">
        <v>102</v>
      </c>
      <c r="N263" s="38">
        <v>24</v>
      </c>
      <c r="O263" s="38">
        <v>60</v>
      </c>
      <c r="P263" s="17">
        <v>0.4</v>
      </c>
      <c r="Q263" s="16">
        <v>19500</v>
      </c>
      <c r="R263" s="16">
        <v>29250</v>
      </c>
      <c r="S263" s="16">
        <f t="shared" si="30"/>
        <v>29250</v>
      </c>
      <c r="T263" s="16">
        <f>(S263/(Notes!$I$28+Notes!$I$52))*Notes!$I$33</f>
        <v>1455.6414936220035</v>
      </c>
      <c r="U263" s="16">
        <f t="shared" si="31"/>
        <v>3070.5641493622006</v>
      </c>
      <c r="V263" s="16">
        <f t="shared" si="32"/>
        <v>33776.21</v>
      </c>
      <c r="W263" s="79">
        <f t="shared" si="33"/>
        <v>6.9415816498215332E-4</v>
      </c>
      <c r="X263" s="75">
        <f t="shared" si="34"/>
        <v>31237.119999999999</v>
      </c>
      <c r="Y263" s="75">
        <f t="shared" si="35"/>
        <v>110.37</v>
      </c>
      <c r="Z263" s="82">
        <f t="shared" si="36"/>
        <v>31347.489999999998</v>
      </c>
    </row>
    <row r="264" spans="1:26" s="5" customFormat="1" ht="15" x14ac:dyDescent="0.2">
      <c r="A264" s="37">
        <v>261</v>
      </c>
      <c r="B264" s="177">
        <v>1.1000000000000001</v>
      </c>
      <c r="C264" s="177" t="s">
        <v>99</v>
      </c>
      <c r="D264" s="37">
        <v>16</v>
      </c>
      <c r="E264" s="66" t="s">
        <v>134</v>
      </c>
      <c r="F264" s="66" t="s">
        <v>55</v>
      </c>
      <c r="G264" s="38">
        <v>2004</v>
      </c>
      <c r="H264" s="46">
        <v>72</v>
      </c>
      <c r="I264" s="67" t="s">
        <v>101</v>
      </c>
      <c r="J264" s="16">
        <v>650</v>
      </c>
      <c r="K264" s="16">
        <v>46800</v>
      </c>
      <c r="L264" s="44" t="s">
        <v>102</v>
      </c>
      <c r="M264" s="44" t="s">
        <v>102</v>
      </c>
      <c r="N264" s="38">
        <v>18</v>
      </c>
      <c r="O264" s="38">
        <v>60</v>
      </c>
      <c r="P264" s="17">
        <v>0.3</v>
      </c>
      <c r="Q264" s="16">
        <v>14040</v>
      </c>
      <c r="R264" s="16">
        <v>32760</v>
      </c>
      <c r="S264" s="16">
        <f t="shared" si="30"/>
        <v>32760</v>
      </c>
      <c r="T264" s="16">
        <f>(S264/(Notes!$I$28+Notes!$I$52))*Notes!$I$33</f>
        <v>1630.3184728566439</v>
      </c>
      <c r="U264" s="16">
        <f t="shared" si="31"/>
        <v>3439.0318472856643</v>
      </c>
      <c r="V264" s="16">
        <f t="shared" si="32"/>
        <v>37829.35</v>
      </c>
      <c r="W264" s="79">
        <f t="shared" si="33"/>
        <v>7.7745703791122869E-4</v>
      </c>
      <c r="X264" s="75">
        <f t="shared" si="34"/>
        <v>34985.57</v>
      </c>
      <c r="Y264" s="75">
        <f t="shared" si="35"/>
        <v>123.62</v>
      </c>
      <c r="Z264" s="82">
        <f t="shared" si="36"/>
        <v>35109.19</v>
      </c>
    </row>
    <row r="265" spans="1:26" s="5" customFormat="1" ht="15" x14ac:dyDescent="0.2">
      <c r="A265" s="37">
        <v>262</v>
      </c>
      <c r="B265" s="177">
        <v>1.1000000000000001</v>
      </c>
      <c r="C265" s="177" t="s">
        <v>99</v>
      </c>
      <c r="D265" s="37">
        <v>30</v>
      </c>
      <c r="E265" s="66" t="s">
        <v>135</v>
      </c>
      <c r="F265" s="66" t="s">
        <v>55</v>
      </c>
      <c r="G265" s="38">
        <v>2004</v>
      </c>
      <c r="H265" s="46">
        <v>65</v>
      </c>
      <c r="I265" s="67" t="s">
        <v>101</v>
      </c>
      <c r="J265" s="16">
        <v>900</v>
      </c>
      <c r="K265" s="16">
        <v>58500</v>
      </c>
      <c r="L265" s="44" t="s">
        <v>102</v>
      </c>
      <c r="M265" s="44" t="s">
        <v>102</v>
      </c>
      <c r="N265" s="38">
        <v>18</v>
      </c>
      <c r="O265" s="38">
        <v>60</v>
      </c>
      <c r="P265" s="17">
        <v>0.3</v>
      </c>
      <c r="Q265" s="16">
        <v>17550</v>
      </c>
      <c r="R265" s="16">
        <v>40950</v>
      </c>
      <c r="S265" s="16">
        <f t="shared" si="30"/>
        <v>40950</v>
      </c>
      <c r="T265" s="16">
        <f>(S265/(Notes!$I$28+Notes!$I$52))*Notes!$I$33</f>
        <v>2037.8980910708046</v>
      </c>
      <c r="U265" s="16">
        <f t="shared" si="31"/>
        <v>4298.7898091070811</v>
      </c>
      <c r="V265" s="16">
        <f t="shared" si="32"/>
        <v>47286.69</v>
      </c>
      <c r="W265" s="79">
        <f t="shared" si="33"/>
        <v>9.7182134876825851E-4</v>
      </c>
      <c r="X265" s="75">
        <f t="shared" si="34"/>
        <v>43731.96</v>
      </c>
      <c r="Y265" s="75">
        <f t="shared" si="35"/>
        <v>154.52000000000001</v>
      </c>
      <c r="Z265" s="82">
        <f t="shared" si="36"/>
        <v>43886.479999999996</v>
      </c>
    </row>
    <row r="266" spans="1:26" s="5" customFormat="1" ht="15" x14ac:dyDescent="0.2">
      <c r="A266" s="37">
        <v>263</v>
      </c>
      <c r="B266" s="177">
        <v>1.1000000000000001</v>
      </c>
      <c r="C266" s="177" t="s">
        <v>99</v>
      </c>
      <c r="D266" s="37">
        <v>16</v>
      </c>
      <c r="E266" s="66" t="s">
        <v>134</v>
      </c>
      <c r="F266" s="66" t="s">
        <v>55</v>
      </c>
      <c r="G266" s="38">
        <v>2005</v>
      </c>
      <c r="H266" s="46">
        <v>73</v>
      </c>
      <c r="I266" s="67" t="s">
        <v>101</v>
      </c>
      <c r="J266" s="16">
        <v>650</v>
      </c>
      <c r="K266" s="16">
        <v>47450</v>
      </c>
      <c r="L266" s="44" t="s">
        <v>102</v>
      </c>
      <c r="M266" s="44" t="s">
        <v>102</v>
      </c>
      <c r="N266" s="38">
        <v>17</v>
      </c>
      <c r="O266" s="38">
        <v>60</v>
      </c>
      <c r="P266" s="17">
        <v>0.28000000000000003</v>
      </c>
      <c r="Q266" s="16">
        <v>13444.17</v>
      </c>
      <c r="R266" s="16">
        <v>34005.83</v>
      </c>
      <c r="S266" s="16">
        <f t="shared" si="30"/>
        <v>34005.83</v>
      </c>
      <c r="T266" s="16">
        <f>(S266/(Notes!$I$28+Notes!$I$52))*Notes!$I$33</f>
        <v>1692.3178520702884</v>
      </c>
      <c r="U266" s="16">
        <f t="shared" si="31"/>
        <v>3569.8147852070288</v>
      </c>
      <c r="V266" s="16">
        <f t="shared" si="32"/>
        <v>39267.96</v>
      </c>
      <c r="W266" s="79">
        <f t="shared" si="33"/>
        <v>8.0702290328585108E-4</v>
      </c>
      <c r="X266" s="75">
        <f t="shared" si="34"/>
        <v>36316.03</v>
      </c>
      <c r="Y266" s="75">
        <f t="shared" si="35"/>
        <v>128.32</v>
      </c>
      <c r="Z266" s="82">
        <f t="shared" si="36"/>
        <v>36444.35</v>
      </c>
    </row>
    <row r="267" spans="1:26" s="5" customFormat="1" ht="15" x14ac:dyDescent="0.2">
      <c r="A267" s="37">
        <v>264</v>
      </c>
      <c r="B267" s="177">
        <v>1.1000000000000001</v>
      </c>
      <c r="C267" s="177" t="s">
        <v>99</v>
      </c>
      <c r="D267" s="37">
        <v>16</v>
      </c>
      <c r="E267" s="66" t="s">
        <v>134</v>
      </c>
      <c r="F267" s="66" t="s">
        <v>55</v>
      </c>
      <c r="G267" s="38">
        <v>2006</v>
      </c>
      <c r="H267" s="46">
        <v>83</v>
      </c>
      <c r="I267" s="67" t="s">
        <v>101</v>
      </c>
      <c r="J267" s="16">
        <v>650</v>
      </c>
      <c r="K267" s="16">
        <v>53950</v>
      </c>
      <c r="L267" s="44" t="s">
        <v>102</v>
      </c>
      <c r="M267" s="44" t="s">
        <v>102</v>
      </c>
      <c r="N267" s="38">
        <v>16</v>
      </c>
      <c r="O267" s="38">
        <v>60</v>
      </c>
      <c r="P267" s="17">
        <v>0.27</v>
      </c>
      <c r="Q267" s="16">
        <v>14386.67</v>
      </c>
      <c r="R267" s="16">
        <v>39563.33</v>
      </c>
      <c r="S267" s="16">
        <f t="shared" si="30"/>
        <v>39563.33</v>
      </c>
      <c r="T267" s="16">
        <f>(S267/(Notes!$I$28+Notes!$I$52))*Notes!$I$33</f>
        <v>1968.8897358584693</v>
      </c>
      <c r="U267" s="16">
        <f t="shared" si="31"/>
        <v>4153.221973585848</v>
      </c>
      <c r="V267" s="16">
        <f t="shared" si="32"/>
        <v>45685.440000000002</v>
      </c>
      <c r="W267" s="79">
        <f t="shared" si="33"/>
        <v>9.3891295668762915E-4</v>
      </c>
      <c r="X267" s="75">
        <f t="shared" si="34"/>
        <v>42251.08</v>
      </c>
      <c r="Y267" s="75">
        <f t="shared" si="35"/>
        <v>149.29</v>
      </c>
      <c r="Z267" s="82">
        <f t="shared" si="36"/>
        <v>42400.37</v>
      </c>
    </row>
    <row r="268" spans="1:26" s="5" customFormat="1" ht="15" x14ac:dyDescent="0.2">
      <c r="A268" s="37">
        <v>265</v>
      </c>
      <c r="B268" s="177">
        <v>1.1000000000000001</v>
      </c>
      <c r="C268" s="177" t="s">
        <v>99</v>
      </c>
      <c r="D268" s="37">
        <v>10</v>
      </c>
      <c r="E268" s="66" t="s">
        <v>132</v>
      </c>
      <c r="F268" s="66" t="s">
        <v>55</v>
      </c>
      <c r="G268" s="38">
        <v>2015</v>
      </c>
      <c r="H268" s="46">
        <v>92</v>
      </c>
      <c r="I268" s="67" t="s">
        <v>101</v>
      </c>
      <c r="J268" s="16">
        <v>500</v>
      </c>
      <c r="K268" s="16">
        <v>46000</v>
      </c>
      <c r="L268" s="44" t="s">
        <v>102</v>
      </c>
      <c r="M268" s="44" t="s">
        <v>102</v>
      </c>
      <c r="N268" s="38">
        <v>7</v>
      </c>
      <c r="O268" s="38">
        <v>60</v>
      </c>
      <c r="P268" s="17">
        <v>0.12</v>
      </c>
      <c r="Q268" s="16">
        <v>5366.67</v>
      </c>
      <c r="R268" s="16">
        <v>40633.33</v>
      </c>
      <c r="S268" s="16">
        <f t="shared" si="30"/>
        <v>40633.33</v>
      </c>
      <c r="T268" s="16">
        <f>(S268/(Notes!$I$28+Notes!$I$52))*Notes!$I$33</f>
        <v>2022.1388434884022</v>
      </c>
      <c r="U268" s="16">
        <f t="shared" si="31"/>
        <v>4265.5468843488406</v>
      </c>
      <c r="V268" s="16">
        <f t="shared" si="32"/>
        <v>46921.02</v>
      </c>
      <c r="W268" s="79">
        <f t="shared" si="33"/>
        <v>9.6430621263578458E-4</v>
      </c>
      <c r="X268" s="75">
        <f t="shared" si="34"/>
        <v>43393.78</v>
      </c>
      <c r="Y268" s="75">
        <f t="shared" si="35"/>
        <v>153.32</v>
      </c>
      <c r="Z268" s="82">
        <f t="shared" si="36"/>
        <v>43547.1</v>
      </c>
    </row>
    <row r="269" spans="1:26" s="5" customFormat="1" ht="15" x14ac:dyDescent="0.2">
      <c r="A269" s="37">
        <v>266</v>
      </c>
      <c r="B269" s="177">
        <v>1.1000000000000001</v>
      </c>
      <c r="C269" s="177" t="s">
        <v>99</v>
      </c>
      <c r="D269" s="37">
        <v>30</v>
      </c>
      <c r="E269" s="66" t="s">
        <v>135</v>
      </c>
      <c r="F269" s="66" t="s">
        <v>55</v>
      </c>
      <c r="G269" s="38">
        <v>2018</v>
      </c>
      <c r="H269" s="46">
        <v>129</v>
      </c>
      <c r="I269" s="67" t="s">
        <v>101</v>
      </c>
      <c r="J269" s="16">
        <v>900</v>
      </c>
      <c r="K269" s="16">
        <v>116100</v>
      </c>
      <c r="L269" s="44" t="s">
        <v>102</v>
      </c>
      <c r="M269" s="44" t="s">
        <v>102</v>
      </c>
      <c r="N269" s="38">
        <v>4</v>
      </c>
      <c r="O269" s="38">
        <v>60</v>
      </c>
      <c r="P269" s="17">
        <v>7.0000000000000007E-2</v>
      </c>
      <c r="Q269" s="16">
        <v>7740</v>
      </c>
      <c r="R269" s="16">
        <v>108360</v>
      </c>
      <c r="S269" s="16">
        <f t="shared" si="30"/>
        <v>108360</v>
      </c>
      <c r="T269" s="16">
        <f>(S269/(Notes!$I$28+Notes!$I$52))*Notes!$I$33</f>
        <v>5392.591871756591</v>
      </c>
      <c r="U269" s="16">
        <f t="shared" si="31"/>
        <v>11375.259187175659</v>
      </c>
      <c r="V269" s="16">
        <f t="shared" si="32"/>
        <v>125127.85</v>
      </c>
      <c r="W269" s="79">
        <f t="shared" si="33"/>
        <v>2.5715886638602182E-3</v>
      </c>
      <c r="X269" s="75">
        <f t="shared" si="34"/>
        <v>115721.49</v>
      </c>
      <c r="Y269" s="75">
        <f t="shared" si="35"/>
        <v>408.88</v>
      </c>
      <c r="Z269" s="82">
        <f t="shared" si="36"/>
        <v>116130.37000000001</v>
      </c>
    </row>
    <row r="270" spans="1:26" s="5" customFormat="1" ht="15" x14ac:dyDescent="0.2">
      <c r="A270" s="37">
        <v>267</v>
      </c>
      <c r="B270" s="177">
        <v>1.1000000000000001</v>
      </c>
      <c r="C270" s="177" t="s">
        <v>99</v>
      </c>
      <c r="D270" s="37">
        <v>12</v>
      </c>
      <c r="E270" s="66" t="s">
        <v>131</v>
      </c>
      <c r="F270" s="66" t="s">
        <v>55</v>
      </c>
      <c r="G270" s="38">
        <v>1994</v>
      </c>
      <c r="H270" s="46">
        <v>941.88</v>
      </c>
      <c r="I270" s="67" t="s">
        <v>101</v>
      </c>
      <c r="J270" s="16">
        <v>95</v>
      </c>
      <c r="K270" s="16">
        <v>89478.96</v>
      </c>
      <c r="L270" s="44" t="s">
        <v>102</v>
      </c>
      <c r="M270" s="44" t="s">
        <v>102</v>
      </c>
      <c r="N270" s="38">
        <v>28</v>
      </c>
      <c r="O270" s="38">
        <v>75</v>
      </c>
      <c r="P270" s="17">
        <v>0.37</v>
      </c>
      <c r="Q270" s="16">
        <v>33405.480000000003</v>
      </c>
      <c r="R270" s="16">
        <v>56073.48</v>
      </c>
      <c r="S270" s="16">
        <f t="shared" si="30"/>
        <v>56073.48</v>
      </c>
      <c r="T270" s="16">
        <f>(S270/(Notes!$I$28+Notes!$I$52))*Notes!$I$33</f>
        <v>2790.5259548643949</v>
      </c>
      <c r="U270" s="16">
        <f t="shared" si="31"/>
        <v>5886.4005954864406</v>
      </c>
      <c r="V270" s="16">
        <f t="shared" si="32"/>
        <v>64750.41</v>
      </c>
      <c r="W270" s="79">
        <f t="shared" si="33"/>
        <v>1.3307302917480105E-3</v>
      </c>
      <c r="X270" s="75">
        <f t="shared" si="34"/>
        <v>59882.86</v>
      </c>
      <c r="Y270" s="75">
        <f t="shared" si="35"/>
        <v>211.59</v>
      </c>
      <c r="Z270" s="82">
        <f t="shared" si="36"/>
        <v>60094.45</v>
      </c>
    </row>
    <row r="271" spans="1:26" s="5" customFormat="1" ht="15" x14ac:dyDescent="0.2">
      <c r="A271" s="37">
        <v>268</v>
      </c>
      <c r="B271" s="177">
        <v>1.1000000000000001</v>
      </c>
      <c r="C271" s="177" t="s">
        <v>99</v>
      </c>
      <c r="D271" s="37">
        <v>12</v>
      </c>
      <c r="E271" s="66" t="s">
        <v>137</v>
      </c>
      <c r="F271" s="66" t="s">
        <v>55</v>
      </c>
      <c r="G271" s="38">
        <v>1994</v>
      </c>
      <c r="H271" s="46">
        <v>121.81</v>
      </c>
      <c r="I271" s="67" t="s">
        <v>101</v>
      </c>
      <c r="J271" s="16">
        <v>124</v>
      </c>
      <c r="K271" s="16">
        <v>15104.34</v>
      </c>
      <c r="L271" s="44" t="s">
        <v>102</v>
      </c>
      <c r="M271" s="44" t="s">
        <v>102</v>
      </c>
      <c r="N271" s="38">
        <v>28</v>
      </c>
      <c r="O271" s="38">
        <v>60</v>
      </c>
      <c r="P271" s="17">
        <v>0.47</v>
      </c>
      <c r="Q271" s="16">
        <v>7048.69</v>
      </c>
      <c r="R271" s="16">
        <v>8055.65</v>
      </c>
      <c r="S271" s="16">
        <f t="shared" si="30"/>
        <v>8055.65</v>
      </c>
      <c r="T271" s="16">
        <f>(S271/(Notes!$I$28+Notes!$I$52))*Notes!$I$33</f>
        <v>400.89362044772963</v>
      </c>
      <c r="U271" s="16">
        <f t="shared" si="31"/>
        <v>845.65436204477305</v>
      </c>
      <c r="V271" s="16">
        <f t="shared" si="32"/>
        <v>9302.2000000000007</v>
      </c>
      <c r="W271" s="79">
        <f t="shared" si="33"/>
        <v>1.9117592181884784E-4</v>
      </c>
      <c r="X271" s="75">
        <f t="shared" si="34"/>
        <v>8602.92</v>
      </c>
      <c r="Y271" s="75">
        <f t="shared" si="35"/>
        <v>30.4</v>
      </c>
      <c r="Z271" s="82">
        <f t="shared" si="36"/>
        <v>8633.32</v>
      </c>
    </row>
    <row r="272" spans="1:26" s="5" customFormat="1" ht="15" x14ac:dyDescent="0.2">
      <c r="A272" s="37">
        <v>269</v>
      </c>
      <c r="B272" s="177">
        <v>1.1000000000000001</v>
      </c>
      <c r="C272" s="177" t="s">
        <v>99</v>
      </c>
      <c r="D272" s="37">
        <v>12</v>
      </c>
      <c r="E272" s="66" t="s">
        <v>131</v>
      </c>
      <c r="F272" s="66" t="s">
        <v>55</v>
      </c>
      <c r="G272" s="38">
        <v>1997</v>
      </c>
      <c r="H272" s="47">
        <v>2261.31</v>
      </c>
      <c r="I272" s="67" t="s">
        <v>101</v>
      </c>
      <c r="J272" s="16">
        <v>95</v>
      </c>
      <c r="K272" s="16">
        <v>214824.71</v>
      </c>
      <c r="L272" s="44" t="s">
        <v>102</v>
      </c>
      <c r="M272" s="44" t="s">
        <v>102</v>
      </c>
      <c r="N272" s="38">
        <v>25</v>
      </c>
      <c r="O272" s="38">
        <v>75</v>
      </c>
      <c r="P272" s="17">
        <v>0.33</v>
      </c>
      <c r="Q272" s="16">
        <v>71608.240000000005</v>
      </c>
      <c r="R272" s="16">
        <v>143216.48000000001</v>
      </c>
      <c r="S272" s="16">
        <f t="shared" si="30"/>
        <v>143216.48000000001</v>
      </c>
      <c r="T272" s="16">
        <f>(S272/(Notes!$I$28+Notes!$I$52))*Notes!$I$33</f>
        <v>7127.2427643926776</v>
      </c>
      <c r="U272" s="16">
        <f t="shared" si="31"/>
        <v>15034.372276439268</v>
      </c>
      <c r="V272" s="16">
        <f t="shared" si="32"/>
        <v>165378.1</v>
      </c>
      <c r="W272" s="79">
        <f t="shared" si="33"/>
        <v>3.3987992857764399E-3</v>
      </c>
      <c r="X272" s="75">
        <f t="shared" si="34"/>
        <v>152945.97</v>
      </c>
      <c r="Y272" s="75">
        <f t="shared" si="35"/>
        <v>540.41</v>
      </c>
      <c r="Z272" s="82">
        <f t="shared" si="36"/>
        <v>153486.38</v>
      </c>
    </row>
    <row r="273" spans="1:26" s="5" customFormat="1" ht="15" x14ac:dyDescent="0.2">
      <c r="A273" s="37">
        <v>270</v>
      </c>
      <c r="B273" s="177">
        <v>1.1000000000000001</v>
      </c>
      <c r="C273" s="177" t="s">
        <v>99</v>
      </c>
      <c r="D273" s="37">
        <v>12</v>
      </c>
      <c r="E273" s="66" t="s">
        <v>131</v>
      </c>
      <c r="F273" s="66" t="s">
        <v>55</v>
      </c>
      <c r="G273" s="38">
        <v>1998</v>
      </c>
      <c r="H273" s="46">
        <v>21.18</v>
      </c>
      <c r="I273" s="67" t="s">
        <v>101</v>
      </c>
      <c r="J273" s="16">
        <v>95</v>
      </c>
      <c r="K273" s="16">
        <v>2011.85</v>
      </c>
      <c r="L273" s="44" t="s">
        <v>102</v>
      </c>
      <c r="M273" s="44" t="s">
        <v>102</v>
      </c>
      <c r="N273" s="38">
        <v>24</v>
      </c>
      <c r="O273" s="38">
        <v>75</v>
      </c>
      <c r="P273" s="17">
        <v>0.32</v>
      </c>
      <c r="Q273" s="16">
        <v>643.79</v>
      </c>
      <c r="R273" s="16">
        <v>1368.06</v>
      </c>
      <c r="S273" s="16">
        <f t="shared" si="30"/>
        <v>1368.06</v>
      </c>
      <c r="T273" s="16">
        <f>(S273/(Notes!$I$28+Notes!$I$52))*Notes!$I$33</f>
        <v>68.082218863744203</v>
      </c>
      <c r="U273" s="16">
        <f t="shared" si="31"/>
        <v>143.61422188637442</v>
      </c>
      <c r="V273" s="16">
        <f t="shared" si="32"/>
        <v>1579.76</v>
      </c>
      <c r="W273" s="79">
        <f t="shared" si="33"/>
        <v>3.24667362830882E-5</v>
      </c>
      <c r="X273" s="75">
        <f t="shared" si="34"/>
        <v>1461</v>
      </c>
      <c r="Y273" s="75">
        <f t="shared" si="35"/>
        <v>5.16</v>
      </c>
      <c r="Z273" s="82">
        <f t="shared" si="36"/>
        <v>1466.16</v>
      </c>
    </row>
    <row r="274" spans="1:26" s="5" customFormat="1" ht="15" x14ac:dyDescent="0.2">
      <c r="A274" s="37">
        <v>271</v>
      </c>
      <c r="B274" s="177">
        <v>1.1000000000000001</v>
      </c>
      <c r="C274" s="177" t="s">
        <v>99</v>
      </c>
      <c r="D274" s="37">
        <v>12</v>
      </c>
      <c r="E274" s="66" t="s">
        <v>131</v>
      </c>
      <c r="F274" s="66" t="s">
        <v>55</v>
      </c>
      <c r="G274" s="38">
        <v>1999</v>
      </c>
      <c r="H274" s="47">
        <v>2578.44</v>
      </c>
      <c r="I274" s="67" t="s">
        <v>101</v>
      </c>
      <c r="J274" s="16">
        <v>95</v>
      </c>
      <c r="K274" s="16">
        <v>244951.91</v>
      </c>
      <c r="L274" s="44" t="s">
        <v>102</v>
      </c>
      <c r="M274" s="44" t="s">
        <v>102</v>
      </c>
      <c r="N274" s="38">
        <v>23</v>
      </c>
      <c r="O274" s="38">
        <v>75</v>
      </c>
      <c r="P274" s="17">
        <v>0.31</v>
      </c>
      <c r="Q274" s="16">
        <v>75118.58</v>
      </c>
      <c r="R274" s="16">
        <v>169833.32</v>
      </c>
      <c r="S274" s="16">
        <f t="shared" si="30"/>
        <v>169833.32</v>
      </c>
      <c r="T274" s="16">
        <f>(S274/(Notes!$I$28+Notes!$I$52))*Notes!$I$33</f>
        <v>8451.8436783447414</v>
      </c>
      <c r="U274" s="16">
        <f t="shared" si="31"/>
        <v>17828.516367834476</v>
      </c>
      <c r="V274" s="16">
        <f t="shared" si="32"/>
        <v>196113.68</v>
      </c>
      <c r="W274" s="79">
        <f t="shared" si="33"/>
        <v>4.030467368502778E-3</v>
      </c>
      <c r="X274" s="75">
        <f t="shared" si="34"/>
        <v>181371.03</v>
      </c>
      <c r="Y274" s="75">
        <f t="shared" si="35"/>
        <v>640.84</v>
      </c>
      <c r="Z274" s="82">
        <f t="shared" si="36"/>
        <v>182011.87</v>
      </c>
    </row>
    <row r="275" spans="1:26" s="5" customFormat="1" ht="15" x14ac:dyDescent="0.2">
      <c r="A275" s="37">
        <v>272</v>
      </c>
      <c r="B275" s="177">
        <v>1.1000000000000001</v>
      </c>
      <c r="C275" s="177" t="s">
        <v>99</v>
      </c>
      <c r="D275" s="37">
        <v>12</v>
      </c>
      <c r="E275" s="66" t="s">
        <v>137</v>
      </c>
      <c r="F275" s="66" t="s">
        <v>55</v>
      </c>
      <c r="G275" s="38">
        <v>2000</v>
      </c>
      <c r="H275" s="46">
        <v>6.9</v>
      </c>
      <c r="I275" s="67" t="s">
        <v>101</v>
      </c>
      <c r="J275" s="16">
        <v>124</v>
      </c>
      <c r="K275" s="16">
        <v>856.07</v>
      </c>
      <c r="L275" s="44" t="s">
        <v>102</v>
      </c>
      <c r="M275" s="44" t="s">
        <v>102</v>
      </c>
      <c r="N275" s="38">
        <v>22</v>
      </c>
      <c r="O275" s="38">
        <v>60</v>
      </c>
      <c r="P275" s="17">
        <v>0.37</v>
      </c>
      <c r="Q275" s="16">
        <v>313.89</v>
      </c>
      <c r="R275" s="16">
        <v>542.17999999999995</v>
      </c>
      <c r="S275" s="16">
        <f t="shared" si="30"/>
        <v>542.17999999999995</v>
      </c>
      <c r="T275" s="16">
        <f>(S275/(Notes!$I$28+Notes!$I$52))*Notes!$I$33</f>
        <v>26.981870256819754</v>
      </c>
      <c r="U275" s="16">
        <f t="shared" si="31"/>
        <v>56.916187025681978</v>
      </c>
      <c r="V275" s="16">
        <f t="shared" si="32"/>
        <v>626.08000000000004</v>
      </c>
      <c r="W275" s="79">
        <f t="shared" si="33"/>
        <v>1.2867001476246938E-5</v>
      </c>
      <c r="X275" s="75">
        <f t="shared" si="34"/>
        <v>579.02</v>
      </c>
      <c r="Y275" s="75">
        <f t="shared" si="35"/>
        <v>2.0499999999999998</v>
      </c>
      <c r="Z275" s="82">
        <f t="shared" si="36"/>
        <v>581.06999999999994</v>
      </c>
    </row>
    <row r="276" spans="1:26" s="5" customFormat="1" ht="15" x14ac:dyDescent="0.2">
      <c r="A276" s="37">
        <v>273</v>
      </c>
      <c r="B276" s="177">
        <v>1.1000000000000001</v>
      </c>
      <c r="C276" s="177" t="s">
        <v>99</v>
      </c>
      <c r="D276" s="37">
        <v>12</v>
      </c>
      <c r="E276" s="66" t="s">
        <v>131</v>
      </c>
      <c r="F276" s="66" t="s">
        <v>55</v>
      </c>
      <c r="G276" s="38">
        <v>2001</v>
      </c>
      <c r="H276" s="47">
        <v>3543.16</v>
      </c>
      <c r="I276" s="67" t="s">
        <v>101</v>
      </c>
      <c r="J276" s="16">
        <v>95</v>
      </c>
      <c r="K276" s="16">
        <v>336599.74</v>
      </c>
      <c r="L276" s="44" t="s">
        <v>102</v>
      </c>
      <c r="M276" s="44" t="s">
        <v>102</v>
      </c>
      <c r="N276" s="38">
        <v>21</v>
      </c>
      <c r="O276" s="38">
        <v>75</v>
      </c>
      <c r="P276" s="17">
        <v>0.28000000000000003</v>
      </c>
      <c r="Q276" s="16">
        <v>94247.93</v>
      </c>
      <c r="R276" s="16">
        <v>242351.81</v>
      </c>
      <c r="S276" s="16">
        <f t="shared" si="30"/>
        <v>242351.81</v>
      </c>
      <c r="T276" s="16">
        <f>(S276/(Notes!$I$28+Notes!$I$52))*Notes!$I$33</f>
        <v>12060.764126167385</v>
      </c>
      <c r="U276" s="16">
        <f t="shared" si="31"/>
        <v>25441.257412616742</v>
      </c>
      <c r="V276" s="16">
        <f t="shared" si="32"/>
        <v>279853.83</v>
      </c>
      <c r="W276" s="79">
        <f t="shared" si="33"/>
        <v>5.7514688917444405E-3</v>
      </c>
      <c r="X276" s="75">
        <f t="shared" si="34"/>
        <v>258816.1</v>
      </c>
      <c r="Y276" s="75">
        <f t="shared" si="35"/>
        <v>914.48</v>
      </c>
      <c r="Z276" s="82">
        <f t="shared" si="36"/>
        <v>259730.58000000002</v>
      </c>
    </row>
    <row r="277" spans="1:26" s="5" customFormat="1" ht="15" x14ac:dyDescent="0.2">
      <c r="A277" s="37">
        <v>274</v>
      </c>
      <c r="B277" s="177">
        <v>1.1000000000000001</v>
      </c>
      <c r="C277" s="177" t="s">
        <v>99</v>
      </c>
      <c r="D277" s="37">
        <v>12</v>
      </c>
      <c r="E277" s="66" t="s">
        <v>131</v>
      </c>
      <c r="F277" s="66" t="s">
        <v>55</v>
      </c>
      <c r="G277" s="38">
        <v>2003</v>
      </c>
      <c r="H277" s="46">
        <v>834.89</v>
      </c>
      <c r="I277" s="67" t="s">
        <v>101</v>
      </c>
      <c r="J277" s="16">
        <v>95</v>
      </c>
      <c r="K277" s="16">
        <v>79314.45</v>
      </c>
      <c r="L277" s="44" t="s">
        <v>102</v>
      </c>
      <c r="M277" s="44" t="s">
        <v>102</v>
      </c>
      <c r="N277" s="38">
        <v>19</v>
      </c>
      <c r="O277" s="38">
        <v>75</v>
      </c>
      <c r="P277" s="17">
        <v>0.25</v>
      </c>
      <c r="Q277" s="16">
        <v>20093</v>
      </c>
      <c r="R277" s="16">
        <v>59221.46</v>
      </c>
      <c r="S277" s="16">
        <f t="shared" si="30"/>
        <v>59221.46</v>
      </c>
      <c r="T277" s="16">
        <f>(S277/(Notes!$I$28+Notes!$I$52))*Notes!$I$33</f>
        <v>2947.1868201325037</v>
      </c>
      <c r="U277" s="16">
        <f t="shared" si="31"/>
        <v>6216.8646820132508</v>
      </c>
      <c r="V277" s="16">
        <f t="shared" si="32"/>
        <v>68385.509999999995</v>
      </c>
      <c r="W277" s="79">
        <f t="shared" si="33"/>
        <v>1.4054377365894128E-3</v>
      </c>
      <c r="X277" s="75">
        <f t="shared" si="34"/>
        <v>63244.7</v>
      </c>
      <c r="Y277" s="75">
        <f t="shared" si="35"/>
        <v>223.46</v>
      </c>
      <c r="Z277" s="82">
        <f t="shared" si="36"/>
        <v>63468.159999999996</v>
      </c>
    </row>
    <row r="278" spans="1:26" s="5" customFormat="1" ht="15" x14ac:dyDescent="0.2">
      <c r="A278" s="37">
        <v>275</v>
      </c>
      <c r="B278" s="177">
        <v>1.1000000000000001</v>
      </c>
      <c r="C278" s="177" t="s">
        <v>99</v>
      </c>
      <c r="D278" s="37">
        <v>12</v>
      </c>
      <c r="E278" s="66" t="s">
        <v>131</v>
      </c>
      <c r="F278" s="66" t="s">
        <v>55</v>
      </c>
      <c r="G278" s="38">
        <v>2005</v>
      </c>
      <c r="H278" s="47">
        <v>1128.97</v>
      </c>
      <c r="I278" s="67" t="s">
        <v>101</v>
      </c>
      <c r="J278" s="16">
        <v>95</v>
      </c>
      <c r="K278" s="16">
        <v>107251.69</v>
      </c>
      <c r="L278" s="44" t="s">
        <v>102</v>
      </c>
      <c r="M278" s="44" t="s">
        <v>102</v>
      </c>
      <c r="N278" s="38">
        <v>17</v>
      </c>
      <c r="O278" s="38">
        <v>75</v>
      </c>
      <c r="P278" s="17">
        <v>0.23</v>
      </c>
      <c r="Q278" s="16">
        <v>24310.38</v>
      </c>
      <c r="R278" s="16">
        <v>82941.31</v>
      </c>
      <c r="S278" s="16">
        <f t="shared" si="30"/>
        <v>82941.31</v>
      </c>
      <c r="T278" s="16">
        <f>(S278/(Notes!$I$28+Notes!$I$52))*Notes!$I$33</f>
        <v>4127.6175169697644</v>
      </c>
      <c r="U278" s="16">
        <f t="shared" si="31"/>
        <v>8706.8927516969761</v>
      </c>
      <c r="V278" s="16">
        <f t="shared" si="32"/>
        <v>95775.82</v>
      </c>
      <c r="W278" s="79">
        <f t="shared" si="33"/>
        <v>1.9683548705097765E-3</v>
      </c>
      <c r="X278" s="75">
        <f t="shared" si="34"/>
        <v>88575.97</v>
      </c>
      <c r="Y278" s="75">
        <f t="shared" si="35"/>
        <v>312.97000000000003</v>
      </c>
      <c r="Z278" s="82">
        <f t="shared" si="36"/>
        <v>88888.94</v>
      </c>
    </row>
    <row r="279" spans="1:26" s="5" customFormat="1" ht="15" x14ac:dyDescent="0.2">
      <c r="A279" s="37">
        <v>276</v>
      </c>
      <c r="B279" s="177">
        <v>1.1000000000000001</v>
      </c>
      <c r="C279" s="177" t="s">
        <v>99</v>
      </c>
      <c r="D279" s="37">
        <v>12</v>
      </c>
      <c r="E279" s="66" t="s">
        <v>131</v>
      </c>
      <c r="F279" s="66" t="s">
        <v>55</v>
      </c>
      <c r="G279" s="38">
        <v>2006</v>
      </c>
      <c r="H279" s="46">
        <v>592.34</v>
      </c>
      <c r="I279" s="67" t="s">
        <v>101</v>
      </c>
      <c r="J279" s="16">
        <v>95</v>
      </c>
      <c r="K279" s="16">
        <v>56271.99</v>
      </c>
      <c r="L279" s="44" t="s">
        <v>102</v>
      </c>
      <c r="M279" s="44" t="s">
        <v>102</v>
      </c>
      <c r="N279" s="38">
        <v>16</v>
      </c>
      <c r="O279" s="38">
        <v>75</v>
      </c>
      <c r="P279" s="17">
        <v>0.21</v>
      </c>
      <c r="Q279" s="16">
        <v>12004.69</v>
      </c>
      <c r="R279" s="16">
        <v>44267.3</v>
      </c>
      <c r="S279" s="16">
        <f t="shared" si="30"/>
        <v>44267.3</v>
      </c>
      <c r="T279" s="16">
        <f>(S279/(Notes!$I$28+Notes!$I$52))*Notes!$I$33</f>
        <v>2202.9852543799425</v>
      </c>
      <c r="U279" s="16">
        <f t="shared" si="31"/>
        <v>4647.0285254379951</v>
      </c>
      <c r="V279" s="16">
        <f t="shared" si="32"/>
        <v>51117.31</v>
      </c>
      <c r="W279" s="79">
        <f t="shared" si="33"/>
        <v>1.0505470598514124E-3</v>
      </c>
      <c r="X279" s="75">
        <f t="shared" si="34"/>
        <v>47274.62</v>
      </c>
      <c r="Y279" s="75">
        <f t="shared" si="35"/>
        <v>167.04</v>
      </c>
      <c r="Z279" s="82">
        <f t="shared" si="36"/>
        <v>47441.66</v>
      </c>
    </row>
    <row r="280" spans="1:26" s="5" customFormat="1" ht="15" x14ac:dyDescent="0.2">
      <c r="A280" s="37">
        <v>277</v>
      </c>
      <c r="B280" s="177">
        <v>1.1000000000000001</v>
      </c>
      <c r="C280" s="177" t="s">
        <v>99</v>
      </c>
      <c r="D280" s="37">
        <v>12</v>
      </c>
      <c r="E280" s="66" t="s">
        <v>131</v>
      </c>
      <c r="F280" s="66" t="s">
        <v>55</v>
      </c>
      <c r="G280" s="38">
        <v>2016</v>
      </c>
      <c r="H280" s="47">
        <v>1656.18</v>
      </c>
      <c r="I280" s="67" t="s">
        <v>101</v>
      </c>
      <c r="J280" s="16">
        <v>95</v>
      </c>
      <c r="K280" s="16">
        <v>157336.93</v>
      </c>
      <c r="L280" s="44" t="s">
        <v>102</v>
      </c>
      <c r="M280" s="44" t="s">
        <v>102</v>
      </c>
      <c r="N280" s="38">
        <v>6</v>
      </c>
      <c r="O280" s="38">
        <v>75</v>
      </c>
      <c r="P280" s="17">
        <v>0.08</v>
      </c>
      <c r="Q280" s="16">
        <v>12586.95</v>
      </c>
      <c r="R280" s="16">
        <v>144749.98000000001</v>
      </c>
      <c r="S280" s="16">
        <f t="shared" si="30"/>
        <v>144749.98000000001</v>
      </c>
      <c r="T280" s="16">
        <f>(S280/(Notes!$I$28+Notes!$I$52))*Notes!$I$33</f>
        <v>7203.5581910753899</v>
      </c>
      <c r="U280" s="16">
        <f t="shared" si="31"/>
        <v>15195.353819107542</v>
      </c>
      <c r="V280" s="16">
        <f t="shared" si="32"/>
        <v>167148.89000000001</v>
      </c>
      <c r="W280" s="79">
        <f t="shared" si="33"/>
        <v>3.4351920112174754E-3</v>
      </c>
      <c r="X280" s="75">
        <f t="shared" si="34"/>
        <v>154583.64000000001</v>
      </c>
      <c r="Y280" s="75">
        <f t="shared" si="35"/>
        <v>546.20000000000005</v>
      </c>
      <c r="Z280" s="82">
        <f t="shared" si="36"/>
        <v>155129.84000000003</v>
      </c>
    </row>
    <row r="281" spans="1:26" s="5" customFormat="1" ht="15" x14ac:dyDescent="0.2">
      <c r="A281" s="37">
        <v>278</v>
      </c>
      <c r="B281" s="177">
        <v>1.1000000000000001</v>
      </c>
      <c r="C281" s="177" t="s">
        <v>99</v>
      </c>
      <c r="D281" s="37">
        <v>12</v>
      </c>
      <c r="E281" s="66" t="s">
        <v>131</v>
      </c>
      <c r="F281" s="66" t="s">
        <v>55</v>
      </c>
      <c r="G281" s="38">
        <v>2017</v>
      </c>
      <c r="H281" s="46">
        <v>19.18</v>
      </c>
      <c r="I281" s="67" t="s">
        <v>101</v>
      </c>
      <c r="J281" s="16">
        <v>95</v>
      </c>
      <c r="K281" s="16">
        <v>1822.49</v>
      </c>
      <c r="L281" s="44" t="s">
        <v>102</v>
      </c>
      <c r="M281" s="44" t="s">
        <v>102</v>
      </c>
      <c r="N281" s="38">
        <v>5</v>
      </c>
      <c r="O281" s="38">
        <v>75</v>
      </c>
      <c r="P281" s="17">
        <v>7.0000000000000007E-2</v>
      </c>
      <c r="Q281" s="16">
        <v>121.5</v>
      </c>
      <c r="R281" s="16">
        <v>1700.99</v>
      </c>
      <c r="S281" s="16">
        <f t="shared" si="30"/>
        <v>1700.99</v>
      </c>
      <c r="T281" s="16">
        <f>(S281/(Notes!$I$28+Notes!$I$52))*Notes!$I$33</f>
        <v>84.65065382003732</v>
      </c>
      <c r="U281" s="16">
        <f t="shared" si="31"/>
        <v>178.56406538200375</v>
      </c>
      <c r="V281" s="16">
        <f t="shared" si="32"/>
        <v>1964.2</v>
      </c>
      <c r="W281" s="79">
        <f t="shared" si="33"/>
        <v>4.0367627618905308E-5</v>
      </c>
      <c r="X281" s="75">
        <f t="shared" si="34"/>
        <v>1816.54</v>
      </c>
      <c r="Y281" s="75">
        <f t="shared" si="35"/>
        <v>6.42</v>
      </c>
      <c r="Z281" s="82">
        <f t="shared" si="36"/>
        <v>1822.96</v>
      </c>
    </row>
    <row r="282" spans="1:26" s="5" customFormat="1" ht="15" x14ac:dyDescent="0.2">
      <c r="A282" s="37">
        <v>279</v>
      </c>
      <c r="B282" s="177">
        <v>1.1000000000000001</v>
      </c>
      <c r="C282" s="177" t="s">
        <v>99</v>
      </c>
      <c r="D282" s="37">
        <v>12</v>
      </c>
      <c r="E282" s="66" t="s">
        <v>138</v>
      </c>
      <c r="F282" s="66" t="s">
        <v>55</v>
      </c>
      <c r="G282" s="38">
        <v>1963</v>
      </c>
      <c r="H282" s="46">
        <v>140</v>
      </c>
      <c r="I282" s="67" t="s">
        <v>101</v>
      </c>
      <c r="J282" s="16">
        <v>180</v>
      </c>
      <c r="K282" s="16">
        <v>25200</v>
      </c>
      <c r="L282" s="44" t="s">
        <v>102</v>
      </c>
      <c r="M282" s="44" t="s">
        <v>102</v>
      </c>
      <c r="N282" s="38">
        <v>59</v>
      </c>
      <c r="O282" s="38">
        <v>75</v>
      </c>
      <c r="P282" s="17">
        <v>0.79</v>
      </c>
      <c r="Q282" s="16">
        <v>19824</v>
      </c>
      <c r="R282" s="16">
        <v>5376</v>
      </c>
      <c r="S282" s="16">
        <f t="shared" si="30"/>
        <v>5376</v>
      </c>
      <c r="T282" s="16">
        <f>(S282/(Notes!$I$28+Notes!$I$52))*Notes!$I$33</f>
        <v>267.53944169955184</v>
      </c>
      <c r="U282" s="16">
        <f t="shared" si="31"/>
        <v>564.35394416995518</v>
      </c>
      <c r="V282" s="16">
        <f t="shared" si="32"/>
        <v>6207.89</v>
      </c>
      <c r="W282" s="79">
        <f t="shared" si="33"/>
        <v>1.2758262489518689E-4</v>
      </c>
      <c r="X282" s="75">
        <f t="shared" si="34"/>
        <v>5741.22</v>
      </c>
      <c r="Y282" s="75">
        <f t="shared" si="35"/>
        <v>20.29</v>
      </c>
      <c r="Z282" s="82">
        <f t="shared" si="36"/>
        <v>5761.51</v>
      </c>
    </row>
    <row r="283" spans="1:26" s="5" customFormat="1" ht="15" x14ac:dyDescent="0.2">
      <c r="A283" s="37">
        <v>280</v>
      </c>
      <c r="B283" s="177">
        <v>1.1000000000000001</v>
      </c>
      <c r="C283" s="177" t="s">
        <v>99</v>
      </c>
      <c r="D283" s="37">
        <v>12</v>
      </c>
      <c r="E283" s="66" t="s">
        <v>138</v>
      </c>
      <c r="F283" s="66" t="s">
        <v>55</v>
      </c>
      <c r="G283" s="38">
        <v>2001</v>
      </c>
      <c r="H283" s="46">
        <v>100</v>
      </c>
      <c r="I283" s="67" t="s">
        <v>101</v>
      </c>
      <c r="J283" s="16">
        <v>180</v>
      </c>
      <c r="K283" s="16">
        <v>18000</v>
      </c>
      <c r="L283" s="44" t="s">
        <v>102</v>
      </c>
      <c r="M283" s="44" t="s">
        <v>102</v>
      </c>
      <c r="N283" s="38">
        <v>21</v>
      </c>
      <c r="O283" s="38">
        <v>75</v>
      </c>
      <c r="P283" s="17">
        <v>0.28000000000000003</v>
      </c>
      <c r="Q283" s="16">
        <v>5040</v>
      </c>
      <c r="R283" s="16">
        <v>12960</v>
      </c>
      <c r="S283" s="16">
        <f t="shared" si="30"/>
        <v>12960</v>
      </c>
      <c r="T283" s="16">
        <f>(S283/(Notes!$I$28+Notes!$I$52))*Notes!$I$33</f>
        <v>644.96115409713389</v>
      </c>
      <c r="U283" s="16">
        <f t="shared" si="31"/>
        <v>1360.4961154097136</v>
      </c>
      <c r="V283" s="16">
        <f t="shared" si="32"/>
        <v>14965.46</v>
      </c>
      <c r="W283" s="79">
        <f t="shared" si="33"/>
        <v>3.0756548031036682E-4</v>
      </c>
      <c r="X283" s="75">
        <f t="shared" si="34"/>
        <v>13840.45</v>
      </c>
      <c r="Y283" s="75">
        <f t="shared" si="35"/>
        <v>48.9</v>
      </c>
      <c r="Z283" s="82">
        <f t="shared" si="36"/>
        <v>13889.35</v>
      </c>
    </row>
    <row r="284" spans="1:26" s="5" customFormat="1" ht="15" x14ac:dyDescent="0.2">
      <c r="A284" s="37">
        <v>281</v>
      </c>
      <c r="B284" s="177">
        <v>1.1000000000000001</v>
      </c>
      <c r="C284" s="177" t="s">
        <v>99</v>
      </c>
      <c r="D284" s="37">
        <v>16</v>
      </c>
      <c r="E284" s="66" t="s">
        <v>139</v>
      </c>
      <c r="F284" s="66" t="s">
        <v>55</v>
      </c>
      <c r="G284" s="38">
        <v>1992</v>
      </c>
      <c r="H284" s="47">
        <v>7356.28</v>
      </c>
      <c r="I284" s="67" t="s">
        <v>101</v>
      </c>
      <c r="J284" s="16">
        <v>110</v>
      </c>
      <c r="K284" s="16">
        <v>809190.33</v>
      </c>
      <c r="L284" s="44" t="s">
        <v>102</v>
      </c>
      <c r="M284" s="44" t="s">
        <v>102</v>
      </c>
      <c r="N284" s="38">
        <v>30</v>
      </c>
      <c r="O284" s="38">
        <v>75</v>
      </c>
      <c r="P284" s="17">
        <v>0.4</v>
      </c>
      <c r="Q284" s="16">
        <v>323676.13</v>
      </c>
      <c r="R284" s="16">
        <v>485514.2</v>
      </c>
      <c r="S284" s="16">
        <f t="shared" si="30"/>
        <v>485514.2</v>
      </c>
      <c r="T284" s="16">
        <f>(S284/(Notes!$I$28+Notes!$I$52))*Notes!$I$33</f>
        <v>24161.867188468106</v>
      </c>
      <c r="U284" s="16">
        <f t="shared" si="31"/>
        <v>50967.606718846815</v>
      </c>
      <c r="V284" s="16">
        <f t="shared" si="32"/>
        <v>560643.67000000004</v>
      </c>
      <c r="W284" s="79">
        <f t="shared" si="33"/>
        <v>1.1522174369950327E-2</v>
      </c>
      <c r="X284" s="75">
        <f t="shared" si="34"/>
        <v>518497.85</v>
      </c>
      <c r="Y284" s="75">
        <f t="shared" si="35"/>
        <v>1832.03</v>
      </c>
      <c r="Z284" s="82">
        <f t="shared" si="36"/>
        <v>520329.88</v>
      </c>
    </row>
    <row r="285" spans="1:26" s="5" customFormat="1" ht="15" x14ac:dyDescent="0.2">
      <c r="A285" s="37">
        <v>282</v>
      </c>
      <c r="B285" s="177">
        <v>1.1000000000000001</v>
      </c>
      <c r="C285" s="177" t="s">
        <v>99</v>
      </c>
      <c r="D285" s="37">
        <v>16</v>
      </c>
      <c r="E285" s="66" t="s">
        <v>140</v>
      </c>
      <c r="F285" s="66" t="s">
        <v>55</v>
      </c>
      <c r="G285" s="38">
        <v>1992</v>
      </c>
      <c r="H285" s="46">
        <v>65</v>
      </c>
      <c r="I285" s="67" t="s">
        <v>101</v>
      </c>
      <c r="J285" s="16">
        <v>145</v>
      </c>
      <c r="K285" s="16">
        <v>9425</v>
      </c>
      <c r="L285" s="44" t="s">
        <v>102</v>
      </c>
      <c r="M285" s="44" t="s">
        <v>102</v>
      </c>
      <c r="N285" s="38">
        <v>30</v>
      </c>
      <c r="O285" s="38">
        <v>60</v>
      </c>
      <c r="P285" s="17">
        <v>0.5</v>
      </c>
      <c r="Q285" s="16">
        <v>4712.5</v>
      </c>
      <c r="R285" s="16">
        <v>4712.5</v>
      </c>
      <c r="S285" s="16">
        <f t="shared" si="30"/>
        <v>4712.5</v>
      </c>
      <c r="T285" s="16">
        <f>(S285/(Notes!$I$28+Notes!$I$52))*Notes!$I$33</f>
        <v>234.52001841687834</v>
      </c>
      <c r="U285" s="16">
        <f t="shared" si="31"/>
        <v>494.70200184168783</v>
      </c>
      <c r="V285" s="16">
        <f t="shared" si="32"/>
        <v>5441.72</v>
      </c>
      <c r="W285" s="79">
        <f t="shared" si="33"/>
        <v>1.1183653730086009E-4</v>
      </c>
      <c r="X285" s="75">
        <f t="shared" si="34"/>
        <v>5032.6400000000003</v>
      </c>
      <c r="Y285" s="75">
        <f t="shared" si="35"/>
        <v>17.78</v>
      </c>
      <c r="Z285" s="82">
        <f t="shared" si="36"/>
        <v>5050.42</v>
      </c>
    </row>
    <row r="286" spans="1:26" s="5" customFormat="1" ht="15" x14ac:dyDescent="0.2">
      <c r="A286" s="37">
        <v>283</v>
      </c>
      <c r="B286" s="177">
        <v>1.1000000000000001</v>
      </c>
      <c r="C286" s="177" t="s">
        <v>99</v>
      </c>
      <c r="D286" s="37">
        <v>16</v>
      </c>
      <c r="E286" s="66" t="s">
        <v>139</v>
      </c>
      <c r="F286" s="66" t="s">
        <v>55</v>
      </c>
      <c r="G286" s="38">
        <v>1993</v>
      </c>
      <c r="H286" s="46">
        <v>985.22</v>
      </c>
      <c r="I286" s="67" t="s">
        <v>101</v>
      </c>
      <c r="J286" s="16">
        <v>110</v>
      </c>
      <c r="K286" s="16">
        <v>108374.32</v>
      </c>
      <c r="L286" s="44" t="s">
        <v>102</v>
      </c>
      <c r="M286" s="44" t="s">
        <v>102</v>
      </c>
      <c r="N286" s="38">
        <v>29</v>
      </c>
      <c r="O286" s="38">
        <v>75</v>
      </c>
      <c r="P286" s="17">
        <v>0.39</v>
      </c>
      <c r="Q286" s="16">
        <v>41904.74</v>
      </c>
      <c r="R286" s="16">
        <v>66469.58</v>
      </c>
      <c r="S286" s="16">
        <f t="shared" si="30"/>
        <v>66469.58</v>
      </c>
      <c r="T286" s="16">
        <f>(S286/(Notes!$I$28+Notes!$I$52))*Notes!$I$33</f>
        <v>3307.8932892864018</v>
      </c>
      <c r="U286" s="16">
        <f t="shared" si="31"/>
        <v>6977.7473289286399</v>
      </c>
      <c r="V286" s="16">
        <f t="shared" si="32"/>
        <v>76755.22</v>
      </c>
      <c r="W286" s="79">
        <f t="shared" si="33"/>
        <v>1.5774494138922476E-3</v>
      </c>
      <c r="X286" s="75">
        <f t="shared" si="34"/>
        <v>70985.22</v>
      </c>
      <c r="Y286" s="75">
        <f t="shared" si="35"/>
        <v>250.81</v>
      </c>
      <c r="Z286" s="82">
        <f t="shared" si="36"/>
        <v>71236.03</v>
      </c>
    </row>
    <row r="287" spans="1:26" s="5" customFormat="1" ht="15" x14ac:dyDescent="0.2">
      <c r="A287" s="37">
        <v>284</v>
      </c>
      <c r="B287" s="177">
        <v>1.1000000000000001</v>
      </c>
      <c r="C287" s="177" t="s">
        <v>99</v>
      </c>
      <c r="D287" s="37">
        <v>16</v>
      </c>
      <c r="E287" s="66" t="s">
        <v>140</v>
      </c>
      <c r="F287" s="66" t="s">
        <v>55</v>
      </c>
      <c r="G287" s="38">
        <v>1993</v>
      </c>
      <c r="H287" s="46">
        <v>65.97</v>
      </c>
      <c r="I287" s="67" t="s">
        <v>101</v>
      </c>
      <c r="J287" s="16">
        <v>145</v>
      </c>
      <c r="K287" s="16">
        <v>9565.98</v>
      </c>
      <c r="L287" s="44" t="s">
        <v>102</v>
      </c>
      <c r="M287" s="44" t="s">
        <v>102</v>
      </c>
      <c r="N287" s="38">
        <v>29</v>
      </c>
      <c r="O287" s="38">
        <v>60</v>
      </c>
      <c r="P287" s="17">
        <v>0.48</v>
      </c>
      <c r="Q287" s="16">
        <v>4623.5600000000004</v>
      </c>
      <c r="R287" s="16">
        <v>4942.42</v>
      </c>
      <c r="S287" s="16">
        <f t="shared" si="30"/>
        <v>4942.42</v>
      </c>
      <c r="T287" s="16">
        <f>(S287/(Notes!$I$28+Notes!$I$52))*Notes!$I$33</f>
        <v>245.96210703956453</v>
      </c>
      <c r="U287" s="16">
        <f t="shared" si="31"/>
        <v>518.83821070395641</v>
      </c>
      <c r="V287" s="16">
        <f t="shared" si="32"/>
        <v>5707.22</v>
      </c>
      <c r="W287" s="79">
        <f t="shared" si="33"/>
        <v>1.1729301074186373E-4</v>
      </c>
      <c r="X287" s="75">
        <f t="shared" si="34"/>
        <v>5278.19</v>
      </c>
      <c r="Y287" s="75">
        <f t="shared" si="35"/>
        <v>18.649999999999999</v>
      </c>
      <c r="Z287" s="82">
        <f t="shared" si="36"/>
        <v>5296.8399999999992</v>
      </c>
    </row>
    <row r="288" spans="1:26" s="5" customFormat="1" ht="15" x14ac:dyDescent="0.2">
      <c r="A288" s="37">
        <v>285</v>
      </c>
      <c r="B288" s="177">
        <v>1.1000000000000001</v>
      </c>
      <c r="C288" s="177" t="s">
        <v>99</v>
      </c>
      <c r="D288" s="37">
        <v>16</v>
      </c>
      <c r="E288" s="66" t="s">
        <v>139</v>
      </c>
      <c r="F288" s="66" t="s">
        <v>55</v>
      </c>
      <c r="G288" s="38">
        <v>1994</v>
      </c>
      <c r="H288" s="46">
        <v>506.12</v>
      </c>
      <c r="I288" s="67" t="s">
        <v>101</v>
      </c>
      <c r="J288" s="16">
        <v>110</v>
      </c>
      <c r="K288" s="16">
        <v>55673.13</v>
      </c>
      <c r="L288" s="44" t="s">
        <v>102</v>
      </c>
      <c r="M288" s="44" t="s">
        <v>102</v>
      </c>
      <c r="N288" s="38">
        <v>28</v>
      </c>
      <c r="O288" s="38">
        <v>75</v>
      </c>
      <c r="P288" s="17">
        <v>0.37</v>
      </c>
      <c r="Q288" s="16">
        <v>20784.64</v>
      </c>
      <c r="R288" s="16">
        <v>34888.5</v>
      </c>
      <c r="S288" s="16">
        <f t="shared" si="30"/>
        <v>34888.5</v>
      </c>
      <c r="T288" s="16">
        <f>(S288/(Notes!$I$28+Notes!$I$52))*Notes!$I$33</f>
        <v>1736.2443846232914</v>
      </c>
      <c r="U288" s="16">
        <f t="shared" si="31"/>
        <v>3662.4744384623295</v>
      </c>
      <c r="V288" s="16">
        <f t="shared" si="32"/>
        <v>40287.22</v>
      </c>
      <c r="W288" s="79">
        <f t="shared" si="33"/>
        <v>8.2797041786015384E-4</v>
      </c>
      <c r="X288" s="75">
        <f t="shared" si="34"/>
        <v>37258.67</v>
      </c>
      <c r="Y288" s="75">
        <f t="shared" si="35"/>
        <v>131.65</v>
      </c>
      <c r="Z288" s="82">
        <f t="shared" si="36"/>
        <v>37390.32</v>
      </c>
    </row>
    <row r="289" spans="1:26" s="5" customFormat="1" ht="15" x14ac:dyDescent="0.2">
      <c r="A289" s="37">
        <v>286</v>
      </c>
      <c r="B289" s="177">
        <v>1.1000000000000001</v>
      </c>
      <c r="C289" s="177" t="s">
        <v>99</v>
      </c>
      <c r="D289" s="37">
        <v>16</v>
      </c>
      <c r="E289" s="66" t="s">
        <v>139</v>
      </c>
      <c r="F289" s="66" t="s">
        <v>55</v>
      </c>
      <c r="G289" s="38">
        <v>1998</v>
      </c>
      <c r="H289" s="47">
        <v>13505.27</v>
      </c>
      <c r="I289" s="67" t="s">
        <v>101</v>
      </c>
      <c r="J289" s="16">
        <v>110</v>
      </c>
      <c r="K289" s="16">
        <v>1485580.14</v>
      </c>
      <c r="L289" s="44" t="s">
        <v>102</v>
      </c>
      <c r="M289" s="44" t="s">
        <v>102</v>
      </c>
      <c r="N289" s="38">
        <v>24</v>
      </c>
      <c r="O289" s="38">
        <v>75</v>
      </c>
      <c r="P289" s="17">
        <v>0.32</v>
      </c>
      <c r="Q289" s="16">
        <v>475385.64</v>
      </c>
      <c r="R289" s="16">
        <v>1010194.49</v>
      </c>
      <c r="S289" s="16">
        <f t="shared" si="30"/>
        <v>1010194.49</v>
      </c>
      <c r="T289" s="16">
        <f>(S289/(Notes!$I$28+Notes!$I$52))*Notes!$I$33</f>
        <v>50272.855257173273</v>
      </c>
      <c r="U289" s="16">
        <f t="shared" si="31"/>
        <v>106046.73452571733</v>
      </c>
      <c r="V289" s="16">
        <f t="shared" si="32"/>
        <v>1166514.08</v>
      </c>
      <c r="W289" s="79">
        <f t="shared" si="33"/>
        <v>2.397383463682411E-2</v>
      </c>
      <c r="X289" s="75">
        <f>ROUND(W289*($X$1),2)-0.05</f>
        <v>1078822.51</v>
      </c>
      <c r="Y289" s="75">
        <f>ROUND(W289*$Y$2,2)+0.09</f>
        <v>3811.9300000000003</v>
      </c>
      <c r="Z289" s="82">
        <f t="shared" si="36"/>
        <v>1082634.44</v>
      </c>
    </row>
    <row r="290" spans="1:26" s="5" customFormat="1" ht="15" x14ac:dyDescent="0.2">
      <c r="A290" s="37">
        <v>287</v>
      </c>
      <c r="B290" s="177">
        <v>1.1000000000000001</v>
      </c>
      <c r="C290" s="177" t="s">
        <v>99</v>
      </c>
      <c r="D290" s="37">
        <v>16</v>
      </c>
      <c r="E290" s="66" t="s">
        <v>140</v>
      </c>
      <c r="F290" s="66" t="s">
        <v>55</v>
      </c>
      <c r="G290" s="38">
        <v>1998</v>
      </c>
      <c r="H290" s="46">
        <v>344.63</v>
      </c>
      <c r="I290" s="67" t="s">
        <v>101</v>
      </c>
      <c r="J290" s="16">
        <v>145</v>
      </c>
      <c r="K290" s="16">
        <v>49972.01</v>
      </c>
      <c r="L290" s="44" t="s">
        <v>102</v>
      </c>
      <c r="M290" s="44" t="s">
        <v>102</v>
      </c>
      <c r="N290" s="38">
        <v>24</v>
      </c>
      <c r="O290" s="38">
        <v>60</v>
      </c>
      <c r="P290" s="17">
        <v>0.4</v>
      </c>
      <c r="Q290" s="16">
        <v>19988.810000000001</v>
      </c>
      <c r="R290" s="16">
        <v>29983.21</v>
      </c>
      <c r="S290" s="16">
        <f t="shared" si="30"/>
        <v>29983.21</v>
      </c>
      <c r="T290" s="16">
        <f>(S290/(Notes!$I$28+Notes!$I$52))*Notes!$I$33</f>
        <v>1492.1300713840064</v>
      </c>
      <c r="U290" s="16">
        <f t="shared" si="31"/>
        <v>3147.5340071384007</v>
      </c>
      <c r="V290" s="16">
        <f t="shared" si="32"/>
        <v>34622.870000000003</v>
      </c>
      <c r="W290" s="79">
        <f t="shared" si="33"/>
        <v>7.1155845802757761E-4</v>
      </c>
      <c r="X290" s="75">
        <f>ROUND(W290*($X$1),2)</f>
        <v>32020.13</v>
      </c>
      <c r="Y290" s="75">
        <f>ROUND(W290*$Y$2,2)</f>
        <v>113.14</v>
      </c>
      <c r="Z290" s="82">
        <f t="shared" si="36"/>
        <v>32133.27</v>
      </c>
    </row>
    <row r="291" spans="1:26" s="5" customFormat="1" ht="15" x14ac:dyDescent="0.2">
      <c r="A291" s="37">
        <v>288</v>
      </c>
      <c r="B291" s="177">
        <v>1.1000000000000001</v>
      </c>
      <c r="C291" s="177" t="s">
        <v>99</v>
      </c>
      <c r="D291" s="37">
        <v>16</v>
      </c>
      <c r="E291" s="66" t="s">
        <v>139</v>
      </c>
      <c r="F291" s="66" t="s">
        <v>55</v>
      </c>
      <c r="G291" s="38">
        <v>2004</v>
      </c>
      <c r="H291" s="47">
        <v>3463.53</v>
      </c>
      <c r="I291" s="67" t="s">
        <v>101</v>
      </c>
      <c r="J291" s="16">
        <v>110</v>
      </c>
      <c r="K291" s="16">
        <v>380988.41</v>
      </c>
      <c r="L291" s="44" t="s">
        <v>102</v>
      </c>
      <c r="M291" s="44" t="s">
        <v>102</v>
      </c>
      <c r="N291" s="38">
        <v>18</v>
      </c>
      <c r="O291" s="38">
        <v>75</v>
      </c>
      <c r="P291" s="17">
        <v>0.24</v>
      </c>
      <c r="Q291" s="16">
        <v>91437.22</v>
      </c>
      <c r="R291" s="16">
        <v>289551.19</v>
      </c>
      <c r="S291" s="16">
        <f t="shared" si="30"/>
        <v>289551.19</v>
      </c>
      <c r="T291" s="16">
        <f>(S291/(Notes!$I$28+Notes!$I$52))*Notes!$I$33</f>
        <v>14409.665869799264</v>
      </c>
      <c r="U291" s="16">
        <f t="shared" si="31"/>
        <v>30396.085586979927</v>
      </c>
      <c r="V291" s="16">
        <f t="shared" si="32"/>
        <v>334356.94</v>
      </c>
      <c r="W291" s="79">
        <f t="shared" si="33"/>
        <v>6.8715998603587538E-3</v>
      </c>
      <c r="X291" s="75">
        <f>ROUND(W291*($X$1),2)</f>
        <v>309221.99</v>
      </c>
      <c r="Y291" s="75">
        <f>ROUND(W291*$Y$2,2)</f>
        <v>1092.58</v>
      </c>
      <c r="Z291" s="82">
        <f t="shared" si="36"/>
        <v>310314.57</v>
      </c>
    </row>
    <row r="292" spans="1:26" s="5" customFormat="1" ht="15" x14ac:dyDescent="0.2">
      <c r="A292" s="37">
        <v>289</v>
      </c>
      <c r="B292" s="177">
        <v>1.1000000000000001</v>
      </c>
      <c r="C292" s="177" t="s">
        <v>99</v>
      </c>
      <c r="D292" s="37">
        <v>16</v>
      </c>
      <c r="E292" s="66" t="s">
        <v>140</v>
      </c>
      <c r="F292" s="66" t="s">
        <v>55</v>
      </c>
      <c r="G292" s="38">
        <v>2004</v>
      </c>
      <c r="H292" s="46">
        <v>210.11</v>
      </c>
      <c r="I292" s="67" t="s">
        <v>101</v>
      </c>
      <c r="J292" s="16">
        <v>145</v>
      </c>
      <c r="K292" s="16">
        <v>30465.48</v>
      </c>
      <c r="L292" s="44" t="s">
        <v>102</v>
      </c>
      <c r="M292" s="44" t="s">
        <v>102</v>
      </c>
      <c r="N292" s="38">
        <v>18</v>
      </c>
      <c r="O292" s="38">
        <v>60</v>
      </c>
      <c r="P292" s="17">
        <v>0.3</v>
      </c>
      <c r="Q292" s="16">
        <v>9139.64</v>
      </c>
      <c r="R292" s="16">
        <v>21325.84</v>
      </c>
      <c r="S292" s="16">
        <f t="shared" si="30"/>
        <v>21325.84</v>
      </c>
      <c r="T292" s="16">
        <f>(S292/(Notes!$I$28+Notes!$I$52))*Notes!$I$33</f>
        <v>1061.2915415502177</v>
      </c>
      <c r="U292" s="16">
        <f t="shared" si="31"/>
        <v>2238.713154155022</v>
      </c>
      <c r="V292" s="16">
        <f t="shared" si="32"/>
        <v>24625.84</v>
      </c>
      <c r="W292" s="79">
        <f t="shared" si="33"/>
        <v>5.0610260611075395E-4</v>
      </c>
      <c r="X292" s="75">
        <f>ROUND(W292*($X$1),2)</f>
        <v>22774.62</v>
      </c>
      <c r="Y292" s="75">
        <f>ROUND(W292*$Y$2,2)</f>
        <v>80.47</v>
      </c>
      <c r="Z292" s="82">
        <f t="shared" si="36"/>
        <v>22855.09</v>
      </c>
    </row>
    <row r="293" spans="1:26" s="5" customFormat="1" ht="15" x14ac:dyDescent="0.2">
      <c r="A293" s="37">
        <v>290</v>
      </c>
      <c r="B293" s="177">
        <v>1.1000000000000001</v>
      </c>
      <c r="C293" s="177" t="s">
        <v>99</v>
      </c>
      <c r="D293" s="37">
        <v>16</v>
      </c>
      <c r="E293" s="66" t="s">
        <v>139</v>
      </c>
      <c r="F293" s="66" t="s">
        <v>55</v>
      </c>
      <c r="G293" s="38">
        <v>2018</v>
      </c>
      <c r="H293" s="47">
        <v>8238.65</v>
      </c>
      <c r="I293" s="67" t="s">
        <v>101</v>
      </c>
      <c r="J293" s="16">
        <v>110</v>
      </c>
      <c r="K293" s="16">
        <v>906251.38</v>
      </c>
      <c r="L293" s="44" t="s">
        <v>102</v>
      </c>
      <c r="M293" s="44" t="s">
        <v>102</v>
      </c>
      <c r="N293" s="38">
        <v>4</v>
      </c>
      <c r="O293" s="38">
        <v>75</v>
      </c>
      <c r="P293" s="17">
        <v>0.05</v>
      </c>
      <c r="Q293" s="16">
        <v>48333.41</v>
      </c>
      <c r="R293" s="16">
        <v>857917.97</v>
      </c>
      <c r="S293" s="16">
        <f t="shared" si="30"/>
        <v>857917.97</v>
      </c>
      <c r="T293" s="16">
        <f>(S293/(Notes!$I$28+Notes!$I$52))*Notes!$I$33</f>
        <v>42694.73488054554</v>
      </c>
      <c r="U293" s="16">
        <f t="shared" si="31"/>
        <v>90061.27048805455</v>
      </c>
      <c r="V293" s="16">
        <f t="shared" si="32"/>
        <v>990673.98</v>
      </c>
      <c r="W293" s="79">
        <f t="shared" si="33"/>
        <v>2.0360023580276367E-2</v>
      </c>
      <c r="X293" s="75">
        <f>ROUND(W293*($X$1),2)</f>
        <v>916201.06</v>
      </c>
      <c r="Y293" s="75">
        <f>ROUND(W293*$Y$2,2)</f>
        <v>3237.24</v>
      </c>
      <c r="Z293" s="82">
        <f t="shared" si="36"/>
        <v>919438.3</v>
      </c>
    </row>
    <row r="294" spans="1:26" s="5" customFormat="1" ht="15" x14ac:dyDescent="0.2">
      <c r="A294" s="37">
        <v>291</v>
      </c>
      <c r="B294" s="177">
        <v>1.1000000000000001</v>
      </c>
      <c r="C294" s="177" t="s">
        <v>99</v>
      </c>
      <c r="D294" s="37">
        <v>16</v>
      </c>
      <c r="E294" s="66" t="s">
        <v>141</v>
      </c>
      <c r="F294" s="66" t="s">
        <v>55</v>
      </c>
      <c r="G294" s="38">
        <v>1988</v>
      </c>
      <c r="H294" s="46">
        <v>100</v>
      </c>
      <c r="I294" s="67" t="s">
        <v>101</v>
      </c>
      <c r="J294" s="16">
        <v>225</v>
      </c>
      <c r="K294" s="16">
        <v>22500</v>
      </c>
      <c r="L294" s="44" t="s">
        <v>102</v>
      </c>
      <c r="M294" s="44" t="s">
        <v>102</v>
      </c>
      <c r="N294" s="38">
        <v>34</v>
      </c>
      <c r="O294" s="38">
        <v>75</v>
      </c>
      <c r="P294" s="17">
        <v>0.45</v>
      </c>
      <c r="Q294" s="16">
        <v>10200</v>
      </c>
      <c r="R294" s="16">
        <v>12300</v>
      </c>
      <c r="S294" s="16">
        <f t="shared" si="30"/>
        <v>12300</v>
      </c>
      <c r="T294" s="16">
        <f>(S294/(Notes!$I$28+Notes!$I$52))*Notes!$I$33</f>
        <v>612.11591013848351</v>
      </c>
      <c r="U294" s="16">
        <f t="shared" si="31"/>
        <v>1291.2115910138484</v>
      </c>
      <c r="V294" s="16">
        <f t="shared" si="32"/>
        <v>14203.33</v>
      </c>
      <c r="W294" s="79">
        <f t="shared" si="33"/>
        <v>2.9190242153977512E-4</v>
      </c>
      <c r="X294" s="75">
        <f>ROUND(W294*($X$1),2)</f>
        <v>13135.61</v>
      </c>
      <c r="Y294" s="75">
        <f>ROUND(W294*$Y$2,2)</f>
        <v>46.41</v>
      </c>
      <c r="Z294" s="82">
        <f t="shared" si="36"/>
        <v>13182.02</v>
      </c>
    </row>
    <row r="295" spans="1:26" s="5" customFormat="1" ht="15" x14ac:dyDescent="0.2">
      <c r="A295" s="187">
        <v>292</v>
      </c>
      <c r="B295" s="62"/>
      <c r="C295" s="62"/>
      <c r="D295" s="62" t="s">
        <v>142</v>
      </c>
      <c r="E295" s="68"/>
      <c r="F295" s="68"/>
      <c r="G295" s="45"/>
      <c r="H295" s="48"/>
      <c r="I295" s="69"/>
      <c r="J295" s="40"/>
      <c r="K295" s="40">
        <f>SUM(K4:K294)</f>
        <v>46161623.869999968</v>
      </c>
      <c r="L295" s="40"/>
      <c r="M295" s="53"/>
      <c r="N295" s="45"/>
      <c r="O295" s="45"/>
      <c r="P295" s="57"/>
      <c r="Q295" s="40">
        <f t="shared" ref="Q295:Z295" si="37">SUM(Q4:Q294)</f>
        <v>23227371.059999987</v>
      </c>
      <c r="R295" s="40">
        <f t="shared" si="37"/>
        <v>22934252.819999985</v>
      </c>
      <c r="S295" s="40">
        <f>SUM(S4:S294)</f>
        <v>22934252.819999985</v>
      </c>
      <c r="T295" s="40">
        <f t="shared" si="37"/>
        <v>1141335.0437610063</v>
      </c>
      <c r="U295" s="40">
        <f t="shared" si="37"/>
        <v>2407558.7863761</v>
      </c>
      <c r="V295" s="40">
        <f t="shared" si="37"/>
        <v>26483146.610000014</v>
      </c>
      <c r="W295" s="80">
        <f t="shared" si="37"/>
        <v>0.544273394017592</v>
      </c>
      <c r="X295" s="40">
        <f t="shared" si="37"/>
        <v>24492302.710000008</v>
      </c>
      <c r="Y295" s="40">
        <f t="shared" si="37"/>
        <v>86539.549999999974</v>
      </c>
      <c r="Z295" s="40">
        <f t="shared" si="37"/>
        <v>24578842.26000002</v>
      </c>
    </row>
    <row r="296" spans="1:26" s="5" customFormat="1" ht="15" x14ac:dyDescent="0.2">
      <c r="A296" s="37">
        <v>293</v>
      </c>
      <c r="B296" s="177">
        <v>1.2</v>
      </c>
      <c r="C296" s="177" t="s">
        <v>99</v>
      </c>
      <c r="D296" s="37">
        <v>4</v>
      </c>
      <c r="E296" s="66" t="s">
        <v>143</v>
      </c>
      <c r="F296" s="66" t="s">
        <v>55</v>
      </c>
      <c r="G296" s="38">
        <v>1963</v>
      </c>
      <c r="H296" s="46">
        <v>52</v>
      </c>
      <c r="I296" s="67" t="s">
        <v>144</v>
      </c>
      <c r="J296" s="16">
        <v>1200</v>
      </c>
      <c r="K296" s="16">
        <v>62400</v>
      </c>
      <c r="L296" s="44" t="s">
        <v>102</v>
      </c>
      <c r="M296" s="44" t="s">
        <v>102</v>
      </c>
      <c r="N296" s="38">
        <v>59</v>
      </c>
      <c r="O296" s="38">
        <v>50</v>
      </c>
      <c r="P296" s="17">
        <v>1</v>
      </c>
      <c r="Q296" s="16">
        <v>62400</v>
      </c>
      <c r="R296" s="16">
        <v>0</v>
      </c>
      <c r="S296" s="16">
        <f t="shared" ref="S296:S327" si="38">R296</f>
        <v>0</v>
      </c>
      <c r="T296" s="16">
        <f>(S296/(Notes!$I$28+Notes!$I$52))*Notes!$I$33</f>
        <v>0</v>
      </c>
      <c r="U296" s="16">
        <f t="shared" ref="U296:U327" si="39">(S296+T296)*0.1</f>
        <v>0</v>
      </c>
      <c r="V296" s="16">
        <f t="shared" ref="V296:V327" si="40">ROUND(S296+T296+U296,2)</f>
        <v>0</v>
      </c>
      <c r="W296" s="79">
        <f t="shared" ref="W296:W327" si="41">V296/($V$1418)</f>
        <v>0</v>
      </c>
      <c r="X296" s="75">
        <f t="shared" ref="X296:X327" si="42">ROUND(W296*($X$1),2)</f>
        <v>0</v>
      </c>
      <c r="Y296" s="75">
        <f t="shared" ref="Y296:Y327" si="43">ROUND(W296*$Y$2,2)</f>
        <v>0</v>
      </c>
      <c r="Z296" s="82">
        <f t="shared" ref="Z296:Z359" si="44">X296+Y296</f>
        <v>0</v>
      </c>
    </row>
    <row r="297" spans="1:26" s="5" customFormat="1" ht="15" x14ac:dyDescent="0.2">
      <c r="A297" s="37">
        <v>294</v>
      </c>
      <c r="B297" s="177">
        <v>1.2</v>
      </c>
      <c r="C297" s="177" t="s">
        <v>99</v>
      </c>
      <c r="D297" s="37">
        <v>6</v>
      </c>
      <c r="E297" s="66" t="s">
        <v>145</v>
      </c>
      <c r="F297" s="66" t="s">
        <v>55</v>
      </c>
      <c r="G297" s="38">
        <v>1963</v>
      </c>
      <c r="H297" s="46">
        <v>208</v>
      </c>
      <c r="I297" s="67" t="s">
        <v>144</v>
      </c>
      <c r="J297" s="16">
        <v>2000</v>
      </c>
      <c r="K297" s="16">
        <v>416000</v>
      </c>
      <c r="L297" s="44" t="s">
        <v>102</v>
      </c>
      <c r="M297" s="44" t="s">
        <v>102</v>
      </c>
      <c r="N297" s="38">
        <v>59</v>
      </c>
      <c r="O297" s="38">
        <v>50</v>
      </c>
      <c r="P297" s="17">
        <v>1</v>
      </c>
      <c r="Q297" s="16">
        <v>416000</v>
      </c>
      <c r="R297" s="16">
        <v>0</v>
      </c>
      <c r="S297" s="16">
        <f t="shared" si="38"/>
        <v>0</v>
      </c>
      <c r="T297" s="16">
        <f>(S297/(Notes!$I$28+Notes!$I$52))*Notes!$I$33</f>
        <v>0</v>
      </c>
      <c r="U297" s="16">
        <f t="shared" si="39"/>
        <v>0</v>
      </c>
      <c r="V297" s="16">
        <f t="shared" si="40"/>
        <v>0</v>
      </c>
      <c r="W297" s="79">
        <f t="shared" si="41"/>
        <v>0</v>
      </c>
      <c r="X297" s="75">
        <f t="shared" si="42"/>
        <v>0</v>
      </c>
      <c r="Y297" s="75">
        <f t="shared" si="43"/>
        <v>0</v>
      </c>
      <c r="Z297" s="82">
        <f t="shared" si="44"/>
        <v>0</v>
      </c>
    </row>
    <row r="298" spans="1:26" s="5" customFormat="1" ht="15" x14ac:dyDescent="0.2">
      <c r="A298" s="37">
        <v>295</v>
      </c>
      <c r="B298" s="177">
        <v>1.2</v>
      </c>
      <c r="C298" s="177" t="s">
        <v>99</v>
      </c>
      <c r="D298" s="37">
        <v>8</v>
      </c>
      <c r="E298" s="66" t="s">
        <v>146</v>
      </c>
      <c r="F298" s="66" t="s">
        <v>55</v>
      </c>
      <c r="G298" s="38">
        <v>1963</v>
      </c>
      <c r="H298" s="46">
        <v>11</v>
      </c>
      <c r="I298" s="67" t="s">
        <v>144</v>
      </c>
      <c r="J298" s="16">
        <v>3000</v>
      </c>
      <c r="K298" s="16">
        <v>33000</v>
      </c>
      <c r="L298" s="44" t="s">
        <v>102</v>
      </c>
      <c r="M298" s="44" t="s">
        <v>102</v>
      </c>
      <c r="N298" s="38">
        <v>59</v>
      </c>
      <c r="O298" s="38">
        <v>50</v>
      </c>
      <c r="P298" s="17">
        <v>1</v>
      </c>
      <c r="Q298" s="16">
        <v>33000</v>
      </c>
      <c r="R298" s="16">
        <v>0</v>
      </c>
      <c r="S298" s="16">
        <f t="shared" si="38"/>
        <v>0</v>
      </c>
      <c r="T298" s="16">
        <f>(S298/(Notes!$I$28+Notes!$I$52))*Notes!$I$33</f>
        <v>0</v>
      </c>
      <c r="U298" s="16">
        <f t="shared" si="39"/>
        <v>0</v>
      </c>
      <c r="V298" s="16">
        <f t="shared" si="40"/>
        <v>0</v>
      </c>
      <c r="W298" s="79">
        <f t="shared" si="41"/>
        <v>0</v>
      </c>
      <c r="X298" s="75">
        <f t="shared" si="42"/>
        <v>0</v>
      </c>
      <c r="Y298" s="75">
        <f t="shared" si="43"/>
        <v>0</v>
      </c>
      <c r="Z298" s="82">
        <f t="shared" si="44"/>
        <v>0</v>
      </c>
    </row>
    <row r="299" spans="1:26" s="5" customFormat="1" ht="15" x14ac:dyDescent="0.2">
      <c r="A299" s="37">
        <v>296</v>
      </c>
      <c r="B299" s="177">
        <v>1.2</v>
      </c>
      <c r="C299" s="177" t="s">
        <v>99</v>
      </c>
      <c r="D299" s="37">
        <v>10</v>
      </c>
      <c r="E299" s="66" t="s">
        <v>147</v>
      </c>
      <c r="F299" s="66" t="s">
        <v>55</v>
      </c>
      <c r="G299" s="38">
        <v>1963</v>
      </c>
      <c r="H299" s="46">
        <v>5</v>
      </c>
      <c r="I299" s="67" t="s">
        <v>144</v>
      </c>
      <c r="J299" s="16">
        <v>4500</v>
      </c>
      <c r="K299" s="16">
        <v>22500</v>
      </c>
      <c r="L299" s="44" t="s">
        <v>102</v>
      </c>
      <c r="M299" s="44" t="s">
        <v>102</v>
      </c>
      <c r="N299" s="38">
        <v>59</v>
      </c>
      <c r="O299" s="38">
        <v>50</v>
      </c>
      <c r="P299" s="17">
        <v>1</v>
      </c>
      <c r="Q299" s="16">
        <v>22500</v>
      </c>
      <c r="R299" s="16">
        <v>0</v>
      </c>
      <c r="S299" s="16">
        <f t="shared" si="38"/>
        <v>0</v>
      </c>
      <c r="T299" s="16">
        <f>(S299/(Notes!$I$28+Notes!$I$52))*Notes!$I$33</f>
        <v>0</v>
      </c>
      <c r="U299" s="16">
        <f t="shared" si="39"/>
        <v>0</v>
      </c>
      <c r="V299" s="16">
        <f t="shared" si="40"/>
        <v>0</v>
      </c>
      <c r="W299" s="79">
        <f t="shared" si="41"/>
        <v>0</v>
      </c>
      <c r="X299" s="75">
        <f t="shared" si="42"/>
        <v>0</v>
      </c>
      <c r="Y299" s="75">
        <f t="shared" si="43"/>
        <v>0</v>
      </c>
      <c r="Z299" s="82">
        <f t="shared" si="44"/>
        <v>0</v>
      </c>
    </row>
    <row r="300" spans="1:26" s="5" customFormat="1" ht="15" x14ac:dyDescent="0.2">
      <c r="A300" s="37">
        <v>297</v>
      </c>
      <c r="B300" s="177">
        <v>1.2</v>
      </c>
      <c r="C300" s="177" t="s">
        <v>99</v>
      </c>
      <c r="D300" s="37">
        <v>3</v>
      </c>
      <c r="E300" s="66" t="s">
        <v>148</v>
      </c>
      <c r="F300" s="66" t="s">
        <v>55</v>
      </c>
      <c r="G300" s="38">
        <v>1964</v>
      </c>
      <c r="H300" s="46">
        <v>5</v>
      </c>
      <c r="I300" s="67" t="s">
        <v>144</v>
      </c>
      <c r="J300" s="16">
        <v>600</v>
      </c>
      <c r="K300" s="16">
        <v>3000</v>
      </c>
      <c r="L300" s="44" t="s">
        <v>102</v>
      </c>
      <c r="M300" s="44" t="s">
        <v>102</v>
      </c>
      <c r="N300" s="38">
        <v>58</v>
      </c>
      <c r="O300" s="38">
        <v>50</v>
      </c>
      <c r="P300" s="17">
        <v>1</v>
      </c>
      <c r="Q300" s="16">
        <v>3000</v>
      </c>
      <c r="R300" s="16">
        <v>0</v>
      </c>
      <c r="S300" s="16">
        <f t="shared" si="38"/>
        <v>0</v>
      </c>
      <c r="T300" s="16">
        <f>(S300/(Notes!$I$28+Notes!$I$52))*Notes!$I$33</f>
        <v>0</v>
      </c>
      <c r="U300" s="16">
        <f t="shared" si="39"/>
        <v>0</v>
      </c>
      <c r="V300" s="16">
        <f t="shared" si="40"/>
        <v>0</v>
      </c>
      <c r="W300" s="79">
        <f t="shared" si="41"/>
        <v>0</v>
      </c>
      <c r="X300" s="75">
        <f t="shared" si="42"/>
        <v>0</v>
      </c>
      <c r="Y300" s="75">
        <f t="shared" si="43"/>
        <v>0</v>
      </c>
      <c r="Z300" s="82">
        <f t="shared" si="44"/>
        <v>0</v>
      </c>
    </row>
    <row r="301" spans="1:26" s="5" customFormat="1" ht="15" x14ac:dyDescent="0.2">
      <c r="A301" s="37">
        <v>298</v>
      </c>
      <c r="B301" s="177">
        <v>1.2</v>
      </c>
      <c r="C301" s="177" t="s">
        <v>99</v>
      </c>
      <c r="D301" s="37">
        <v>4</v>
      </c>
      <c r="E301" s="66" t="s">
        <v>143</v>
      </c>
      <c r="F301" s="66" t="s">
        <v>55</v>
      </c>
      <c r="G301" s="38">
        <v>1964</v>
      </c>
      <c r="H301" s="46">
        <v>106</v>
      </c>
      <c r="I301" s="67" t="s">
        <v>144</v>
      </c>
      <c r="J301" s="16">
        <v>1200</v>
      </c>
      <c r="K301" s="16">
        <v>127200</v>
      </c>
      <c r="L301" s="44" t="s">
        <v>102</v>
      </c>
      <c r="M301" s="44" t="s">
        <v>102</v>
      </c>
      <c r="N301" s="38">
        <v>58</v>
      </c>
      <c r="O301" s="38">
        <v>50</v>
      </c>
      <c r="P301" s="17">
        <v>1</v>
      </c>
      <c r="Q301" s="16">
        <v>127200</v>
      </c>
      <c r="R301" s="16">
        <v>0</v>
      </c>
      <c r="S301" s="16">
        <f t="shared" si="38"/>
        <v>0</v>
      </c>
      <c r="T301" s="16">
        <f>(S301/(Notes!$I$28+Notes!$I$52))*Notes!$I$33</f>
        <v>0</v>
      </c>
      <c r="U301" s="16">
        <f t="shared" si="39"/>
        <v>0</v>
      </c>
      <c r="V301" s="16">
        <f t="shared" si="40"/>
        <v>0</v>
      </c>
      <c r="W301" s="79">
        <f t="shared" si="41"/>
        <v>0</v>
      </c>
      <c r="X301" s="75">
        <f t="shared" si="42"/>
        <v>0</v>
      </c>
      <c r="Y301" s="75">
        <f t="shared" si="43"/>
        <v>0</v>
      </c>
      <c r="Z301" s="82">
        <f t="shared" si="44"/>
        <v>0</v>
      </c>
    </row>
    <row r="302" spans="1:26" s="5" customFormat="1" ht="15" x14ac:dyDescent="0.2">
      <c r="A302" s="37">
        <v>299</v>
      </c>
      <c r="B302" s="177">
        <v>1.2</v>
      </c>
      <c r="C302" s="177" t="s">
        <v>99</v>
      </c>
      <c r="D302" s="37">
        <v>6</v>
      </c>
      <c r="E302" s="66" t="s">
        <v>145</v>
      </c>
      <c r="F302" s="66" t="s">
        <v>55</v>
      </c>
      <c r="G302" s="38">
        <v>1964</v>
      </c>
      <c r="H302" s="46">
        <v>75</v>
      </c>
      <c r="I302" s="67" t="s">
        <v>144</v>
      </c>
      <c r="J302" s="16">
        <v>2000</v>
      </c>
      <c r="K302" s="16">
        <v>150000</v>
      </c>
      <c r="L302" s="44" t="s">
        <v>102</v>
      </c>
      <c r="M302" s="44" t="s">
        <v>102</v>
      </c>
      <c r="N302" s="38">
        <v>58</v>
      </c>
      <c r="O302" s="38">
        <v>50</v>
      </c>
      <c r="P302" s="17">
        <v>1</v>
      </c>
      <c r="Q302" s="16">
        <v>150000</v>
      </c>
      <c r="R302" s="16">
        <v>0</v>
      </c>
      <c r="S302" s="16">
        <f t="shared" si="38"/>
        <v>0</v>
      </c>
      <c r="T302" s="16">
        <f>(S302/(Notes!$I$28+Notes!$I$52))*Notes!$I$33</f>
        <v>0</v>
      </c>
      <c r="U302" s="16">
        <f t="shared" si="39"/>
        <v>0</v>
      </c>
      <c r="V302" s="16">
        <f t="shared" si="40"/>
        <v>0</v>
      </c>
      <c r="W302" s="79">
        <f t="shared" si="41"/>
        <v>0</v>
      </c>
      <c r="X302" s="75">
        <f t="shared" si="42"/>
        <v>0</v>
      </c>
      <c r="Y302" s="75">
        <f t="shared" si="43"/>
        <v>0</v>
      </c>
      <c r="Z302" s="82">
        <f t="shared" si="44"/>
        <v>0</v>
      </c>
    </row>
    <row r="303" spans="1:26" s="5" customFormat="1" ht="15" x14ac:dyDescent="0.2">
      <c r="A303" s="37">
        <v>300</v>
      </c>
      <c r="B303" s="177">
        <v>1.2</v>
      </c>
      <c r="C303" s="177" t="s">
        <v>99</v>
      </c>
      <c r="D303" s="37">
        <v>8</v>
      </c>
      <c r="E303" s="66" t="s">
        <v>146</v>
      </c>
      <c r="F303" s="66" t="s">
        <v>55</v>
      </c>
      <c r="G303" s="38">
        <v>1964</v>
      </c>
      <c r="H303" s="46">
        <v>8</v>
      </c>
      <c r="I303" s="67" t="s">
        <v>144</v>
      </c>
      <c r="J303" s="16">
        <v>3000</v>
      </c>
      <c r="K303" s="16">
        <v>24000</v>
      </c>
      <c r="L303" s="44" t="s">
        <v>102</v>
      </c>
      <c r="M303" s="44" t="s">
        <v>102</v>
      </c>
      <c r="N303" s="38">
        <v>58</v>
      </c>
      <c r="O303" s="38">
        <v>50</v>
      </c>
      <c r="P303" s="17">
        <v>1</v>
      </c>
      <c r="Q303" s="16">
        <v>24000</v>
      </c>
      <c r="R303" s="16">
        <v>0</v>
      </c>
      <c r="S303" s="16">
        <f t="shared" si="38"/>
        <v>0</v>
      </c>
      <c r="T303" s="16">
        <f>(S303/(Notes!$I$28+Notes!$I$52))*Notes!$I$33</f>
        <v>0</v>
      </c>
      <c r="U303" s="16">
        <f t="shared" si="39"/>
        <v>0</v>
      </c>
      <c r="V303" s="16">
        <f t="shared" si="40"/>
        <v>0</v>
      </c>
      <c r="W303" s="79">
        <f t="shared" si="41"/>
        <v>0</v>
      </c>
      <c r="X303" s="75">
        <f t="shared" si="42"/>
        <v>0</v>
      </c>
      <c r="Y303" s="75">
        <f t="shared" si="43"/>
        <v>0</v>
      </c>
      <c r="Z303" s="82">
        <f t="shared" si="44"/>
        <v>0</v>
      </c>
    </row>
    <row r="304" spans="1:26" s="5" customFormat="1" ht="15" x14ac:dyDescent="0.2">
      <c r="A304" s="37">
        <v>301</v>
      </c>
      <c r="B304" s="177">
        <v>1.2</v>
      </c>
      <c r="C304" s="177" t="s">
        <v>99</v>
      </c>
      <c r="D304" s="37">
        <v>4</v>
      </c>
      <c r="E304" s="66" t="s">
        <v>143</v>
      </c>
      <c r="F304" s="66" t="s">
        <v>55</v>
      </c>
      <c r="G304" s="38">
        <v>1970</v>
      </c>
      <c r="H304" s="46">
        <v>12</v>
      </c>
      <c r="I304" s="67" t="s">
        <v>144</v>
      </c>
      <c r="J304" s="16">
        <v>1200</v>
      </c>
      <c r="K304" s="16">
        <v>14400</v>
      </c>
      <c r="L304" s="44" t="s">
        <v>102</v>
      </c>
      <c r="M304" s="44" t="s">
        <v>102</v>
      </c>
      <c r="N304" s="38">
        <v>52</v>
      </c>
      <c r="O304" s="38">
        <v>50</v>
      </c>
      <c r="P304" s="17">
        <v>1</v>
      </c>
      <c r="Q304" s="16">
        <v>14400</v>
      </c>
      <c r="R304" s="16">
        <v>0</v>
      </c>
      <c r="S304" s="16">
        <f t="shared" si="38"/>
        <v>0</v>
      </c>
      <c r="T304" s="16">
        <f>(S304/(Notes!$I$28+Notes!$I$52))*Notes!$I$33</f>
        <v>0</v>
      </c>
      <c r="U304" s="16">
        <f t="shared" si="39"/>
        <v>0</v>
      </c>
      <c r="V304" s="16">
        <f t="shared" si="40"/>
        <v>0</v>
      </c>
      <c r="W304" s="79">
        <f t="shared" si="41"/>
        <v>0</v>
      </c>
      <c r="X304" s="75">
        <f t="shared" si="42"/>
        <v>0</v>
      </c>
      <c r="Y304" s="75">
        <f t="shared" si="43"/>
        <v>0</v>
      </c>
      <c r="Z304" s="82">
        <f t="shared" si="44"/>
        <v>0</v>
      </c>
    </row>
    <row r="305" spans="1:26" s="5" customFormat="1" ht="15" x14ac:dyDescent="0.2">
      <c r="A305" s="37">
        <v>302</v>
      </c>
      <c r="B305" s="177">
        <v>1.2</v>
      </c>
      <c r="C305" s="177" t="s">
        <v>99</v>
      </c>
      <c r="D305" s="37">
        <v>6</v>
      </c>
      <c r="E305" s="66" t="s">
        <v>145</v>
      </c>
      <c r="F305" s="66" t="s">
        <v>55</v>
      </c>
      <c r="G305" s="38">
        <v>1970</v>
      </c>
      <c r="H305" s="46">
        <v>24</v>
      </c>
      <c r="I305" s="67" t="s">
        <v>144</v>
      </c>
      <c r="J305" s="16">
        <v>2000</v>
      </c>
      <c r="K305" s="16">
        <v>48000</v>
      </c>
      <c r="L305" s="44" t="s">
        <v>102</v>
      </c>
      <c r="M305" s="44" t="s">
        <v>102</v>
      </c>
      <c r="N305" s="38">
        <v>52</v>
      </c>
      <c r="O305" s="38">
        <v>50</v>
      </c>
      <c r="P305" s="17">
        <v>1</v>
      </c>
      <c r="Q305" s="16">
        <v>48000</v>
      </c>
      <c r="R305" s="16">
        <v>0</v>
      </c>
      <c r="S305" s="16">
        <f t="shared" si="38"/>
        <v>0</v>
      </c>
      <c r="T305" s="16">
        <f>(S305/(Notes!$I$28+Notes!$I$52))*Notes!$I$33</f>
        <v>0</v>
      </c>
      <c r="U305" s="16">
        <f t="shared" si="39"/>
        <v>0</v>
      </c>
      <c r="V305" s="16">
        <f t="shared" si="40"/>
        <v>0</v>
      </c>
      <c r="W305" s="79">
        <f t="shared" si="41"/>
        <v>0</v>
      </c>
      <c r="X305" s="75">
        <f t="shared" si="42"/>
        <v>0</v>
      </c>
      <c r="Y305" s="75">
        <f t="shared" si="43"/>
        <v>0</v>
      </c>
      <c r="Z305" s="82">
        <f t="shared" si="44"/>
        <v>0</v>
      </c>
    </row>
    <row r="306" spans="1:26" s="5" customFormat="1" ht="15" x14ac:dyDescent="0.2">
      <c r="A306" s="37">
        <v>303</v>
      </c>
      <c r="B306" s="177">
        <v>1.2</v>
      </c>
      <c r="C306" s="177" t="s">
        <v>99</v>
      </c>
      <c r="D306" s="37">
        <v>6</v>
      </c>
      <c r="E306" s="66" t="s">
        <v>145</v>
      </c>
      <c r="F306" s="66" t="s">
        <v>55</v>
      </c>
      <c r="G306" s="38">
        <v>1972</v>
      </c>
      <c r="H306" s="46">
        <v>10</v>
      </c>
      <c r="I306" s="67" t="s">
        <v>144</v>
      </c>
      <c r="J306" s="16">
        <v>2000</v>
      </c>
      <c r="K306" s="16">
        <v>20000</v>
      </c>
      <c r="L306" s="44" t="s">
        <v>102</v>
      </c>
      <c r="M306" s="44" t="s">
        <v>102</v>
      </c>
      <c r="N306" s="38">
        <v>50</v>
      </c>
      <c r="O306" s="38">
        <v>50</v>
      </c>
      <c r="P306" s="17">
        <v>1</v>
      </c>
      <c r="Q306" s="16">
        <v>20000</v>
      </c>
      <c r="R306" s="16">
        <v>0</v>
      </c>
      <c r="S306" s="16">
        <f t="shared" si="38"/>
        <v>0</v>
      </c>
      <c r="T306" s="16">
        <f>(S306/(Notes!$I$28+Notes!$I$52))*Notes!$I$33</f>
        <v>0</v>
      </c>
      <c r="U306" s="16">
        <f t="shared" si="39"/>
        <v>0</v>
      </c>
      <c r="V306" s="16">
        <f t="shared" si="40"/>
        <v>0</v>
      </c>
      <c r="W306" s="79">
        <f t="shared" si="41"/>
        <v>0</v>
      </c>
      <c r="X306" s="75">
        <f t="shared" si="42"/>
        <v>0</v>
      </c>
      <c r="Y306" s="75">
        <f t="shared" si="43"/>
        <v>0</v>
      </c>
      <c r="Z306" s="82">
        <f t="shared" si="44"/>
        <v>0</v>
      </c>
    </row>
    <row r="307" spans="1:26" s="5" customFormat="1" ht="15" x14ac:dyDescent="0.2">
      <c r="A307" s="37">
        <v>304</v>
      </c>
      <c r="B307" s="177">
        <v>1.2</v>
      </c>
      <c r="C307" s="177" t="s">
        <v>99</v>
      </c>
      <c r="D307" s="37">
        <v>4</v>
      </c>
      <c r="E307" s="66" t="s">
        <v>143</v>
      </c>
      <c r="F307" s="66" t="s">
        <v>55</v>
      </c>
      <c r="G307" s="38">
        <v>1974</v>
      </c>
      <c r="H307" s="46">
        <v>27</v>
      </c>
      <c r="I307" s="67" t="s">
        <v>144</v>
      </c>
      <c r="J307" s="16">
        <v>1200</v>
      </c>
      <c r="K307" s="16">
        <v>32400</v>
      </c>
      <c r="L307" s="44" t="s">
        <v>102</v>
      </c>
      <c r="M307" s="44" t="s">
        <v>102</v>
      </c>
      <c r="N307" s="38">
        <v>48</v>
      </c>
      <c r="O307" s="38">
        <v>50</v>
      </c>
      <c r="P307" s="17">
        <v>0.96</v>
      </c>
      <c r="Q307" s="16">
        <v>31104</v>
      </c>
      <c r="R307" s="16">
        <v>1296</v>
      </c>
      <c r="S307" s="16">
        <f t="shared" si="38"/>
        <v>1296</v>
      </c>
      <c r="T307" s="16">
        <f>(S307/(Notes!$I$28+Notes!$I$52))*Notes!$I$33</f>
        <v>64.496115409713383</v>
      </c>
      <c r="U307" s="16">
        <f t="shared" si="39"/>
        <v>136.04961154097134</v>
      </c>
      <c r="V307" s="16">
        <f t="shared" si="40"/>
        <v>1496.55</v>
      </c>
      <c r="W307" s="79">
        <f t="shared" si="41"/>
        <v>3.0756630237792857E-5</v>
      </c>
      <c r="X307" s="75">
        <f t="shared" si="42"/>
        <v>1384.05</v>
      </c>
      <c r="Y307" s="75">
        <f t="shared" si="43"/>
        <v>4.8899999999999997</v>
      </c>
      <c r="Z307" s="82">
        <f t="shared" si="44"/>
        <v>1388.94</v>
      </c>
    </row>
    <row r="308" spans="1:26" s="5" customFormat="1" ht="15" x14ac:dyDescent="0.2">
      <c r="A308" s="37">
        <v>305</v>
      </c>
      <c r="B308" s="177">
        <v>1.2</v>
      </c>
      <c r="C308" s="177" t="s">
        <v>99</v>
      </c>
      <c r="D308" s="37">
        <v>6</v>
      </c>
      <c r="E308" s="66" t="s">
        <v>145</v>
      </c>
      <c r="F308" s="66" t="s">
        <v>55</v>
      </c>
      <c r="G308" s="38">
        <v>1974</v>
      </c>
      <c r="H308" s="46">
        <v>15</v>
      </c>
      <c r="I308" s="67" t="s">
        <v>144</v>
      </c>
      <c r="J308" s="16">
        <v>2000</v>
      </c>
      <c r="K308" s="16">
        <v>30000</v>
      </c>
      <c r="L308" s="44" t="s">
        <v>102</v>
      </c>
      <c r="M308" s="44" t="s">
        <v>102</v>
      </c>
      <c r="N308" s="38">
        <v>48</v>
      </c>
      <c r="O308" s="38">
        <v>50</v>
      </c>
      <c r="P308" s="17">
        <v>0.96</v>
      </c>
      <c r="Q308" s="16">
        <v>28800</v>
      </c>
      <c r="R308" s="16">
        <v>1200</v>
      </c>
      <c r="S308" s="16">
        <f t="shared" si="38"/>
        <v>1200</v>
      </c>
      <c r="T308" s="16">
        <f>(S308/(Notes!$I$28+Notes!$I$52))*Notes!$I$33</f>
        <v>59.718625379364248</v>
      </c>
      <c r="U308" s="16">
        <f t="shared" si="39"/>
        <v>125.97186253793643</v>
      </c>
      <c r="V308" s="16">
        <f t="shared" si="40"/>
        <v>1385.69</v>
      </c>
      <c r="W308" s="79">
        <f t="shared" si="41"/>
        <v>2.8478269990449493E-5</v>
      </c>
      <c r="X308" s="75">
        <f t="shared" si="42"/>
        <v>1281.52</v>
      </c>
      <c r="Y308" s="75">
        <f t="shared" si="43"/>
        <v>4.53</v>
      </c>
      <c r="Z308" s="82">
        <f t="shared" si="44"/>
        <v>1286.05</v>
      </c>
    </row>
    <row r="309" spans="1:26" s="5" customFormat="1" ht="15" x14ac:dyDescent="0.2">
      <c r="A309" s="37">
        <v>306</v>
      </c>
      <c r="B309" s="177">
        <v>1.2</v>
      </c>
      <c r="C309" s="177" t="s">
        <v>99</v>
      </c>
      <c r="D309" s="37">
        <v>4</v>
      </c>
      <c r="E309" s="66" t="s">
        <v>143</v>
      </c>
      <c r="F309" s="66" t="s">
        <v>55</v>
      </c>
      <c r="G309" s="38">
        <v>1975</v>
      </c>
      <c r="H309" s="46">
        <v>27</v>
      </c>
      <c r="I309" s="67" t="s">
        <v>144</v>
      </c>
      <c r="J309" s="16">
        <v>1200</v>
      </c>
      <c r="K309" s="16">
        <v>32400</v>
      </c>
      <c r="L309" s="44" t="s">
        <v>102</v>
      </c>
      <c r="M309" s="44" t="s">
        <v>102</v>
      </c>
      <c r="N309" s="38">
        <v>47</v>
      </c>
      <c r="O309" s="38">
        <v>50</v>
      </c>
      <c r="P309" s="17">
        <v>0.94</v>
      </c>
      <c r="Q309" s="16">
        <v>30456</v>
      </c>
      <c r="R309" s="16">
        <v>1944</v>
      </c>
      <c r="S309" s="16">
        <f t="shared" si="38"/>
        <v>1944</v>
      </c>
      <c r="T309" s="16">
        <f>(S309/(Notes!$I$28+Notes!$I$52))*Notes!$I$33</f>
        <v>96.744173114570074</v>
      </c>
      <c r="U309" s="16">
        <f t="shared" si="39"/>
        <v>204.07441731145701</v>
      </c>
      <c r="V309" s="16">
        <f t="shared" si="40"/>
        <v>2244.8200000000002</v>
      </c>
      <c r="W309" s="79">
        <f t="shared" si="41"/>
        <v>4.6134842598244076E-5</v>
      </c>
      <c r="X309" s="75">
        <f t="shared" si="42"/>
        <v>2076.0700000000002</v>
      </c>
      <c r="Y309" s="75">
        <f t="shared" si="43"/>
        <v>7.34</v>
      </c>
      <c r="Z309" s="82">
        <f t="shared" si="44"/>
        <v>2083.4100000000003</v>
      </c>
    </row>
    <row r="310" spans="1:26" s="5" customFormat="1" ht="15" x14ac:dyDescent="0.2">
      <c r="A310" s="37">
        <v>307</v>
      </c>
      <c r="B310" s="177">
        <v>1.2</v>
      </c>
      <c r="C310" s="177" t="s">
        <v>99</v>
      </c>
      <c r="D310" s="37">
        <v>6</v>
      </c>
      <c r="E310" s="66" t="s">
        <v>145</v>
      </c>
      <c r="F310" s="66" t="s">
        <v>55</v>
      </c>
      <c r="G310" s="38">
        <v>1975</v>
      </c>
      <c r="H310" s="46">
        <v>5</v>
      </c>
      <c r="I310" s="67" t="s">
        <v>144</v>
      </c>
      <c r="J310" s="16">
        <v>2000</v>
      </c>
      <c r="K310" s="16">
        <v>10000</v>
      </c>
      <c r="L310" s="44" t="s">
        <v>102</v>
      </c>
      <c r="M310" s="44" t="s">
        <v>102</v>
      </c>
      <c r="N310" s="38">
        <v>47</v>
      </c>
      <c r="O310" s="38">
        <v>50</v>
      </c>
      <c r="P310" s="17">
        <v>0.94</v>
      </c>
      <c r="Q310" s="16">
        <v>9400</v>
      </c>
      <c r="R310" s="16">
        <v>600</v>
      </c>
      <c r="S310" s="16">
        <f t="shared" si="38"/>
        <v>600</v>
      </c>
      <c r="T310" s="16">
        <f>(S310/(Notes!$I$28+Notes!$I$52))*Notes!$I$33</f>
        <v>29.859312689682124</v>
      </c>
      <c r="U310" s="16">
        <f t="shared" si="39"/>
        <v>62.985931268968216</v>
      </c>
      <c r="V310" s="16">
        <f t="shared" si="40"/>
        <v>692.85</v>
      </c>
      <c r="W310" s="79">
        <f t="shared" si="41"/>
        <v>1.4239237753669962E-5</v>
      </c>
      <c r="X310" s="75">
        <f t="shared" si="42"/>
        <v>640.77</v>
      </c>
      <c r="Y310" s="75">
        <f t="shared" si="43"/>
        <v>2.2599999999999998</v>
      </c>
      <c r="Z310" s="82">
        <f t="shared" si="44"/>
        <v>643.03</v>
      </c>
    </row>
    <row r="311" spans="1:26" s="5" customFormat="1" ht="15" x14ac:dyDescent="0.2">
      <c r="A311" s="37">
        <v>308</v>
      </c>
      <c r="B311" s="177">
        <v>1.2</v>
      </c>
      <c r="C311" s="177" t="s">
        <v>99</v>
      </c>
      <c r="D311" s="37">
        <v>8</v>
      </c>
      <c r="E311" s="66" t="s">
        <v>146</v>
      </c>
      <c r="F311" s="66" t="s">
        <v>55</v>
      </c>
      <c r="G311" s="38">
        <v>1975</v>
      </c>
      <c r="H311" s="46">
        <v>2</v>
      </c>
      <c r="I311" s="67" t="s">
        <v>144</v>
      </c>
      <c r="J311" s="16">
        <v>3000</v>
      </c>
      <c r="K311" s="16">
        <v>6000</v>
      </c>
      <c r="L311" s="44" t="s">
        <v>102</v>
      </c>
      <c r="M311" s="44" t="s">
        <v>102</v>
      </c>
      <c r="N311" s="38">
        <v>47</v>
      </c>
      <c r="O311" s="38">
        <v>50</v>
      </c>
      <c r="P311" s="17">
        <v>0.94</v>
      </c>
      <c r="Q311" s="16">
        <v>5640</v>
      </c>
      <c r="R311" s="16">
        <v>360</v>
      </c>
      <c r="S311" s="16">
        <f t="shared" si="38"/>
        <v>360</v>
      </c>
      <c r="T311" s="16">
        <f>(S311/(Notes!$I$28+Notes!$I$52))*Notes!$I$33</f>
        <v>17.915587613809276</v>
      </c>
      <c r="U311" s="16">
        <f t="shared" si="39"/>
        <v>37.791558761380934</v>
      </c>
      <c r="V311" s="16">
        <f t="shared" si="40"/>
        <v>415.71</v>
      </c>
      <c r="W311" s="79">
        <f t="shared" si="41"/>
        <v>8.5435426522019764E-6</v>
      </c>
      <c r="X311" s="75">
        <f t="shared" si="42"/>
        <v>384.46</v>
      </c>
      <c r="Y311" s="75">
        <f t="shared" si="43"/>
        <v>1.36</v>
      </c>
      <c r="Z311" s="82">
        <f t="shared" si="44"/>
        <v>385.82</v>
      </c>
    </row>
    <row r="312" spans="1:26" s="5" customFormat="1" ht="15" x14ac:dyDescent="0.2">
      <c r="A312" s="37">
        <v>309</v>
      </c>
      <c r="B312" s="177">
        <v>1.2</v>
      </c>
      <c r="C312" s="177" t="s">
        <v>99</v>
      </c>
      <c r="D312" s="37">
        <v>2</v>
      </c>
      <c r="E312" s="66" t="s">
        <v>149</v>
      </c>
      <c r="F312" s="66" t="s">
        <v>55</v>
      </c>
      <c r="G312" s="38">
        <v>1976</v>
      </c>
      <c r="H312" s="46">
        <v>1</v>
      </c>
      <c r="I312" s="67" t="s">
        <v>144</v>
      </c>
      <c r="J312" s="16">
        <v>450</v>
      </c>
      <c r="K312" s="16">
        <v>450</v>
      </c>
      <c r="L312" s="44" t="s">
        <v>102</v>
      </c>
      <c r="M312" s="44" t="s">
        <v>102</v>
      </c>
      <c r="N312" s="38">
        <v>46</v>
      </c>
      <c r="O312" s="38">
        <v>50</v>
      </c>
      <c r="P312" s="17">
        <v>0.92</v>
      </c>
      <c r="Q312" s="16">
        <v>414</v>
      </c>
      <c r="R312" s="16">
        <v>36</v>
      </c>
      <c r="S312" s="16">
        <f t="shared" si="38"/>
        <v>36</v>
      </c>
      <c r="T312" s="16">
        <f>(S312/(Notes!$I$28+Notes!$I$52))*Notes!$I$33</f>
        <v>1.7915587613809274</v>
      </c>
      <c r="U312" s="16">
        <f t="shared" si="39"/>
        <v>3.779155876138093</v>
      </c>
      <c r="V312" s="16">
        <f t="shared" si="40"/>
        <v>41.57</v>
      </c>
      <c r="W312" s="79">
        <f t="shared" si="41"/>
        <v>8.5433371353115448E-7</v>
      </c>
      <c r="X312" s="75">
        <f t="shared" si="42"/>
        <v>38.450000000000003</v>
      </c>
      <c r="Y312" s="75">
        <f t="shared" si="43"/>
        <v>0.14000000000000001</v>
      </c>
      <c r="Z312" s="82">
        <f t="shared" si="44"/>
        <v>38.590000000000003</v>
      </c>
    </row>
    <row r="313" spans="1:26" s="5" customFormat="1" ht="15" x14ac:dyDescent="0.2">
      <c r="A313" s="37">
        <v>310</v>
      </c>
      <c r="B313" s="177">
        <v>1.2</v>
      </c>
      <c r="C313" s="177" t="s">
        <v>99</v>
      </c>
      <c r="D313" s="37">
        <v>4</v>
      </c>
      <c r="E313" s="66" t="s">
        <v>143</v>
      </c>
      <c r="F313" s="66" t="s">
        <v>55</v>
      </c>
      <c r="G313" s="38">
        <v>1976</v>
      </c>
      <c r="H313" s="46">
        <v>38</v>
      </c>
      <c r="I313" s="67" t="s">
        <v>144</v>
      </c>
      <c r="J313" s="16">
        <v>1200</v>
      </c>
      <c r="K313" s="16">
        <v>45600</v>
      </c>
      <c r="L313" s="44" t="s">
        <v>102</v>
      </c>
      <c r="M313" s="44" t="s">
        <v>102</v>
      </c>
      <c r="N313" s="38">
        <v>46</v>
      </c>
      <c r="O313" s="38">
        <v>50</v>
      </c>
      <c r="P313" s="17">
        <v>0.92</v>
      </c>
      <c r="Q313" s="16">
        <v>41952</v>
      </c>
      <c r="R313" s="16">
        <v>3648</v>
      </c>
      <c r="S313" s="16">
        <f t="shared" si="38"/>
        <v>3648</v>
      </c>
      <c r="T313" s="16">
        <f>(S313/(Notes!$I$28+Notes!$I$52))*Notes!$I$33</f>
        <v>181.54462115326731</v>
      </c>
      <c r="U313" s="16">
        <f t="shared" si="39"/>
        <v>382.95446211532675</v>
      </c>
      <c r="V313" s="16">
        <f t="shared" si="40"/>
        <v>4212.5</v>
      </c>
      <c r="W313" s="79">
        <f t="shared" si="41"/>
        <v>8.6573990095020157E-5</v>
      </c>
      <c r="X313" s="75">
        <f t="shared" si="42"/>
        <v>3895.83</v>
      </c>
      <c r="Y313" s="75">
        <f t="shared" si="43"/>
        <v>13.77</v>
      </c>
      <c r="Z313" s="82">
        <f t="shared" si="44"/>
        <v>3909.6</v>
      </c>
    </row>
    <row r="314" spans="1:26" s="5" customFormat="1" ht="15" x14ac:dyDescent="0.2">
      <c r="A314" s="37">
        <v>311</v>
      </c>
      <c r="B314" s="177">
        <v>1.2</v>
      </c>
      <c r="C314" s="177" t="s">
        <v>99</v>
      </c>
      <c r="D314" s="37">
        <v>6</v>
      </c>
      <c r="E314" s="66" t="s">
        <v>145</v>
      </c>
      <c r="F314" s="66" t="s">
        <v>55</v>
      </c>
      <c r="G314" s="38">
        <v>1976</v>
      </c>
      <c r="H314" s="46">
        <v>22</v>
      </c>
      <c r="I314" s="67" t="s">
        <v>144</v>
      </c>
      <c r="J314" s="16">
        <v>2000</v>
      </c>
      <c r="K314" s="16">
        <v>44000</v>
      </c>
      <c r="L314" s="44" t="s">
        <v>102</v>
      </c>
      <c r="M314" s="44" t="s">
        <v>102</v>
      </c>
      <c r="N314" s="38">
        <v>46</v>
      </c>
      <c r="O314" s="38">
        <v>50</v>
      </c>
      <c r="P314" s="17">
        <v>0.92</v>
      </c>
      <c r="Q314" s="16">
        <v>40480</v>
      </c>
      <c r="R314" s="16">
        <v>3520</v>
      </c>
      <c r="S314" s="16">
        <f t="shared" si="38"/>
        <v>3520</v>
      </c>
      <c r="T314" s="16">
        <f>(S314/(Notes!$I$28+Notes!$I$52))*Notes!$I$33</f>
        <v>175.17463444613514</v>
      </c>
      <c r="U314" s="16">
        <f t="shared" si="39"/>
        <v>369.51746344461355</v>
      </c>
      <c r="V314" s="16">
        <f t="shared" si="40"/>
        <v>4064.69</v>
      </c>
      <c r="W314" s="79">
        <f t="shared" si="41"/>
        <v>8.3536244937525809E-5</v>
      </c>
      <c r="X314" s="75">
        <f t="shared" si="42"/>
        <v>3759.13</v>
      </c>
      <c r="Y314" s="75">
        <f t="shared" si="43"/>
        <v>13.28</v>
      </c>
      <c r="Z314" s="82">
        <f t="shared" si="44"/>
        <v>3772.4100000000003</v>
      </c>
    </row>
    <row r="315" spans="1:26" s="5" customFormat="1" ht="15" x14ac:dyDescent="0.2">
      <c r="A315" s="37">
        <v>312</v>
      </c>
      <c r="B315" s="177">
        <v>1.2</v>
      </c>
      <c r="C315" s="177" t="s">
        <v>99</v>
      </c>
      <c r="D315" s="37">
        <v>6</v>
      </c>
      <c r="E315" s="66" t="s">
        <v>145</v>
      </c>
      <c r="F315" s="66" t="s">
        <v>55</v>
      </c>
      <c r="G315" s="38">
        <v>1977</v>
      </c>
      <c r="H315" s="46">
        <v>9</v>
      </c>
      <c r="I315" s="67" t="s">
        <v>144</v>
      </c>
      <c r="J315" s="16">
        <v>2000</v>
      </c>
      <c r="K315" s="16">
        <v>18000</v>
      </c>
      <c r="L315" s="44" t="s">
        <v>102</v>
      </c>
      <c r="M315" s="44" t="s">
        <v>102</v>
      </c>
      <c r="N315" s="38">
        <v>45</v>
      </c>
      <c r="O315" s="38">
        <v>50</v>
      </c>
      <c r="P315" s="17">
        <v>0.9</v>
      </c>
      <c r="Q315" s="16">
        <v>16200</v>
      </c>
      <c r="R315" s="16">
        <v>1800</v>
      </c>
      <c r="S315" s="16">
        <f t="shared" si="38"/>
        <v>1800</v>
      </c>
      <c r="T315" s="16">
        <f>(S315/(Notes!$I$28+Notes!$I$52))*Notes!$I$33</f>
        <v>89.577938069046368</v>
      </c>
      <c r="U315" s="16">
        <f t="shared" si="39"/>
        <v>188.95779380690465</v>
      </c>
      <c r="V315" s="16">
        <f t="shared" si="40"/>
        <v>2078.54</v>
      </c>
      <c r="W315" s="79">
        <f t="shared" si="41"/>
        <v>4.2717507744119452E-5</v>
      </c>
      <c r="X315" s="75">
        <f t="shared" si="42"/>
        <v>1922.29</v>
      </c>
      <c r="Y315" s="75">
        <f t="shared" si="43"/>
        <v>6.79</v>
      </c>
      <c r="Z315" s="82">
        <f t="shared" si="44"/>
        <v>1929.08</v>
      </c>
    </row>
    <row r="316" spans="1:26" s="5" customFormat="1" ht="15" x14ac:dyDescent="0.2">
      <c r="A316" s="37">
        <v>313</v>
      </c>
      <c r="B316" s="177">
        <v>1.2</v>
      </c>
      <c r="C316" s="177" t="s">
        <v>99</v>
      </c>
      <c r="D316" s="37">
        <v>4</v>
      </c>
      <c r="E316" s="66" t="s">
        <v>143</v>
      </c>
      <c r="F316" s="66" t="s">
        <v>55</v>
      </c>
      <c r="G316" s="38">
        <v>1978</v>
      </c>
      <c r="H316" s="46">
        <v>1</v>
      </c>
      <c r="I316" s="67" t="s">
        <v>144</v>
      </c>
      <c r="J316" s="16">
        <v>1200</v>
      </c>
      <c r="K316" s="16">
        <v>1200</v>
      </c>
      <c r="L316" s="44" t="s">
        <v>102</v>
      </c>
      <c r="M316" s="44" t="s">
        <v>102</v>
      </c>
      <c r="N316" s="38">
        <v>44</v>
      </c>
      <c r="O316" s="38">
        <v>50</v>
      </c>
      <c r="P316" s="17">
        <v>0.88</v>
      </c>
      <c r="Q316" s="16">
        <v>1056</v>
      </c>
      <c r="R316" s="16">
        <v>144</v>
      </c>
      <c r="S316" s="16">
        <f t="shared" si="38"/>
        <v>144</v>
      </c>
      <c r="T316" s="16">
        <f>(S316/(Notes!$I$28+Notes!$I$52))*Notes!$I$33</f>
        <v>7.1662350455237096</v>
      </c>
      <c r="U316" s="16">
        <f t="shared" si="39"/>
        <v>15.116623504552372</v>
      </c>
      <c r="V316" s="16">
        <f t="shared" si="40"/>
        <v>166.28</v>
      </c>
      <c r="W316" s="79">
        <f t="shared" si="41"/>
        <v>3.4173348541246179E-6</v>
      </c>
      <c r="X316" s="75">
        <f t="shared" si="42"/>
        <v>153.78</v>
      </c>
      <c r="Y316" s="75">
        <f t="shared" si="43"/>
        <v>0.54</v>
      </c>
      <c r="Z316" s="82">
        <f t="shared" si="44"/>
        <v>154.32</v>
      </c>
    </row>
    <row r="317" spans="1:26" s="5" customFormat="1" ht="15" x14ac:dyDescent="0.2">
      <c r="A317" s="37">
        <v>314</v>
      </c>
      <c r="B317" s="177">
        <v>1.2</v>
      </c>
      <c r="C317" s="177" t="s">
        <v>99</v>
      </c>
      <c r="D317" s="37">
        <v>6</v>
      </c>
      <c r="E317" s="66" t="s">
        <v>145</v>
      </c>
      <c r="F317" s="66" t="s">
        <v>55</v>
      </c>
      <c r="G317" s="38">
        <v>1978</v>
      </c>
      <c r="H317" s="46">
        <v>3</v>
      </c>
      <c r="I317" s="67" t="s">
        <v>144</v>
      </c>
      <c r="J317" s="16">
        <v>2000</v>
      </c>
      <c r="K317" s="16">
        <v>6000</v>
      </c>
      <c r="L317" s="44" t="s">
        <v>102</v>
      </c>
      <c r="M317" s="44" t="s">
        <v>102</v>
      </c>
      <c r="N317" s="38">
        <v>44</v>
      </c>
      <c r="O317" s="38">
        <v>50</v>
      </c>
      <c r="P317" s="17">
        <v>0.88</v>
      </c>
      <c r="Q317" s="16">
        <v>5280</v>
      </c>
      <c r="R317" s="16">
        <v>720</v>
      </c>
      <c r="S317" s="16">
        <f t="shared" si="38"/>
        <v>720</v>
      </c>
      <c r="T317" s="16">
        <f>(S317/(Notes!$I$28+Notes!$I$52))*Notes!$I$33</f>
        <v>35.831175227618552</v>
      </c>
      <c r="U317" s="16">
        <f t="shared" si="39"/>
        <v>75.583117522761867</v>
      </c>
      <c r="V317" s="16">
        <f t="shared" si="40"/>
        <v>831.41</v>
      </c>
      <c r="W317" s="79">
        <f t="shared" si="41"/>
        <v>1.7086879787513521E-5</v>
      </c>
      <c r="X317" s="75">
        <f t="shared" si="42"/>
        <v>768.91</v>
      </c>
      <c r="Y317" s="75">
        <f t="shared" si="43"/>
        <v>2.72</v>
      </c>
      <c r="Z317" s="82">
        <f t="shared" si="44"/>
        <v>771.63</v>
      </c>
    </row>
    <row r="318" spans="1:26" s="5" customFormat="1" ht="15" x14ac:dyDescent="0.2">
      <c r="A318" s="37">
        <v>315</v>
      </c>
      <c r="B318" s="177">
        <v>1.2</v>
      </c>
      <c r="C318" s="177" t="s">
        <v>99</v>
      </c>
      <c r="D318" s="37">
        <v>6</v>
      </c>
      <c r="E318" s="66" t="s">
        <v>145</v>
      </c>
      <c r="F318" s="66" t="s">
        <v>55</v>
      </c>
      <c r="G318" s="38">
        <v>1980</v>
      </c>
      <c r="H318" s="46">
        <v>19</v>
      </c>
      <c r="I318" s="67" t="s">
        <v>144</v>
      </c>
      <c r="J318" s="16">
        <v>2000</v>
      </c>
      <c r="K318" s="16">
        <v>38000</v>
      </c>
      <c r="L318" s="44" t="s">
        <v>102</v>
      </c>
      <c r="M318" s="44" t="s">
        <v>102</v>
      </c>
      <c r="N318" s="38">
        <v>42</v>
      </c>
      <c r="O318" s="38">
        <v>50</v>
      </c>
      <c r="P318" s="17">
        <v>0.84</v>
      </c>
      <c r="Q318" s="16">
        <v>31920</v>
      </c>
      <c r="R318" s="16">
        <v>6080</v>
      </c>
      <c r="S318" s="16">
        <f t="shared" si="38"/>
        <v>6080</v>
      </c>
      <c r="T318" s="16">
        <f>(S318/(Notes!$I$28+Notes!$I$52))*Notes!$I$33</f>
        <v>302.57436858877884</v>
      </c>
      <c r="U318" s="16">
        <f t="shared" si="39"/>
        <v>638.25743685887801</v>
      </c>
      <c r="V318" s="16">
        <f t="shared" si="40"/>
        <v>7020.83</v>
      </c>
      <c r="W318" s="79">
        <f t="shared" si="41"/>
        <v>1.4428991498607012E-4</v>
      </c>
      <c r="X318" s="75">
        <f t="shared" si="42"/>
        <v>6493.05</v>
      </c>
      <c r="Y318" s="75">
        <f t="shared" si="43"/>
        <v>22.94</v>
      </c>
      <c r="Z318" s="82">
        <f t="shared" si="44"/>
        <v>6515.99</v>
      </c>
    </row>
    <row r="319" spans="1:26" s="5" customFormat="1" ht="15" x14ac:dyDescent="0.2">
      <c r="A319" s="37">
        <v>316</v>
      </c>
      <c r="B319" s="177">
        <v>1.2</v>
      </c>
      <c r="C319" s="177" t="s">
        <v>99</v>
      </c>
      <c r="D319" s="37">
        <v>8</v>
      </c>
      <c r="E319" s="66" t="s">
        <v>146</v>
      </c>
      <c r="F319" s="66" t="s">
        <v>55</v>
      </c>
      <c r="G319" s="38">
        <v>1980</v>
      </c>
      <c r="H319" s="46">
        <v>11</v>
      </c>
      <c r="I319" s="67" t="s">
        <v>144</v>
      </c>
      <c r="J319" s="16">
        <v>3000</v>
      </c>
      <c r="K319" s="16">
        <v>33000</v>
      </c>
      <c r="L319" s="44" t="s">
        <v>102</v>
      </c>
      <c r="M319" s="44" t="s">
        <v>102</v>
      </c>
      <c r="N319" s="38">
        <v>42</v>
      </c>
      <c r="O319" s="38">
        <v>50</v>
      </c>
      <c r="P319" s="17">
        <v>0.84</v>
      </c>
      <c r="Q319" s="16">
        <v>27720</v>
      </c>
      <c r="R319" s="16">
        <v>5280</v>
      </c>
      <c r="S319" s="16">
        <f t="shared" si="38"/>
        <v>5280</v>
      </c>
      <c r="T319" s="16">
        <f>(S319/(Notes!$I$28+Notes!$I$52))*Notes!$I$33</f>
        <v>262.76195166920269</v>
      </c>
      <c r="U319" s="16">
        <f t="shared" si="39"/>
        <v>554.27619516692027</v>
      </c>
      <c r="V319" s="16">
        <f t="shared" si="40"/>
        <v>6097.04</v>
      </c>
      <c r="W319" s="79">
        <f t="shared" si="41"/>
        <v>1.2530447016473393E-4</v>
      </c>
      <c r="X319" s="75">
        <f t="shared" si="42"/>
        <v>5638.7</v>
      </c>
      <c r="Y319" s="75">
        <f t="shared" si="43"/>
        <v>19.920000000000002</v>
      </c>
      <c r="Z319" s="82">
        <f t="shared" si="44"/>
        <v>5658.62</v>
      </c>
    </row>
    <row r="320" spans="1:26" s="5" customFormat="1" ht="15" x14ac:dyDescent="0.2">
      <c r="A320" s="37">
        <v>317</v>
      </c>
      <c r="B320" s="177">
        <v>1.2</v>
      </c>
      <c r="C320" s="177" t="s">
        <v>99</v>
      </c>
      <c r="D320" s="37">
        <v>4</v>
      </c>
      <c r="E320" s="66" t="s">
        <v>143</v>
      </c>
      <c r="F320" s="66" t="s">
        <v>55</v>
      </c>
      <c r="G320" s="38">
        <v>1981</v>
      </c>
      <c r="H320" s="46">
        <v>2</v>
      </c>
      <c r="I320" s="67" t="s">
        <v>144</v>
      </c>
      <c r="J320" s="16">
        <v>1200</v>
      </c>
      <c r="K320" s="16">
        <v>2400</v>
      </c>
      <c r="L320" s="44" t="s">
        <v>102</v>
      </c>
      <c r="M320" s="44" t="s">
        <v>102</v>
      </c>
      <c r="N320" s="38">
        <v>41</v>
      </c>
      <c r="O320" s="38">
        <v>50</v>
      </c>
      <c r="P320" s="17">
        <v>0.82</v>
      </c>
      <c r="Q320" s="16">
        <v>1968</v>
      </c>
      <c r="R320" s="16">
        <v>432</v>
      </c>
      <c r="S320" s="16">
        <f t="shared" si="38"/>
        <v>432</v>
      </c>
      <c r="T320" s="16">
        <f>(S320/(Notes!$I$28+Notes!$I$52))*Notes!$I$33</f>
        <v>21.498705136571129</v>
      </c>
      <c r="U320" s="16">
        <f t="shared" si="39"/>
        <v>45.349870513657116</v>
      </c>
      <c r="V320" s="16">
        <f t="shared" si="40"/>
        <v>498.85</v>
      </c>
      <c r="W320" s="79">
        <f t="shared" si="41"/>
        <v>1.0252210079264287E-5</v>
      </c>
      <c r="X320" s="75">
        <f t="shared" si="42"/>
        <v>461.35</v>
      </c>
      <c r="Y320" s="75">
        <f t="shared" si="43"/>
        <v>1.63</v>
      </c>
      <c r="Z320" s="82">
        <f t="shared" si="44"/>
        <v>462.98</v>
      </c>
    </row>
    <row r="321" spans="1:26" s="5" customFormat="1" ht="15" x14ac:dyDescent="0.2">
      <c r="A321" s="37">
        <v>318</v>
      </c>
      <c r="B321" s="177">
        <v>1.2</v>
      </c>
      <c r="C321" s="177" t="s">
        <v>99</v>
      </c>
      <c r="D321" s="37">
        <v>6</v>
      </c>
      <c r="E321" s="66" t="s">
        <v>145</v>
      </c>
      <c r="F321" s="66" t="s">
        <v>55</v>
      </c>
      <c r="G321" s="38">
        <v>1981</v>
      </c>
      <c r="H321" s="46">
        <v>25</v>
      </c>
      <c r="I321" s="67" t="s">
        <v>144</v>
      </c>
      <c r="J321" s="16">
        <v>2000</v>
      </c>
      <c r="K321" s="16">
        <v>50000</v>
      </c>
      <c r="L321" s="44" t="s">
        <v>102</v>
      </c>
      <c r="M321" s="44" t="s">
        <v>102</v>
      </c>
      <c r="N321" s="38">
        <v>41</v>
      </c>
      <c r="O321" s="38">
        <v>50</v>
      </c>
      <c r="P321" s="17">
        <v>0.82</v>
      </c>
      <c r="Q321" s="16">
        <v>41000</v>
      </c>
      <c r="R321" s="16">
        <v>9000</v>
      </c>
      <c r="S321" s="16">
        <f t="shared" si="38"/>
        <v>9000</v>
      </c>
      <c r="T321" s="16">
        <f>(S321/(Notes!$I$28+Notes!$I$52))*Notes!$I$33</f>
        <v>447.88969034523183</v>
      </c>
      <c r="U321" s="16">
        <f t="shared" si="39"/>
        <v>944.78896903452323</v>
      </c>
      <c r="V321" s="16">
        <f t="shared" si="40"/>
        <v>10392.68</v>
      </c>
      <c r="W321" s="79">
        <f t="shared" si="41"/>
        <v>2.1358712768681642E-4</v>
      </c>
      <c r="X321" s="75">
        <f t="shared" si="42"/>
        <v>9611.42</v>
      </c>
      <c r="Y321" s="75">
        <f t="shared" si="43"/>
        <v>33.96</v>
      </c>
      <c r="Z321" s="82">
        <f t="shared" si="44"/>
        <v>9645.3799999999992</v>
      </c>
    </row>
    <row r="322" spans="1:26" s="5" customFormat="1" ht="15" x14ac:dyDescent="0.2">
      <c r="A322" s="37">
        <v>319</v>
      </c>
      <c r="B322" s="177">
        <v>1.2</v>
      </c>
      <c r="C322" s="177" t="s">
        <v>99</v>
      </c>
      <c r="D322" s="37">
        <v>8</v>
      </c>
      <c r="E322" s="66" t="s">
        <v>146</v>
      </c>
      <c r="F322" s="66" t="s">
        <v>55</v>
      </c>
      <c r="G322" s="38">
        <v>1981</v>
      </c>
      <c r="H322" s="46">
        <v>12</v>
      </c>
      <c r="I322" s="67" t="s">
        <v>144</v>
      </c>
      <c r="J322" s="16">
        <v>3000</v>
      </c>
      <c r="K322" s="16">
        <v>36000</v>
      </c>
      <c r="L322" s="44" t="s">
        <v>102</v>
      </c>
      <c r="M322" s="44" t="s">
        <v>102</v>
      </c>
      <c r="N322" s="38">
        <v>41</v>
      </c>
      <c r="O322" s="38">
        <v>50</v>
      </c>
      <c r="P322" s="17">
        <v>0.82</v>
      </c>
      <c r="Q322" s="16">
        <v>29520</v>
      </c>
      <c r="R322" s="16">
        <v>6480</v>
      </c>
      <c r="S322" s="16">
        <f t="shared" si="38"/>
        <v>6480</v>
      </c>
      <c r="T322" s="16">
        <f>(S322/(Notes!$I$28+Notes!$I$52))*Notes!$I$33</f>
        <v>322.48057704856694</v>
      </c>
      <c r="U322" s="16">
        <f t="shared" si="39"/>
        <v>680.24805770485682</v>
      </c>
      <c r="V322" s="16">
        <f t="shared" si="40"/>
        <v>7482.73</v>
      </c>
      <c r="W322" s="79">
        <f t="shared" si="41"/>
        <v>1.5378274015518341E-4</v>
      </c>
      <c r="X322" s="75">
        <f t="shared" si="42"/>
        <v>6920.22</v>
      </c>
      <c r="Y322" s="75">
        <f t="shared" si="43"/>
        <v>24.45</v>
      </c>
      <c r="Z322" s="82">
        <f t="shared" si="44"/>
        <v>6944.67</v>
      </c>
    </row>
    <row r="323" spans="1:26" s="5" customFormat="1" ht="15" x14ac:dyDescent="0.2">
      <c r="A323" s="37">
        <v>320</v>
      </c>
      <c r="B323" s="177">
        <v>1.2</v>
      </c>
      <c r="C323" s="177" t="s">
        <v>99</v>
      </c>
      <c r="D323" s="37">
        <v>8</v>
      </c>
      <c r="E323" s="66" t="s">
        <v>146</v>
      </c>
      <c r="F323" s="66" t="s">
        <v>55</v>
      </c>
      <c r="G323" s="38">
        <v>1982</v>
      </c>
      <c r="H323" s="46">
        <v>1</v>
      </c>
      <c r="I323" s="67" t="s">
        <v>144</v>
      </c>
      <c r="J323" s="16">
        <v>3000</v>
      </c>
      <c r="K323" s="16">
        <v>3000</v>
      </c>
      <c r="L323" s="44" t="s">
        <v>102</v>
      </c>
      <c r="M323" s="44" t="s">
        <v>102</v>
      </c>
      <c r="N323" s="38">
        <v>40</v>
      </c>
      <c r="O323" s="38">
        <v>50</v>
      </c>
      <c r="P323" s="17">
        <v>0.8</v>
      </c>
      <c r="Q323" s="16">
        <v>2400</v>
      </c>
      <c r="R323" s="16">
        <v>600</v>
      </c>
      <c r="S323" s="16">
        <f t="shared" si="38"/>
        <v>600</v>
      </c>
      <c r="T323" s="16">
        <f>(S323/(Notes!$I$28+Notes!$I$52))*Notes!$I$33</f>
        <v>29.859312689682124</v>
      </c>
      <c r="U323" s="16">
        <f t="shared" si="39"/>
        <v>62.985931268968216</v>
      </c>
      <c r="V323" s="16">
        <f t="shared" si="40"/>
        <v>692.85</v>
      </c>
      <c r="W323" s="79">
        <f t="shared" si="41"/>
        <v>1.4239237753669962E-5</v>
      </c>
      <c r="X323" s="75">
        <f t="shared" si="42"/>
        <v>640.77</v>
      </c>
      <c r="Y323" s="75">
        <f t="shared" si="43"/>
        <v>2.2599999999999998</v>
      </c>
      <c r="Z323" s="82">
        <f t="shared" si="44"/>
        <v>643.03</v>
      </c>
    </row>
    <row r="324" spans="1:26" s="5" customFormat="1" ht="15" x14ac:dyDescent="0.2">
      <c r="A324" s="37">
        <v>321</v>
      </c>
      <c r="B324" s="177">
        <v>1.2</v>
      </c>
      <c r="C324" s="177" t="s">
        <v>99</v>
      </c>
      <c r="D324" s="37">
        <v>2</v>
      </c>
      <c r="E324" s="66" t="s">
        <v>149</v>
      </c>
      <c r="F324" s="66" t="s">
        <v>55</v>
      </c>
      <c r="G324" s="38">
        <v>1983</v>
      </c>
      <c r="H324" s="46">
        <v>1</v>
      </c>
      <c r="I324" s="67" t="s">
        <v>144</v>
      </c>
      <c r="J324" s="16">
        <v>450</v>
      </c>
      <c r="K324" s="16">
        <v>450</v>
      </c>
      <c r="L324" s="44" t="s">
        <v>102</v>
      </c>
      <c r="M324" s="44" t="s">
        <v>102</v>
      </c>
      <c r="N324" s="38">
        <v>39</v>
      </c>
      <c r="O324" s="38">
        <v>50</v>
      </c>
      <c r="P324" s="17">
        <v>0.78</v>
      </c>
      <c r="Q324" s="16">
        <v>351</v>
      </c>
      <c r="R324" s="16">
        <v>99</v>
      </c>
      <c r="S324" s="16">
        <f t="shared" si="38"/>
        <v>99</v>
      </c>
      <c r="T324" s="16">
        <f>(S324/(Notes!$I$28+Notes!$I$52))*Notes!$I$33</f>
        <v>4.9267865937975506</v>
      </c>
      <c r="U324" s="16">
        <f t="shared" si="39"/>
        <v>10.392678659379754</v>
      </c>
      <c r="V324" s="16">
        <f t="shared" si="40"/>
        <v>114.32</v>
      </c>
      <c r="W324" s="79">
        <f t="shared" si="41"/>
        <v>2.3494690914332827E-6</v>
      </c>
      <c r="X324" s="75">
        <f t="shared" si="42"/>
        <v>105.73</v>
      </c>
      <c r="Y324" s="75">
        <f t="shared" si="43"/>
        <v>0.37</v>
      </c>
      <c r="Z324" s="82">
        <f t="shared" si="44"/>
        <v>106.10000000000001</v>
      </c>
    </row>
    <row r="325" spans="1:26" s="5" customFormat="1" ht="15" x14ac:dyDescent="0.2">
      <c r="A325" s="37">
        <v>322</v>
      </c>
      <c r="B325" s="177">
        <v>1.2</v>
      </c>
      <c r="C325" s="177" t="s">
        <v>99</v>
      </c>
      <c r="D325" s="37">
        <v>4</v>
      </c>
      <c r="E325" s="66" t="s">
        <v>143</v>
      </c>
      <c r="F325" s="66" t="s">
        <v>55</v>
      </c>
      <c r="G325" s="38">
        <v>1983</v>
      </c>
      <c r="H325" s="46">
        <v>2</v>
      </c>
      <c r="I325" s="67" t="s">
        <v>144</v>
      </c>
      <c r="J325" s="16">
        <v>1200</v>
      </c>
      <c r="K325" s="16">
        <v>2400</v>
      </c>
      <c r="L325" s="44" t="s">
        <v>102</v>
      </c>
      <c r="M325" s="44" t="s">
        <v>102</v>
      </c>
      <c r="N325" s="38">
        <v>39</v>
      </c>
      <c r="O325" s="38">
        <v>50</v>
      </c>
      <c r="P325" s="17">
        <v>0.78</v>
      </c>
      <c r="Q325" s="16">
        <v>1872</v>
      </c>
      <c r="R325" s="16">
        <v>528</v>
      </c>
      <c r="S325" s="16">
        <f t="shared" si="38"/>
        <v>528</v>
      </c>
      <c r="T325" s="16">
        <f>(S325/(Notes!$I$28+Notes!$I$52))*Notes!$I$33</f>
        <v>26.276195166920267</v>
      </c>
      <c r="U325" s="16">
        <f t="shared" si="39"/>
        <v>55.427619516692033</v>
      </c>
      <c r="V325" s="16">
        <f t="shared" si="40"/>
        <v>609.70000000000005</v>
      </c>
      <c r="W325" s="79">
        <f t="shared" si="41"/>
        <v>1.2530364809717222E-5</v>
      </c>
      <c r="X325" s="75">
        <f t="shared" si="42"/>
        <v>563.87</v>
      </c>
      <c r="Y325" s="75">
        <f t="shared" si="43"/>
        <v>1.99</v>
      </c>
      <c r="Z325" s="82">
        <f t="shared" si="44"/>
        <v>565.86</v>
      </c>
    </row>
    <row r="326" spans="1:26" s="5" customFormat="1" ht="15" x14ac:dyDescent="0.2">
      <c r="A326" s="37">
        <v>323</v>
      </c>
      <c r="B326" s="177">
        <v>1.2</v>
      </c>
      <c r="C326" s="177" t="s">
        <v>99</v>
      </c>
      <c r="D326" s="37">
        <v>6</v>
      </c>
      <c r="E326" s="66" t="s">
        <v>145</v>
      </c>
      <c r="F326" s="66" t="s">
        <v>55</v>
      </c>
      <c r="G326" s="38">
        <v>1983</v>
      </c>
      <c r="H326" s="46">
        <v>22</v>
      </c>
      <c r="I326" s="67" t="s">
        <v>144</v>
      </c>
      <c r="J326" s="16">
        <v>2000</v>
      </c>
      <c r="K326" s="16">
        <v>44000</v>
      </c>
      <c r="L326" s="44" t="s">
        <v>102</v>
      </c>
      <c r="M326" s="44" t="s">
        <v>102</v>
      </c>
      <c r="N326" s="38">
        <v>39</v>
      </c>
      <c r="O326" s="38">
        <v>50</v>
      </c>
      <c r="P326" s="17">
        <v>0.78</v>
      </c>
      <c r="Q326" s="16">
        <v>34320</v>
      </c>
      <c r="R326" s="16">
        <v>9680</v>
      </c>
      <c r="S326" s="16">
        <f t="shared" si="38"/>
        <v>9680</v>
      </c>
      <c r="T326" s="16">
        <f>(S326/(Notes!$I$28+Notes!$I$52))*Notes!$I$33</f>
        <v>481.7302447268716</v>
      </c>
      <c r="U326" s="16">
        <f t="shared" si="39"/>
        <v>1016.1730244726873</v>
      </c>
      <c r="V326" s="16">
        <f t="shared" si="40"/>
        <v>11177.9</v>
      </c>
      <c r="W326" s="79">
        <f t="shared" si="41"/>
        <v>2.2972472495741858E-4</v>
      </c>
      <c r="X326" s="75">
        <f t="shared" si="42"/>
        <v>10337.61</v>
      </c>
      <c r="Y326" s="75">
        <f t="shared" si="43"/>
        <v>36.53</v>
      </c>
      <c r="Z326" s="82">
        <f t="shared" si="44"/>
        <v>10374.140000000001</v>
      </c>
    </row>
    <row r="327" spans="1:26" s="5" customFormat="1" ht="15" x14ac:dyDescent="0.2">
      <c r="A327" s="37">
        <v>324</v>
      </c>
      <c r="B327" s="177">
        <v>1.2</v>
      </c>
      <c r="C327" s="177" t="s">
        <v>99</v>
      </c>
      <c r="D327" s="37">
        <v>2</v>
      </c>
      <c r="E327" s="66" t="s">
        <v>149</v>
      </c>
      <c r="F327" s="66" t="s">
        <v>55</v>
      </c>
      <c r="G327" s="38">
        <v>1984</v>
      </c>
      <c r="H327" s="46">
        <v>1</v>
      </c>
      <c r="I327" s="67" t="s">
        <v>144</v>
      </c>
      <c r="J327" s="16">
        <v>450</v>
      </c>
      <c r="K327" s="16">
        <v>450</v>
      </c>
      <c r="L327" s="44" t="s">
        <v>102</v>
      </c>
      <c r="M327" s="44" t="s">
        <v>102</v>
      </c>
      <c r="N327" s="38">
        <v>38</v>
      </c>
      <c r="O327" s="38">
        <v>50</v>
      </c>
      <c r="P327" s="17">
        <v>0.76</v>
      </c>
      <c r="Q327" s="16">
        <v>342</v>
      </c>
      <c r="R327" s="16">
        <v>108</v>
      </c>
      <c r="S327" s="16">
        <f t="shared" si="38"/>
        <v>108</v>
      </c>
      <c r="T327" s="16">
        <f>(S327/(Notes!$I$28+Notes!$I$52))*Notes!$I$33</f>
        <v>5.3746762841427822</v>
      </c>
      <c r="U327" s="16">
        <f t="shared" si="39"/>
        <v>11.337467628414279</v>
      </c>
      <c r="V327" s="16">
        <f t="shared" si="40"/>
        <v>124.71</v>
      </c>
      <c r="W327" s="79">
        <f t="shared" si="41"/>
        <v>2.5630011405934632E-6</v>
      </c>
      <c r="X327" s="75">
        <f t="shared" si="42"/>
        <v>115.34</v>
      </c>
      <c r="Y327" s="75">
        <f t="shared" si="43"/>
        <v>0.41</v>
      </c>
      <c r="Z327" s="82">
        <f t="shared" si="44"/>
        <v>115.75</v>
      </c>
    </row>
    <row r="328" spans="1:26" s="5" customFormat="1" ht="15" x14ac:dyDescent="0.2">
      <c r="A328" s="37">
        <v>325</v>
      </c>
      <c r="B328" s="177">
        <v>1.2</v>
      </c>
      <c r="C328" s="177" t="s">
        <v>99</v>
      </c>
      <c r="D328" s="37">
        <v>4</v>
      </c>
      <c r="E328" s="66" t="s">
        <v>143</v>
      </c>
      <c r="F328" s="66" t="s">
        <v>55</v>
      </c>
      <c r="G328" s="38">
        <v>1984</v>
      </c>
      <c r="H328" s="46">
        <v>1</v>
      </c>
      <c r="I328" s="67" t="s">
        <v>144</v>
      </c>
      <c r="J328" s="16">
        <v>1200</v>
      </c>
      <c r="K328" s="16">
        <v>1200</v>
      </c>
      <c r="L328" s="44" t="s">
        <v>102</v>
      </c>
      <c r="M328" s="44" t="s">
        <v>102</v>
      </c>
      <c r="N328" s="38">
        <v>38</v>
      </c>
      <c r="O328" s="38">
        <v>50</v>
      </c>
      <c r="P328" s="17">
        <v>0.76</v>
      </c>
      <c r="Q328" s="16">
        <v>912</v>
      </c>
      <c r="R328" s="16">
        <v>288</v>
      </c>
      <c r="S328" s="16">
        <f t="shared" ref="S328:S359" si="45">R328</f>
        <v>288</v>
      </c>
      <c r="T328" s="16">
        <f>(S328/(Notes!$I$28+Notes!$I$52))*Notes!$I$33</f>
        <v>14.332470091047419</v>
      </c>
      <c r="U328" s="16">
        <f t="shared" ref="U328:U359" si="46">(S328+T328)*0.1</f>
        <v>30.233247009104744</v>
      </c>
      <c r="V328" s="16">
        <f t="shared" ref="V328:V359" si="47">ROUND(S328+T328+U328,2)</f>
        <v>332.57</v>
      </c>
      <c r="W328" s="79">
        <f t="shared" ref="W328:W359" si="48">V328/($V$1418)</f>
        <v>6.8348752251396688E-6</v>
      </c>
      <c r="X328" s="75">
        <f t="shared" ref="X328:X359" si="49">ROUND(W328*($X$1),2)</f>
        <v>307.57</v>
      </c>
      <c r="Y328" s="75">
        <f t="shared" ref="Y328:Y359" si="50">ROUND(W328*$Y$2,2)</f>
        <v>1.0900000000000001</v>
      </c>
      <c r="Z328" s="82">
        <f t="shared" si="44"/>
        <v>308.65999999999997</v>
      </c>
    </row>
    <row r="329" spans="1:26" s="5" customFormat="1" ht="15" x14ac:dyDescent="0.2">
      <c r="A329" s="37">
        <v>326</v>
      </c>
      <c r="B329" s="177">
        <v>1.2</v>
      </c>
      <c r="C329" s="177" t="s">
        <v>99</v>
      </c>
      <c r="D329" s="37">
        <v>6</v>
      </c>
      <c r="E329" s="66" t="s">
        <v>145</v>
      </c>
      <c r="F329" s="66" t="s">
        <v>55</v>
      </c>
      <c r="G329" s="38">
        <v>1984</v>
      </c>
      <c r="H329" s="46">
        <v>22</v>
      </c>
      <c r="I329" s="67" t="s">
        <v>144</v>
      </c>
      <c r="J329" s="16">
        <v>2000</v>
      </c>
      <c r="K329" s="16">
        <v>44000</v>
      </c>
      <c r="L329" s="44" t="s">
        <v>102</v>
      </c>
      <c r="M329" s="44" t="s">
        <v>102</v>
      </c>
      <c r="N329" s="38">
        <v>38</v>
      </c>
      <c r="O329" s="38">
        <v>50</v>
      </c>
      <c r="P329" s="17">
        <v>0.76</v>
      </c>
      <c r="Q329" s="16">
        <v>33440</v>
      </c>
      <c r="R329" s="16">
        <v>10560</v>
      </c>
      <c r="S329" s="16">
        <f t="shared" si="45"/>
        <v>10560</v>
      </c>
      <c r="T329" s="16">
        <f>(S329/(Notes!$I$28+Notes!$I$52))*Notes!$I$33</f>
        <v>525.52390333840538</v>
      </c>
      <c r="U329" s="16">
        <f t="shared" si="46"/>
        <v>1108.5523903338405</v>
      </c>
      <c r="V329" s="16">
        <f t="shared" si="47"/>
        <v>12194.08</v>
      </c>
      <c r="W329" s="79">
        <f t="shared" si="48"/>
        <v>2.5060894032946787E-4</v>
      </c>
      <c r="X329" s="75">
        <f t="shared" si="49"/>
        <v>11277.4</v>
      </c>
      <c r="Y329" s="75">
        <f t="shared" si="50"/>
        <v>39.85</v>
      </c>
      <c r="Z329" s="82">
        <f t="shared" si="44"/>
        <v>11317.25</v>
      </c>
    </row>
    <row r="330" spans="1:26" s="5" customFormat="1" ht="15" x14ac:dyDescent="0.2">
      <c r="A330" s="37">
        <v>327</v>
      </c>
      <c r="B330" s="177">
        <v>1.2</v>
      </c>
      <c r="C330" s="177" t="s">
        <v>99</v>
      </c>
      <c r="D330" s="37">
        <v>8</v>
      </c>
      <c r="E330" s="66" t="s">
        <v>146</v>
      </c>
      <c r="F330" s="66" t="s">
        <v>55</v>
      </c>
      <c r="G330" s="38">
        <v>1984</v>
      </c>
      <c r="H330" s="46">
        <v>49</v>
      </c>
      <c r="I330" s="67" t="s">
        <v>144</v>
      </c>
      <c r="J330" s="16">
        <v>3000</v>
      </c>
      <c r="K330" s="16">
        <v>147000</v>
      </c>
      <c r="L330" s="44" t="s">
        <v>102</v>
      </c>
      <c r="M330" s="44" t="s">
        <v>102</v>
      </c>
      <c r="N330" s="38">
        <v>38</v>
      </c>
      <c r="O330" s="38">
        <v>50</v>
      </c>
      <c r="P330" s="17">
        <v>0.76</v>
      </c>
      <c r="Q330" s="16">
        <v>111720</v>
      </c>
      <c r="R330" s="16">
        <v>35280</v>
      </c>
      <c r="S330" s="16">
        <f t="shared" si="45"/>
        <v>35280</v>
      </c>
      <c r="T330" s="16">
        <f>(S330/(Notes!$I$28+Notes!$I$52))*Notes!$I$33</f>
        <v>1755.7275861533089</v>
      </c>
      <c r="U330" s="16">
        <f t="shared" si="46"/>
        <v>3703.5727586153316</v>
      </c>
      <c r="V330" s="16">
        <f t="shared" si="47"/>
        <v>40739.300000000003</v>
      </c>
      <c r="W330" s="79">
        <f t="shared" si="48"/>
        <v>8.3726142544286177E-4</v>
      </c>
      <c r="X330" s="75">
        <f t="shared" si="49"/>
        <v>37676.76</v>
      </c>
      <c r="Y330" s="75">
        <f t="shared" si="50"/>
        <v>133.12</v>
      </c>
      <c r="Z330" s="82">
        <f t="shared" si="44"/>
        <v>37809.880000000005</v>
      </c>
    </row>
    <row r="331" spans="1:26" s="5" customFormat="1" ht="15" x14ac:dyDescent="0.2">
      <c r="A331" s="37">
        <v>328</v>
      </c>
      <c r="B331" s="177">
        <v>1.2</v>
      </c>
      <c r="C331" s="177" t="s">
        <v>99</v>
      </c>
      <c r="D331" s="37">
        <v>2</v>
      </c>
      <c r="E331" s="66" t="s">
        <v>149</v>
      </c>
      <c r="F331" s="66" t="s">
        <v>55</v>
      </c>
      <c r="G331" s="38">
        <v>1985</v>
      </c>
      <c r="H331" s="46">
        <v>1</v>
      </c>
      <c r="I331" s="67" t="s">
        <v>144</v>
      </c>
      <c r="J331" s="16">
        <v>450</v>
      </c>
      <c r="K331" s="16">
        <v>450</v>
      </c>
      <c r="L331" s="44" t="s">
        <v>102</v>
      </c>
      <c r="M331" s="44" t="s">
        <v>102</v>
      </c>
      <c r="N331" s="38">
        <v>37</v>
      </c>
      <c r="O331" s="38">
        <v>50</v>
      </c>
      <c r="P331" s="17">
        <v>0.74</v>
      </c>
      <c r="Q331" s="16">
        <v>333</v>
      </c>
      <c r="R331" s="16">
        <v>117</v>
      </c>
      <c r="S331" s="16">
        <f t="shared" si="45"/>
        <v>117</v>
      </c>
      <c r="T331" s="16">
        <f>(S331/(Notes!$I$28+Notes!$I$52))*Notes!$I$33</f>
        <v>5.8225659744880138</v>
      </c>
      <c r="U331" s="16">
        <f t="shared" si="46"/>
        <v>12.282256597448802</v>
      </c>
      <c r="V331" s="16">
        <f t="shared" si="47"/>
        <v>135.1</v>
      </c>
      <c r="W331" s="79">
        <f t="shared" si="48"/>
        <v>2.7765331897536434E-6</v>
      </c>
      <c r="X331" s="75">
        <f t="shared" si="49"/>
        <v>124.94</v>
      </c>
      <c r="Y331" s="75">
        <f t="shared" si="50"/>
        <v>0.44</v>
      </c>
      <c r="Z331" s="82">
        <f t="shared" si="44"/>
        <v>125.38</v>
      </c>
    </row>
    <row r="332" spans="1:26" s="5" customFormat="1" ht="15" x14ac:dyDescent="0.2">
      <c r="A332" s="37">
        <v>329</v>
      </c>
      <c r="B332" s="177">
        <v>1.2</v>
      </c>
      <c r="C332" s="177" t="s">
        <v>99</v>
      </c>
      <c r="D332" s="37">
        <v>6</v>
      </c>
      <c r="E332" s="66" t="s">
        <v>145</v>
      </c>
      <c r="F332" s="66" t="s">
        <v>55</v>
      </c>
      <c r="G332" s="38">
        <v>1985</v>
      </c>
      <c r="H332" s="46">
        <v>1</v>
      </c>
      <c r="I332" s="67" t="s">
        <v>144</v>
      </c>
      <c r="J332" s="16">
        <v>2000</v>
      </c>
      <c r="K332" s="16">
        <v>2000</v>
      </c>
      <c r="L332" s="44" t="s">
        <v>102</v>
      </c>
      <c r="M332" s="44" t="s">
        <v>102</v>
      </c>
      <c r="N332" s="38">
        <v>37</v>
      </c>
      <c r="O332" s="38">
        <v>50</v>
      </c>
      <c r="P332" s="17">
        <v>0.74</v>
      </c>
      <c r="Q332" s="16">
        <v>1480</v>
      </c>
      <c r="R332" s="16">
        <v>520</v>
      </c>
      <c r="S332" s="16">
        <f t="shared" si="45"/>
        <v>520</v>
      </c>
      <c r="T332" s="16">
        <f>(S332/(Notes!$I$28+Notes!$I$52))*Notes!$I$33</f>
        <v>25.878070997724507</v>
      </c>
      <c r="U332" s="16">
        <f t="shared" si="46"/>
        <v>54.587807099772455</v>
      </c>
      <c r="V332" s="16">
        <f t="shared" si="47"/>
        <v>600.47</v>
      </c>
      <c r="W332" s="79">
        <f t="shared" si="48"/>
        <v>1.2340672719847302E-5</v>
      </c>
      <c r="X332" s="75">
        <f t="shared" si="49"/>
        <v>555.33000000000004</v>
      </c>
      <c r="Y332" s="75">
        <f t="shared" si="50"/>
        <v>1.96</v>
      </c>
      <c r="Z332" s="82">
        <f t="shared" si="44"/>
        <v>557.29000000000008</v>
      </c>
    </row>
    <row r="333" spans="1:26" s="5" customFormat="1" ht="15" x14ac:dyDescent="0.2">
      <c r="A333" s="37">
        <v>330</v>
      </c>
      <c r="B333" s="177">
        <v>1.2</v>
      </c>
      <c r="C333" s="177" t="s">
        <v>99</v>
      </c>
      <c r="D333" s="37">
        <v>4</v>
      </c>
      <c r="E333" s="66" t="s">
        <v>143</v>
      </c>
      <c r="F333" s="66" t="s">
        <v>55</v>
      </c>
      <c r="G333" s="38">
        <v>1987</v>
      </c>
      <c r="H333" s="46">
        <v>14</v>
      </c>
      <c r="I333" s="67" t="s">
        <v>144</v>
      </c>
      <c r="J333" s="16">
        <v>1200</v>
      </c>
      <c r="K333" s="16">
        <v>16800</v>
      </c>
      <c r="L333" s="44" t="s">
        <v>102</v>
      </c>
      <c r="M333" s="44" t="s">
        <v>102</v>
      </c>
      <c r="N333" s="38">
        <v>35</v>
      </c>
      <c r="O333" s="38">
        <v>50</v>
      </c>
      <c r="P333" s="17">
        <v>0.7</v>
      </c>
      <c r="Q333" s="16">
        <v>11760</v>
      </c>
      <c r="R333" s="16">
        <v>5040</v>
      </c>
      <c r="S333" s="16">
        <f t="shared" si="45"/>
        <v>5040</v>
      </c>
      <c r="T333" s="16">
        <f>(S333/(Notes!$I$28+Notes!$I$52))*Notes!$I$33</f>
        <v>250.81822659332983</v>
      </c>
      <c r="U333" s="16">
        <f t="shared" si="46"/>
        <v>529.08182265933306</v>
      </c>
      <c r="V333" s="16">
        <f t="shared" si="47"/>
        <v>5819.9</v>
      </c>
      <c r="W333" s="79">
        <f t="shared" si="48"/>
        <v>1.1960877506326594E-4</v>
      </c>
      <c r="X333" s="75">
        <f t="shared" si="49"/>
        <v>5382.39</v>
      </c>
      <c r="Y333" s="75">
        <f t="shared" si="50"/>
        <v>19.02</v>
      </c>
      <c r="Z333" s="82">
        <f t="shared" si="44"/>
        <v>5401.4100000000008</v>
      </c>
    </row>
    <row r="334" spans="1:26" s="5" customFormat="1" ht="15" x14ac:dyDescent="0.2">
      <c r="A334" s="37">
        <v>331</v>
      </c>
      <c r="B334" s="177">
        <v>1.2</v>
      </c>
      <c r="C334" s="177" t="s">
        <v>99</v>
      </c>
      <c r="D334" s="37">
        <v>6</v>
      </c>
      <c r="E334" s="66" t="s">
        <v>145</v>
      </c>
      <c r="F334" s="66" t="s">
        <v>55</v>
      </c>
      <c r="G334" s="38">
        <v>1987</v>
      </c>
      <c r="H334" s="46">
        <v>8</v>
      </c>
      <c r="I334" s="67" t="s">
        <v>144</v>
      </c>
      <c r="J334" s="16">
        <v>2000</v>
      </c>
      <c r="K334" s="16">
        <v>16000</v>
      </c>
      <c r="L334" s="44" t="s">
        <v>102</v>
      </c>
      <c r="M334" s="44" t="s">
        <v>102</v>
      </c>
      <c r="N334" s="38">
        <v>35</v>
      </c>
      <c r="O334" s="38">
        <v>50</v>
      </c>
      <c r="P334" s="17">
        <v>0.7</v>
      </c>
      <c r="Q334" s="16">
        <v>11200</v>
      </c>
      <c r="R334" s="16">
        <v>4800</v>
      </c>
      <c r="S334" s="16">
        <f t="shared" si="45"/>
        <v>4800</v>
      </c>
      <c r="T334" s="16">
        <f>(S334/(Notes!$I$28+Notes!$I$52))*Notes!$I$33</f>
        <v>238.87450151745699</v>
      </c>
      <c r="U334" s="16">
        <f t="shared" si="46"/>
        <v>503.88745015174572</v>
      </c>
      <c r="V334" s="16">
        <f t="shared" si="47"/>
        <v>5542.76</v>
      </c>
      <c r="W334" s="79">
        <f t="shared" si="48"/>
        <v>1.1391307996179797E-4</v>
      </c>
      <c r="X334" s="75">
        <f t="shared" si="49"/>
        <v>5126.09</v>
      </c>
      <c r="Y334" s="75">
        <f t="shared" si="50"/>
        <v>18.11</v>
      </c>
      <c r="Z334" s="82">
        <f t="shared" si="44"/>
        <v>5144.2</v>
      </c>
    </row>
    <row r="335" spans="1:26" s="5" customFormat="1" ht="15" x14ac:dyDescent="0.2">
      <c r="A335" s="37">
        <v>332</v>
      </c>
      <c r="B335" s="177">
        <v>1.2</v>
      </c>
      <c r="C335" s="177" t="s">
        <v>99</v>
      </c>
      <c r="D335" s="37">
        <v>8</v>
      </c>
      <c r="E335" s="66" t="s">
        <v>146</v>
      </c>
      <c r="F335" s="66" t="s">
        <v>55</v>
      </c>
      <c r="G335" s="38">
        <v>1987</v>
      </c>
      <c r="H335" s="46">
        <v>6</v>
      </c>
      <c r="I335" s="67" t="s">
        <v>144</v>
      </c>
      <c r="J335" s="16">
        <v>3000</v>
      </c>
      <c r="K335" s="16">
        <v>18000</v>
      </c>
      <c r="L335" s="44" t="s">
        <v>102</v>
      </c>
      <c r="M335" s="44" t="s">
        <v>102</v>
      </c>
      <c r="N335" s="38">
        <v>35</v>
      </c>
      <c r="O335" s="38">
        <v>50</v>
      </c>
      <c r="P335" s="17">
        <v>0.7</v>
      </c>
      <c r="Q335" s="16">
        <v>12600</v>
      </c>
      <c r="R335" s="16">
        <v>5400</v>
      </c>
      <c r="S335" s="16">
        <f t="shared" si="45"/>
        <v>5400</v>
      </c>
      <c r="T335" s="16">
        <f>(S335/(Notes!$I$28+Notes!$I$52))*Notes!$I$33</f>
        <v>268.73381420713906</v>
      </c>
      <c r="U335" s="16">
        <f t="shared" si="46"/>
        <v>566.87338142071394</v>
      </c>
      <c r="V335" s="16">
        <f t="shared" si="47"/>
        <v>6235.61</v>
      </c>
      <c r="W335" s="79">
        <f t="shared" si="48"/>
        <v>1.2815231771546792E-4</v>
      </c>
      <c r="X335" s="75">
        <f t="shared" si="49"/>
        <v>5766.85</v>
      </c>
      <c r="Y335" s="75">
        <f t="shared" si="50"/>
        <v>20.38</v>
      </c>
      <c r="Z335" s="82">
        <f t="shared" si="44"/>
        <v>5787.2300000000005</v>
      </c>
    </row>
    <row r="336" spans="1:26" s="5" customFormat="1" ht="15" x14ac:dyDescent="0.2">
      <c r="A336" s="37">
        <v>333</v>
      </c>
      <c r="B336" s="177">
        <v>1.2</v>
      </c>
      <c r="C336" s="177" t="s">
        <v>99</v>
      </c>
      <c r="D336" s="37">
        <v>2</v>
      </c>
      <c r="E336" s="66" t="s">
        <v>149</v>
      </c>
      <c r="F336" s="66" t="s">
        <v>55</v>
      </c>
      <c r="G336" s="38">
        <v>1988</v>
      </c>
      <c r="H336" s="46">
        <v>3</v>
      </c>
      <c r="I336" s="67" t="s">
        <v>144</v>
      </c>
      <c r="J336" s="16">
        <v>450</v>
      </c>
      <c r="K336" s="16">
        <v>1350</v>
      </c>
      <c r="L336" s="44" t="s">
        <v>102</v>
      </c>
      <c r="M336" s="44" t="s">
        <v>102</v>
      </c>
      <c r="N336" s="38">
        <v>34</v>
      </c>
      <c r="O336" s="38">
        <v>50</v>
      </c>
      <c r="P336" s="17">
        <v>0.68</v>
      </c>
      <c r="Q336" s="16">
        <v>918</v>
      </c>
      <c r="R336" s="16">
        <v>432</v>
      </c>
      <c r="S336" s="16">
        <f t="shared" si="45"/>
        <v>432</v>
      </c>
      <c r="T336" s="16">
        <f>(S336/(Notes!$I$28+Notes!$I$52))*Notes!$I$33</f>
        <v>21.498705136571129</v>
      </c>
      <c r="U336" s="16">
        <f t="shared" si="46"/>
        <v>45.349870513657116</v>
      </c>
      <c r="V336" s="16">
        <f t="shared" si="47"/>
        <v>498.85</v>
      </c>
      <c r="W336" s="79">
        <f t="shared" si="48"/>
        <v>1.0252210079264287E-5</v>
      </c>
      <c r="X336" s="75">
        <f t="shared" si="49"/>
        <v>461.35</v>
      </c>
      <c r="Y336" s="75">
        <f t="shared" si="50"/>
        <v>1.63</v>
      </c>
      <c r="Z336" s="82">
        <f t="shared" si="44"/>
        <v>462.98</v>
      </c>
    </row>
    <row r="337" spans="1:26" s="5" customFormat="1" ht="15" x14ac:dyDescent="0.2">
      <c r="A337" s="37">
        <v>334</v>
      </c>
      <c r="B337" s="177">
        <v>1.2</v>
      </c>
      <c r="C337" s="177" t="s">
        <v>99</v>
      </c>
      <c r="D337" s="37">
        <v>4</v>
      </c>
      <c r="E337" s="66" t="s">
        <v>143</v>
      </c>
      <c r="F337" s="66" t="s">
        <v>55</v>
      </c>
      <c r="G337" s="38">
        <v>1988</v>
      </c>
      <c r="H337" s="46">
        <v>2</v>
      </c>
      <c r="I337" s="67" t="s">
        <v>144</v>
      </c>
      <c r="J337" s="16">
        <v>1200</v>
      </c>
      <c r="K337" s="16">
        <v>2400</v>
      </c>
      <c r="L337" s="44" t="s">
        <v>102</v>
      </c>
      <c r="M337" s="44" t="s">
        <v>102</v>
      </c>
      <c r="N337" s="38">
        <v>34</v>
      </c>
      <c r="O337" s="38">
        <v>50</v>
      </c>
      <c r="P337" s="17">
        <v>0.68</v>
      </c>
      <c r="Q337" s="16">
        <v>1632</v>
      </c>
      <c r="R337" s="16">
        <v>768</v>
      </c>
      <c r="S337" s="16">
        <f t="shared" si="45"/>
        <v>768</v>
      </c>
      <c r="T337" s="16">
        <f>(S337/(Notes!$I$28+Notes!$I$52))*Notes!$I$33</f>
        <v>38.219920242793116</v>
      </c>
      <c r="U337" s="16">
        <f t="shared" si="46"/>
        <v>80.621992024279322</v>
      </c>
      <c r="V337" s="16">
        <f t="shared" si="47"/>
        <v>886.84</v>
      </c>
      <c r="W337" s="79">
        <f t="shared" si="48"/>
        <v>1.8226059911185206E-5</v>
      </c>
      <c r="X337" s="75">
        <f t="shared" si="49"/>
        <v>820.17</v>
      </c>
      <c r="Y337" s="75">
        <f t="shared" si="50"/>
        <v>2.9</v>
      </c>
      <c r="Z337" s="82">
        <f t="shared" si="44"/>
        <v>823.06999999999994</v>
      </c>
    </row>
    <row r="338" spans="1:26" s="5" customFormat="1" ht="15" x14ac:dyDescent="0.2">
      <c r="A338" s="37">
        <v>335</v>
      </c>
      <c r="B338" s="177">
        <v>1.2</v>
      </c>
      <c r="C338" s="177" t="s">
        <v>99</v>
      </c>
      <c r="D338" s="37">
        <v>6</v>
      </c>
      <c r="E338" s="66" t="s">
        <v>145</v>
      </c>
      <c r="F338" s="66" t="s">
        <v>55</v>
      </c>
      <c r="G338" s="38">
        <v>1988</v>
      </c>
      <c r="H338" s="46">
        <v>21</v>
      </c>
      <c r="I338" s="67" t="s">
        <v>144</v>
      </c>
      <c r="J338" s="16">
        <v>2000</v>
      </c>
      <c r="K338" s="16">
        <v>42000</v>
      </c>
      <c r="L338" s="44" t="s">
        <v>102</v>
      </c>
      <c r="M338" s="44" t="s">
        <v>102</v>
      </c>
      <c r="N338" s="38">
        <v>34</v>
      </c>
      <c r="O338" s="38">
        <v>50</v>
      </c>
      <c r="P338" s="17">
        <v>0.68</v>
      </c>
      <c r="Q338" s="16">
        <v>28560</v>
      </c>
      <c r="R338" s="16">
        <v>13440</v>
      </c>
      <c r="S338" s="16">
        <f t="shared" si="45"/>
        <v>13440</v>
      </c>
      <c r="T338" s="16">
        <f>(S338/(Notes!$I$28+Notes!$I$52))*Notes!$I$33</f>
        <v>668.8486042488795</v>
      </c>
      <c r="U338" s="16">
        <f t="shared" si="46"/>
        <v>1410.8848604248881</v>
      </c>
      <c r="V338" s="16">
        <f t="shared" si="47"/>
        <v>15519.73</v>
      </c>
      <c r="W338" s="79">
        <f t="shared" si="48"/>
        <v>3.1895666499641239E-4</v>
      </c>
      <c r="X338" s="75">
        <f t="shared" si="49"/>
        <v>14353.05</v>
      </c>
      <c r="Y338" s="75">
        <f t="shared" si="50"/>
        <v>50.71</v>
      </c>
      <c r="Z338" s="82">
        <f t="shared" si="44"/>
        <v>14403.759999999998</v>
      </c>
    </row>
    <row r="339" spans="1:26" s="5" customFormat="1" ht="15" x14ac:dyDescent="0.2">
      <c r="A339" s="37">
        <v>336</v>
      </c>
      <c r="B339" s="177">
        <v>1.2</v>
      </c>
      <c r="C339" s="177" t="s">
        <v>99</v>
      </c>
      <c r="D339" s="37">
        <v>8</v>
      </c>
      <c r="E339" s="66" t="s">
        <v>146</v>
      </c>
      <c r="F339" s="66" t="s">
        <v>55</v>
      </c>
      <c r="G339" s="38">
        <v>1988</v>
      </c>
      <c r="H339" s="46">
        <v>5</v>
      </c>
      <c r="I339" s="67" t="s">
        <v>144</v>
      </c>
      <c r="J339" s="16">
        <v>3000</v>
      </c>
      <c r="K339" s="16">
        <v>15000</v>
      </c>
      <c r="L339" s="44" t="s">
        <v>102</v>
      </c>
      <c r="M339" s="44" t="s">
        <v>102</v>
      </c>
      <c r="N339" s="38">
        <v>34</v>
      </c>
      <c r="O339" s="38">
        <v>50</v>
      </c>
      <c r="P339" s="17">
        <v>0.68</v>
      </c>
      <c r="Q339" s="16">
        <v>10200</v>
      </c>
      <c r="R339" s="16">
        <v>4800</v>
      </c>
      <c r="S339" s="16">
        <f t="shared" si="45"/>
        <v>4800</v>
      </c>
      <c r="T339" s="16">
        <f>(S339/(Notes!$I$28+Notes!$I$52))*Notes!$I$33</f>
        <v>238.87450151745699</v>
      </c>
      <c r="U339" s="16">
        <f t="shared" si="46"/>
        <v>503.88745015174572</v>
      </c>
      <c r="V339" s="16">
        <f t="shared" si="47"/>
        <v>5542.76</v>
      </c>
      <c r="W339" s="79">
        <f t="shared" si="48"/>
        <v>1.1391307996179797E-4</v>
      </c>
      <c r="X339" s="75">
        <f t="shared" si="49"/>
        <v>5126.09</v>
      </c>
      <c r="Y339" s="75">
        <f t="shared" si="50"/>
        <v>18.11</v>
      </c>
      <c r="Z339" s="82">
        <f t="shared" si="44"/>
        <v>5144.2</v>
      </c>
    </row>
    <row r="340" spans="1:26" s="5" customFormat="1" ht="15" x14ac:dyDescent="0.2">
      <c r="A340" s="37">
        <v>337</v>
      </c>
      <c r="B340" s="177">
        <v>1.2</v>
      </c>
      <c r="C340" s="177" t="s">
        <v>99</v>
      </c>
      <c r="D340" s="37">
        <v>12</v>
      </c>
      <c r="E340" s="66" t="s">
        <v>150</v>
      </c>
      <c r="F340" s="66" t="s">
        <v>55</v>
      </c>
      <c r="G340" s="38">
        <v>1988</v>
      </c>
      <c r="H340" s="46">
        <v>8</v>
      </c>
      <c r="I340" s="67" t="s">
        <v>144</v>
      </c>
      <c r="J340" s="16">
        <v>7500</v>
      </c>
      <c r="K340" s="16">
        <v>60000</v>
      </c>
      <c r="L340" s="44" t="s">
        <v>102</v>
      </c>
      <c r="M340" s="44" t="s">
        <v>102</v>
      </c>
      <c r="N340" s="38">
        <v>34</v>
      </c>
      <c r="O340" s="38">
        <v>50</v>
      </c>
      <c r="P340" s="17">
        <v>0.68</v>
      </c>
      <c r="Q340" s="16">
        <v>40800</v>
      </c>
      <c r="R340" s="16">
        <v>19200</v>
      </c>
      <c r="S340" s="16">
        <f t="shared" si="45"/>
        <v>19200</v>
      </c>
      <c r="T340" s="16">
        <f>(S340/(Notes!$I$28+Notes!$I$52))*Notes!$I$33</f>
        <v>955.49800606982797</v>
      </c>
      <c r="U340" s="16">
        <f t="shared" si="46"/>
        <v>2015.5498006069829</v>
      </c>
      <c r="V340" s="16">
        <f t="shared" si="47"/>
        <v>22171.05</v>
      </c>
      <c r="W340" s="79">
        <f t="shared" si="48"/>
        <v>4.5565252536408228E-4</v>
      </c>
      <c r="X340" s="75">
        <f t="shared" si="49"/>
        <v>20504.36</v>
      </c>
      <c r="Y340" s="75">
        <f t="shared" si="50"/>
        <v>72.45</v>
      </c>
      <c r="Z340" s="82">
        <f t="shared" si="44"/>
        <v>20576.810000000001</v>
      </c>
    </row>
    <row r="341" spans="1:26" s="5" customFormat="1" ht="15" x14ac:dyDescent="0.2">
      <c r="A341" s="37">
        <v>338</v>
      </c>
      <c r="B341" s="177">
        <v>1.2</v>
      </c>
      <c r="C341" s="177" t="s">
        <v>99</v>
      </c>
      <c r="D341" s="37">
        <v>4</v>
      </c>
      <c r="E341" s="66" t="s">
        <v>143</v>
      </c>
      <c r="F341" s="66" t="s">
        <v>55</v>
      </c>
      <c r="G341" s="38">
        <v>1989</v>
      </c>
      <c r="H341" s="46">
        <v>4</v>
      </c>
      <c r="I341" s="67" t="s">
        <v>144</v>
      </c>
      <c r="J341" s="16">
        <v>1200</v>
      </c>
      <c r="K341" s="16">
        <v>4800</v>
      </c>
      <c r="L341" s="44" t="s">
        <v>102</v>
      </c>
      <c r="M341" s="44" t="s">
        <v>102</v>
      </c>
      <c r="N341" s="38">
        <v>33</v>
      </c>
      <c r="O341" s="38">
        <v>50</v>
      </c>
      <c r="P341" s="17">
        <v>0.66</v>
      </c>
      <c r="Q341" s="16">
        <v>3168</v>
      </c>
      <c r="R341" s="16">
        <v>1632</v>
      </c>
      <c r="S341" s="16">
        <f t="shared" si="45"/>
        <v>1632</v>
      </c>
      <c r="T341" s="16">
        <f>(S341/(Notes!$I$28+Notes!$I$52))*Notes!$I$33</f>
        <v>81.217330515935387</v>
      </c>
      <c r="U341" s="16">
        <f t="shared" si="46"/>
        <v>171.32173305159355</v>
      </c>
      <c r="V341" s="16">
        <f t="shared" si="47"/>
        <v>1884.54</v>
      </c>
      <c r="W341" s="79">
        <f t="shared" si="48"/>
        <v>3.8730480069713776E-5</v>
      </c>
      <c r="X341" s="75">
        <f t="shared" si="49"/>
        <v>1742.87</v>
      </c>
      <c r="Y341" s="75">
        <f t="shared" si="50"/>
        <v>6.16</v>
      </c>
      <c r="Z341" s="82">
        <f t="shared" si="44"/>
        <v>1749.03</v>
      </c>
    </row>
    <row r="342" spans="1:26" s="5" customFormat="1" ht="15" x14ac:dyDescent="0.2">
      <c r="A342" s="37">
        <v>339</v>
      </c>
      <c r="B342" s="177">
        <v>1.2</v>
      </c>
      <c r="C342" s="177" t="s">
        <v>99</v>
      </c>
      <c r="D342" s="37">
        <v>6</v>
      </c>
      <c r="E342" s="66" t="s">
        <v>145</v>
      </c>
      <c r="F342" s="66" t="s">
        <v>55</v>
      </c>
      <c r="G342" s="38">
        <v>1989</v>
      </c>
      <c r="H342" s="46">
        <v>1</v>
      </c>
      <c r="I342" s="67" t="s">
        <v>144</v>
      </c>
      <c r="J342" s="16">
        <v>2000</v>
      </c>
      <c r="K342" s="16">
        <v>2000</v>
      </c>
      <c r="L342" s="44" t="s">
        <v>102</v>
      </c>
      <c r="M342" s="44" t="s">
        <v>102</v>
      </c>
      <c r="N342" s="38">
        <v>33</v>
      </c>
      <c r="O342" s="38">
        <v>50</v>
      </c>
      <c r="P342" s="17">
        <v>0.66</v>
      </c>
      <c r="Q342" s="16">
        <v>1320</v>
      </c>
      <c r="R342" s="16">
        <v>680</v>
      </c>
      <c r="S342" s="16">
        <f t="shared" si="45"/>
        <v>680</v>
      </c>
      <c r="T342" s="16">
        <f>(S342/(Notes!$I$28+Notes!$I$52))*Notes!$I$33</f>
        <v>33.840554381639734</v>
      </c>
      <c r="U342" s="16">
        <f t="shared" si="46"/>
        <v>71.384055438163983</v>
      </c>
      <c r="V342" s="16">
        <f t="shared" si="47"/>
        <v>785.22</v>
      </c>
      <c r="W342" s="79">
        <f t="shared" si="48"/>
        <v>1.6137597270602193E-5</v>
      </c>
      <c r="X342" s="75">
        <f t="shared" si="49"/>
        <v>726.19</v>
      </c>
      <c r="Y342" s="75">
        <f t="shared" si="50"/>
        <v>2.57</v>
      </c>
      <c r="Z342" s="82">
        <f t="shared" si="44"/>
        <v>728.7600000000001</v>
      </c>
    </row>
    <row r="343" spans="1:26" s="5" customFormat="1" ht="15" x14ac:dyDescent="0.2">
      <c r="A343" s="37">
        <v>340</v>
      </c>
      <c r="B343" s="177">
        <v>1.2</v>
      </c>
      <c r="C343" s="177" t="s">
        <v>99</v>
      </c>
      <c r="D343" s="37">
        <v>8</v>
      </c>
      <c r="E343" s="66" t="s">
        <v>146</v>
      </c>
      <c r="F343" s="66" t="s">
        <v>55</v>
      </c>
      <c r="G343" s="38">
        <v>1989</v>
      </c>
      <c r="H343" s="46">
        <v>7</v>
      </c>
      <c r="I343" s="67" t="s">
        <v>144</v>
      </c>
      <c r="J343" s="16">
        <v>3000</v>
      </c>
      <c r="K343" s="16">
        <v>21000</v>
      </c>
      <c r="L343" s="44" t="s">
        <v>102</v>
      </c>
      <c r="M343" s="44" t="s">
        <v>102</v>
      </c>
      <c r="N343" s="38">
        <v>33</v>
      </c>
      <c r="O343" s="38">
        <v>50</v>
      </c>
      <c r="P343" s="17">
        <v>0.66</v>
      </c>
      <c r="Q343" s="16">
        <v>13860</v>
      </c>
      <c r="R343" s="16">
        <v>7140</v>
      </c>
      <c r="S343" s="16">
        <f t="shared" si="45"/>
        <v>7140</v>
      </c>
      <c r="T343" s="16">
        <f>(S343/(Notes!$I$28+Notes!$I$52))*Notes!$I$33</f>
        <v>355.32582100721726</v>
      </c>
      <c r="U343" s="16">
        <f t="shared" si="46"/>
        <v>749.53258210072181</v>
      </c>
      <c r="V343" s="16">
        <f t="shared" si="47"/>
        <v>8244.86</v>
      </c>
      <c r="W343" s="79">
        <f t="shared" si="48"/>
        <v>1.6944579892577517E-4</v>
      </c>
      <c r="X343" s="75">
        <f t="shared" si="49"/>
        <v>7625.06</v>
      </c>
      <c r="Y343" s="75">
        <f t="shared" si="50"/>
        <v>26.94</v>
      </c>
      <c r="Z343" s="82">
        <f t="shared" si="44"/>
        <v>7652</v>
      </c>
    </row>
    <row r="344" spans="1:26" s="5" customFormat="1" ht="15" x14ac:dyDescent="0.2">
      <c r="A344" s="37">
        <v>341</v>
      </c>
      <c r="B344" s="177">
        <v>1.2</v>
      </c>
      <c r="C344" s="177" t="s">
        <v>99</v>
      </c>
      <c r="D344" s="37">
        <v>4</v>
      </c>
      <c r="E344" s="66" t="s">
        <v>143</v>
      </c>
      <c r="F344" s="66" t="s">
        <v>55</v>
      </c>
      <c r="G344" s="38">
        <v>1990</v>
      </c>
      <c r="H344" s="46">
        <v>6</v>
      </c>
      <c r="I344" s="67" t="s">
        <v>144</v>
      </c>
      <c r="J344" s="16">
        <v>1200</v>
      </c>
      <c r="K344" s="16">
        <v>7200</v>
      </c>
      <c r="L344" s="44" t="s">
        <v>102</v>
      </c>
      <c r="M344" s="44" t="s">
        <v>102</v>
      </c>
      <c r="N344" s="38">
        <v>32</v>
      </c>
      <c r="O344" s="38">
        <v>50</v>
      </c>
      <c r="P344" s="17">
        <v>0.64</v>
      </c>
      <c r="Q344" s="16">
        <v>4608</v>
      </c>
      <c r="R344" s="16">
        <v>2592</v>
      </c>
      <c r="S344" s="16">
        <f t="shared" si="45"/>
        <v>2592</v>
      </c>
      <c r="T344" s="16">
        <f>(S344/(Notes!$I$28+Notes!$I$52))*Notes!$I$33</f>
        <v>128.99223081942677</v>
      </c>
      <c r="U344" s="16">
        <f t="shared" si="46"/>
        <v>272.09922308194268</v>
      </c>
      <c r="V344" s="16">
        <f t="shared" si="47"/>
        <v>2993.09</v>
      </c>
      <c r="W344" s="79">
        <f t="shared" si="48"/>
        <v>6.1513054958695288E-5</v>
      </c>
      <c r="X344" s="75">
        <f t="shared" si="49"/>
        <v>2768.09</v>
      </c>
      <c r="Y344" s="75">
        <f t="shared" si="50"/>
        <v>9.7799999999999994</v>
      </c>
      <c r="Z344" s="82">
        <f t="shared" si="44"/>
        <v>2777.8700000000003</v>
      </c>
    </row>
    <row r="345" spans="1:26" s="5" customFormat="1" ht="15" x14ac:dyDescent="0.2">
      <c r="A345" s="37">
        <v>342</v>
      </c>
      <c r="B345" s="177">
        <v>1.2</v>
      </c>
      <c r="C345" s="177" t="s">
        <v>99</v>
      </c>
      <c r="D345" s="37">
        <v>6</v>
      </c>
      <c r="E345" s="66" t="s">
        <v>145</v>
      </c>
      <c r="F345" s="66" t="s">
        <v>55</v>
      </c>
      <c r="G345" s="38">
        <v>1990</v>
      </c>
      <c r="H345" s="46">
        <v>23</v>
      </c>
      <c r="I345" s="67" t="s">
        <v>144</v>
      </c>
      <c r="J345" s="16">
        <v>2000</v>
      </c>
      <c r="K345" s="16">
        <v>46000</v>
      </c>
      <c r="L345" s="44" t="s">
        <v>102</v>
      </c>
      <c r="M345" s="44" t="s">
        <v>102</v>
      </c>
      <c r="N345" s="38">
        <v>32</v>
      </c>
      <c r="O345" s="38">
        <v>50</v>
      </c>
      <c r="P345" s="17">
        <v>0.64</v>
      </c>
      <c r="Q345" s="16">
        <v>29440</v>
      </c>
      <c r="R345" s="16">
        <v>16560</v>
      </c>
      <c r="S345" s="16">
        <f t="shared" si="45"/>
        <v>16560</v>
      </c>
      <c r="T345" s="16">
        <f>(S345/(Notes!$I$28+Notes!$I$52))*Notes!$I$33</f>
        <v>824.11703023522659</v>
      </c>
      <c r="U345" s="16">
        <f t="shared" si="46"/>
        <v>1738.4117030235227</v>
      </c>
      <c r="V345" s="16">
        <f t="shared" si="47"/>
        <v>19122.53</v>
      </c>
      <c r="W345" s="79">
        <f t="shared" si="48"/>
        <v>3.9300029028171529E-4</v>
      </c>
      <c r="X345" s="75">
        <f t="shared" si="49"/>
        <v>17685.009999999998</v>
      </c>
      <c r="Y345" s="75">
        <f t="shared" si="50"/>
        <v>62.49</v>
      </c>
      <c r="Z345" s="82">
        <f t="shared" si="44"/>
        <v>17747.5</v>
      </c>
    </row>
    <row r="346" spans="1:26" s="5" customFormat="1" ht="15" x14ac:dyDescent="0.2">
      <c r="A346" s="37">
        <v>343</v>
      </c>
      <c r="B346" s="177">
        <v>1.2</v>
      </c>
      <c r="C346" s="177" t="s">
        <v>99</v>
      </c>
      <c r="D346" s="37">
        <v>8</v>
      </c>
      <c r="E346" s="66" t="s">
        <v>146</v>
      </c>
      <c r="F346" s="66" t="s">
        <v>55</v>
      </c>
      <c r="G346" s="38">
        <v>1990</v>
      </c>
      <c r="H346" s="46">
        <v>16</v>
      </c>
      <c r="I346" s="67" t="s">
        <v>144</v>
      </c>
      <c r="J346" s="16">
        <v>3000</v>
      </c>
      <c r="K346" s="16">
        <v>48000</v>
      </c>
      <c r="L346" s="44" t="s">
        <v>102</v>
      </c>
      <c r="M346" s="44" t="s">
        <v>102</v>
      </c>
      <c r="N346" s="38">
        <v>32</v>
      </c>
      <c r="O346" s="38">
        <v>50</v>
      </c>
      <c r="P346" s="17">
        <v>0.64</v>
      </c>
      <c r="Q346" s="16">
        <v>30720</v>
      </c>
      <c r="R346" s="16">
        <v>17280</v>
      </c>
      <c r="S346" s="16">
        <f t="shared" si="45"/>
        <v>17280</v>
      </c>
      <c r="T346" s="16">
        <f>(S346/(Notes!$I$28+Notes!$I$52))*Notes!$I$33</f>
        <v>859.94820546284518</v>
      </c>
      <c r="U346" s="16">
        <f t="shared" si="46"/>
        <v>1813.9948205462847</v>
      </c>
      <c r="V346" s="16">
        <f t="shared" si="47"/>
        <v>19953.939999999999</v>
      </c>
      <c r="W346" s="79">
        <f t="shared" si="48"/>
        <v>4.1008717006922883E-4</v>
      </c>
      <c r="X346" s="75">
        <f t="shared" si="49"/>
        <v>18453.919999999998</v>
      </c>
      <c r="Y346" s="75">
        <f t="shared" si="50"/>
        <v>65.2</v>
      </c>
      <c r="Z346" s="82">
        <f t="shared" si="44"/>
        <v>18519.12</v>
      </c>
    </row>
    <row r="347" spans="1:26" s="5" customFormat="1" ht="15" x14ac:dyDescent="0.2">
      <c r="A347" s="37">
        <v>344</v>
      </c>
      <c r="B347" s="177">
        <v>1.2</v>
      </c>
      <c r="C347" s="177" t="s">
        <v>99</v>
      </c>
      <c r="D347" s="37">
        <v>4</v>
      </c>
      <c r="E347" s="66" t="s">
        <v>143</v>
      </c>
      <c r="F347" s="66" t="s">
        <v>55</v>
      </c>
      <c r="G347" s="38">
        <v>1991</v>
      </c>
      <c r="H347" s="46">
        <v>5</v>
      </c>
      <c r="I347" s="67" t="s">
        <v>144</v>
      </c>
      <c r="J347" s="16">
        <v>1200</v>
      </c>
      <c r="K347" s="16">
        <v>6000</v>
      </c>
      <c r="L347" s="44" t="s">
        <v>102</v>
      </c>
      <c r="M347" s="44" t="s">
        <v>102</v>
      </c>
      <c r="N347" s="38">
        <v>31</v>
      </c>
      <c r="O347" s="38">
        <v>50</v>
      </c>
      <c r="P347" s="17">
        <v>0.62</v>
      </c>
      <c r="Q347" s="16">
        <v>3720</v>
      </c>
      <c r="R347" s="16">
        <v>2280</v>
      </c>
      <c r="S347" s="16">
        <f t="shared" si="45"/>
        <v>2280</v>
      </c>
      <c r="T347" s="16">
        <f>(S347/(Notes!$I$28+Notes!$I$52))*Notes!$I$33</f>
        <v>113.46538822079206</v>
      </c>
      <c r="U347" s="16">
        <f t="shared" si="46"/>
        <v>239.34653882207922</v>
      </c>
      <c r="V347" s="16">
        <f t="shared" si="47"/>
        <v>2632.81</v>
      </c>
      <c r="W347" s="79">
        <f t="shared" si="48"/>
        <v>5.4108692430164988E-5</v>
      </c>
      <c r="X347" s="75">
        <f t="shared" si="49"/>
        <v>2434.89</v>
      </c>
      <c r="Y347" s="75">
        <f t="shared" si="50"/>
        <v>8.6</v>
      </c>
      <c r="Z347" s="82">
        <f t="shared" si="44"/>
        <v>2443.4899999999998</v>
      </c>
    </row>
    <row r="348" spans="1:26" s="5" customFormat="1" ht="15" x14ac:dyDescent="0.2">
      <c r="A348" s="37">
        <v>345</v>
      </c>
      <c r="B348" s="177">
        <v>1.2</v>
      </c>
      <c r="C348" s="177" t="s">
        <v>99</v>
      </c>
      <c r="D348" s="37">
        <v>6</v>
      </c>
      <c r="E348" s="66" t="s">
        <v>145</v>
      </c>
      <c r="F348" s="66" t="s">
        <v>55</v>
      </c>
      <c r="G348" s="38">
        <v>1991</v>
      </c>
      <c r="H348" s="46">
        <v>10</v>
      </c>
      <c r="I348" s="67" t="s">
        <v>144</v>
      </c>
      <c r="J348" s="16">
        <v>2000</v>
      </c>
      <c r="K348" s="16">
        <v>20000</v>
      </c>
      <c r="L348" s="44" t="s">
        <v>102</v>
      </c>
      <c r="M348" s="44" t="s">
        <v>102</v>
      </c>
      <c r="N348" s="38">
        <v>31</v>
      </c>
      <c r="O348" s="38">
        <v>50</v>
      </c>
      <c r="P348" s="17">
        <v>0.62</v>
      </c>
      <c r="Q348" s="16">
        <v>12400</v>
      </c>
      <c r="R348" s="16">
        <v>7600</v>
      </c>
      <c r="S348" s="16">
        <f t="shared" si="45"/>
        <v>7600</v>
      </c>
      <c r="T348" s="16">
        <f>(S348/(Notes!$I$28+Notes!$I$52))*Notes!$I$33</f>
        <v>378.21796073597352</v>
      </c>
      <c r="U348" s="16">
        <f t="shared" si="46"/>
        <v>797.8217960735974</v>
      </c>
      <c r="V348" s="16">
        <f t="shared" si="47"/>
        <v>8776.0400000000009</v>
      </c>
      <c r="W348" s="79">
        <f t="shared" si="48"/>
        <v>1.8036244511181028E-4</v>
      </c>
      <c r="X348" s="75">
        <f t="shared" si="49"/>
        <v>8116.31</v>
      </c>
      <c r="Y348" s="75">
        <f t="shared" si="50"/>
        <v>28.68</v>
      </c>
      <c r="Z348" s="82">
        <f t="shared" si="44"/>
        <v>8144.9900000000007</v>
      </c>
    </row>
    <row r="349" spans="1:26" s="5" customFormat="1" ht="15" x14ac:dyDescent="0.2">
      <c r="A349" s="37">
        <v>346</v>
      </c>
      <c r="B349" s="177">
        <v>1.2</v>
      </c>
      <c r="C349" s="177" t="s">
        <v>99</v>
      </c>
      <c r="D349" s="37">
        <v>8</v>
      </c>
      <c r="E349" s="66" t="s">
        <v>146</v>
      </c>
      <c r="F349" s="66" t="s">
        <v>55</v>
      </c>
      <c r="G349" s="38">
        <v>1991</v>
      </c>
      <c r="H349" s="46">
        <v>4</v>
      </c>
      <c r="I349" s="67" t="s">
        <v>144</v>
      </c>
      <c r="J349" s="16">
        <v>3000</v>
      </c>
      <c r="K349" s="16">
        <v>12000</v>
      </c>
      <c r="L349" s="44" t="s">
        <v>102</v>
      </c>
      <c r="M349" s="44" t="s">
        <v>102</v>
      </c>
      <c r="N349" s="38">
        <v>31</v>
      </c>
      <c r="O349" s="38">
        <v>50</v>
      </c>
      <c r="P349" s="17">
        <v>0.62</v>
      </c>
      <c r="Q349" s="16">
        <v>7440</v>
      </c>
      <c r="R349" s="16">
        <v>4560</v>
      </c>
      <c r="S349" s="16">
        <f t="shared" si="45"/>
        <v>4560</v>
      </c>
      <c r="T349" s="16">
        <f>(S349/(Notes!$I$28+Notes!$I$52))*Notes!$I$33</f>
        <v>226.93077644158413</v>
      </c>
      <c r="U349" s="16">
        <f t="shared" si="46"/>
        <v>478.69307764415845</v>
      </c>
      <c r="V349" s="16">
        <f t="shared" si="47"/>
        <v>5265.62</v>
      </c>
      <c r="W349" s="79">
        <f t="shared" si="48"/>
        <v>1.0821738486032998E-4</v>
      </c>
      <c r="X349" s="75">
        <f t="shared" si="49"/>
        <v>4869.78</v>
      </c>
      <c r="Y349" s="75">
        <f t="shared" si="50"/>
        <v>17.21</v>
      </c>
      <c r="Z349" s="82">
        <f t="shared" si="44"/>
        <v>4886.99</v>
      </c>
    </row>
    <row r="350" spans="1:26" s="5" customFormat="1" ht="15" x14ac:dyDescent="0.2">
      <c r="A350" s="37">
        <v>347</v>
      </c>
      <c r="B350" s="177">
        <v>1.2</v>
      </c>
      <c r="C350" s="177" t="s">
        <v>99</v>
      </c>
      <c r="D350" s="37">
        <v>4</v>
      </c>
      <c r="E350" s="66" t="s">
        <v>143</v>
      </c>
      <c r="F350" s="66" t="s">
        <v>55</v>
      </c>
      <c r="G350" s="38">
        <v>1992</v>
      </c>
      <c r="H350" s="46">
        <v>13</v>
      </c>
      <c r="I350" s="67" t="s">
        <v>144</v>
      </c>
      <c r="J350" s="16">
        <v>1200</v>
      </c>
      <c r="K350" s="16">
        <v>15600</v>
      </c>
      <c r="L350" s="44" t="s">
        <v>102</v>
      </c>
      <c r="M350" s="44" t="s">
        <v>102</v>
      </c>
      <c r="N350" s="38">
        <v>30</v>
      </c>
      <c r="O350" s="38">
        <v>50</v>
      </c>
      <c r="P350" s="17">
        <v>0.6</v>
      </c>
      <c r="Q350" s="16">
        <v>9360</v>
      </c>
      <c r="R350" s="16">
        <v>6240</v>
      </c>
      <c r="S350" s="16">
        <f t="shared" si="45"/>
        <v>6240</v>
      </c>
      <c r="T350" s="16">
        <f>(S350/(Notes!$I$28+Notes!$I$52))*Notes!$I$33</f>
        <v>310.53685197269408</v>
      </c>
      <c r="U350" s="16">
        <f t="shared" si="46"/>
        <v>655.05368519726949</v>
      </c>
      <c r="V350" s="16">
        <f t="shared" si="47"/>
        <v>7205.59</v>
      </c>
      <c r="W350" s="79">
        <f t="shared" si="48"/>
        <v>1.4808704505371546E-4</v>
      </c>
      <c r="X350" s="75">
        <f t="shared" si="49"/>
        <v>6663.92</v>
      </c>
      <c r="Y350" s="75">
        <f t="shared" si="50"/>
        <v>23.55</v>
      </c>
      <c r="Z350" s="82">
        <f t="shared" si="44"/>
        <v>6687.47</v>
      </c>
    </row>
    <row r="351" spans="1:26" s="5" customFormat="1" ht="15" x14ac:dyDescent="0.2">
      <c r="A351" s="37">
        <v>348</v>
      </c>
      <c r="B351" s="177">
        <v>1.2</v>
      </c>
      <c r="C351" s="177" t="s">
        <v>99</v>
      </c>
      <c r="D351" s="37">
        <v>6</v>
      </c>
      <c r="E351" s="66" t="s">
        <v>145</v>
      </c>
      <c r="F351" s="66" t="s">
        <v>55</v>
      </c>
      <c r="G351" s="38">
        <v>1992</v>
      </c>
      <c r="H351" s="46">
        <v>16</v>
      </c>
      <c r="I351" s="67" t="s">
        <v>144</v>
      </c>
      <c r="J351" s="16">
        <v>2000</v>
      </c>
      <c r="K351" s="16">
        <v>32000</v>
      </c>
      <c r="L351" s="44" t="s">
        <v>102</v>
      </c>
      <c r="M351" s="44" t="s">
        <v>102</v>
      </c>
      <c r="N351" s="38">
        <v>30</v>
      </c>
      <c r="O351" s="38">
        <v>50</v>
      </c>
      <c r="P351" s="17">
        <v>0.6</v>
      </c>
      <c r="Q351" s="16">
        <v>19200</v>
      </c>
      <c r="R351" s="16">
        <v>12800</v>
      </c>
      <c r="S351" s="16">
        <f t="shared" si="45"/>
        <v>12800</v>
      </c>
      <c r="T351" s="16">
        <f>(S351/(Notes!$I$28+Notes!$I$52))*Notes!$I$33</f>
        <v>636.99867071321864</v>
      </c>
      <c r="U351" s="16">
        <f t="shared" si="46"/>
        <v>1343.6998670713219</v>
      </c>
      <c r="V351" s="16">
        <f t="shared" si="47"/>
        <v>14780.7</v>
      </c>
      <c r="W351" s="79">
        <f t="shared" si="48"/>
        <v>3.0376835024272154E-4</v>
      </c>
      <c r="X351" s="75">
        <f t="shared" si="49"/>
        <v>13669.58</v>
      </c>
      <c r="Y351" s="75">
        <f t="shared" si="50"/>
        <v>48.3</v>
      </c>
      <c r="Z351" s="82">
        <f t="shared" si="44"/>
        <v>13717.88</v>
      </c>
    </row>
    <row r="352" spans="1:26" s="5" customFormat="1" ht="15" x14ac:dyDescent="0.2">
      <c r="A352" s="37">
        <v>349</v>
      </c>
      <c r="B352" s="177">
        <v>1.2</v>
      </c>
      <c r="C352" s="177" t="s">
        <v>99</v>
      </c>
      <c r="D352" s="37">
        <v>8</v>
      </c>
      <c r="E352" s="66" t="s">
        <v>146</v>
      </c>
      <c r="F352" s="66" t="s">
        <v>55</v>
      </c>
      <c r="G352" s="38">
        <v>1992</v>
      </c>
      <c r="H352" s="46">
        <v>29</v>
      </c>
      <c r="I352" s="67" t="s">
        <v>144</v>
      </c>
      <c r="J352" s="16">
        <v>3000</v>
      </c>
      <c r="K352" s="16">
        <v>87000</v>
      </c>
      <c r="L352" s="44" t="s">
        <v>102</v>
      </c>
      <c r="M352" s="44" t="s">
        <v>102</v>
      </c>
      <c r="N352" s="38">
        <v>30</v>
      </c>
      <c r="O352" s="38">
        <v>50</v>
      </c>
      <c r="P352" s="17">
        <v>0.6</v>
      </c>
      <c r="Q352" s="16">
        <v>52200</v>
      </c>
      <c r="R352" s="16">
        <v>34800</v>
      </c>
      <c r="S352" s="16">
        <f t="shared" si="45"/>
        <v>34800</v>
      </c>
      <c r="T352" s="16">
        <f>(S352/(Notes!$I$28+Notes!$I$52))*Notes!$I$33</f>
        <v>1731.840136001563</v>
      </c>
      <c r="U352" s="16">
        <f t="shared" si="46"/>
        <v>3653.1840136001565</v>
      </c>
      <c r="V352" s="16">
        <f t="shared" si="47"/>
        <v>40185.019999999997</v>
      </c>
      <c r="W352" s="79">
        <f t="shared" si="48"/>
        <v>8.2587003523992559E-4</v>
      </c>
      <c r="X352" s="75">
        <f t="shared" si="49"/>
        <v>37164.15</v>
      </c>
      <c r="Y352" s="75">
        <f t="shared" si="50"/>
        <v>131.31</v>
      </c>
      <c r="Z352" s="82">
        <f t="shared" si="44"/>
        <v>37295.46</v>
      </c>
    </row>
    <row r="353" spans="1:26" s="5" customFormat="1" ht="15" x14ac:dyDescent="0.2">
      <c r="A353" s="37">
        <v>350</v>
      </c>
      <c r="B353" s="177">
        <v>1.2</v>
      </c>
      <c r="C353" s="177" t="s">
        <v>99</v>
      </c>
      <c r="D353" s="37">
        <v>12</v>
      </c>
      <c r="E353" s="66" t="s">
        <v>150</v>
      </c>
      <c r="F353" s="66" t="s">
        <v>55</v>
      </c>
      <c r="G353" s="38">
        <v>1992</v>
      </c>
      <c r="H353" s="46">
        <v>3</v>
      </c>
      <c r="I353" s="67" t="s">
        <v>144</v>
      </c>
      <c r="J353" s="16">
        <v>7500</v>
      </c>
      <c r="K353" s="16">
        <v>22500</v>
      </c>
      <c r="L353" s="44" t="s">
        <v>102</v>
      </c>
      <c r="M353" s="44" t="s">
        <v>102</v>
      </c>
      <c r="N353" s="38">
        <v>30</v>
      </c>
      <c r="O353" s="38">
        <v>50</v>
      </c>
      <c r="P353" s="17">
        <v>0.6</v>
      </c>
      <c r="Q353" s="16">
        <v>13500</v>
      </c>
      <c r="R353" s="16">
        <v>9000</v>
      </c>
      <c r="S353" s="16">
        <f t="shared" si="45"/>
        <v>9000</v>
      </c>
      <c r="T353" s="16">
        <f>(S353/(Notes!$I$28+Notes!$I$52))*Notes!$I$33</f>
        <v>447.88969034523183</v>
      </c>
      <c r="U353" s="16">
        <f t="shared" si="46"/>
        <v>944.78896903452323</v>
      </c>
      <c r="V353" s="16">
        <f t="shared" si="47"/>
        <v>10392.68</v>
      </c>
      <c r="W353" s="79">
        <f t="shared" si="48"/>
        <v>2.1358712768681642E-4</v>
      </c>
      <c r="X353" s="75">
        <f t="shared" si="49"/>
        <v>9611.42</v>
      </c>
      <c r="Y353" s="75">
        <f t="shared" si="50"/>
        <v>33.96</v>
      </c>
      <c r="Z353" s="82">
        <f t="shared" si="44"/>
        <v>9645.3799999999992</v>
      </c>
    </row>
    <row r="354" spans="1:26" s="5" customFormat="1" ht="15" x14ac:dyDescent="0.2">
      <c r="A354" s="37">
        <v>351</v>
      </c>
      <c r="B354" s="177">
        <v>1.2</v>
      </c>
      <c r="C354" s="177" t="s">
        <v>99</v>
      </c>
      <c r="D354" s="37">
        <v>16</v>
      </c>
      <c r="E354" s="66" t="s">
        <v>151</v>
      </c>
      <c r="F354" s="66" t="s">
        <v>55</v>
      </c>
      <c r="G354" s="38">
        <v>1992</v>
      </c>
      <c r="H354" s="46">
        <v>21</v>
      </c>
      <c r="I354" s="67" t="s">
        <v>144</v>
      </c>
      <c r="J354" s="16">
        <v>10000</v>
      </c>
      <c r="K354" s="16">
        <v>210000</v>
      </c>
      <c r="L354" s="44" t="s">
        <v>102</v>
      </c>
      <c r="M354" s="44" t="s">
        <v>102</v>
      </c>
      <c r="N354" s="38">
        <v>30</v>
      </c>
      <c r="O354" s="38">
        <v>50</v>
      </c>
      <c r="P354" s="17">
        <v>0.6</v>
      </c>
      <c r="Q354" s="16">
        <v>126000</v>
      </c>
      <c r="R354" s="16">
        <v>84000</v>
      </c>
      <c r="S354" s="16">
        <f t="shared" si="45"/>
        <v>84000</v>
      </c>
      <c r="T354" s="16">
        <f>(S354/(Notes!$I$28+Notes!$I$52))*Notes!$I$33</f>
        <v>4180.3037765554973</v>
      </c>
      <c r="U354" s="16">
        <f t="shared" si="46"/>
        <v>8818.0303776555502</v>
      </c>
      <c r="V354" s="16">
        <f t="shared" si="47"/>
        <v>96998.33</v>
      </c>
      <c r="W354" s="79">
        <f t="shared" si="48"/>
        <v>1.9934795158821359E-3</v>
      </c>
      <c r="X354" s="75">
        <f t="shared" si="49"/>
        <v>89706.58</v>
      </c>
      <c r="Y354" s="75">
        <f t="shared" si="50"/>
        <v>316.95999999999998</v>
      </c>
      <c r="Z354" s="82">
        <f t="shared" si="44"/>
        <v>90023.540000000008</v>
      </c>
    </row>
    <row r="355" spans="1:26" s="5" customFormat="1" ht="15" x14ac:dyDescent="0.2">
      <c r="A355" s="37">
        <v>352</v>
      </c>
      <c r="B355" s="177">
        <v>1.2</v>
      </c>
      <c r="C355" s="177" t="s">
        <v>99</v>
      </c>
      <c r="D355" s="37">
        <v>4</v>
      </c>
      <c r="E355" s="66" t="s">
        <v>143</v>
      </c>
      <c r="F355" s="66" t="s">
        <v>55</v>
      </c>
      <c r="G355" s="38">
        <v>1993</v>
      </c>
      <c r="H355" s="46">
        <v>12</v>
      </c>
      <c r="I355" s="67" t="s">
        <v>144</v>
      </c>
      <c r="J355" s="16">
        <v>1200</v>
      </c>
      <c r="K355" s="16">
        <v>14400</v>
      </c>
      <c r="L355" s="44" t="s">
        <v>102</v>
      </c>
      <c r="M355" s="44" t="s">
        <v>102</v>
      </c>
      <c r="N355" s="38">
        <v>29</v>
      </c>
      <c r="O355" s="38">
        <v>50</v>
      </c>
      <c r="P355" s="17">
        <v>0.57999999999999996</v>
      </c>
      <c r="Q355" s="16">
        <v>8352</v>
      </c>
      <c r="R355" s="16">
        <v>6048</v>
      </c>
      <c r="S355" s="16">
        <f t="shared" si="45"/>
        <v>6048</v>
      </c>
      <c r="T355" s="16">
        <f>(S355/(Notes!$I$28+Notes!$I$52))*Notes!$I$33</f>
        <v>300.98187191199582</v>
      </c>
      <c r="U355" s="16">
        <f t="shared" si="46"/>
        <v>634.89818719119967</v>
      </c>
      <c r="V355" s="16">
        <f t="shared" si="47"/>
        <v>6983.88</v>
      </c>
      <c r="W355" s="79">
        <f t="shared" si="48"/>
        <v>1.4353053007591914E-4</v>
      </c>
      <c r="X355" s="75">
        <f t="shared" si="49"/>
        <v>6458.87</v>
      </c>
      <c r="Y355" s="75">
        <f t="shared" si="50"/>
        <v>22.82</v>
      </c>
      <c r="Z355" s="82">
        <f t="shared" si="44"/>
        <v>6481.69</v>
      </c>
    </row>
    <row r="356" spans="1:26" s="5" customFormat="1" ht="15" x14ac:dyDescent="0.2">
      <c r="A356" s="37">
        <v>353</v>
      </c>
      <c r="B356" s="177">
        <v>1.2</v>
      </c>
      <c r="C356" s="177" t="s">
        <v>99</v>
      </c>
      <c r="D356" s="37">
        <v>6</v>
      </c>
      <c r="E356" s="66" t="s">
        <v>145</v>
      </c>
      <c r="F356" s="66" t="s">
        <v>55</v>
      </c>
      <c r="G356" s="38">
        <v>1993</v>
      </c>
      <c r="H356" s="46">
        <v>17</v>
      </c>
      <c r="I356" s="67" t="s">
        <v>144</v>
      </c>
      <c r="J356" s="16">
        <v>2000</v>
      </c>
      <c r="K356" s="16">
        <v>34000</v>
      </c>
      <c r="L356" s="44" t="s">
        <v>102</v>
      </c>
      <c r="M356" s="44" t="s">
        <v>102</v>
      </c>
      <c r="N356" s="38">
        <v>29</v>
      </c>
      <c r="O356" s="38">
        <v>50</v>
      </c>
      <c r="P356" s="17">
        <v>0.57999999999999996</v>
      </c>
      <c r="Q356" s="16">
        <v>19720</v>
      </c>
      <c r="R356" s="16">
        <v>14280</v>
      </c>
      <c r="S356" s="16">
        <f t="shared" si="45"/>
        <v>14280</v>
      </c>
      <c r="T356" s="16">
        <f>(S356/(Notes!$I$28+Notes!$I$52))*Notes!$I$33</f>
        <v>710.65164201443451</v>
      </c>
      <c r="U356" s="16">
        <f t="shared" si="46"/>
        <v>1499.0651642014436</v>
      </c>
      <c r="V356" s="16">
        <f t="shared" si="47"/>
        <v>16489.72</v>
      </c>
      <c r="W356" s="79">
        <f t="shared" si="48"/>
        <v>3.3889159785155035E-4</v>
      </c>
      <c r="X356" s="75">
        <f t="shared" si="49"/>
        <v>15250.12</v>
      </c>
      <c r="Y356" s="75">
        <f t="shared" si="50"/>
        <v>53.88</v>
      </c>
      <c r="Z356" s="82">
        <f t="shared" si="44"/>
        <v>15304</v>
      </c>
    </row>
    <row r="357" spans="1:26" s="5" customFormat="1" ht="15" x14ac:dyDescent="0.2">
      <c r="A357" s="37">
        <v>354</v>
      </c>
      <c r="B357" s="177">
        <v>1.2</v>
      </c>
      <c r="C357" s="177" t="s">
        <v>99</v>
      </c>
      <c r="D357" s="37">
        <v>8</v>
      </c>
      <c r="E357" s="66" t="s">
        <v>146</v>
      </c>
      <c r="F357" s="66" t="s">
        <v>55</v>
      </c>
      <c r="G357" s="38">
        <v>1993</v>
      </c>
      <c r="H357" s="46">
        <v>39</v>
      </c>
      <c r="I357" s="67" t="s">
        <v>144</v>
      </c>
      <c r="J357" s="16">
        <v>3000</v>
      </c>
      <c r="K357" s="16">
        <v>117000</v>
      </c>
      <c r="L357" s="44" t="s">
        <v>102</v>
      </c>
      <c r="M357" s="44" t="s">
        <v>102</v>
      </c>
      <c r="N357" s="38">
        <v>29</v>
      </c>
      <c r="O357" s="38">
        <v>50</v>
      </c>
      <c r="P357" s="17">
        <v>0.57999999999999996</v>
      </c>
      <c r="Q357" s="16">
        <v>67860</v>
      </c>
      <c r="R357" s="16">
        <v>49140</v>
      </c>
      <c r="S357" s="16">
        <f t="shared" si="45"/>
        <v>49140</v>
      </c>
      <c r="T357" s="16">
        <f>(S357/(Notes!$I$28+Notes!$I$52))*Notes!$I$33</f>
        <v>2445.4777092849658</v>
      </c>
      <c r="U357" s="16">
        <f t="shared" si="46"/>
        <v>5158.5477709284969</v>
      </c>
      <c r="V357" s="16">
        <f t="shared" si="47"/>
        <v>56744.03</v>
      </c>
      <c r="W357" s="79">
        <f t="shared" si="48"/>
        <v>1.1661856596252881E-3</v>
      </c>
      <c r="X357" s="75">
        <f t="shared" si="49"/>
        <v>52478.35</v>
      </c>
      <c r="Y357" s="75">
        <f t="shared" si="50"/>
        <v>185.42</v>
      </c>
      <c r="Z357" s="82">
        <f t="shared" si="44"/>
        <v>52663.77</v>
      </c>
    </row>
    <row r="358" spans="1:26" s="5" customFormat="1" ht="15" x14ac:dyDescent="0.2">
      <c r="A358" s="37">
        <v>355</v>
      </c>
      <c r="B358" s="177">
        <v>1.2</v>
      </c>
      <c r="C358" s="177" t="s">
        <v>99</v>
      </c>
      <c r="D358" s="37">
        <v>16</v>
      </c>
      <c r="E358" s="66" t="s">
        <v>151</v>
      </c>
      <c r="F358" s="66" t="s">
        <v>55</v>
      </c>
      <c r="G358" s="38">
        <v>1993</v>
      </c>
      <c r="H358" s="46">
        <v>3</v>
      </c>
      <c r="I358" s="67" t="s">
        <v>144</v>
      </c>
      <c r="J358" s="16">
        <v>10000</v>
      </c>
      <c r="K358" s="16">
        <v>30000</v>
      </c>
      <c r="L358" s="44" t="s">
        <v>102</v>
      </c>
      <c r="M358" s="44" t="s">
        <v>102</v>
      </c>
      <c r="N358" s="38">
        <v>29</v>
      </c>
      <c r="O358" s="38">
        <v>50</v>
      </c>
      <c r="P358" s="17">
        <v>0.57999999999999996</v>
      </c>
      <c r="Q358" s="16">
        <v>17400</v>
      </c>
      <c r="R358" s="16">
        <v>12600</v>
      </c>
      <c r="S358" s="16">
        <f t="shared" si="45"/>
        <v>12600</v>
      </c>
      <c r="T358" s="16">
        <f>(S358/(Notes!$I$28+Notes!$I$52))*Notes!$I$33</f>
        <v>627.04556648332459</v>
      </c>
      <c r="U358" s="16">
        <f t="shared" si="46"/>
        <v>1322.7045566483325</v>
      </c>
      <c r="V358" s="16">
        <f t="shared" si="47"/>
        <v>14549.75</v>
      </c>
      <c r="W358" s="79">
        <f t="shared" si="48"/>
        <v>2.9902193765816488E-4</v>
      </c>
      <c r="X358" s="75">
        <f t="shared" si="49"/>
        <v>13455.99</v>
      </c>
      <c r="Y358" s="75">
        <f t="shared" si="50"/>
        <v>47.54</v>
      </c>
      <c r="Z358" s="82">
        <f t="shared" si="44"/>
        <v>13503.53</v>
      </c>
    </row>
    <row r="359" spans="1:26" s="5" customFormat="1" ht="15" x14ac:dyDescent="0.2">
      <c r="A359" s="37">
        <v>356</v>
      </c>
      <c r="B359" s="177">
        <v>1.2</v>
      </c>
      <c r="C359" s="177" t="s">
        <v>99</v>
      </c>
      <c r="D359" s="37">
        <v>4</v>
      </c>
      <c r="E359" s="66" t="s">
        <v>143</v>
      </c>
      <c r="F359" s="66" t="s">
        <v>55</v>
      </c>
      <c r="G359" s="38">
        <v>1994</v>
      </c>
      <c r="H359" s="46">
        <v>9</v>
      </c>
      <c r="I359" s="67" t="s">
        <v>144</v>
      </c>
      <c r="J359" s="16">
        <v>1200</v>
      </c>
      <c r="K359" s="16">
        <v>10800</v>
      </c>
      <c r="L359" s="44" t="s">
        <v>102</v>
      </c>
      <c r="M359" s="44" t="s">
        <v>102</v>
      </c>
      <c r="N359" s="38">
        <v>28</v>
      </c>
      <c r="O359" s="38">
        <v>50</v>
      </c>
      <c r="P359" s="17">
        <v>0.56000000000000005</v>
      </c>
      <c r="Q359" s="16">
        <v>6048</v>
      </c>
      <c r="R359" s="16">
        <v>4752</v>
      </c>
      <c r="S359" s="16">
        <f t="shared" si="45"/>
        <v>4752</v>
      </c>
      <c r="T359" s="16">
        <f>(S359/(Notes!$I$28+Notes!$I$52))*Notes!$I$33</f>
        <v>236.48575650228241</v>
      </c>
      <c r="U359" s="16">
        <f t="shared" si="46"/>
        <v>498.84857565022821</v>
      </c>
      <c r="V359" s="16">
        <f t="shared" si="47"/>
        <v>5487.33</v>
      </c>
      <c r="W359" s="79">
        <f t="shared" si="48"/>
        <v>1.1277389983812628E-4</v>
      </c>
      <c r="X359" s="75">
        <f t="shared" si="49"/>
        <v>5074.83</v>
      </c>
      <c r="Y359" s="75">
        <f t="shared" si="50"/>
        <v>17.93</v>
      </c>
      <c r="Z359" s="82">
        <f t="shared" si="44"/>
        <v>5092.76</v>
      </c>
    </row>
    <row r="360" spans="1:26" s="5" customFormat="1" ht="15" x14ac:dyDescent="0.2">
      <c r="A360" s="37">
        <v>357</v>
      </c>
      <c r="B360" s="177">
        <v>1.2</v>
      </c>
      <c r="C360" s="177" t="s">
        <v>99</v>
      </c>
      <c r="D360" s="37">
        <v>6</v>
      </c>
      <c r="E360" s="66" t="s">
        <v>145</v>
      </c>
      <c r="F360" s="66" t="s">
        <v>55</v>
      </c>
      <c r="G360" s="38">
        <v>1994</v>
      </c>
      <c r="H360" s="46">
        <v>7</v>
      </c>
      <c r="I360" s="67" t="s">
        <v>144</v>
      </c>
      <c r="J360" s="16">
        <v>2000</v>
      </c>
      <c r="K360" s="16">
        <v>14000</v>
      </c>
      <c r="L360" s="44" t="s">
        <v>102</v>
      </c>
      <c r="M360" s="44" t="s">
        <v>102</v>
      </c>
      <c r="N360" s="38">
        <v>28</v>
      </c>
      <c r="O360" s="38">
        <v>50</v>
      </c>
      <c r="P360" s="17">
        <v>0.56000000000000005</v>
      </c>
      <c r="Q360" s="16">
        <v>7840</v>
      </c>
      <c r="R360" s="16">
        <v>6160</v>
      </c>
      <c r="S360" s="16">
        <f t="shared" ref="S360:S391" si="51">R360</f>
        <v>6160</v>
      </c>
      <c r="T360" s="16">
        <f>(S360/(Notes!$I$28+Notes!$I$52))*Notes!$I$33</f>
        <v>306.55561028073646</v>
      </c>
      <c r="U360" s="16">
        <f t="shared" ref="U360:U391" si="52">(S360+T360)*0.1</f>
        <v>646.65556102807375</v>
      </c>
      <c r="V360" s="16">
        <f t="shared" ref="V360:V391" si="53">ROUND(S360+T360+U360,2)</f>
        <v>7113.21</v>
      </c>
      <c r="W360" s="79">
        <f t="shared" ref="W360:W391" si="54">V360/($V$1418)</f>
        <v>1.4618848001989279E-4</v>
      </c>
      <c r="X360" s="75">
        <f t="shared" ref="X360:X391" si="55">ROUND(W360*($X$1),2)</f>
        <v>6578.48</v>
      </c>
      <c r="Y360" s="75">
        <f t="shared" ref="Y360:Y391" si="56">ROUND(W360*$Y$2,2)</f>
        <v>23.24</v>
      </c>
      <c r="Z360" s="82">
        <f t="shared" ref="Z360:Z423" si="57">X360+Y360</f>
        <v>6601.7199999999993</v>
      </c>
    </row>
    <row r="361" spans="1:26" s="5" customFormat="1" ht="15" x14ac:dyDescent="0.2">
      <c r="A361" s="37">
        <v>358</v>
      </c>
      <c r="B361" s="177">
        <v>1.2</v>
      </c>
      <c r="C361" s="177" t="s">
        <v>99</v>
      </c>
      <c r="D361" s="37">
        <v>8</v>
      </c>
      <c r="E361" s="66" t="s">
        <v>146</v>
      </c>
      <c r="F361" s="66" t="s">
        <v>55</v>
      </c>
      <c r="G361" s="38">
        <v>1994</v>
      </c>
      <c r="H361" s="46">
        <v>24</v>
      </c>
      <c r="I361" s="67" t="s">
        <v>144</v>
      </c>
      <c r="J361" s="16">
        <v>3000</v>
      </c>
      <c r="K361" s="16">
        <v>72000</v>
      </c>
      <c r="L361" s="44" t="s">
        <v>102</v>
      </c>
      <c r="M361" s="44" t="s">
        <v>102</v>
      </c>
      <c r="N361" s="38">
        <v>28</v>
      </c>
      <c r="O361" s="38">
        <v>50</v>
      </c>
      <c r="P361" s="17">
        <v>0.56000000000000005</v>
      </c>
      <c r="Q361" s="16">
        <v>40320</v>
      </c>
      <c r="R361" s="16">
        <v>31680</v>
      </c>
      <c r="S361" s="16">
        <f t="shared" si="51"/>
        <v>31680</v>
      </c>
      <c r="T361" s="16">
        <f>(S361/(Notes!$I$28+Notes!$I$52))*Notes!$I$33</f>
        <v>1576.571710015216</v>
      </c>
      <c r="U361" s="16">
        <f t="shared" si="52"/>
        <v>3325.6571710015219</v>
      </c>
      <c r="V361" s="16">
        <f t="shared" si="53"/>
        <v>36582.230000000003</v>
      </c>
      <c r="W361" s="79">
        <f t="shared" si="54"/>
        <v>7.5182661547151331E-4</v>
      </c>
      <c r="X361" s="75">
        <f t="shared" si="55"/>
        <v>33832.199999999997</v>
      </c>
      <c r="Y361" s="75">
        <f t="shared" si="56"/>
        <v>119.54</v>
      </c>
      <c r="Z361" s="82">
        <f t="shared" si="57"/>
        <v>33951.74</v>
      </c>
    </row>
    <row r="362" spans="1:26" s="5" customFormat="1" ht="15" x14ac:dyDescent="0.2">
      <c r="A362" s="37">
        <v>359</v>
      </c>
      <c r="B362" s="177">
        <v>1.2</v>
      </c>
      <c r="C362" s="177" t="s">
        <v>99</v>
      </c>
      <c r="D362" s="37">
        <v>12</v>
      </c>
      <c r="E362" s="66" t="s">
        <v>150</v>
      </c>
      <c r="F362" s="66" t="s">
        <v>55</v>
      </c>
      <c r="G362" s="38">
        <v>1994</v>
      </c>
      <c r="H362" s="46">
        <v>3</v>
      </c>
      <c r="I362" s="67" t="s">
        <v>144</v>
      </c>
      <c r="J362" s="16">
        <v>7500</v>
      </c>
      <c r="K362" s="16">
        <v>22500</v>
      </c>
      <c r="L362" s="44" t="s">
        <v>102</v>
      </c>
      <c r="M362" s="44" t="s">
        <v>102</v>
      </c>
      <c r="N362" s="38">
        <v>28</v>
      </c>
      <c r="O362" s="38">
        <v>50</v>
      </c>
      <c r="P362" s="17">
        <v>0.56000000000000005</v>
      </c>
      <c r="Q362" s="16">
        <v>12600</v>
      </c>
      <c r="R362" s="16">
        <v>9900</v>
      </c>
      <c r="S362" s="16">
        <f t="shared" si="51"/>
        <v>9900</v>
      </c>
      <c r="T362" s="16">
        <f>(S362/(Notes!$I$28+Notes!$I$52))*Notes!$I$33</f>
        <v>492.678659379755</v>
      </c>
      <c r="U362" s="16">
        <f t="shared" si="52"/>
        <v>1039.2678659379756</v>
      </c>
      <c r="V362" s="16">
        <f t="shared" si="53"/>
        <v>11431.95</v>
      </c>
      <c r="W362" s="79">
        <f t="shared" si="54"/>
        <v>2.3494588155887616E-4</v>
      </c>
      <c r="X362" s="75">
        <f t="shared" si="55"/>
        <v>10572.56</v>
      </c>
      <c r="Y362" s="75">
        <f t="shared" si="56"/>
        <v>37.36</v>
      </c>
      <c r="Z362" s="82">
        <f t="shared" si="57"/>
        <v>10609.92</v>
      </c>
    </row>
    <row r="363" spans="1:26" s="5" customFormat="1" ht="15" x14ac:dyDescent="0.2">
      <c r="A363" s="37">
        <v>360</v>
      </c>
      <c r="B363" s="177">
        <v>1.2</v>
      </c>
      <c r="C363" s="177" t="s">
        <v>99</v>
      </c>
      <c r="D363" s="37">
        <v>16</v>
      </c>
      <c r="E363" s="66" t="s">
        <v>151</v>
      </c>
      <c r="F363" s="66" t="s">
        <v>55</v>
      </c>
      <c r="G363" s="38">
        <v>1994</v>
      </c>
      <c r="H363" s="46">
        <v>1</v>
      </c>
      <c r="I363" s="67" t="s">
        <v>144</v>
      </c>
      <c r="J363" s="16">
        <v>10000</v>
      </c>
      <c r="K363" s="16">
        <v>10000</v>
      </c>
      <c r="L363" s="44" t="s">
        <v>102</v>
      </c>
      <c r="M363" s="44" t="s">
        <v>102</v>
      </c>
      <c r="N363" s="38">
        <v>28</v>
      </c>
      <c r="O363" s="38">
        <v>50</v>
      </c>
      <c r="P363" s="17">
        <v>0.56000000000000005</v>
      </c>
      <c r="Q363" s="16">
        <v>5600</v>
      </c>
      <c r="R363" s="16">
        <v>4400</v>
      </c>
      <c r="S363" s="16">
        <f t="shared" si="51"/>
        <v>4400</v>
      </c>
      <c r="T363" s="16">
        <f>(S363/(Notes!$I$28+Notes!$I$52))*Notes!$I$33</f>
        <v>218.96829305766889</v>
      </c>
      <c r="U363" s="16">
        <f t="shared" si="52"/>
        <v>461.89682930576691</v>
      </c>
      <c r="V363" s="16">
        <f t="shared" si="53"/>
        <v>5080.87</v>
      </c>
      <c r="W363" s="79">
        <f t="shared" si="54"/>
        <v>1.0442046030957509E-4</v>
      </c>
      <c r="X363" s="75">
        <f t="shared" si="55"/>
        <v>4698.92</v>
      </c>
      <c r="Y363" s="75">
        <f t="shared" si="56"/>
        <v>16.600000000000001</v>
      </c>
      <c r="Z363" s="82">
        <f t="shared" si="57"/>
        <v>4715.5200000000004</v>
      </c>
    </row>
    <row r="364" spans="1:26" s="5" customFormat="1" ht="15" x14ac:dyDescent="0.2">
      <c r="A364" s="37">
        <v>361</v>
      </c>
      <c r="B364" s="177">
        <v>1.2</v>
      </c>
      <c r="C364" s="177" t="s">
        <v>99</v>
      </c>
      <c r="D364" s="37">
        <v>4</v>
      </c>
      <c r="E364" s="66" t="s">
        <v>143</v>
      </c>
      <c r="F364" s="66" t="s">
        <v>55</v>
      </c>
      <c r="G364" s="38">
        <v>1995</v>
      </c>
      <c r="H364" s="46">
        <v>13</v>
      </c>
      <c r="I364" s="67" t="s">
        <v>144</v>
      </c>
      <c r="J364" s="16">
        <v>1200</v>
      </c>
      <c r="K364" s="16">
        <v>15600</v>
      </c>
      <c r="L364" s="44" t="s">
        <v>102</v>
      </c>
      <c r="M364" s="44" t="s">
        <v>102</v>
      </c>
      <c r="N364" s="38">
        <v>27</v>
      </c>
      <c r="O364" s="38">
        <v>50</v>
      </c>
      <c r="P364" s="17">
        <v>0.54</v>
      </c>
      <c r="Q364" s="16">
        <v>8424</v>
      </c>
      <c r="R364" s="16">
        <v>7176</v>
      </c>
      <c r="S364" s="16">
        <f t="shared" si="51"/>
        <v>7176</v>
      </c>
      <c r="T364" s="16">
        <f>(S364/(Notes!$I$28+Notes!$I$52))*Notes!$I$33</f>
        <v>357.1173797685982</v>
      </c>
      <c r="U364" s="16">
        <f t="shared" si="52"/>
        <v>753.31173797685983</v>
      </c>
      <c r="V364" s="16">
        <f t="shared" si="53"/>
        <v>8286.43</v>
      </c>
      <c r="W364" s="79">
        <f t="shared" si="54"/>
        <v>1.7030013263930632E-4</v>
      </c>
      <c r="X364" s="75">
        <f t="shared" si="55"/>
        <v>7663.51</v>
      </c>
      <c r="Y364" s="75">
        <f t="shared" si="56"/>
        <v>27.08</v>
      </c>
      <c r="Z364" s="82">
        <f t="shared" si="57"/>
        <v>7690.59</v>
      </c>
    </row>
    <row r="365" spans="1:26" s="5" customFormat="1" ht="15" x14ac:dyDescent="0.2">
      <c r="A365" s="37">
        <v>362</v>
      </c>
      <c r="B365" s="177">
        <v>1.2</v>
      </c>
      <c r="C365" s="177" t="s">
        <v>99</v>
      </c>
      <c r="D365" s="37">
        <v>6</v>
      </c>
      <c r="E365" s="66" t="s">
        <v>145</v>
      </c>
      <c r="F365" s="66" t="s">
        <v>55</v>
      </c>
      <c r="G365" s="38">
        <v>1995</v>
      </c>
      <c r="H365" s="46">
        <v>12</v>
      </c>
      <c r="I365" s="67" t="s">
        <v>144</v>
      </c>
      <c r="J365" s="16">
        <v>2000</v>
      </c>
      <c r="K365" s="16">
        <v>24000</v>
      </c>
      <c r="L365" s="44" t="s">
        <v>102</v>
      </c>
      <c r="M365" s="44" t="s">
        <v>102</v>
      </c>
      <c r="N365" s="38">
        <v>27</v>
      </c>
      <c r="O365" s="38">
        <v>50</v>
      </c>
      <c r="P365" s="17">
        <v>0.54</v>
      </c>
      <c r="Q365" s="16">
        <v>12960</v>
      </c>
      <c r="R365" s="16">
        <v>11040</v>
      </c>
      <c r="S365" s="16">
        <f t="shared" si="51"/>
        <v>11040</v>
      </c>
      <c r="T365" s="16">
        <f>(S365/(Notes!$I$28+Notes!$I$52))*Notes!$I$33</f>
        <v>549.4113534901511</v>
      </c>
      <c r="U365" s="16">
        <f t="shared" si="52"/>
        <v>1158.9411353490152</v>
      </c>
      <c r="V365" s="16">
        <f t="shared" si="53"/>
        <v>12748.35</v>
      </c>
      <c r="W365" s="79">
        <f t="shared" si="54"/>
        <v>2.6200012501551343E-4</v>
      </c>
      <c r="X365" s="75">
        <f t="shared" si="55"/>
        <v>11790.01</v>
      </c>
      <c r="Y365" s="75">
        <f t="shared" si="56"/>
        <v>41.66</v>
      </c>
      <c r="Z365" s="82">
        <f t="shared" si="57"/>
        <v>11831.67</v>
      </c>
    </row>
    <row r="366" spans="1:26" s="5" customFormat="1" ht="15" x14ac:dyDescent="0.2">
      <c r="A366" s="37">
        <v>363</v>
      </c>
      <c r="B366" s="177">
        <v>1.2</v>
      </c>
      <c r="C366" s="177" t="s">
        <v>99</v>
      </c>
      <c r="D366" s="37">
        <v>8</v>
      </c>
      <c r="E366" s="66" t="s">
        <v>146</v>
      </c>
      <c r="F366" s="66" t="s">
        <v>55</v>
      </c>
      <c r="G366" s="38">
        <v>1995</v>
      </c>
      <c r="H366" s="46">
        <v>10</v>
      </c>
      <c r="I366" s="67" t="s">
        <v>144</v>
      </c>
      <c r="J366" s="16">
        <v>3000</v>
      </c>
      <c r="K366" s="16">
        <v>30000</v>
      </c>
      <c r="L366" s="44" t="s">
        <v>102</v>
      </c>
      <c r="M366" s="44" t="s">
        <v>102</v>
      </c>
      <c r="N366" s="38">
        <v>27</v>
      </c>
      <c r="O366" s="38">
        <v>50</v>
      </c>
      <c r="P366" s="17">
        <v>0.54</v>
      </c>
      <c r="Q366" s="16">
        <v>16200</v>
      </c>
      <c r="R366" s="16">
        <v>13800</v>
      </c>
      <c r="S366" s="16">
        <f t="shared" si="51"/>
        <v>13800</v>
      </c>
      <c r="T366" s="16">
        <f>(S366/(Notes!$I$28+Notes!$I$52))*Notes!$I$33</f>
        <v>686.76419186268879</v>
      </c>
      <c r="U366" s="16">
        <f t="shared" si="52"/>
        <v>1448.676419186269</v>
      </c>
      <c r="V366" s="16">
        <f t="shared" si="53"/>
        <v>15935.44</v>
      </c>
      <c r="W366" s="79">
        <f t="shared" si="54"/>
        <v>3.2750020764861439E-4</v>
      </c>
      <c r="X366" s="75">
        <f t="shared" si="55"/>
        <v>14737.51</v>
      </c>
      <c r="Y366" s="75">
        <f t="shared" si="56"/>
        <v>52.07</v>
      </c>
      <c r="Z366" s="82">
        <f t="shared" si="57"/>
        <v>14789.58</v>
      </c>
    </row>
    <row r="367" spans="1:26" s="5" customFormat="1" ht="15" x14ac:dyDescent="0.2">
      <c r="A367" s="37">
        <v>364</v>
      </c>
      <c r="B367" s="177">
        <v>1.2</v>
      </c>
      <c r="C367" s="177" t="s">
        <v>99</v>
      </c>
      <c r="D367" s="37">
        <v>4</v>
      </c>
      <c r="E367" s="66" t="s">
        <v>143</v>
      </c>
      <c r="F367" s="66" t="s">
        <v>55</v>
      </c>
      <c r="G367" s="38">
        <v>1996</v>
      </c>
      <c r="H367" s="46">
        <v>11</v>
      </c>
      <c r="I367" s="67" t="s">
        <v>144</v>
      </c>
      <c r="J367" s="16">
        <v>1200</v>
      </c>
      <c r="K367" s="16">
        <v>13200</v>
      </c>
      <c r="L367" s="44" t="s">
        <v>102</v>
      </c>
      <c r="M367" s="44" t="s">
        <v>102</v>
      </c>
      <c r="N367" s="38">
        <v>26</v>
      </c>
      <c r="O367" s="38">
        <v>50</v>
      </c>
      <c r="P367" s="17">
        <v>0.52</v>
      </c>
      <c r="Q367" s="16">
        <v>6864</v>
      </c>
      <c r="R367" s="16">
        <v>6336</v>
      </c>
      <c r="S367" s="16">
        <f t="shared" si="51"/>
        <v>6336</v>
      </c>
      <c r="T367" s="16">
        <f>(S367/(Notes!$I$28+Notes!$I$52))*Notes!$I$33</f>
        <v>315.31434200304324</v>
      </c>
      <c r="U367" s="16">
        <f t="shared" si="52"/>
        <v>665.13143420030428</v>
      </c>
      <c r="V367" s="16">
        <f t="shared" si="53"/>
        <v>7316.45</v>
      </c>
      <c r="W367" s="79">
        <f t="shared" si="54"/>
        <v>1.5036540530105882E-4</v>
      </c>
      <c r="X367" s="75">
        <f t="shared" si="55"/>
        <v>6766.44</v>
      </c>
      <c r="Y367" s="75">
        <f t="shared" si="56"/>
        <v>23.91</v>
      </c>
      <c r="Z367" s="82">
        <f t="shared" si="57"/>
        <v>6790.3499999999995</v>
      </c>
    </row>
    <row r="368" spans="1:26" s="5" customFormat="1" ht="15" x14ac:dyDescent="0.2">
      <c r="A368" s="37">
        <v>365</v>
      </c>
      <c r="B368" s="177">
        <v>1.2</v>
      </c>
      <c r="C368" s="177" t="s">
        <v>99</v>
      </c>
      <c r="D368" s="37">
        <v>6</v>
      </c>
      <c r="E368" s="66" t="s">
        <v>145</v>
      </c>
      <c r="F368" s="66" t="s">
        <v>55</v>
      </c>
      <c r="G368" s="38">
        <v>1996</v>
      </c>
      <c r="H368" s="46">
        <v>21</v>
      </c>
      <c r="I368" s="67" t="s">
        <v>144</v>
      </c>
      <c r="J368" s="16">
        <v>2000</v>
      </c>
      <c r="K368" s="16">
        <v>42000</v>
      </c>
      <c r="L368" s="44" t="s">
        <v>102</v>
      </c>
      <c r="M368" s="44" t="s">
        <v>102</v>
      </c>
      <c r="N368" s="38">
        <v>26</v>
      </c>
      <c r="O368" s="38">
        <v>50</v>
      </c>
      <c r="P368" s="17">
        <v>0.52</v>
      </c>
      <c r="Q368" s="16">
        <v>21840</v>
      </c>
      <c r="R368" s="16">
        <v>20160</v>
      </c>
      <c r="S368" s="16">
        <f t="shared" si="51"/>
        <v>20160</v>
      </c>
      <c r="T368" s="16">
        <f>(S368/(Notes!$I$28+Notes!$I$52))*Notes!$I$33</f>
        <v>1003.2729063733193</v>
      </c>
      <c r="U368" s="16">
        <f t="shared" si="52"/>
        <v>2116.3272906373322</v>
      </c>
      <c r="V368" s="16">
        <f t="shared" si="53"/>
        <v>23279.599999999999</v>
      </c>
      <c r="W368" s="79">
        <f t="shared" si="54"/>
        <v>4.7843510025306375E-4</v>
      </c>
      <c r="X368" s="75">
        <f t="shared" si="55"/>
        <v>21529.58</v>
      </c>
      <c r="Y368" s="75">
        <f t="shared" si="56"/>
        <v>76.069999999999993</v>
      </c>
      <c r="Z368" s="82">
        <f t="shared" si="57"/>
        <v>21605.65</v>
      </c>
    </row>
    <row r="369" spans="1:26" s="5" customFormat="1" ht="15" x14ac:dyDescent="0.2">
      <c r="A369" s="37">
        <v>366</v>
      </c>
      <c r="B369" s="177">
        <v>1.2</v>
      </c>
      <c r="C369" s="177" t="s">
        <v>99</v>
      </c>
      <c r="D369" s="37">
        <v>8</v>
      </c>
      <c r="E369" s="66" t="s">
        <v>146</v>
      </c>
      <c r="F369" s="66" t="s">
        <v>55</v>
      </c>
      <c r="G369" s="38">
        <v>1996</v>
      </c>
      <c r="H369" s="46">
        <v>28</v>
      </c>
      <c r="I369" s="67" t="s">
        <v>144</v>
      </c>
      <c r="J369" s="16">
        <v>3000</v>
      </c>
      <c r="K369" s="16">
        <v>84000</v>
      </c>
      <c r="L369" s="44" t="s">
        <v>102</v>
      </c>
      <c r="M369" s="44" t="s">
        <v>102</v>
      </c>
      <c r="N369" s="38">
        <v>26</v>
      </c>
      <c r="O369" s="38">
        <v>50</v>
      </c>
      <c r="P369" s="17">
        <v>0.52</v>
      </c>
      <c r="Q369" s="16">
        <v>43680</v>
      </c>
      <c r="R369" s="16">
        <v>40320</v>
      </c>
      <c r="S369" s="16">
        <f t="shared" si="51"/>
        <v>40320</v>
      </c>
      <c r="T369" s="16">
        <f>(S369/(Notes!$I$28+Notes!$I$52))*Notes!$I$33</f>
        <v>2006.5458127466386</v>
      </c>
      <c r="U369" s="16">
        <f t="shared" si="52"/>
        <v>4232.6545812746645</v>
      </c>
      <c r="V369" s="16">
        <f t="shared" si="53"/>
        <v>46559.199999999997</v>
      </c>
      <c r="W369" s="79">
        <f t="shared" si="54"/>
        <v>9.5687020050612751E-4</v>
      </c>
      <c r="X369" s="75">
        <f t="shared" si="55"/>
        <v>43059.16</v>
      </c>
      <c r="Y369" s="75">
        <f t="shared" si="56"/>
        <v>152.13999999999999</v>
      </c>
      <c r="Z369" s="82">
        <f t="shared" si="57"/>
        <v>43211.3</v>
      </c>
    </row>
    <row r="370" spans="1:26" s="5" customFormat="1" ht="15" x14ac:dyDescent="0.2">
      <c r="A370" s="37">
        <v>367</v>
      </c>
      <c r="B370" s="177">
        <v>1.2</v>
      </c>
      <c r="C370" s="177" t="s">
        <v>99</v>
      </c>
      <c r="D370" s="37">
        <v>4</v>
      </c>
      <c r="E370" s="66" t="s">
        <v>143</v>
      </c>
      <c r="F370" s="66" t="s">
        <v>55</v>
      </c>
      <c r="G370" s="38">
        <v>1997</v>
      </c>
      <c r="H370" s="46">
        <v>11</v>
      </c>
      <c r="I370" s="67" t="s">
        <v>144</v>
      </c>
      <c r="J370" s="16">
        <v>1200</v>
      </c>
      <c r="K370" s="16">
        <v>13200</v>
      </c>
      <c r="L370" s="44" t="s">
        <v>102</v>
      </c>
      <c r="M370" s="44" t="s">
        <v>102</v>
      </c>
      <c r="N370" s="38">
        <v>25</v>
      </c>
      <c r="O370" s="38">
        <v>50</v>
      </c>
      <c r="P370" s="17">
        <v>0.5</v>
      </c>
      <c r="Q370" s="16">
        <v>6600</v>
      </c>
      <c r="R370" s="16">
        <v>6600</v>
      </c>
      <c r="S370" s="16">
        <f t="shared" si="51"/>
        <v>6600</v>
      </c>
      <c r="T370" s="16">
        <f>(S370/(Notes!$I$28+Notes!$I$52))*Notes!$I$33</f>
        <v>328.45243958650337</v>
      </c>
      <c r="U370" s="16">
        <f t="shared" si="52"/>
        <v>692.84524395865037</v>
      </c>
      <c r="V370" s="16">
        <f t="shared" si="53"/>
        <v>7621.3</v>
      </c>
      <c r="W370" s="79">
        <f t="shared" si="54"/>
        <v>1.5663058770591743E-4</v>
      </c>
      <c r="X370" s="75">
        <f t="shared" si="55"/>
        <v>7048.38</v>
      </c>
      <c r="Y370" s="75">
        <f t="shared" si="56"/>
        <v>24.9</v>
      </c>
      <c r="Z370" s="82">
        <f t="shared" si="57"/>
        <v>7073.28</v>
      </c>
    </row>
    <row r="371" spans="1:26" s="5" customFormat="1" ht="15" x14ac:dyDescent="0.2">
      <c r="A371" s="37">
        <v>368</v>
      </c>
      <c r="B371" s="177">
        <v>1.2</v>
      </c>
      <c r="C371" s="177" t="s">
        <v>99</v>
      </c>
      <c r="D371" s="37">
        <v>6</v>
      </c>
      <c r="E371" s="66" t="s">
        <v>145</v>
      </c>
      <c r="F371" s="66" t="s">
        <v>55</v>
      </c>
      <c r="G371" s="38">
        <v>1997</v>
      </c>
      <c r="H371" s="46">
        <v>22</v>
      </c>
      <c r="I371" s="67" t="s">
        <v>144</v>
      </c>
      <c r="J371" s="16">
        <v>2000</v>
      </c>
      <c r="K371" s="16">
        <v>44000</v>
      </c>
      <c r="L371" s="44" t="s">
        <v>102</v>
      </c>
      <c r="M371" s="44" t="s">
        <v>102</v>
      </c>
      <c r="N371" s="38">
        <v>25</v>
      </c>
      <c r="O371" s="38">
        <v>50</v>
      </c>
      <c r="P371" s="17">
        <v>0.5</v>
      </c>
      <c r="Q371" s="16">
        <v>22000</v>
      </c>
      <c r="R371" s="16">
        <v>22000</v>
      </c>
      <c r="S371" s="16">
        <f t="shared" si="51"/>
        <v>22000</v>
      </c>
      <c r="T371" s="16">
        <f>(S371/(Notes!$I$28+Notes!$I$52))*Notes!$I$33</f>
        <v>1094.8414652883446</v>
      </c>
      <c r="U371" s="16">
        <f t="shared" si="52"/>
        <v>2309.4841465288346</v>
      </c>
      <c r="V371" s="16">
        <f t="shared" si="53"/>
        <v>25404.33</v>
      </c>
      <c r="W371" s="79">
        <f t="shared" si="54"/>
        <v>5.2210189051409461E-4</v>
      </c>
      <c r="X371" s="75">
        <f t="shared" si="55"/>
        <v>23494.59</v>
      </c>
      <c r="Y371" s="75">
        <f t="shared" si="56"/>
        <v>83.01</v>
      </c>
      <c r="Z371" s="82">
        <f t="shared" si="57"/>
        <v>23577.599999999999</v>
      </c>
    </row>
    <row r="372" spans="1:26" s="5" customFormat="1" ht="15" x14ac:dyDescent="0.2">
      <c r="A372" s="37">
        <v>369</v>
      </c>
      <c r="B372" s="177">
        <v>1.2</v>
      </c>
      <c r="C372" s="177" t="s">
        <v>99</v>
      </c>
      <c r="D372" s="37">
        <v>8</v>
      </c>
      <c r="E372" s="66" t="s">
        <v>146</v>
      </c>
      <c r="F372" s="66" t="s">
        <v>55</v>
      </c>
      <c r="G372" s="38">
        <v>1997</v>
      </c>
      <c r="H372" s="46">
        <v>25</v>
      </c>
      <c r="I372" s="67" t="s">
        <v>144</v>
      </c>
      <c r="J372" s="16">
        <v>3000</v>
      </c>
      <c r="K372" s="16">
        <v>75000</v>
      </c>
      <c r="L372" s="44" t="s">
        <v>102</v>
      </c>
      <c r="M372" s="44" t="s">
        <v>102</v>
      </c>
      <c r="N372" s="38">
        <v>25</v>
      </c>
      <c r="O372" s="38">
        <v>50</v>
      </c>
      <c r="P372" s="17">
        <v>0.5</v>
      </c>
      <c r="Q372" s="16">
        <v>37500</v>
      </c>
      <c r="R372" s="16">
        <v>37500</v>
      </c>
      <c r="S372" s="16">
        <f t="shared" si="51"/>
        <v>37500</v>
      </c>
      <c r="T372" s="16">
        <f>(S372/(Notes!$I$28+Notes!$I$52))*Notes!$I$33</f>
        <v>1866.2070431051327</v>
      </c>
      <c r="U372" s="16">
        <f t="shared" si="52"/>
        <v>3936.6207043105132</v>
      </c>
      <c r="V372" s="16">
        <f t="shared" si="53"/>
        <v>43302.83</v>
      </c>
      <c r="W372" s="79">
        <f t="shared" si="54"/>
        <v>8.8994629685610488E-4</v>
      </c>
      <c r="X372" s="75">
        <f t="shared" si="55"/>
        <v>40047.58</v>
      </c>
      <c r="Y372" s="75">
        <f t="shared" si="56"/>
        <v>141.5</v>
      </c>
      <c r="Z372" s="82">
        <f t="shared" si="57"/>
        <v>40189.08</v>
      </c>
    </row>
    <row r="373" spans="1:26" s="5" customFormat="1" ht="15" x14ac:dyDescent="0.2">
      <c r="A373" s="37">
        <v>370</v>
      </c>
      <c r="B373" s="177">
        <v>1.2</v>
      </c>
      <c r="C373" s="177" t="s">
        <v>99</v>
      </c>
      <c r="D373" s="37">
        <v>12</v>
      </c>
      <c r="E373" s="66" t="s">
        <v>150</v>
      </c>
      <c r="F373" s="66" t="s">
        <v>55</v>
      </c>
      <c r="G373" s="38">
        <v>1997</v>
      </c>
      <c r="H373" s="46">
        <v>6</v>
      </c>
      <c r="I373" s="67" t="s">
        <v>144</v>
      </c>
      <c r="J373" s="16">
        <v>7500</v>
      </c>
      <c r="K373" s="16">
        <v>45000</v>
      </c>
      <c r="L373" s="44" t="s">
        <v>102</v>
      </c>
      <c r="M373" s="44" t="s">
        <v>102</v>
      </c>
      <c r="N373" s="38">
        <v>25</v>
      </c>
      <c r="O373" s="38">
        <v>50</v>
      </c>
      <c r="P373" s="17">
        <v>0.5</v>
      </c>
      <c r="Q373" s="16">
        <v>22500</v>
      </c>
      <c r="R373" s="16">
        <v>22500</v>
      </c>
      <c r="S373" s="16">
        <f t="shared" si="51"/>
        <v>22500</v>
      </c>
      <c r="T373" s="16">
        <f>(S373/(Notes!$I$28+Notes!$I$52))*Notes!$I$33</f>
        <v>1119.7242258630795</v>
      </c>
      <c r="U373" s="16">
        <f t="shared" si="52"/>
        <v>2361.9724225863079</v>
      </c>
      <c r="V373" s="16">
        <f t="shared" si="53"/>
        <v>25981.7</v>
      </c>
      <c r="W373" s="79">
        <f t="shared" si="54"/>
        <v>5.3396781921704098E-4</v>
      </c>
      <c r="X373" s="75">
        <f t="shared" si="55"/>
        <v>24028.55</v>
      </c>
      <c r="Y373" s="75">
        <f t="shared" si="56"/>
        <v>84.9</v>
      </c>
      <c r="Z373" s="82">
        <f t="shared" si="57"/>
        <v>24113.45</v>
      </c>
    </row>
    <row r="374" spans="1:26" s="5" customFormat="1" ht="15" x14ac:dyDescent="0.2">
      <c r="A374" s="37">
        <v>371</v>
      </c>
      <c r="B374" s="177">
        <v>1.2</v>
      </c>
      <c r="C374" s="177" t="s">
        <v>99</v>
      </c>
      <c r="D374" s="37">
        <v>2</v>
      </c>
      <c r="E374" s="66" t="s">
        <v>149</v>
      </c>
      <c r="F374" s="66" t="s">
        <v>55</v>
      </c>
      <c r="G374" s="38">
        <v>1998</v>
      </c>
      <c r="H374" s="46">
        <v>2</v>
      </c>
      <c r="I374" s="67" t="s">
        <v>144</v>
      </c>
      <c r="J374" s="16">
        <v>450</v>
      </c>
      <c r="K374" s="16">
        <v>900</v>
      </c>
      <c r="L374" s="44" t="s">
        <v>102</v>
      </c>
      <c r="M374" s="44" t="s">
        <v>102</v>
      </c>
      <c r="N374" s="38">
        <v>24</v>
      </c>
      <c r="O374" s="38">
        <v>50</v>
      </c>
      <c r="P374" s="17">
        <v>0.48</v>
      </c>
      <c r="Q374" s="16">
        <v>432</v>
      </c>
      <c r="R374" s="16">
        <v>468</v>
      </c>
      <c r="S374" s="16">
        <f t="shared" si="51"/>
        <v>468</v>
      </c>
      <c r="T374" s="16">
        <f>(S374/(Notes!$I$28+Notes!$I$52))*Notes!$I$33</f>
        <v>23.290263897952055</v>
      </c>
      <c r="U374" s="16">
        <f t="shared" si="52"/>
        <v>49.129026389795207</v>
      </c>
      <c r="V374" s="16">
        <f t="shared" si="53"/>
        <v>540.41999999999996</v>
      </c>
      <c r="W374" s="79">
        <f t="shared" si="54"/>
        <v>1.1106543792795439E-5</v>
      </c>
      <c r="X374" s="75">
        <f t="shared" si="55"/>
        <v>499.79</v>
      </c>
      <c r="Y374" s="75">
        <f t="shared" si="56"/>
        <v>1.77</v>
      </c>
      <c r="Z374" s="82">
        <f t="shared" si="57"/>
        <v>501.56</v>
      </c>
    </row>
    <row r="375" spans="1:26" s="5" customFormat="1" ht="15" x14ac:dyDescent="0.2">
      <c r="A375" s="37">
        <v>372</v>
      </c>
      <c r="B375" s="177">
        <v>1.2</v>
      </c>
      <c r="C375" s="177" t="s">
        <v>99</v>
      </c>
      <c r="D375" s="37">
        <v>4</v>
      </c>
      <c r="E375" s="66" t="s">
        <v>143</v>
      </c>
      <c r="F375" s="66" t="s">
        <v>55</v>
      </c>
      <c r="G375" s="38">
        <v>1998</v>
      </c>
      <c r="H375" s="46">
        <v>16</v>
      </c>
      <c r="I375" s="67" t="s">
        <v>144</v>
      </c>
      <c r="J375" s="16">
        <v>1200</v>
      </c>
      <c r="K375" s="16">
        <v>19200</v>
      </c>
      <c r="L375" s="44" t="s">
        <v>102</v>
      </c>
      <c r="M375" s="44" t="s">
        <v>102</v>
      </c>
      <c r="N375" s="38">
        <v>24</v>
      </c>
      <c r="O375" s="38">
        <v>50</v>
      </c>
      <c r="P375" s="17">
        <v>0.48</v>
      </c>
      <c r="Q375" s="16">
        <v>9216</v>
      </c>
      <c r="R375" s="16">
        <v>9984</v>
      </c>
      <c r="S375" s="16">
        <f t="shared" si="51"/>
        <v>9984</v>
      </c>
      <c r="T375" s="16">
        <f>(S375/(Notes!$I$28+Notes!$I$52))*Notes!$I$33</f>
        <v>496.85896315631055</v>
      </c>
      <c r="U375" s="16">
        <f t="shared" si="52"/>
        <v>1048.0858963156311</v>
      </c>
      <c r="V375" s="16">
        <f t="shared" si="53"/>
        <v>11528.94</v>
      </c>
      <c r="W375" s="79">
        <f t="shared" si="54"/>
        <v>2.3693918987918855E-4</v>
      </c>
      <c r="X375" s="75">
        <f t="shared" si="55"/>
        <v>10662.26</v>
      </c>
      <c r="Y375" s="75">
        <f t="shared" si="56"/>
        <v>37.67</v>
      </c>
      <c r="Z375" s="82">
        <f t="shared" si="57"/>
        <v>10699.93</v>
      </c>
    </row>
    <row r="376" spans="1:26" s="5" customFormat="1" ht="15" x14ac:dyDescent="0.2">
      <c r="A376" s="37">
        <v>373</v>
      </c>
      <c r="B376" s="177">
        <v>1.2</v>
      </c>
      <c r="C376" s="177" t="s">
        <v>99</v>
      </c>
      <c r="D376" s="37">
        <v>6</v>
      </c>
      <c r="E376" s="66" t="s">
        <v>145</v>
      </c>
      <c r="F376" s="66" t="s">
        <v>55</v>
      </c>
      <c r="G376" s="38">
        <v>1998</v>
      </c>
      <c r="H376" s="46">
        <v>32</v>
      </c>
      <c r="I376" s="67" t="s">
        <v>144</v>
      </c>
      <c r="J376" s="16">
        <v>2000</v>
      </c>
      <c r="K376" s="16">
        <v>64000</v>
      </c>
      <c r="L376" s="44" t="s">
        <v>102</v>
      </c>
      <c r="M376" s="44" t="s">
        <v>102</v>
      </c>
      <c r="N376" s="38">
        <v>24</v>
      </c>
      <c r="O376" s="38">
        <v>50</v>
      </c>
      <c r="P376" s="17">
        <v>0.48</v>
      </c>
      <c r="Q376" s="16">
        <v>30720</v>
      </c>
      <c r="R376" s="16">
        <v>33280</v>
      </c>
      <c r="S376" s="16">
        <f t="shared" si="51"/>
        <v>33280</v>
      </c>
      <c r="T376" s="16">
        <f>(S376/(Notes!$I$28+Notes!$I$52))*Notes!$I$33</f>
        <v>1656.1965438543684</v>
      </c>
      <c r="U376" s="16">
        <f t="shared" si="52"/>
        <v>3493.6196543854371</v>
      </c>
      <c r="V376" s="16">
        <f t="shared" si="53"/>
        <v>38429.82</v>
      </c>
      <c r="W376" s="79">
        <f t="shared" si="54"/>
        <v>7.8979771063107597E-4</v>
      </c>
      <c r="X376" s="75">
        <f t="shared" si="55"/>
        <v>35540.9</v>
      </c>
      <c r="Y376" s="75">
        <f t="shared" si="56"/>
        <v>125.58</v>
      </c>
      <c r="Z376" s="82">
        <f t="shared" si="57"/>
        <v>35666.480000000003</v>
      </c>
    </row>
    <row r="377" spans="1:26" s="5" customFormat="1" ht="15" x14ac:dyDescent="0.2">
      <c r="A377" s="37">
        <v>374</v>
      </c>
      <c r="B377" s="177">
        <v>1.2</v>
      </c>
      <c r="C377" s="177" t="s">
        <v>99</v>
      </c>
      <c r="D377" s="37">
        <v>8</v>
      </c>
      <c r="E377" s="66" t="s">
        <v>146</v>
      </c>
      <c r="F377" s="66" t="s">
        <v>55</v>
      </c>
      <c r="G377" s="38">
        <v>1998</v>
      </c>
      <c r="H377" s="46">
        <v>45</v>
      </c>
      <c r="I377" s="67" t="s">
        <v>144</v>
      </c>
      <c r="J377" s="16">
        <v>3000</v>
      </c>
      <c r="K377" s="16">
        <v>135000</v>
      </c>
      <c r="L377" s="44" t="s">
        <v>102</v>
      </c>
      <c r="M377" s="44" t="s">
        <v>102</v>
      </c>
      <c r="N377" s="38">
        <v>24</v>
      </c>
      <c r="O377" s="38">
        <v>50</v>
      </c>
      <c r="P377" s="17">
        <v>0.48</v>
      </c>
      <c r="Q377" s="16">
        <v>64800</v>
      </c>
      <c r="R377" s="16">
        <v>70200</v>
      </c>
      <c r="S377" s="16">
        <f t="shared" si="51"/>
        <v>70200</v>
      </c>
      <c r="T377" s="16">
        <f>(S377/(Notes!$I$28+Notes!$I$52))*Notes!$I$33</f>
        <v>3493.5395846928086</v>
      </c>
      <c r="U377" s="16">
        <f t="shared" si="52"/>
        <v>7369.3539584692817</v>
      </c>
      <c r="V377" s="16">
        <f t="shared" si="53"/>
        <v>81062.89</v>
      </c>
      <c r="W377" s="79">
        <f t="shared" si="54"/>
        <v>1.6659793082335213E-3</v>
      </c>
      <c r="X377" s="75">
        <f t="shared" si="55"/>
        <v>74969.070000000007</v>
      </c>
      <c r="Y377" s="75">
        <f t="shared" si="56"/>
        <v>264.89</v>
      </c>
      <c r="Z377" s="82">
        <f t="shared" si="57"/>
        <v>75233.960000000006</v>
      </c>
    </row>
    <row r="378" spans="1:26" s="5" customFormat="1" ht="15" x14ac:dyDescent="0.2">
      <c r="A378" s="37">
        <v>375</v>
      </c>
      <c r="B378" s="177">
        <v>1.2</v>
      </c>
      <c r="C378" s="177" t="s">
        <v>99</v>
      </c>
      <c r="D378" s="37">
        <v>10</v>
      </c>
      <c r="E378" s="66" t="s">
        <v>147</v>
      </c>
      <c r="F378" s="66" t="s">
        <v>55</v>
      </c>
      <c r="G378" s="38">
        <v>1998</v>
      </c>
      <c r="H378" s="46">
        <v>12</v>
      </c>
      <c r="I378" s="67" t="s">
        <v>144</v>
      </c>
      <c r="J378" s="16">
        <v>4500</v>
      </c>
      <c r="K378" s="16">
        <v>54000</v>
      </c>
      <c r="L378" s="44" t="s">
        <v>102</v>
      </c>
      <c r="M378" s="44" t="s">
        <v>102</v>
      </c>
      <c r="N378" s="38">
        <v>24</v>
      </c>
      <c r="O378" s="38">
        <v>50</v>
      </c>
      <c r="P378" s="17">
        <v>0.48</v>
      </c>
      <c r="Q378" s="16">
        <v>25920</v>
      </c>
      <c r="R378" s="16">
        <v>28080</v>
      </c>
      <c r="S378" s="16">
        <f t="shared" si="51"/>
        <v>28080</v>
      </c>
      <c r="T378" s="16">
        <f>(S378/(Notes!$I$28+Notes!$I$52))*Notes!$I$33</f>
        <v>1397.4158338771233</v>
      </c>
      <c r="U378" s="16">
        <f t="shared" si="52"/>
        <v>2947.7415833877126</v>
      </c>
      <c r="V378" s="16">
        <f t="shared" si="53"/>
        <v>32425.16</v>
      </c>
      <c r="W378" s="79">
        <f t="shared" si="54"/>
        <v>6.6639180550016473E-4</v>
      </c>
      <c r="X378" s="75">
        <f t="shared" si="55"/>
        <v>29987.63</v>
      </c>
      <c r="Y378" s="75">
        <f t="shared" si="56"/>
        <v>105.96</v>
      </c>
      <c r="Z378" s="82">
        <f t="shared" si="57"/>
        <v>30093.59</v>
      </c>
    </row>
    <row r="379" spans="1:26" s="5" customFormat="1" ht="15" x14ac:dyDescent="0.2">
      <c r="A379" s="37">
        <v>376</v>
      </c>
      <c r="B379" s="177">
        <v>1.2</v>
      </c>
      <c r="C379" s="177" t="s">
        <v>99</v>
      </c>
      <c r="D379" s="37">
        <v>16</v>
      </c>
      <c r="E379" s="66" t="s">
        <v>151</v>
      </c>
      <c r="F379" s="66" t="s">
        <v>55</v>
      </c>
      <c r="G379" s="38">
        <v>1998</v>
      </c>
      <c r="H379" s="46">
        <v>39</v>
      </c>
      <c r="I379" s="67" t="s">
        <v>144</v>
      </c>
      <c r="J379" s="16">
        <v>10000</v>
      </c>
      <c r="K379" s="16">
        <v>390000</v>
      </c>
      <c r="L379" s="44" t="s">
        <v>102</v>
      </c>
      <c r="M379" s="44" t="s">
        <v>102</v>
      </c>
      <c r="N379" s="38">
        <v>24</v>
      </c>
      <c r="O379" s="38">
        <v>50</v>
      </c>
      <c r="P379" s="17">
        <v>0.48</v>
      </c>
      <c r="Q379" s="16">
        <v>187200</v>
      </c>
      <c r="R379" s="16">
        <v>202800</v>
      </c>
      <c r="S379" s="16">
        <f t="shared" si="51"/>
        <v>202800</v>
      </c>
      <c r="T379" s="16">
        <f>(S379/(Notes!$I$28+Notes!$I$52))*Notes!$I$33</f>
        <v>10092.447689112558</v>
      </c>
      <c r="U379" s="16">
        <f t="shared" si="52"/>
        <v>21289.24476891126</v>
      </c>
      <c r="V379" s="16">
        <f t="shared" si="53"/>
        <v>234181.69</v>
      </c>
      <c r="W379" s="79">
        <f t="shared" si="54"/>
        <v>4.8128292725210875E-3</v>
      </c>
      <c r="X379" s="75">
        <f t="shared" si="55"/>
        <v>216577.32</v>
      </c>
      <c r="Y379" s="75">
        <f t="shared" si="56"/>
        <v>765.24</v>
      </c>
      <c r="Z379" s="82">
        <f t="shared" si="57"/>
        <v>217342.56</v>
      </c>
    </row>
    <row r="380" spans="1:26" s="5" customFormat="1" ht="15" x14ac:dyDescent="0.2">
      <c r="A380" s="37">
        <v>377</v>
      </c>
      <c r="B380" s="177">
        <v>1.2</v>
      </c>
      <c r="C380" s="177" t="s">
        <v>99</v>
      </c>
      <c r="D380" s="37">
        <v>16</v>
      </c>
      <c r="E380" s="66" t="s">
        <v>151</v>
      </c>
      <c r="F380" s="66" t="s">
        <v>55</v>
      </c>
      <c r="G380" s="38">
        <v>1998</v>
      </c>
      <c r="H380" s="46">
        <v>1</v>
      </c>
      <c r="I380" s="67" t="s">
        <v>144</v>
      </c>
      <c r="J380" s="16">
        <v>10000</v>
      </c>
      <c r="K380" s="16">
        <v>10000</v>
      </c>
      <c r="L380" s="44" t="s">
        <v>102</v>
      </c>
      <c r="M380" s="44" t="s">
        <v>102</v>
      </c>
      <c r="N380" s="38">
        <v>24</v>
      </c>
      <c r="O380" s="38">
        <v>50</v>
      </c>
      <c r="P380" s="17">
        <v>0.48</v>
      </c>
      <c r="Q380" s="16">
        <v>4800</v>
      </c>
      <c r="R380" s="16">
        <v>5200</v>
      </c>
      <c r="S380" s="16">
        <f t="shared" si="51"/>
        <v>5200</v>
      </c>
      <c r="T380" s="16">
        <f>(S380/(Notes!$I$28+Notes!$I$52))*Notes!$I$33</f>
        <v>258.78070997724507</v>
      </c>
      <c r="U380" s="16">
        <f t="shared" si="52"/>
        <v>545.87807099772454</v>
      </c>
      <c r="V380" s="16">
        <f t="shared" si="53"/>
        <v>6004.66</v>
      </c>
      <c r="W380" s="79">
        <f t="shared" si="54"/>
        <v>1.2340590513091126E-4</v>
      </c>
      <c r="X380" s="75">
        <f t="shared" si="55"/>
        <v>5553.27</v>
      </c>
      <c r="Y380" s="75">
        <f t="shared" si="56"/>
        <v>19.62</v>
      </c>
      <c r="Z380" s="82">
        <f t="shared" si="57"/>
        <v>5572.89</v>
      </c>
    </row>
    <row r="381" spans="1:26" s="5" customFormat="1" ht="15" x14ac:dyDescent="0.2">
      <c r="A381" s="37">
        <v>378</v>
      </c>
      <c r="B381" s="177">
        <v>1.2</v>
      </c>
      <c r="C381" s="177" t="s">
        <v>99</v>
      </c>
      <c r="D381" s="37">
        <v>4</v>
      </c>
      <c r="E381" s="66" t="s">
        <v>143</v>
      </c>
      <c r="F381" s="66" t="s">
        <v>55</v>
      </c>
      <c r="G381" s="38">
        <v>1999</v>
      </c>
      <c r="H381" s="46">
        <v>20</v>
      </c>
      <c r="I381" s="67" t="s">
        <v>144</v>
      </c>
      <c r="J381" s="16">
        <v>1200</v>
      </c>
      <c r="K381" s="16">
        <v>24000</v>
      </c>
      <c r="L381" s="44" t="s">
        <v>102</v>
      </c>
      <c r="M381" s="44" t="s">
        <v>102</v>
      </c>
      <c r="N381" s="38">
        <v>23</v>
      </c>
      <c r="O381" s="38">
        <v>50</v>
      </c>
      <c r="P381" s="17">
        <v>0.46</v>
      </c>
      <c r="Q381" s="16">
        <v>11040</v>
      </c>
      <c r="R381" s="16">
        <v>12960</v>
      </c>
      <c r="S381" s="16">
        <f t="shared" si="51"/>
        <v>12960</v>
      </c>
      <c r="T381" s="16">
        <f>(S381/(Notes!$I$28+Notes!$I$52))*Notes!$I$33</f>
        <v>644.96115409713389</v>
      </c>
      <c r="U381" s="16">
        <f t="shared" si="52"/>
        <v>1360.4961154097136</v>
      </c>
      <c r="V381" s="16">
        <f t="shared" si="53"/>
        <v>14965.46</v>
      </c>
      <c r="W381" s="79">
        <f t="shared" si="54"/>
        <v>3.0756548031036682E-4</v>
      </c>
      <c r="X381" s="75">
        <f t="shared" si="55"/>
        <v>13840.45</v>
      </c>
      <c r="Y381" s="75">
        <f t="shared" si="56"/>
        <v>48.9</v>
      </c>
      <c r="Z381" s="82">
        <f t="shared" si="57"/>
        <v>13889.35</v>
      </c>
    </row>
    <row r="382" spans="1:26" s="5" customFormat="1" ht="15" x14ac:dyDescent="0.2">
      <c r="A382" s="37">
        <v>379</v>
      </c>
      <c r="B382" s="177">
        <v>1.2</v>
      </c>
      <c r="C382" s="177" t="s">
        <v>99</v>
      </c>
      <c r="D382" s="37">
        <v>6</v>
      </c>
      <c r="E382" s="66" t="s">
        <v>145</v>
      </c>
      <c r="F382" s="66" t="s">
        <v>55</v>
      </c>
      <c r="G382" s="38">
        <v>1999</v>
      </c>
      <c r="H382" s="46">
        <v>21</v>
      </c>
      <c r="I382" s="67" t="s">
        <v>144</v>
      </c>
      <c r="J382" s="16">
        <v>2000</v>
      </c>
      <c r="K382" s="16">
        <v>42000</v>
      </c>
      <c r="L382" s="44" t="s">
        <v>102</v>
      </c>
      <c r="M382" s="44" t="s">
        <v>102</v>
      </c>
      <c r="N382" s="38">
        <v>23</v>
      </c>
      <c r="O382" s="38">
        <v>50</v>
      </c>
      <c r="P382" s="17">
        <v>0.46</v>
      </c>
      <c r="Q382" s="16">
        <v>19320</v>
      </c>
      <c r="R382" s="16">
        <v>22680</v>
      </c>
      <c r="S382" s="16">
        <f t="shared" si="51"/>
        <v>22680</v>
      </c>
      <c r="T382" s="16">
        <f>(S382/(Notes!$I$28+Notes!$I$52))*Notes!$I$33</f>
        <v>1128.6820196699841</v>
      </c>
      <c r="U382" s="16">
        <f t="shared" si="52"/>
        <v>2380.8682019669986</v>
      </c>
      <c r="V382" s="16">
        <f t="shared" si="53"/>
        <v>26189.55</v>
      </c>
      <c r="W382" s="79">
        <f t="shared" si="54"/>
        <v>5.3823948778469678E-4</v>
      </c>
      <c r="X382" s="75">
        <f t="shared" si="55"/>
        <v>24220.78</v>
      </c>
      <c r="Y382" s="75">
        <f t="shared" si="56"/>
        <v>85.58</v>
      </c>
      <c r="Z382" s="82">
        <f t="shared" si="57"/>
        <v>24306.36</v>
      </c>
    </row>
    <row r="383" spans="1:26" s="5" customFormat="1" ht="15" x14ac:dyDescent="0.2">
      <c r="A383" s="37">
        <v>380</v>
      </c>
      <c r="B383" s="177">
        <v>1.2</v>
      </c>
      <c r="C383" s="177" t="s">
        <v>99</v>
      </c>
      <c r="D383" s="37">
        <v>8</v>
      </c>
      <c r="E383" s="66" t="s">
        <v>146</v>
      </c>
      <c r="F383" s="66" t="s">
        <v>55</v>
      </c>
      <c r="G383" s="38">
        <v>1999</v>
      </c>
      <c r="H383" s="46">
        <v>36</v>
      </c>
      <c r="I383" s="67" t="s">
        <v>144</v>
      </c>
      <c r="J383" s="16">
        <v>3000</v>
      </c>
      <c r="K383" s="16">
        <v>108000</v>
      </c>
      <c r="L383" s="44" t="s">
        <v>102</v>
      </c>
      <c r="M383" s="44" t="s">
        <v>102</v>
      </c>
      <c r="N383" s="38">
        <v>23</v>
      </c>
      <c r="O383" s="38">
        <v>50</v>
      </c>
      <c r="P383" s="17">
        <v>0.46</v>
      </c>
      <c r="Q383" s="16">
        <v>49680</v>
      </c>
      <c r="R383" s="16">
        <v>58320</v>
      </c>
      <c r="S383" s="16">
        <f t="shared" si="51"/>
        <v>58320</v>
      </c>
      <c r="T383" s="16">
        <f>(S383/(Notes!$I$28+Notes!$I$52))*Notes!$I$33</f>
        <v>2902.3251934371024</v>
      </c>
      <c r="U383" s="16">
        <f t="shared" si="52"/>
        <v>6122.23251934371</v>
      </c>
      <c r="V383" s="16">
        <f t="shared" si="53"/>
        <v>67344.56</v>
      </c>
      <c r="W383" s="79">
        <f t="shared" si="54"/>
        <v>1.3840444558797604E-3</v>
      </c>
      <c r="X383" s="75">
        <f t="shared" si="55"/>
        <v>62282</v>
      </c>
      <c r="Y383" s="75">
        <f t="shared" si="56"/>
        <v>220.06</v>
      </c>
      <c r="Z383" s="82">
        <f t="shared" si="57"/>
        <v>62502.06</v>
      </c>
    </row>
    <row r="384" spans="1:26" s="5" customFormat="1" ht="15" x14ac:dyDescent="0.2">
      <c r="A384" s="37">
        <v>381</v>
      </c>
      <c r="B384" s="177">
        <v>1.2</v>
      </c>
      <c r="C384" s="177" t="s">
        <v>99</v>
      </c>
      <c r="D384" s="37">
        <v>12</v>
      </c>
      <c r="E384" s="66" t="s">
        <v>150</v>
      </c>
      <c r="F384" s="66" t="s">
        <v>55</v>
      </c>
      <c r="G384" s="38">
        <v>1999</v>
      </c>
      <c r="H384" s="46">
        <v>7</v>
      </c>
      <c r="I384" s="67" t="s">
        <v>144</v>
      </c>
      <c r="J384" s="16">
        <v>7500</v>
      </c>
      <c r="K384" s="16">
        <v>52500</v>
      </c>
      <c r="L384" s="44" t="s">
        <v>102</v>
      </c>
      <c r="M384" s="44" t="s">
        <v>102</v>
      </c>
      <c r="N384" s="38">
        <v>23</v>
      </c>
      <c r="O384" s="38">
        <v>50</v>
      </c>
      <c r="P384" s="17">
        <v>0.46</v>
      </c>
      <c r="Q384" s="16">
        <v>24150</v>
      </c>
      <c r="R384" s="16">
        <v>28350</v>
      </c>
      <c r="S384" s="16">
        <f t="shared" si="51"/>
        <v>28350</v>
      </c>
      <c r="T384" s="16">
        <f>(S384/(Notes!$I$28+Notes!$I$52))*Notes!$I$33</f>
        <v>1410.8525245874803</v>
      </c>
      <c r="U384" s="16">
        <f t="shared" si="52"/>
        <v>2976.0852524587481</v>
      </c>
      <c r="V384" s="16">
        <f t="shared" si="53"/>
        <v>32736.94</v>
      </c>
      <c r="W384" s="79">
        <f t="shared" si="54"/>
        <v>6.7279941111009353E-4</v>
      </c>
      <c r="X384" s="75">
        <f t="shared" si="55"/>
        <v>30275.97</v>
      </c>
      <c r="Y384" s="75">
        <f t="shared" si="56"/>
        <v>106.98</v>
      </c>
      <c r="Z384" s="82">
        <f t="shared" si="57"/>
        <v>30382.95</v>
      </c>
    </row>
    <row r="385" spans="1:26" s="5" customFormat="1" ht="15" x14ac:dyDescent="0.2">
      <c r="A385" s="37">
        <v>382</v>
      </c>
      <c r="B385" s="177">
        <v>1.2</v>
      </c>
      <c r="C385" s="177" t="s">
        <v>99</v>
      </c>
      <c r="D385" s="37">
        <v>2</v>
      </c>
      <c r="E385" s="66" t="s">
        <v>149</v>
      </c>
      <c r="F385" s="66" t="s">
        <v>55</v>
      </c>
      <c r="G385" s="38">
        <v>2000</v>
      </c>
      <c r="H385" s="46">
        <v>1</v>
      </c>
      <c r="I385" s="67" t="s">
        <v>144</v>
      </c>
      <c r="J385" s="16">
        <v>450</v>
      </c>
      <c r="K385" s="16">
        <v>450</v>
      </c>
      <c r="L385" s="44" t="s">
        <v>102</v>
      </c>
      <c r="M385" s="44" t="s">
        <v>102</v>
      </c>
      <c r="N385" s="38">
        <v>22</v>
      </c>
      <c r="O385" s="38">
        <v>50</v>
      </c>
      <c r="P385" s="17">
        <v>0.44</v>
      </c>
      <c r="Q385" s="16">
        <v>198</v>
      </c>
      <c r="R385" s="16">
        <v>252</v>
      </c>
      <c r="S385" s="16">
        <f t="shared" si="51"/>
        <v>252</v>
      </c>
      <c r="T385" s="16">
        <f>(S385/(Notes!$I$28+Notes!$I$52))*Notes!$I$33</f>
        <v>12.540911329666493</v>
      </c>
      <c r="U385" s="16">
        <f t="shared" si="52"/>
        <v>26.454091132966649</v>
      </c>
      <c r="V385" s="16">
        <f t="shared" si="53"/>
        <v>291</v>
      </c>
      <c r="W385" s="79">
        <f t="shared" si="54"/>
        <v>5.9805415116085145E-6</v>
      </c>
      <c r="X385" s="75">
        <f t="shared" si="55"/>
        <v>269.12</v>
      </c>
      <c r="Y385" s="75">
        <f t="shared" si="56"/>
        <v>0.95</v>
      </c>
      <c r="Z385" s="82">
        <f t="shared" si="57"/>
        <v>270.07</v>
      </c>
    </row>
    <row r="386" spans="1:26" s="5" customFormat="1" ht="15" x14ac:dyDescent="0.2">
      <c r="A386" s="37">
        <v>383</v>
      </c>
      <c r="B386" s="177">
        <v>1.2</v>
      </c>
      <c r="C386" s="177" t="s">
        <v>99</v>
      </c>
      <c r="D386" s="37">
        <v>4</v>
      </c>
      <c r="E386" s="66" t="s">
        <v>143</v>
      </c>
      <c r="F386" s="66" t="s">
        <v>55</v>
      </c>
      <c r="G386" s="38">
        <v>2000</v>
      </c>
      <c r="H386" s="46">
        <v>12</v>
      </c>
      <c r="I386" s="67" t="s">
        <v>144</v>
      </c>
      <c r="J386" s="16">
        <v>1200</v>
      </c>
      <c r="K386" s="16">
        <v>14400</v>
      </c>
      <c r="L386" s="44" t="s">
        <v>102</v>
      </c>
      <c r="M386" s="44" t="s">
        <v>102</v>
      </c>
      <c r="N386" s="38">
        <v>22</v>
      </c>
      <c r="O386" s="38">
        <v>50</v>
      </c>
      <c r="P386" s="17">
        <v>0.44</v>
      </c>
      <c r="Q386" s="16">
        <v>6336</v>
      </c>
      <c r="R386" s="16">
        <v>8064</v>
      </c>
      <c r="S386" s="16">
        <f t="shared" si="51"/>
        <v>8064</v>
      </c>
      <c r="T386" s="16">
        <f>(S386/(Notes!$I$28+Notes!$I$52))*Notes!$I$33</f>
        <v>401.30916254932777</v>
      </c>
      <c r="U386" s="16">
        <f t="shared" si="52"/>
        <v>846.53091625493278</v>
      </c>
      <c r="V386" s="16">
        <f t="shared" si="53"/>
        <v>9311.84</v>
      </c>
      <c r="W386" s="79">
        <f t="shared" si="54"/>
        <v>1.9137404010122552E-4</v>
      </c>
      <c r="X386" s="75">
        <f t="shared" si="55"/>
        <v>8611.83</v>
      </c>
      <c r="Y386" s="75">
        <f t="shared" si="56"/>
        <v>30.43</v>
      </c>
      <c r="Z386" s="82">
        <f t="shared" si="57"/>
        <v>8642.26</v>
      </c>
    </row>
    <row r="387" spans="1:26" s="5" customFormat="1" ht="15" x14ac:dyDescent="0.2">
      <c r="A387" s="37">
        <v>384</v>
      </c>
      <c r="B387" s="177">
        <v>1.2</v>
      </c>
      <c r="C387" s="177" t="s">
        <v>99</v>
      </c>
      <c r="D387" s="37">
        <v>6</v>
      </c>
      <c r="E387" s="66" t="s">
        <v>145</v>
      </c>
      <c r="F387" s="66" t="s">
        <v>55</v>
      </c>
      <c r="G387" s="38">
        <v>2000</v>
      </c>
      <c r="H387" s="46">
        <v>17</v>
      </c>
      <c r="I387" s="67" t="s">
        <v>144</v>
      </c>
      <c r="J387" s="16">
        <v>2000</v>
      </c>
      <c r="K387" s="16">
        <v>34000</v>
      </c>
      <c r="L387" s="44" t="s">
        <v>102</v>
      </c>
      <c r="M387" s="44" t="s">
        <v>102</v>
      </c>
      <c r="N387" s="38">
        <v>22</v>
      </c>
      <c r="O387" s="38">
        <v>50</v>
      </c>
      <c r="P387" s="17">
        <v>0.44</v>
      </c>
      <c r="Q387" s="16">
        <v>14960</v>
      </c>
      <c r="R387" s="16">
        <v>19040</v>
      </c>
      <c r="S387" s="16">
        <f t="shared" si="51"/>
        <v>19040</v>
      </c>
      <c r="T387" s="16">
        <f>(S387/(Notes!$I$28+Notes!$I$52))*Notes!$I$33</f>
        <v>947.53552268591272</v>
      </c>
      <c r="U387" s="16">
        <f t="shared" si="52"/>
        <v>1998.7535522685914</v>
      </c>
      <c r="V387" s="16">
        <f t="shared" si="53"/>
        <v>21986.29</v>
      </c>
      <c r="W387" s="79">
        <f t="shared" si="54"/>
        <v>4.51855395296437E-4</v>
      </c>
      <c r="X387" s="75">
        <f t="shared" si="55"/>
        <v>20333.490000000002</v>
      </c>
      <c r="Y387" s="75">
        <f t="shared" si="56"/>
        <v>71.849999999999994</v>
      </c>
      <c r="Z387" s="82">
        <f t="shared" si="57"/>
        <v>20405.34</v>
      </c>
    </row>
    <row r="388" spans="1:26" s="5" customFormat="1" ht="15" x14ac:dyDescent="0.2">
      <c r="A388" s="37">
        <v>385</v>
      </c>
      <c r="B388" s="177">
        <v>1.2</v>
      </c>
      <c r="C388" s="177" t="s">
        <v>99</v>
      </c>
      <c r="D388" s="37">
        <v>8</v>
      </c>
      <c r="E388" s="66" t="s">
        <v>146</v>
      </c>
      <c r="F388" s="66" t="s">
        <v>55</v>
      </c>
      <c r="G388" s="38">
        <v>2000</v>
      </c>
      <c r="H388" s="46">
        <v>39</v>
      </c>
      <c r="I388" s="67" t="s">
        <v>144</v>
      </c>
      <c r="J388" s="16">
        <v>3000</v>
      </c>
      <c r="K388" s="16">
        <v>117000</v>
      </c>
      <c r="L388" s="44" t="s">
        <v>102</v>
      </c>
      <c r="M388" s="44" t="s">
        <v>102</v>
      </c>
      <c r="N388" s="38">
        <v>22</v>
      </c>
      <c r="O388" s="38">
        <v>50</v>
      </c>
      <c r="P388" s="17">
        <v>0.44</v>
      </c>
      <c r="Q388" s="16">
        <v>51480</v>
      </c>
      <c r="R388" s="16">
        <v>65520</v>
      </c>
      <c r="S388" s="16">
        <f t="shared" si="51"/>
        <v>65520</v>
      </c>
      <c r="T388" s="16">
        <f>(S388/(Notes!$I$28+Notes!$I$52))*Notes!$I$33</f>
        <v>3260.6369457132878</v>
      </c>
      <c r="U388" s="16">
        <f t="shared" si="52"/>
        <v>6878.0636945713286</v>
      </c>
      <c r="V388" s="16">
        <f t="shared" si="53"/>
        <v>75658.7</v>
      </c>
      <c r="W388" s="79">
        <f t="shared" si="54"/>
        <v>1.5549140758224574E-3</v>
      </c>
      <c r="X388" s="75">
        <f t="shared" si="55"/>
        <v>69971.13</v>
      </c>
      <c r="Y388" s="75">
        <f t="shared" si="56"/>
        <v>247.23</v>
      </c>
      <c r="Z388" s="82">
        <f t="shared" si="57"/>
        <v>70218.36</v>
      </c>
    </row>
    <row r="389" spans="1:26" s="5" customFormat="1" ht="15" x14ac:dyDescent="0.2">
      <c r="A389" s="37">
        <v>386</v>
      </c>
      <c r="B389" s="177">
        <v>1.2</v>
      </c>
      <c r="C389" s="177" t="s">
        <v>99</v>
      </c>
      <c r="D389" s="37">
        <v>8</v>
      </c>
      <c r="E389" s="66" t="s">
        <v>146</v>
      </c>
      <c r="F389" s="66" t="s">
        <v>55</v>
      </c>
      <c r="G389" s="38">
        <v>2000</v>
      </c>
      <c r="H389" s="46">
        <v>1</v>
      </c>
      <c r="I389" s="67" t="s">
        <v>144</v>
      </c>
      <c r="J389" s="16">
        <v>3000</v>
      </c>
      <c r="K389" s="16">
        <v>3000</v>
      </c>
      <c r="L389" s="44" t="s">
        <v>102</v>
      </c>
      <c r="M389" s="44" t="s">
        <v>102</v>
      </c>
      <c r="N389" s="38">
        <v>22</v>
      </c>
      <c r="O389" s="38">
        <v>50</v>
      </c>
      <c r="P389" s="17">
        <v>0.44</v>
      </c>
      <c r="Q389" s="16">
        <v>1320</v>
      </c>
      <c r="R389" s="16">
        <v>1680</v>
      </c>
      <c r="S389" s="16">
        <f t="shared" si="51"/>
        <v>1680</v>
      </c>
      <c r="T389" s="16">
        <f>(S389/(Notes!$I$28+Notes!$I$52))*Notes!$I$33</f>
        <v>83.606075531109937</v>
      </c>
      <c r="U389" s="16">
        <f t="shared" si="52"/>
        <v>176.36060755311101</v>
      </c>
      <c r="V389" s="16">
        <f t="shared" si="53"/>
        <v>1939.97</v>
      </c>
      <c r="W389" s="79">
        <f t="shared" si="54"/>
        <v>3.9869660193385461E-5</v>
      </c>
      <c r="X389" s="75">
        <f t="shared" si="55"/>
        <v>1794.13</v>
      </c>
      <c r="Y389" s="75">
        <f t="shared" si="56"/>
        <v>6.34</v>
      </c>
      <c r="Z389" s="82">
        <f t="shared" si="57"/>
        <v>1800.47</v>
      </c>
    </row>
    <row r="390" spans="1:26" s="5" customFormat="1" ht="15" x14ac:dyDescent="0.2">
      <c r="A390" s="37">
        <v>387</v>
      </c>
      <c r="B390" s="177">
        <v>1.2</v>
      </c>
      <c r="C390" s="177" t="s">
        <v>99</v>
      </c>
      <c r="D390" s="37">
        <v>2</v>
      </c>
      <c r="E390" s="66" t="s">
        <v>149</v>
      </c>
      <c r="F390" s="66" t="s">
        <v>55</v>
      </c>
      <c r="G390" s="38">
        <v>2001</v>
      </c>
      <c r="H390" s="46">
        <v>1</v>
      </c>
      <c r="I390" s="67" t="s">
        <v>144</v>
      </c>
      <c r="J390" s="16">
        <v>450</v>
      </c>
      <c r="K390" s="16">
        <v>450</v>
      </c>
      <c r="L390" s="44" t="s">
        <v>102</v>
      </c>
      <c r="M390" s="44" t="s">
        <v>102</v>
      </c>
      <c r="N390" s="38">
        <v>21</v>
      </c>
      <c r="O390" s="38">
        <v>50</v>
      </c>
      <c r="P390" s="17">
        <v>0.42</v>
      </c>
      <c r="Q390" s="16">
        <v>189</v>
      </c>
      <c r="R390" s="16">
        <v>261</v>
      </c>
      <c r="S390" s="16">
        <f t="shared" si="51"/>
        <v>261</v>
      </c>
      <c r="T390" s="16">
        <f>(S390/(Notes!$I$28+Notes!$I$52))*Notes!$I$33</f>
        <v>12.988801020011724</v>
      </c>
      <c r="U390" s="16">
        <f t="shared" si="52"/>
        <v>27.398880102001176</v>
      </c>
      <c r="V390" s="16">
        <f t="shared" si="53"/>
        <v>301.39</v>
      </c>
      <c r="W390" s="79">
        <f t="shared" si="54"/>
        <v>6.1940735607686946E-6</v>
      </c>
      <c r="X390" s="75">
        <f t="shared" si="55"/>
        <v>278.73</v>
      </c>
      <c r="Y390" s="75">
        <f t="shared" si="56"/>
        <v>0.98</v>
      </c>
      <c r="Z390" s="82">
        <f t="shared" si="57"/>
        <v>279.71000000000004</v>
      </c>
    </row>
    <row r="391" spans="1:26" s="5" customFormat="1" ht="15" x14ac:dyDescent="0.2">
      <c r="A391" s="37">
        <v>388</v>
      </c>
      <c r="B391" s="177">
        <v>1.2</v>
      </c>
      <c r="C391" s="177" t="s">
        <v>99</v>
      </c>
      <c r="D391" s="37">
        <v>4</v>
      </c>
      <c r="E391" s="66" t="s">
        <v>143</v>
      </c>
      <c r="F391" s="66" t="s">
        <v>55</v>
      </c>
      <c r="G391" s="38">
        <v>2001</v>
      </c>
      <c r="H391" s="46">
        <v>3</v>
      </c>
      <c r="I391" s="67" t="s">
        <v>144</v>
      </c>
      <c r="J391" s="16">
        <v>1200</v>
      </c>
      <c r="K391" s="16">
        <v>3600</v>
      </c>
      <c r="L391" s="44" t="s">
        <v>102</v>
      </c>
      <c r="M391" s="44" t="s">
        <v>102</v>
      </c>
      <c r="N391" s="38">
        <v>21</v>
      </c>
      <c r="O391" s="38">
        <v>50</v>
      </c>
      <c r="P391" s="17">
        <v>0.42</v>
      </c>
      <c r="Q391" s="16">
        <v>1512</v>
      </c>
      <c r="R391" s="16">
        <v>2088</v>
      </c>
      <c r="S391" s="16">
        <f t="shared" si="51"/>
        <v>2088</v>
      </c>
      <c r="T391" s="16">
        <f>(S391/(Notes!$I$28+Notes!$I$52))*Notes!$I$33</f>
        <v>103.91040816009379</v>
      </c>
      <c r="U391" s="16">
        <f t="shared" si="52"/>
        <v>219.19104081600941</v>
      </c>
      <c r="V391" s="16">
        <f t="shared" si="53"/>
        <v>2411.1</v>
      </c>
      <c r="W391" s="79">
        <f t="shared" si="54"/>
        <v>4.9552177452368686E-5</v>
      </c>
      <c r="X391" s="75">
        <f t="shared" si="55"/>
        <v>2229.85</v>
      </c>
      <c r="Y391" s="75">
        <f t="shared" si="56"/>
        <v>7.88</v>
      </c>
      <c r="Z391" s="82">
        <f t="shared" si="57"/>
        <v>2237.73</v>
      </c>
    </row>
    <row r="392" spans="1:26" s="5" customFormat="1" ht="15" x14ac:dyDescent="0.2">
      <c r="A392" s="37">
        <v>389</v>
      </c>
      <c r="B392" s="177">
        <v>1.2</v>
      </c>
      <c r="C392" s="177" t="s">
        <v>99</v>
      </c>
      <c r="D392" s="37">
        <v>6</v>
      </c>
      <c r="E392" s="66" t="s">
        <v>145</v>
      </c>
      <c r="F392" s="66" t="s">
        <v>55</v>
      </c>
      <c r="G392" s="38">
        <v>2001</v>
      </c>
      <c r="H392" s="46">
        <v>6</v>
      </c>
      <c r="I392" s="67" t="s">
        <v>144</v>
      </c>
      <c r="J392" s="16">
        <v>2000</v>
      </c>
      <c r="K392" s="16">
        <v>12000</v>
      </c>
      <c r="L392" s="44" t="s">
        <v>102</v>
      </c>
      <c r="M392" s="44" t="s">
        <v>102</v>
      </c>
      <c r="N392" s="38">
        <v>21</v>
      </c>
      <c r="O392" s="38">
        <v>50</v>
      </c>
      <c r="P392" s="17">
        <v>0.42</v>
      </c>
      <c r="Q392" s="16">
        <v>5040</v>
      </c>
      <c r="R392" s="16">
        <v>6960</v>
      </c>
      <c r="S392" s="16">
        <f t="shared" ref="S392:S423" si="58">R392</f>
        <v>6960</v>
      </c>
      <c r="T392" s="16">
        <f>(S392/(Notes!$I$28+Notes!$I$52))*Notes!$I$33</f>
        <v>346.36802720031267</v>
      </c>
      <c r="U392" s="16">
        <f t="shared" ref="U392:U423" si="59">(S392+T392)*0.1</f>
        <v>730.63680272003137</v>
      </c>
      <c r="V392" s="16">
        <f t="shared" ref="V392:V423" si="60">ROUND(S392+T392+U392,2)</f>
        <v>8037</v>
      </c>
      <c r="W392" s="79">
        <f t="shared" ref="W392:W423" si="61">V392/($V$1418)</f>
        <v>1.6517392484122898E-4</v>
      </c>
      <c r="X392" s="75">
        <f t="shared" ref="X392:X423" si="62">ROUND(W392*($X$1),2)</f>
        <v>7432.83</v>
      </c>
      <c r="Y392" s="75">
        <f t="shared" ref="Y392:Y423" si="63">ROUND(W392*$Y$2,2)</f>
        <v>26.26</v>
      </c>
      <c r="Z392" s="82">
        <f t="shared" si="57"/>
        <v>7459.09</v>
      </c>
    </row>
    <row r="393" spans="1:26" s="5" customFormat="1" ht="15" x14ac:dyDescent="0.2">
      <c r="A393" s="37">
        <v>390</v>
      </c>
      <c r="B393" s="177">
        <v>1.2</v>
      </c>
      <c r="C393" s="177" t="s">
        <v>99</v>
      </c>
      <c r="D393" s="37">
        <v>6</v>
      </c>
      <c r="E393" s="66" t="s">
        <v>145</v>
      </c>
      <c r="F393" s="66" t="s">
        <v>55</v>
      </c>
      <c r="G393" s="38">
        <v>2001</v>
      </c>
      <c r="H393" s="46">
        <v>1</v>
      </c>
      <c r="I393" s="67" t="s">
        <v>144</v>
      </c>
      <c r="J393" s="16">
        <v>2000</v>
      </c>
      <c r="K393" s="16">
        <v>2000</v>
      </c>
      <c r="L393" s="44" t="s">
        <v>102</v>
      </c>
      <c r="M393" s="44" t="s">
        <v>102</v>
      </c>
      <c r="N393" s="38">
        <v>21</v>
      </c>
      <c r="O393" s="38">
        <v>50</v>
      </c>
      <c r="P393" s="17">
        <v>0.42</v>
      </c>
      <c r="Q393" s="16">
        <v>840</v>
      </c>
      <c r="R393" s="16">
        <v>1160</v>
      </c>
      <c r="S393" s="16">
        <f t="shared" si="58"/>
        <v>1160</v>
      </c>
      <c r="T393" s="16">
        <f>(S393/(Notes!$I$28+Notes!$I$52))*Notes!$I$33</f>
        <v>57.728004533385437</v>
      </c>
      <c r="U393" s="16">
        <f t="shared" si="59"/>
        <v>121.77280045333856</v>
      </c>
      <c r="V393" s="16">
        <f t="shared" si="60"/>
        <v>1339.5</v>
      </c>
      <c r="W393" s="79">
        <f t="shared" si="61"/>
        <v>2.7528987473538161E-5</v>
      </c>
      <c r="X393" s="75">
        <f t="shared" si="62"/>
        <v>1238.8</v>
      </c>
      <c r="Y393" s="75">
        <f t="shared" si="63"/>
        <v>4.38</v>
      </c>
      <c r="Z393" s="82">
        <f t="shared" si="57"/>
        <v>1243.18</v>
      </c>
    </row>
    <row r="394" spans="1:26" s="5" customFormat="1" ht="15" x14ac:dyDescent="0.2">
      <c r="A394" s="37">
        <v>391</v>
      </c>
      <c r="B394" s="177">
        <v>1.2</v>
      </c>
      <c r="C394" s="177" t="s">
        <v>99</v>
      </c>
      <c r="D394" s="37">
        <v>8</v>
      </c>
      <c r="E394" s="66" t="s">
        <v>146</v>
      </c>
      <c r="F394" s="66" t="s">
        <v>55</v>
      </c>
      <c r="G394" s="38">
        <v>2001</v>
      </c>
      <c r="H394" s="46">
        <v>29</v>
      </c>
      <c r="I394" s="67" t="s">
        <v>144</v>
      </c>
      <c r="J394" s="16">
        <v>3000</v>
      </c>
      <c r="K394" s="16">
        <v>87000</v>
      </c>
      <c r="L394" s="44" t="s">
        <v>102</v>
      </c>
      <c r="M394" s="44" t="s">
        <v>102</v>
      </c>
      <c r="N394" s="38">
        <v>21</v>
      </c>
      <c r="O394" s="38">
        <v>50</v>
      </c>
      <c r="P394" s="17">
        <v>0.42</v>
      </c>
      <c r="Q394" s="16">
        <v>36540</v>
      </c>
      <c r="R394" s="16">
        <v>50460</v>
      </c>
      <c r="S394" s="16">
        <f t="shared" si="58"/>
        <v>50460</v>
      </c>
      <c r="T394" s="16">
        <f>(S394/(Notes!$I$28+Notes!$I$52))*Notes!$I$33</f>
        <v>2511.1681972022666</v>
      </c>
      <c r="U394" s="16">
        <f t="shared" si="59"/>
        <v>5297.1168197202269</v>
      </c>
      <c r="V394" s="16">
        <f t="shared" si="60"/>
        <v>58268.29</v>
      </c>
      <c r="W394" s="79">
        <f t="shared" si="61"/>
        <v>1.1975117771664719E-3</v>
      </c>
      <c r="X394" s="75">
        <f t="shared" si="62"/>
        <v>53888.03</v>
      </c>
      <c r="Y394" s="75">
        <f t="shared" si="63"/>
        <v>190.4</v>
      </c>
      <c r="Z394" s="82">
        <f t="shared" si="57"/>
        <v>54078.43</v>
      </c>
    </row>
    <row r="395" spans="1:26" s="5" customFormat="1" ht="15" x14ac:dyDescent="0.2">
      <c r="A395" s="37">
        <v>392</v>
      </c>
      <c r="B395" s="177">
        <v>1.2</v>
      </c>
      <c r="C395" s="177" t="s">
        <v>99</v>
      </c>
      <c r="D395" s="37">
        <v>8</v>
      </c>
      <c r="E395" s="66" t="s">
        <v>146</v>
      </c>
      <c r="F395" s="66" t="s">
        <v>55</v>
      </c>
      <c r="G395" s="38">
        <v>2001</v>
      </c>
      <c r="H395" s="46">
        <v>1</v>
      </c>
      <c r="I395" s="67" t="s">
        <v>144</v>
      </c>
      <c r="J395" s="16">
        <v>3000</v>
      </c>
      <c r="K395" s="16">
        <v>3000</v>
      </c>
      <c r="L395" s="44" t="s">
        <v>102</v>
      </c>
      <c r="M395" s="44" t="s">
        <v>102</v>
      </c>
      <c r="N395" s="38">
        <v>21</v>
      </c>
      <c r="O395" s="38">
        <v>50</v>
      </c>
      <c r="P395" s="17">
        <v>0.42</v>
      </c>
      <c r="Q395" s="16">
        <v>1260</v>
      </c>
      <c r="R395" s="16">
        <v>1740</v>
      </c>
      <c r="S395" s="16">
        <f t="shared" si="58"/>
        <v>1740</v>
      </c>
      <c r="T395" s="16">
        <f>(S395/(Notes!$I$28+Notes!$I$52))*Notes!$I$33</f>
        <v>86.592006800078167</v>
      </c>
      <c r="U395" s="16">
        <f t="shared" si="59"/>
        <v>182.65920068000784</v>
      </c>
      <c r="V395" s="16">
        <f t="shared" si="60"/>
        <v>2009.25</v>
      </c>
      <c r="W395" s="79">
        <f t="shared" si="61"/>
        <v>4.1293481210307244E-5</v>
      </c>
      <c r="X395" s="75">
        <f t="shared" si="62"/>
        <v>1858.21</v>
      </c>
      <c r="Y395" s="75">
        <f t="shared" si="63"/>
        <v>6.57</v>
      </c>
      <c r="Z395" s="82">
        <f t="shared" si="57"/>
        <v>1864.78</v>
      </c>
    </row>
    <row r="396" spans="1:26" s="5" customFormat="1" ht="15" x14ac:dyDescent="0.2">
      <c r="A396" s="37">
        <v>393</v>
      </c>
      <c r="B396" s="177">
        <v>1.2</v>
      </c>
      <c r="C396" s="177" t="s">
        <v>99</v>
      </c>
      <c r="D396" s="37">
        <v>12</v>
      </c>
      <c r="E396" s="66" t="s">
        <v>150</v>
      </c>
      <c r="F396" s="66" t="s">
        <v>55</v>
      </c>
      <c r="G396" s="38">
        <v>2001</v>
      </c>
      <c r="H396" s="46">
        <v>10</v>
      </c>
      <c r="I396" s="67" t="s">
        <v>144</v>
      </c>
      <c r="J396" s="16">
        <v>7500</v>
      </c>
      <c r="K396" s="16">
        <v>75000</v>
      </c>
      <c r="L396" s="44" t="s">
        <v>102</v>
      </c>
      <c r="M396" s="44" t="s">
        <v>102</v>
      </c>
      <c r="N396" s="38">
        <v>21</v>
      </c>
      <c r="O396" s="38">
        <v>50</v>
      </c>
      <c r="P396" s="17">
        <v>0.42</v>
      </c>
      <c r="Q396" s="16">
        <v>31500</v>
      </c>
      <c r="R396" s="16">
        <v>43500</v>
      </c>
      <c r="S396" s="16">
        <f t="shared" si="58"/>
        <v>43500</v>
      </c>
      <c r="T396" s="16">
        <f>(S396/(Notes!$I$28+Notes!$I$52))*Notes!$I$33</f>
        <v>2164.800170001954</v>
      </c>
      <c r="U396" s="16">
        <f t="shared" si="59"/>
        <v>4566.4800170001954</v>
      </c>
      <c r="V396" s="16">
        <f t="shared" si="60"/>
        <v>50231.28</v>
      </c>
      <c r="W396" s="79">
        <f t="shared" si="61"/>
        <v>1.0323376468083522E-3</v>
      </c>
      <c r="X396" s="75">
        <f t="shared" si="62"/>
        <v>46455.19</v>
      </c>
      <c r="Y396" s="75">
        <f t="shared" si="63"/>
        <v>164.14</v>
      </c>
      <c r="Z396" s="82">
        <f t="shared" si="57"/>
        <v>46619.33</v>
      </c>
    </row>
    <row r="397" spans="1:26" s="5" customFormat="1" ht="15" x14ac:dyDescent="0.2">
      <c r="A397" s="37">
        <v>394</v>
      </c>
      <c r="B397" s="177">
        <v>1.2</v>
      </c>
      <c r="C397" s="177" t="s">
        <v>99</v>
      </c>
      <c r="D397" s="37">
        <v>6</v>
      </c>
      <c r="E397" s="66" t="s">
        <v>145</v>
      </c>
      <c r="F397" s="66" t="s">
        <v>55</v>
      </c>
      <c r="G397" s="38">
        <v>2002</v>
      </c>
      <c r="H397" s="46">
        <v>6</v>
      </c>
      <c r="I397" s="67" t="s">
        <v>144</v>
      </c>
      <c r="J397" s="16">
        <v>2000</v>
      </c>
      <c r="K397" s="16">
        <v>12000</v>
      </c>
      <c r="L397" s="44" t="s">
        <v>102</v>
      </c>
      <c r="M397" s="44" t="s">
        <v>102</v>
      </c>
      <c r="N397" s="38">
        <v>20</v>
      </c>
      <c r="O397" s="38">
        <v>50</v>
      </c>
      <c r="P397" s="17">
        <v>0.4</v>
      </c>
      <c r="Q397" s="16">
        <v>4800</v>
      </c>
      <c r="R397" s="16">
        <v>7200</v>
      </c>
      <c r="S397" s="16">
        <f t="shared" si="58"/>
        <v>7200</v>
      </c>
      <c r="T397" s="16">
        <f>(S397/(Notes!$I$28+Notes!$I$52))*Notes!$I$33</f>
        <v>358.31175227618547</v>
      </c>
      <c r="U397" s="16">
        <f t="shared" si="59"/>
        <v>755.83117522761859</v>
      </c>
      <c r="V397" s="16">
        <f t="shared" si="60"/>
        <v>8314.14</v>
      </c>
      <c r="W397" s="79">
        <f t="shared" si="61"/>
        <v>1.7086961994269693E-4</v>
      </c>
      <c r="X397" s="75">
        <f t="shared" si="62"/>
        <v>7689.13</v>
      </c>
      <c r="Y397" s="75">
        <f t="shared" si="63"/>
        <v>27.17</v>
      </c>
      <c r="Z397" s="82">
        <f t="shared" si="57"/>
        <v>7716.3</v>
      </c>
    </row>
    <row r="398" spans="1:26" s="5" customFormat="1" ht="15" x14ac:dyDescent="0.2">
      <c r="A398" s="37">
        <v>395</v>
      </c>
      <c r="B398" s="177">
        <v>1.2</v>
      </c>
      <c r="C398" s="177" t="s">
        <v>99</v>
      </c>
      <c r="D398" s="37">
        <v>8</v>
      </c>
      <c r="E398" s="66" t="s">
        <v>146</v>
      </c>
      <c r="F398" s="66" t="s">
        <v>55</v>
      </c>
      <c r="G398" s="38">
        <v>2002</v>
      </c>
      <c r="H398" s="46">
        <v>2</v>
      </c>
      <c r="I398" s="67" t="s">
        <v>144</v>
      </c>
      <c r="J398" s="16">
        <v>3000</v>
      </c>
      <c r="K398" s="16">
        <v>6000</v>
      </c>
      <c r="L398" s="44" t="s">
        <v>102</v>
      </c>
      <c r="M398" s="44" t="s">
        <v>102</v>
      </c>
      <c r="N398" s="38">
        <v>20</v>
      </c>
      <c r="O398" s="38">
        <v>50</v>
      </c>
      <c r="P398" s="17">
        <v>0.4</v>
      </c>
      <c r="Q398" s="16">
        <v>2400</v>
      </c>
      <c r="R398" s="16">
        <v>3600</v>
      </c>
      <c r="S398" s="16">
        <f t="shared" si="58"/>
        <v>3600</v>
      </c>
      <c r="T398" s="16">
        <f>(S398/(Notes!$I$28+Notes!$I$52))*Notes!$I$33</f>
        <v>179.15587613809274</v>
      </c>
      <c r="U398" s="16">
        <f t="shared" si="59"/>
        <v>377.91558761380929</v>
      </c>
      <c r="V398" s="16">
        <f t="shared" si="60"/>
        <v>4157.07</v>
      </c>
      <c r="W398" s="79">
        <f t="shared" si="61"/>
        <v>8.5434809971348465E-5</v>
      </c>
      <c r="X398" s="75">
        <f t="shared" si="62"/>
        <v>3844.57</v>
      </c>
      <c r="Y398" s="75">
        <f t="shared" si="63"/>
        <v>13.58</v>
      </c>
      <c r="Z398" s="82">
        <f t="shared" si="57"/>
        <v>3858.15</v>
      </c>
    </row>
    <row r="399" spans="1:26" s="5" customFormat="1" ht="15" x14ac:dyDescent="0.2">
      <c r="A399" s="37">
        <v>396</v>
      </c>
      <c r="B399" s="177">
        <v>1.2</v>
      </c>
      <c r="C399" s="177" t="s">
        <v>99</v>
      </c>
      <c r="D399" s="37">
        <v>4</v>
      </c>
      <c r="E399" s="66" t="s">
        <v>143</v>
      </c>
      <c r="F399" s="66" t="s">
        <v>55</v>
      </c>
      <c r="G399" s="38">
        <v>2003</v>
      </c>
      <c r="H399" s="46">
        <v>4</v>
      </c>
      <c r="I399" s="67" t="s">
        <v>144</v>
      </c>
      <c r="J399" s="16">
        <v>1200</v>
      </c>
      <c r="K399" s="16">
        <v>4800</v>
      </c>
      <c r="L399" s="44" t="s">
        <v>102</v>
      </c>
      <c r="M399" s="44" t="s">
        <v>102</v>
      </c>
      <c r="N399" s="38">
        <v>19</v>
      </c>
      <c r="O399" s="38">
        <v>50</v>
      </c>
      <c r="P399" s="17">
        <v>0.38</v>
      </c>
      <c r="Q399" s="16">
        <v>1824</v>
      </c>
      <c r="R399" s="16">
        <v>2976</v>
      </c>
      <c r="S399" s="16">
        <f t="shared" si="58"/>
        <v>2976</v>
      </c>
      <c r="T399" s="16">
        <f>(S399/(Notes!$I$28+Notes!$I$52))*Notes!$I$33</f>
        <v>148.10219094082333</v>
      </c>
      <c r="U399" s="16">
        <f t="shared" si="59"/>
        <v>312.41021909408232</v>
      </c>
      <c r="V399" s="16">
        <f t="shared" si="60"/>
        <v>3436.51</v>
      </c>
      <c r="W399" s="79">
        <f t="shared" si="61"/>
        <v>7.0626084914287893E-5</v>
      </c>
      <c r="X399" s="75">
        <f t="shared" si="62"/>
        <v>3178.17</v>
      </c>
      <c r="Y399" s="75">
        <f t="shared" si="63"/>
        <v>11.23</v>
      </c>
      <c r="Z399" s="82">
        <f t="shared" si="57"/>
        <v>3189.4</v>
      </c>
    </row>
    <row r="400" spans="1:26" s="5" customFormat="1" ht="15" x14ac:dyDescent="0.2">
      <c r="A400" s="37">
        <v>397</v>
      </c>
      <c r="B400" s="177">
        <v>1.2</v>
      </c>
      <c r="C400" s="177" t="s">
        <v>99</v>
      </c>
      <c r="D400" s="37">
        <v>6</v>
      </c>
      <c r="E400" s="66" t="s">
        <v>145</v>
      </c>
      <c r="F400" s="66" t="s">
        <v>55</v>
      </c>
      <c r="G400" s="38">
        <v>2003</v>
      </c>
      <c r="H400" s="46">
        <v>15</v>
      </c>
      <c r="I400" s="67" t="s">
        <v>144</v>
      </c>
      <c r="J400" s="16">
        <v>2000</v>
      </c>
      <c r="K400" s="16">
        <v>30000</v>
      </c>
      <c r="L400" s="44" t="s">
        <v>102</v>
      </c>
      <c r="M400" s="44" t="s">
        <v>102</v>
      </c>
      <c r="N400" s="38">
        <v>19</v>
      </c>
      <c r="O400" s="38">
        <v>50</v>
      </c>
      <c r="P400" s="17">
        <v>0.38</v>
      </c>
      <c r="Q400" s="16">
        <v>11400</v>
      </c>
      <c r="R400" s="16">
        <v>18600</v>
      </c>
      <c r="S400" s="16">
        <f t="shared" si="58"/>
        <v>18600</v>
      </c>
      <c r="T400" s="16">
        <f>(S400/(Notes!$I$28+Notes!$I$52))*Notes!$I$33</f>
        <v>925.63869338014581</v>
      </c>
      <c r="U400" s="16">
        <f t="shared" si="59"/>
        <v>1952.5638693380145</v>
      </c>
      <c r="V400" s="16">
        <f t="shared" si="60"/>
        <v>21478.2</v>
      </c>
      <c r="W400" s="79">
        <f t="shared" si="61"/>
        <v>4.4141328761041236E-4</v>
      </c>
      <c r="X400" s="75">
        <f t="shared" si="62"/>
        <v>19863.599999999999</v>
      </c>
      <c r="Y400" s="75">
        <f t="shared" si="63"/>
        <v>70.180000000000007</v>
      </c>
      <c r="Z400" s="82">
        <f t="shared" si="57"/>
        <v>19933.78</v>
      </c>
    </row>
    <row r="401" spans="1:26" s="5" customFormat="1" ht="15" x14ac:dyDescent="0.2">
      <c r="A401" s="37">
        <v>398</v>
      </c>
      <c r="B401" s="177">
        <v>1.2</v>
      </c>
      <c r="C401" s="177" t="s">
        <v>99</v>
      </c>
      <c r="D401" s="37">
        <v>8</v>
      </c>
      <c r="E401" s="66" t="s">
        <v>146</v>
      </c>
      <c r="F401" s="66" t="s">
        <v>55</v>
      </c>
      <c r="G401" s="38">
        <v>2003</v>
      </c>
      <c r="H401" s="46">
        <v>20</v>
      </c>
      <c r="I401" s="67" t="s">
        <v>144</v>
      </c>
      <c r="J401" s="16">
        <v>3000</v>
      </c>
      <c r="K401" s="16">
        <v>60000</v>
      </c>
      <c r="L401" s="44" t="s">
        <v>102</v>
      </c>
      <c r="M401" s="44" t="s">
        <v>102</v>
      </c>
      <c r="N401" s="38">
        <v>19</v>
      </c>
      <c r="O401" s="38">
        <v>50</v>
      </c>
      <c r="P401" s="17">
        <v>0.38</v>
      </c>
      <c r="Q401" s="16">
        <v>22800</v>
      </c>
      <c r="R401" s="16">
        <v>37200</v>
      </c>
      <c r="S401" s="16">
        <f t="shared" si="58"/>
        <v>37200</v>
      </c>
      <c r="T401" s="16">
        <f>(S401/(Notes!$I$28+Notes!$I$52))*Notes!$I$33</f>
        <v>1851.2773867602916</v>
      </c>
      <c r="U401" s="16">
        <f t="shared" si="59"/>
        <v>3905.1277386760289</v>
      </c>
      <c r="V401" s="16">
        <f t="shared" si="60"/>
        <v>42956.41</v>
      </c>
      <c r="W401" s="79">
        <f t="shared" si="61"/>
        <v>8.8282678073771522E-4</v>
      </c>
      <c r="X401" s="75">
        <f t="shared" si="62"/>
        <v>39727.21</v>
      </c>
      <c r="Y401" s="75">
        <f t="shared" si="63"/>
        <v>140.37</v>
      </c>
      <c r="Z401" s="82">
        <f t="shared" si="57"/>
        <v>39867.58</v>
      </c>
    </row>
    <row r="402" spans="1:26" s="5" customFormat="1" ht="15" x14ac:dyDescent="0.2">
      <c r="A402" s="37">
        <v>399</v>
      </c>
      <c r="B402" s="177">
        <v>1.2</v>
      </c>
      <c r="C402" s="177" t="s">
        <v>99</v>
      </c>
      <c r="D402" s="37">
        <v>10</v>
      </c>
      <c r="E402" s="66" t="s">
        <v>147</v>
      </c>
      <c r="F402" s="66" t="s">
        <v>55</v>
      </c>
      <c r="G402" s="38">
        <v>2003</v>
      </c>
      <c r="H402" s="46">
        <v>7</v>
      </c>
      <c r="I402" s="67" t="s">
        <v>144</v>
      </c>
      <c r="J402" s="16">
        <v>4500</v>
      </c>
      <c r="K402" s="16">
        <v>31500</v>
      </c>
      <c r="L402" s="44" t="s">
        <v>102</v>
      </c>
      <c r="M402" s="44" t="s">
        <v>102</v>
      </c>
      <c r="N402" s="38">
        <v>19</v>
      </c>
      <c r="O402" s="38">
        <v>50</v>
      </c>
      <c r="P402" s="17">
        <v>0.38</v>
      </c>
      <c r="Q402" s="16">
        <v>11970</v>
      </c>
      <c r="R402" s="16">
        <v>19530</v>
      </c>
      <c r="S402" s="16">
        <f t="shared" si="58"/>
        <v>19530</v>
      </c>
      <c r="T402" s="16">
        <f>(S402/(Notes!$I$28+Notes!$I$52))*Notes!$I$33</f>
        <v>971.92062804915315</v>
      </c>
      <c r="U402" s="16">
        <f t="shared" si="59"/>
        <v>2050.1920628049152</v>
      </c>
      <c r="V402" s="16">
        <f t="shared" si="60"/>
        <v>22552.11</v>
      </c>
      <c r="W402" s="79">
        <f t="shared" si="61"/>
        <v>4.6348395199093296E-4</v>
      </c>
      <c r="X402" s="75">
        <f t="shared" si="62"/>
        <v>20856.78</v>
      </c>
      <c r="Y402" s="75">
        <f t="shared" si="63"/>
        <v>73.69</v>
      </c>
      <c r="Z402" s="82">
        <f t="shared" si="57"/>
        <v>20930.469999999998</v>
      </c>
    </row>
    <row r="403" spans="1:26" s="5" customFormat="1" ht="15" x14ac:dyDescent="0.2">
      <c r="A403" s="37">
        <v>400</v>
      </c>
      <c r="B403" s="177">
        <v>1.2</v>
      </c>
      <c r="C403" s="177" t="s">
        <v>99</v>
      </c>
      <c r="D403" s="37">
        <v>12</v>
      </c>
      <c r="E403" s="66" t="s">
        <v>150</v>
      </c>
      <c r="F403" s="66" t="s">
        <v>55</v>
      </c>
      <c r="G403" s="38">
        <v>2003</v>
      </c>
      <c r="H403" s="46">
        <v>2</v>
      </c>
      <c r="I403" s="67" t="s">
        <v>144</v>
      </c>
      <c r="J403" s="16">
        <v>7500</v>
      </c>
      <c r="K403" s="16">
        <v>15000</v>
      </c>
      <c r="L403" s="44" t="s">
        <v>102</v>
      </c>
      <c r="M403" s="44" t="s">
        <v>102</v>
      </c>
      <c r="N403" s="38">
        <v>19</v>
      </c>
      <c r="O403" s="38">
        <v>50</v>
      </c>
      <c r="P403" s="17">
        <v>0.38</v>
      </c>
      <c r="Q403" s="16">
        <v>5700</v>
      </c>
      <c r="R403" s="16">
        <v>9300</v>
      </c>
      <c r="S403" s="16">
        <f t="shared" si="58"/>
        <v>9300</v>
      </c>
      <c r="T403" s="16">
        <f>(S403/(Notes!$I$28+Notes!$I$52))*Notes!$I$33</f>
        <v>462.8193466900729</v>
      </c>
      <c r="U403" s="16">
        <f t="shared" si="59"/>
        <v>976.28193466900723</v>
      </c>
      <c r="V403" s="16">
        <f t="shared" si="60"/>
        <v>10739.1</v>
      </c>
      <c r="W403" s="79">
        <f t="shared" si="61"/>
        <v>2.2070664380520618E-4</v>
      </c>
      <c r="X403" s="75">
        <f t="shared" si="62"/>
        <v>9931.7999999999993</v>
      </c>
      <c r="Y403" s="75">
        <f t="shared" si="63"/>
        <v>35.090000000000003</v>
      </c>
      <c r="Z403" s="82">
        <f t="shared" si="57"/>
        <v>9966.89</v>
      </c>
    </row>
    <row r="404" spans="1:26" s="5" customFormat="1" ht="15" x14ac:dyDescent="0.2">
      <c r="A404" s="37">
        <v>401</v>
      </c>
      <c r="B404" s="177">
        <v>1.2</v>
      </c>
      <c r="C404" s="177" t="s">
        <v>99</v>
      </c>
      <c r="D404" s="37">
        <v>4</v>
      </c>
      <c r="E404" s="66" t="s">
        <v>143</v>
      </c>
      <c r="F404" s="66" t="s">
        <v>55</v>
      </c>
      <c r="G404" s="38">
        <v>2004</v>
      </c>
      <c r="H404" s="46">
        <v>4</v>
      </c>
      <c r="I404" s="67" t="s">
        <v>144</v>
      </c>
      <c r="J404" s="16">
        <v>1200</v>
      </c>
      <c r="K404" s="16">
        <v>4800</v>
      </c>
      <c r="L404" s="44" t="s">
        <v>102</v>
      </c>
      <c r="M404" s="44" t="s">
        <v>102</v>
      </c>
      <c r="N404" s="38">
        <v>18</v>
      </c>
      <c r="O404" s="38">
        <v>50</v>
      </c>
      <c r="P404" s="17">
        <v>0.36</v>
      </c>
      <c r="Q404" s="16">
        <v>1728</v>
      </c>
      <c r="R404" s="16">
        <v>3072</v>
      </c>
      <c r="S404" s="16">
        <f t="shared" si="58"/>
        <v>3072</v>
      </c>
      <c r="T404" s="16">
        <f>(S404/(Notes!$I$28+Notes!$I$52))*Notes!$I$33</f>
        <v>152.87968097117246</v>
      </c>
      <c r="U404" s="16">
        <f t="shared" si="59"/>
        <v>322.48796809711729</v>
      </c>
      <c r="V404" s="16">
        <f t="shared" si="60"/>
        <v>3547.37</v>
      </c>
      <c r="W404" s="79">
        <f t="shared" si="61"/>
        <v>7.290444516163125E-5</v>
      </c>
      <c r="X404" s="75">
        <f t="shared" si="62"/>
        <v>3280.7</v>
      </c>
      <c r="Y404" s="75">
        <f t="shared" si="63"/>
        <v>11.59</v>
      </c>
      <c r="Z404" s="82">
        <f t="shared" si="57"/>
        <v>3292.29</v>
      </c>
    </row>
    <row r="405" spans="1:26" s="5" customFormat="1" ht="15" x14ac:dyDescent="0.2">
      <c r="A405" s="37">
        <v>402</v>
      </c>
      <c r="B405" s="177">
        <v>1.2</v>
      </c>
      <c r="C405" s="177" t="s">
        <v>99</v>
      </c>
      <c r="D405" s="37">
        <v>6</v>
      </c>
      <c r="E405" s="66" t="s">
        <v>145</v>
      </c>
      <c r="F405" s="66" t="s">
        <v>55</v>
      </c>
      <c r="G405" s="38">
        <v>2004</v>
      </c>
      <c r="H405" s="46">
        <v>13</v>
      </c>
      <c r="I405" s="67" t="s">
        <v>144</v>
      </c>
      <c r="J405" s="16">
        <v>2000</v>
      </c>
      <c r="K405" s="16">
        <v>26000</v>
      </c>
      <c r="L405" s="44" t="s">
        <v>102</v>
      </c>
      <c r="M405" s="44" t="s">
        <v>102</v>
      </c>
      <c r="N405" s="38">
        <v>18</v>
      </c>
      <c r="O405" s="38">
        <v>50</v>
      </c>
      <c r="P405" s="17">
        <v>0.36</v>
      </c>
      <c r="Q405" s="16">
        <v>9360</v>
      </c>
      <c r="R405" s="16">
        <v>16640</v>
      </c>
      <c r="S405" s="16">
        <f t="shared" si="58"/>
        <v>16640</v>
      </c>
      <c r="T405" s="16">
        <f>(S405/(Notes!$I$28+Notes!$I$52))*Notes!$I$33</f>
        <v>828.09827192718421</v>
      </c>
      <c r="U405" s="16">
        <f t="shared" si="59"/>
        <v>1746.8098271927186</v>
      </c>
      <c r="V405" s="16">
        <f t="shared" si="60"/>
        <v>19214.91</v>
      </c>
      <c r="W405" s="79">
        <f t="shared" si="61"/>
        <v>3.9489885531553799E-4</v>
      </c>
      <c r="X405" s="75">
        <f t="shared" si="62"/>
        <v>17770.45</v>
      </c>
      <c r="Y405" s="75">
        <f t="shared" si="63"/>
        <v>62.79</v>
      </c>
      <c r="Z405" s="82">
        <f t="shared" si="57"/>
        <v>17833.240000000002</v>
      </c>
    </row>
    <row r="406" spans="1:26" s="5" customFormat="1" ht="15" x14ac:dyDescent="0.2">
      <c r="A406" s="37">
        <v>403</v>
      </c>
      <c r="B406" s="177">
        <v>1.2</v>
      </c>
      <c r="C406" s="177" t="s">
        <v>99</v>
      </c>
      <c r="D406" s="37">
        <v>8</v>
      </c>
      <c r="E406" s="66" t="s">
        <v>146</v>
      </c>
      <c r="F406" s="66" t="s">
        <v>55</v>
      </c>
      <c r="G406" s="38">
        <v>2004</v>
      </c>
      <c r="H406" s="46">
        <v>19</v>
      </c>
      <c r="I406" s="67" t="s">
        <v>144</v>
      </c>
      <c r="J406" s="16">
        <v>3000</v>
      </c>
      <c r="K406" s="16">
        <v>57000</v>
      </c>
      <c r="L406" s="44" t="s">
        <v>102</v>
      </c>
      <c r="M406" s="44" t="s">
        <v>102</v>
      </c>
      <c r="N406" s="38">
        <v>18</v>
      </c>
      <c r="O406" s="38">
        <v>50</v>
      </c>
      <c r="P406" s="17">
        <v>0.36</v>
      </c>
      <c r="Q406" s="16">
        <v>20520</v>
      </c>
      <c r="R406" s="16">
        <v>36480</v>
      </c>
      <c r="S406" s="16">
        <f t="shared" si="58"/>
        <v>36480</v>
      </c>
      <c r="T406" s="16">
        <f>(S406/(Notes!$I$28+Notes!$I$52))*Notes!$I$33</f>
        <v>1815.446211532673</v>
      </c>
      <c r="U406" s="16">
        <f t="shared" si="59"/>
        <v>3829.5446211532676</v>
      </c>
      <c r="V406" s="16">
        <f t="shared" si="60"/>
        <v>42124.99</v>
      </c>
      <c r="W406" s="79">
        <f t="shared" si="61"/>
        <v>8.6573969543331112E-4</v>
      </c>
      <c r="X406" s="75">
        <f t="shared" si="62"/>
        <v>38958.29</v>
      </c>
      <c r="Y406" s="75">
        <f t="shared" si="63"/>
        <v>137.65</v>
      </c>
      <c r="Z406" s="82">
        <f t="shared" si="57"/>
        <v>39095.94</v>
      </c>
    </row>
    <row r="407" spans="1:26" s="5" customFormat="1" ht="15" x14ac:dyDescent="0.2">
      <c r="A407" s="37">
        <v>404</v>
      </c>
      <c r="B407" s="177">
        <v>1.2</v>
      </c>
      <c r="C407" s="177" t="s">
        <v>99</v>
      </c>
      <c r="D407" s="37">
        <v>16</v>
      </c>
      <c r="E407" s="66" t="s">
        <v>151</v>
      </c>
      <c r="F407" s="66" t="s">
        <v>55</v>
      </c>
      <c r="G407" s="38">
        <v>2004</v>
      </c>
      <c r="H407" s="46">
        <v>10</v>
      </c>
      <c r="I407" s="67" t="s">
        <v>144</v>
      </c>
      <c r="J407" s="16">
        <v>10000</v>
      </c>
      <c r="K407" s="16">
        <v>100000</v>
      </c>
      <c r="L407" s="44" t="s">
        <v>102</v>
      </c>
      <c r="M407" s="44" t="s">
        <v>102</v>
      </c>
      <c r="N407" s="38">
        <v>18</v>
      </c>
      <c r="O407" s="38">
        <v>50</v>
      </c>
      <c r="P407" s="17">
        <v>0.36</v>
      </c>
      <c r="Q407" s="16">
        <v>36000</v>
      </c>
      <c r="R407" s="16">
        <v>64000</v>
      </c>
      <c r="S407" s="16">
        <f t="shared" si="58"/>
        <v>64000</v>
      </c>
      <c r="T407" s="16">
        <f>(S407/(Notes!$I$28+Notes!$I$52))*Notes!$I$33</f>
        <v>3184.993353566093</v>
      </c>
      <c r="U407" s="16">
        <f t="shared" si="59"/>
        <v>6718.4993353566097</v>
      </c>
      <c r="V407" s="16">
        <f t="shared" si="60"/>
        <v>73903.490000000005</v>
      </c>
      <c r="W407" s="79">
        <f t="shared" si="61"/>
        <v>1.5188415456967174E-3</v>
      </c>
      <c r="X407" s="75">
        <f t="shared" si="62"/>
        <v>68347.87</v>
      </c>
      <c r="Y407" s="75">
        <f t="shared" si="63"/>
        <v>241.5</v>
      </c>
      <c r="Z407" s="82">
        <f t="shared" si="57"/>
        <v>68589.37</v>
      </c>
    </row>
    <row r="408" spans="1:26" s="5" customFormat="1" ht="15" x14ac:dyDescent="0.2">
      <c r="A408" s="37">
        <v>405</v>
      </c>
      <c r="B408" s="177">
        <v>1.2</v>
      </c>
      <c r="C408" s="177" t="s">
        <v>99</v>
      </c>
      <c r="D408" s="37">
        <v>16</v>
      </c>
      <c r="E408" s="66" t="s">
        <v>151</v>
      </c>
      <c r="F408" s="66" t="s">
        <v>55</v>
      </c>
      <c r="G408" s="38">
        <v>2004</v>
      </c>
      <c r="H408" s="46">
        <v>1</v>
      </c>
      <c r="I408" s="67" t="s">
        <v>144</v>
      </c>
      <c r="J408" s="16">
        <v>10000</v>
      </c>
      <c r="K408" s="16">
        <v>10000</v>
      </c>
      <c r="L408" s="44" t="s">
        <v>102</v>
      </c>
      <c r="M408" s="44" t="s">
        <v>102</v>
      </c>
      <c r="N408" s="38">
        <v>18</v>
      </c>
      <c r="O408" s="38">
        <v>50</v>
      </c>
      <c r="P408" s="17">
        <v>0.36</v>
      </c>
      <c r="Q408" s="16">
        <v>3600</v>
      </c>
      <c r="R408" s="16">
        <v>6400</v>
      </c>
      <c r="S408" s="16">
        <f t="shared" si="58"/>
        <v>6400</v>
      </c>
      <c r="T408" s="16">
        <f>(S408/(Notes!$I$28+Notes!$I$52))*Notes!$I$33</f>
        <v>318.49933535660932</v>
      </c>
      <c r="U408" s="16">
        <f t="shared" si="59"/>
        <v>671.84993353566097</v>
      </c>
      <c r="V408" s="16">
        <f t="shared" si="60"/>
        <v>7390.35</v>
      </c>
      <c r="W408" s="79">
        <f t="shared" si="61"/>
        <v>1.5188417512136077E-4</v>
      </c>
      <c r="X408" s="75">
        <f t="shared" si="62"/>
        <v>6834.79</v>
      </c>
      <c r="Y408" s="75">
        <f t="shared" si="63"/>
        <v>24.15</v>
      </c>
      <c r="Z408" s="82">
        <f t="shared" si="57"/>
        <v>6858.94</v>
      </c>
    </row>
    <row r="409" spans="1:26" s="5" customFormat="1" ht="15" x14ac:dyDescent="0.2">
      <c r="A409" s="37">
        <v>406</v>
      </c>
      <c r="B409" s="177">
        <v>1.2</v>
      </c>
      <c r="C409" s="177" t="s">
        <v>99</v>
      </c>
      <c r="D409" s="37">
        <v>4</v>
      </c>
      <c r="E409" s="66" t="s">
        <v>143</v>
      </c>
      <c r="F409" s="66" t="s">
        <v>55</v>
      </c>
      <c r="G409" s="38">
        <v>2005</v>
      </c>
      <c r="H409" s="46">
        <v>7</v>
      </c>
      <c r="I409" s="67" t="s">
        <v>144</v>
      </c>
      <c r="J409" s="16">
        <v>1200</v>
      </c>
      <c r="K409" s="16">
        <v>8400</v>
      </c>
      <c r="L409" s="44" t="s">
        <v>102</v>
      </c>
      <c r="M409" s="44" t="s">
        <v>102</v>
      </c>
      <c r="N409" s="38">
        <v>17</v>
      </c>
      <c r="O409" s="38">
        <v>50</v>
      </c>
      <c r="P409" s="17">
        <v>0.34</v>
      </c>
      <c r="Q409" s="16">
        <v>2856</v>
      </c>
      <c r="R409" s="16">
        <v>5544</v>
      </c>
      <c r="S409" s="16">
        <f t="shared" si="58"/>
        <v>5544</v>
      </c>
      <c r="T409" s="16">
        <f>(S409/(Notes!$I$28+Notes!$I$52))*Notes!$I$33</f>
        <v>275.90004925266277</v>
      </c>
      <c r="U409" s="16">
        <f t="shared" si="59"/>
        <v>581.99000492526636</v>
      </c>
      <c r="V409" s="16">
        <f t="shared" si="60"/>
        <v>6401.89</v>
      </c>
      <c r="W409" s="79">
        <f t="shared" si="61"/>
        <v>1.3156965256959255E-4</v>
      </c>
      <c r="X409" s="75">
        <f t="shared" si="62"/>
        <v>5920.63</v>
      </c>
      <c r="Y409" s="75">
        <f t="shared" si="63"/>
        <v>20.92</v>
      </c>
      <c r="Z409" s="82">
        <f t="shared" si="57"/>
        <v>5941.55</v>
      </c>
    </row>
    <row r="410" spans="1:26" s="5" customFormat="1" ht="15" x14ac:dyDescent="0.2">
      <c r="A410" s="37">
        <v>407</v>
      </c>
      <c r="B410" s="177">
        <v>1.2</v>
      </c>
      <c r="C410" s="177" t="s">
        <v>99</v>
      </c>
      <c r="D410" s="37">
        <v>6</v>
      </c>
      <c r="E410" s="66" t="s">
        <v>145</v>
      </c>
      <c r="F410" s="66" t="s">
        <v>55</v>
      </c>
      <c r="G410" s="38">
        <v>2005</v>
      </c>
      <c r="H410" s="46">
        <v>32</v>
      </c>
      <c r="I410" s="67" t="s">
        <v>144</v>
      </c>
      <c r="J410" s="16">
        <v>2000</v>
      </c>
      <c r="K410" s="16">
        <v>64000</v>
      </c>
      <c r="L410" s="44" t="s">
        <v>102</v>
      </c>
      <c r="M410" s="44" t="s">
        <v>102</v>
      </c>
      <c r="N410" s="38">
        <v>17</v>
      </c>
      <c r="O410" s="38">
        <v>50</v>
      </c>
      <c r="P410" s="17">
        <v>0.34</v>
      </c>
      <c r="Q410" s="16">
        <v>21760</v>
      </c>
      <c r="R410" s="16">
        <v>42240</v>
      </c>
      <c r="S410" s="16">
        <f t="shared" si="58"/>
        <v>42240</v>
      </c>
      <c r="T410" s="16">
        <f>(S410/(Notes!$I$28+Notes!$I$52))*Notes!$I$33</f>
        <v>2102.0956133536215</v>
      </c>
      <c r="U410" s="16">
        <f t="shared" si="59"/>
        <v>4434.2095613353622</v>
      </c>
      <c r="V410" s="16">
        <f t="shared" si="60"/>
        <v>48776.31</v>
      </c>
      <c r="W410" s="79">
        <f t="shared" si="61"/>
        <v>1.0024355558009811E-3</v>
      </c>
      <c r="X410" s="75">
        <f t="shared" si="62"/>
        <v>45109.599999999999</v>
      </c>
      <c r="Y410" s="75">
        <f t="shared" si="63"/>
        <v>159.38999999999999</v>
      </c>
      <c r="Z410" s="82">
        <f t="shared" si="57"/>
        <v>45268.99</v>
      </c>
    </row>
    <row r="411" spans="1:26" s="5" customFormat="1" ht="15" x14ac:dyDescent="0.2">
      <c r="A411" s="37">
        <v>408</v>
      </c>
      <c r="B411" s="177">
        <v>1.2</v>
      </c>
      <c r="C411" s="177" t="s">
        <v>99</v>
      </c>
      <c r="D411" s="37">
        <v>8</v>
      </c>
      <c r="E411" s="66" t="s">
        <v>146</v>
      </c>
      <c r="F411" s="66" t="s">
        <v>55</v>
      </c>
      <c r="G411" s="38">
        <v>2005</v>
      </c>
      <c r="H411" s="46">
        <v>19</v>
      </c>
      <c r="I411" s="67" t="s">
        <v>144</v>
      </c>
      <c r="J411" s="16">
        <v>3000</v>
      </c>
      <c r="K411" s="16">
        <v>57000</v>
      </c>
      <c r="L411" s="44" t="s">
        <v>102</v>
      </c>
      <c r="M411" s="44" t="s">
        <v>102</v>
      </c>
      <c r="N411" s="38">
        <v>17</v>
      </c>
      <c r="O411" s="38">
        <v>50</v>
      </c>
      <c r="P411" s="17">
        <v>0.34</v>
      </c>
      <c r="Q411" s="16">
        <v>19380</v>
      </c>
      <c r="R411" s="16">
        <v>37620</v>
      </c>
      <c r="S411" s="16">
        <f t="shared" si="58"/>
        <v>37620</v>
      </c>
      <c r="T411" s="16">
        <f>(S411/(Notes!$I$28+Notes!$I$52))*Notes!$I$33</f>
        <v>1872.1789056430691</v>
      </c>
      <c r="U411" s="16">
        <f t="shared" si="59"/>
        <v>3949.2178905643073</v>
      </c>
      <c r="V411" s="16">
        <f t="shared" si="60"/>
        <v>43441.4</v>
      </c>
      <c r="W411" s="79">
        <f t="shared" si="61"/>
        <v>8.9279414440683895E-4</v>
      </c>
      <c r="X411" s="75">
        <f t="shared" si="62"/>
        <v>40175.74</v>
      </c>
      <c r="Y411" s="75">
        <f t="shared" si="63"/>
        <v>141.94999999999999</v>
      </c>
      <c r="Z411" s="82">
        <f t="shared" si="57"/>
        <v>40317.689999999995</v>
      </c>
    </row>
    <row r="412" spans="1:26" s="5" customFormat="1" ht="15" x14ac:dyDescent="0.2">
      <c r="A412" s="37">
        <v>409</v>
      </c>
      <c r="B412" s="177">
        <v>1.2</v>
      </c>
      <c r="C412" s="177" t="s">
        <v>99</v>
      </c>
      <c r="D412" s="37">
        <v>12</v>
      </c>
      <c r="E412" s="66" t="s">
        <v>150</v>
      </c>
      <c r="F412" s="66" t="s">
        <v>55</v>
      </c>
      <c r="G412" s="38">
        <v>2005</v>
      </c>
      <c r="H412" s="46">
        <v>3</v>
      </c>
      <c r="I412" s="67" t="s">
        <v>144</v>
      </c>
      <c r="J412" s="16">
        <v>7500</v>
      </c>
      <c r="K412" s="16">
        <v>22500</v>
      </c>
      <c r="L412" s="44" t="s">
        <v>102</v>
      </c>
      <c r="M412" s="44" t="s">
        <v>102</v>
      </c>
      <c r="N412" s="38">
        <v>17</v>
      </c>
      <c r="O412" s="38">
        <v>50</v>
      </c>
      <c r="P412" s="17">
        <v>0.34</v>
      </c>
      <c r="Q412" s="16">
        <v>7650</v>
      </c>
      <c r="R412" s="16">
        <v>14850</v>
      </c>
      <c r="S412" s="16">
        <f t="shared" si="58"/>
        <v>14850</v>
      </c>
      <c r="T412" s="16">
        <f>(S412/(Notes!$I$28+Notes!$I$52))*Notes!$I$33</f>
        <v>739.01798906963256</v>
      </c>
      <c r="U412" s="16">
        <f t="shared" si="59"/>
        <v>1558.9017989069634</v>
      </c>
      <c r="V412" s="16">
        <f t="shared" si="60"/>
        <v>17147.919999999998</v>
      </c>
      <c r="W412" s="79">
        <f t="shared" si="61"/>
        <v>3.5241871957986896E-4</v>
      </c>
      <c r="X412" s="75">
        <f t="shared" si="62"/>
        <v>15858.84</v>
      </c>
      <c r="Y412" s="75">
        <f t="shared" si="63"/>
        <v>56.03</v>
      </c>
      <c r="Z412" s="82">
        <f t="shared" si="57"/>
        <v>15914.87</v>
      </c>
    </row>
    <row r="413" spans="1:26" s="5" customFormat="1" ht="15" x14ac:dyDescent="0.2">
      <c r="A413" s="37">
        <v>410</v>
      </c>
      <c r="B413" s="177">
        <v>1.2</v>
      </c>
      <c r="C413" s="177" t="s">
        <v>99</v>
      </c>
      <c r="D413" s="37">
        <v>4</v>
      </c>
      <c r="E413" s="66" t="s">
        <v>143</v>
      </c>
      <c r="F413" s="66" t="s">
        <v>55</v>
      </c>
      <c r="G413" s="38">
        <v>2006</v>
      </c>
      <c r="H413" s="46">
        <v>4</v>
      </c>
      <c r="I413" s="67" t="s">
        <v>144</v>
      </c>
      <c r="J413" s="16">
        <v>1200</v>
      </c>
      <c r="K413" s="16">
        <v>4800</v>
      </c>
      <c r="L413" s="44" t="s">
        <v>102</v>
      </c>
      <c r="M413" s="44" t="s">
        <v>102</v>
      </c>
      <c r="N413" s="38">
        <v>16</v>
      </c>
      <c r="O413" s="38">
        <v>50</v>
      </c>
      <c r="P413" s="17">
        <v>0.32</v>
      </c>
      <c r="Q413" s="16">
        <v>1536</v>
      </c>
      <c r="R413" s="16">
        <v>3264</v>
      </c>
      <c r="S413" s="16">
        <f t="shared" si="58"/>
        <v>3264</v>
      </c>
      <c r="T413" s="16">
        <f>(S413/(Notes!$I$28+Notes!$I$52))*Notes!$I$33</f>
        <v>162.43466103187077</v>
      </c>
      <c r="U413" s="16">
        <f t="shared" si="59"/>
        <v>342.64346610318711</v>
      </c>
      <c r="V413" s="16">
        <f t="shared" si="60"/>
        <v>3769.08</v>
      </c>
      <c r="W413" s="79">
        <f t="shared" si="61"/>
        <v>7.7460960139427552E-5</v>
      </c>
      <c r="X413" s="75">
        <f t="shared" si="62"/>
        <v>3485.74</v>
      </c>
      <c r="Y413" s="75">
        <f t="shared" si="63"/>
        <v>12.32</v>
      </c>
      <c r="Z413" s="82">
        <f t="shared" si="57"/>
        <v>3498.06</v>
      </c>
    </row>
    <row r="414" spans="1:26" s="5" customFormat="1" ht="15" x14ac:dyDescent="0.2">
      <c r="A414" s="37">
        <v>411</v>
      </c>
      <c r="B414" s="177">
        <v>1.2</v>
      </c>
      <c r="C414" s="177" t="s">
        <v>99</v>
      </c>
      <c r="D414" s="37">
        <v>6</v>
      </c>
      <c r="E414" s="66" t="s">
        <v>145</v>
      </c>
      <c r="F414" s="66" t="s">
        <v>55</v>
      </c>
      <c r="G414" s="38">
        <v>2006</v>
      </c>
      <c r="H414" s="46">
        <v>25</v>
      </c>
      <c r="I414" s="67" t="s">
        <v>144</v>
      </c>
      <c r="J414" s="16">
        <v>2000</v>
      </c>
      <c r="K414" s="16">
        <v>50000</v>
      </c>
      <c r="L414" s="44" t="s">
        <v>102</v>
      </c>
      <c r="M414" s="44" t="s">
        <v>102</v>
      </c>
      <c r="N414" s="38">
        <v>16</v>
      </c>
      <c r="O414" s="38">
        <v>50</v>
      </c>
      <c r="P414" s="17">
        <v>0.32</v>
      </c>
      <c r="Q414" s="16">
        <v>16000</v>
      </c>
      <c r="R414" s="16">
        <v>34000</v>
      </c>
      <c r="S414" s="16">
        <f t="shared" si="58"/>
        <v>34000</v>
      </c>
      <c r="T414" s="16">
        <f>(S414/(Notes!$I$28+Notes!$I$52))*Notes!$I$33</f>
        <v>1692.027719081987</v>
      </c>
      <c r="U414" s="16">
        <f t="shared" si="59"/>
        <v>3569.2027719081993</v>
      </c>
      <c r="V414" s="16">
        <f t="shared" si="60"/>
        <v>39261.230000000003</v>
      </c>
      <c r="W414" s="79">
        <f t="shared" si="61"/>
        <v>8.0688459041858957E-4</v>
      </c>
      <c r="X414" s="75">
        <f t="shared" si="62"/>
        <v>36309.81</v>
      </c>
      <c r="Y414" s="75">
        <f t="shared" si="63"/>
        <v>128.29</v>
      </c>
      <c r="Z414" s="82">
        <f t="shared" si="57"/>
        <v>36438.1</v>
      </c>
    </row>
    <row r="415" spans="1:26" s="5" customFormat="1" ht="15" x14ac:dyDescent="0.2">
      <c r="A415" s="37">
        <v>412</v>
      </c>
      <c r="B415" s="177">
        <v>1.2</v>
      </c>
      <c r="C415" s="177" t="s">
        <v>99</v>
      </c>
      <c r="D415" s="37">
        <v>6</v>
      </c>
      <c r="E415" s="66" t="s">
        <v>145</v>
      </c>
      <c r="F415" s="66" t="s">
        <v>55</v>
      </c>
      <c r="G415" s="38">
        <v>2006</v>
      </c>
      <c r="H415" s="46">
        <v>1</v>
      </c>
      <c r="I415" s="67" t="s">
        <v>144</v>
      </c>
      <c r="J415" s="16">
        <v>2000</v>
      </c>
      <c r="K415" s="16">
        <v>2000</v>
      </c>
      <c r="L415" s="44" t="s">
        <v>102</v>
      </c>
      <c r="M415" s="44" t="s">
        <v>102</v>
      </c>
      <c r="N415" s="38">
        <v>16</v>
      </c>
      <c r="O415" s="38">
        <v>50</v>
      </c>
      <c r="P415" s="17">
        <v>0.32</v>
      </c>
      <c r="Q415" s="16">
        <v>640</v>
      </c>
      <c r="R415" s="16">
        <v>1360</v>
      </c>
      <c r="S415" s="16">
        <f t="shared" si="58"/>
        <v>1360</v>
      </c>
      <c r="T415" s="16">
        <f>(S415/(Notes!$I$28+Notes!$I$52))*Notes!$I$33</f>
        <v>67.681108763279468</v>
      </c>
      <c r="U415" s="16">
        <f t="shared" si="59"/>
        <v>142.76811087632797</v>
      </c>
      <c r="V415" s="16">
        <f t="shared" si="60"/>
        <v>1570.45</v>
      </c>
      <c r="W415" s="79">
        <f t="shared" si="61"/>
        <v>3.2275400058094818E-5</v>
      </c>
      <c r="X415" s="75">
        <f t="shared" si="62"/>
        <v>1452.39</v>
      </c>
      <c r="Y415" s="75">
        <f t="shared" si="63"/>
        <v>5.13</v>
      </c>
      <c r="Z415" s="82">
        <f t="shared" si="57"/>
        <v>1457.5200000000002</v>
      </c>
    </row>
    <row r="416" spans="1:26" s="5" customFormat="1" ht="15" x14ac:dyDescent="0.2">
      <c r="A416" s="37">
        <v>413</v>
      </c>
      <c r="B416" s="177">
        <v>1.2</v>
      </c>
      <c r="C416" s="177" t="s">
        <v>99</v>
      </c>
      <c r="D416" s="37">
        <v>8</v>
      </c>
      <c r="E416" s="66" t="s">
        <v>146</v>
      </c>
      <c r="F416" s="66" t="s">
        <v>55</v>
      </c>
      <c r="G416" s="38">
        <v>2006</v>
      </c>
      <c r="H416" s="46">
        <v>23</v>
      </c>
      <c r="I416" s="67" t="s">
        <v>144</v>
      </c>
      <c r="J416" s="16">
        <v>3000</v>
      </c>
      <c r="K416" s="16">
        <v>69000</v>
      </c>
      <c r="L416" s="44" t="s">
        <v>102</v>
      </c>
      <c r="M416" s="44" t="s">
        <v>102</v>
      </c>
      <c r="N416" s="38">
        <v>16</v>
      </c>
      <c r="O416" s="38">
        <v>50</v>
      </c>
      <c r="P416" s="17">
        <v>0.32</v>
      </c>
      <c r="Q416" s="16">
        <v>22080</v>
      </c>
      <c r="R416" s="16">
        <v>46920</v>
      </c>
      <c r="S416" s="16">
        <f t="shared" si="58"/>
        <v>46920</v>
      </c>
      <c r="T416" s="16">
        <f>(S416/(Notes!$I$28+Notes!$I$52))*Notes!$I$33</f>
        <v>2334.9982523331419</v>
      </c>
      <c r="U416" s="16">
        <f t="shared" si="59"/>
        <v>4925.4998252333144</v>
      </c>
      <c r="V416" s="16">
        <f t="shared" si="60"/>
        <v>54180.5</v>
      </c>
      <c r="W416" s="79">
        <f t="shared" si="61"/>
        <v>1.113500788212045E-3</v>
      </c>
      <c r="X416" s="75">
        <f t="shared" si="62"/>
        <v>50107.54</v>
      </c>
      <c r="Y416" s="75">
        <f t="shared" si="63"/>
        <v>177.05</v>
      </c>
      <c r="Z416" s="82">
        <f t="shared" si="57"/>
        <v>50284.590000000004</v>
      </c>
    </row>
    <row r="417" spans="1:26" s="5" customFormat="1" ht="15" x14ac:dyDescent="0.2">
      <c r="A417" s="37">
        <v>414</v>
      </c>
      <c r="B417" s="177">
        <v>1.2</v>
      </c>
      <c r="C417" s="177" t="s">
        <v>99</v>
      </c>
      <c r="D417" s="37">
        <v>12</v>
      </c>
      <c r="E417" s="66" t="s">
        <v>150</v>
      </c>
      <c r="F417" s="66" t="s">
        <v>55</v>
      </c>
      <c r="G417" s="38">
        <v>2006</v>
      </c>
      <c r="H417" s="46">
        <v>2</v>
      </c>
      <c r="I417" s="67" t="s">
        <v>144</v>
      </c>
      <c r="J417" s="16">
        <v>7500</v>
      </c>
      <c r="K417" s="16">
        <v>15000</v>
      </c>
      <c r="L417" s="44" t="s">
        <v>102</v>
      </c>
      <c r="M417" s="44" t="s">
        <v>102</v>
      </c>
      <c r="N417" s="38">
        <v>16</v>
      </c>
      <c r="O417" s="38">
        <v>50</v>
      </c>
      <c r="P417" s="17">
        <v>0.32</v>
      </c>
      <c r="Q417" s="16">
        <v>4800</v>
      </c>
      <c r="R417" s="16">
        <v>10200</v>
      </c>
      <c r="S417" s="16">
        <f t="shared" si="58"/>
        <v>10200</v>
      </c>
      <c r="T417" s="16">
        <f>(S417/(Notes!$I$28+Notes!$I$52))*Notes!$I$33</f>
        <v>507.60831572459614</v>
      </c>
      <c r="U417" s="16">
        <f t="shared" si="59"/>
        <v>1070.7608315724597</v>
      </c>
      <c r="V417" s="16">
        <f t="shared" si="60"/>
        <v>11778.37</v>
      </c>
      <c r="W417" s="79">
        <f t="shared" si="61"/>
        <v>2.4206539767726592E-4</v>
      </c>
      <c r="X417" s="75">
        <f t="shared" si="62"/>
        <v>10892.94</v>
      </c>
      <c r="Y417" s="75">
        <f t="shared" si="63"/>
        <v>38.49</v>
      </c>
      <c r="Z417" s="82">
        <f t="shared" si="57"/>
        <v>10931.43</v>
      </c>
    </row>
    <row r="418" spans="1:26" s="5" customFormat="1" ht="15" x14ac:dyDescent="0.2">
      <c r="A418" s="37">
        <v>415</v>
      </c>
      <c r="B418" s="177">
        <v>1.2</v>
      </c>
      <c r="C418" s="177" t="s">
        <v>99</v>
      </c>
      <c r="D418" s="37">
        <v>4</v>
      </c>
      <c r="E418" s="66" t="s">
        <v>143</v>
      </c>
      <c r="F418" s="66" t="s">
        <v>55</v>
      </c>
      <c r="G418" s="38">
        <v>2007</v>
      </c>
      <c r="H418" s="46">
        <v>4</v>
      </c>
      <c r="I418" s="67" t="s">
        <v>144</v>
      </c>
      <c r="J418" s="16">
        <v>1200</v>
      </c>
      <c r="K418" s="16">
        <v>4800</v>
      </c>
      <c r="L418" s="44" t="s">
        <v>102</v>
      </c>
      <c r="M418" s="44" t="s">
        <v>102</v>
      </c>
      <c r="N418" s="38">
        <v>15</v>
      </c>
      <c r="O418" s="38">
        <v>50</v>
      </c>
      <c r="P418" s="17">
        <v>0.3</v>
      </c>
      <c r="Q418" s="16">
        <v>1440</v>
      </c>
      <c r="R418" s="16">
        <v>3360</v>
      </c>
      <c r="S418" s="16">
        <f t="shared" si="58"/>
        <v>3360</v>
      </c>
      <c r="T418" s="16">
        <f>(S418/(Notes!$I$28+Notes!$I$52))*Notes!$I$33</f>
        <v>167.21215106221987</v>
      </c>
      <c r="U418" s="16">
        <f t="shared" si="59"/>
        <v>352.72121510622202</v>
      </c>
      <c r="V418" s="16">
        <f t="shared" si="60"/>
        <v>3879.93</v>
      </c>
      <c r="W418" s="79">
        <f t="shared" si="61"/>
        <v>7.9739114869880484E-5</v>
      </c>
      <c r="X418" s="75">
        <f t="shared" si="62"/>
        <v>3588.26</v>
      </c>
      <c r="Y418" s="75">
        <f t="shared" si="63"/>
        <v>12.68</v>
      </c>
      <c r="Z418" s="82">
        <f t="shared" si="57"/>
        <v>3600.94</v>
      </c>
    </row>
    <row r="419" spans="1:26" s="5" customFormat="1" ht="15" x14ac:dyDescent="0.2">
      <c r="A419" s="37">
        <v>416</v>
      </c>
      <c r="B419" s="177">
        <v>1.2</v>
      </c>
      <c r="C419" s="177" t="s">
        <v>99</v>
      </c>
      <c r="D419" s="37">
        <v>6</v>
      </c>
      <c r="E419" s="66" t="s">
        <v>145</v>
      </c>
      <c r="F419" s="66" t="s">
        <v>55</v>
      </c>
      <c r="G419" s="38">
        <v>2007</v>
      </c>
      <c r="H419" s="46">
        <v>7</v>
      </c>
      <c r="I419" s="67" t="s">
        <v>144</v>
      </c>
      <c r="J419" s="16">
        <v>2000</v>
      </c>
      <c r="K419" s="16">
        <v>14000</v>
      </c>
      <c r="L419" s="44" t="s">
        <v>102</v>
      </c>
      <c r="M419" s="44" t="s">
        <v>102</v>
      </c>
      <c r="N419" s="38">
        <v>15</v>
      </c>
      <c r="O419" s="38">
        <v>50</v>
      </c>
      <c r="P419" s="17">
        <v>0.3</v>
      </c>
      <c r="Q419" s="16">
        <v>4200</v>
      </c>
      <c r="R419" s="16">
        <v>9800</v>
      </c>
      <c r="S419" s="16">
        <f t="shared" si="58"/>
        <v>9800</v>
      </c>
      <c r="T419" s="16">
        <f>(S419/(Notes!$I$28+Notes!$I$52))*Notes!$I$33</f>
        <v>487.70210726480798</v>
      </c>
      <c r="U419" s="16">
        <f t="shared" si="59"/>
        <v>1028.7702107264809</v>
      </c>
      <c r="V419" s="16">
        <f t="shared" si="60"/>
        <v>11316.47</v>
      </c>
      <c r="W419" s="79">
        <f t="shared" si="61"/>
        <v>2.3257257250815257E-4</v>
      </c>
      <c r="X419" s="75">
        <f t="shared" si="62"/>
        <v>10465.77</v>
      </c>
      <c r="Y419" s="75">
        <f t="shared" si="63"/>
        <v>36.979999999999997</v>
      </c>
      <c r="Z419" s="82">
        <f t="shared" si="57"/>
        <v>10502.75</v>
      </c>
    </row>
    <row r="420" spans="1:26" s="5" customFormat="1" ht="15" x14ac:dyDescent="0.2">
      <c r="A420" s="37">
        <v>417</v>
      </c>
      <c r="B420" s="177">
        <v>1.2</v>
      </c>
      <c r="C420" s="177" t="s">
        <v>99</v>
      </c>
      <c r="D420" s="37">
        <v>8</v>
      </c>
      <c r="E420" s="66" t="s">
        <v>146</v>
      </c>
      <c r="F420" s="66" t="s">
        <v>55</v>
      </c>
      <c r="G420" s="38">
        <v>2007</v>
      </c>
      <c r="H420" s="46">
        <v>5</v>
      </c>
      <c r="I420" s="67" t="s">
        <v>144</v>
      </c>
      <c r="J420" s="16">
        <v>3000</v>
      </c>
      <c r="K420" s="16">
        <v>15000</v>
      </c>
      <c r="L420" s="44" t="s">
        <v>102</v>
      </c>
      <c r="M420" s="44" t="s">
        <v>102</v>
      </c>
      <c r="N420" s="38">
        <v>15</v>
      </c>
      <c r="O420" s="38">
        <v>50</v>
      </c>
      <c r="P420" s="17">
        <v>0.3</v>
      </c>
      <c r="Q420" s="16">
        <v>4500</v>
      </c>
      <c r="R420" s="16">
        <v>10500</v>
      </c>
      <c r="S420" s="16">
        <f t="shared" si="58"/>
        <v>10500</v>
      </c>
      <c r="T420" s="16">
        <f>(S420/(Notes!$I$28+Notes!$I$52))*Notes!$I$33</f>
        <v>522.53797206943716</v>
      </c>
      <c r="U420" s="16">
        <f t="shared" si="59"/>
        <v>1102.2537972069438</v>
      </c>
      <c r="V420" s="16">
        <f t="shared" si="60"/>
        <v>12124.79</v>
      </c>
      <c r="W420" s="79">
        <f t="shared" si="61"/>
        <v>2.4918491379565569E-4</v>
      </c>
      <c r="X420" s="75">
        <f t="shared" si="62"/>
        <v>11213.32</v>
      </c>
      <c r="Y420" s="75">
        <f t="shared" si="63"/>
        <v>39.619999999999997</v>
      </c>
      <c r="Z420" s="82">
        <f t="shared" si="57"/>
        <v>11252.94</v>
      </c>
    </row>
    <row r="421" spans="1:26" s="5" customFormat="1" ht="15" x14ac:dyDescent="0.2">
      <c r="A421" s="37">
        <v>418</v>
      </c>
      <c r="B421" s="177">
        <v>1.2</v>
      </c>
      <c r="C421" s="177" t="s">
        <v>99</v>
      </c>
      <c r="D421" s="37">
        <v>2</v>
      </c>
      <c r="E421" s="66" t="s">
        <v>149</v>
      </c>
      <c r="F421" s="66" t="s">
        <v>55</v>
      </c>
      <c r="G421" s="38">
        <v>2008</v>
      </c>
      <c r="H421" s="46">
        <v>1</v>
      </c>
      <c r="I421" s="67" t="s">
        <v>144</v>
      </c>
      <c r="J421" s="16">
        <v>450</v>
      </c>
      <c r="K421" s="16">
        <v>450</v>
      </c>
      <c r="L421" s="44" t="s">
        <v>102</v>
      </c>
      <c r="M421" s="44" t="s">
        <v>102</v>
      </c>
      <c r="N421" s="38">
        <v>14</v>
      </c>
      <c r="O421" s="38">
        <v>50</v>
      </c>
      <c r="P421" s="17">
        <v>0.28000000000000003</v>
      </c>
      <c r="Q421" s="16">
        <v>126</v>
      </c>
      <c r="R421" s="16">
        <v>324</v>
      </c>
      <c r="S421" s="16">
        <f t="shared" si="58"/>
        <v>324</v>
      </c>
      <c r="T421" s="16">
        <f>(S421/(Notes!$I$28+Notes!$I$52))*Notes!$I$33</f>
        <v>16.124028852428346</v>
      </c>
      <c r="U421" s="16">
        <f t="shared" si="59"/>
        <v>34.012402885242835</v>
      </c>
      <c r="V421" s="16">
        <f t="shared" si="60"/>
        <v>374.14</v>
      </c>
      <c r="W421" s="79">
        <f t="shared" si="61"/>
        <v>7.6892089386708222E-6</v>
      </c>
      <c r="X421" s="75">
        <f t="shared" si="62"/>
        <v>346.01</v>
      </c>
      <c r="Y421" s="75">
        <f t="shared" si="63"/>
        <v>1.22</v>
      </c>
      <c r="Z421" s="82">
        <f t="shared" si="57"/>
        <v>347.23</v>
      </c>
    </row>
    <row r="422" spans="1:26" s="5" customFormat="1" ht="15" x14ac:dyDescent="0.2">
      <c r="A422" s="37">
        <v>419</v>
      </c>
      <c r="B422" s="177">
        <v>1.2</v>
      </c>
      <c r="C422" s="177" t="s">
        <v>99</v>
      </c>
      <c r="D422" s="37">
        <v>4</v>
      </c>
      <c r="E422" s="66" t="s">
        <v>143</v>
      </c>
      <c r="F422" s="66" t="s">
        <v>55</v>
      </c>
      <c r="G422" s="38">
        <v>2008</v>
      </c>
      <c r="H422" s="46">
        <v>2</v>
      </c>
      <c r="I422" s="67" t="s">
        <v>144</v>
      </c>
      <c r="J422" s="16">
        <v>1200</v>
      </c>
      <c r="K422" s="16">
        <v>2400</v>
      </c>
      <c r="L422" s="44" t="s">
        <v>102</v>
      </c>
      <c r="M422" s="44" t="s">
        <v>102</v>
      </c>
      <c r="N422" s="38">
        <v>14</v>
      </c>
      <c r="O422" s="38">
        <v>50</v>
      </c>
      <c r="P422" s="17">
        <v>0.28000000000000003</v>
      </c>
      <c r="Q422" s="16">
        <v>672</v>
      </c>
      <c r="R422" s="16">
        <v>1728</v>
      </c>
      <c r="S422" s="16">
        <f t="shared" si="58"/>
        <v>1728</v>
      </c>
      <c r="T422" s="16">
        <f>(S422/(Notes!$I$28+Notes!$I$52))*Notes!$I$33</f>
        <v>85.994820546284515</v>
      </c>
      <c r="U422" s="16">
        <f t="shared" si="59"/>
        <v>181.39948205462846</v>
      </c>
      <c r="V422" s="16">
        <f t="shared" si="60"/>
        <v>1995.39</v>
      </c>
      <c r="W422" s="79">
        <f t="shared" si="61"/>
        <v>4.1008634800166715E-5</v>
      </c>
      <c r="X422" s="75">
        <f t="shared" si="62"/>
        <v>1845.39</v>
      </c>
      <c r="Y422" s="75">
        <f t="shared" si="63"/>
        <v>6.52</v>
      </c>
      <c r="Z422" s="82">
        <f t="shared" si="57"/>
        <v>1851.91</v>
      </c>
    </row>
    <row r="423" spans="1:26" s="5" customFormat="1" ht="15" x14ac:dyDescent="0.2">
      <c r="A423" s="37">
        <v>420</v>
      </c>
      <c r="B423" s="177">
        <v>1.2</v>
      </c>
      <c r="C423" s="177" t="s">
        <v>99</v>
      </c>
      <c r="D423" s="37">
        <v>6</v>
      </c>
      <c r="E423" s="66" t="s">
        <v>145</v>
      </c>
      <c r="F423" s="66" t="s">
        <v>55</v>
      </c>
      <c r="G423" s="38">
        <v>2008</v>
      </c>
      <c r="H423" s="46">
        <v>4</v>
      </c>
      <c r="I423" s="67" t="s">
        <v>144</v>
      </c>
      <c r="J423" s="16">
        <v>2000</v>
      </c>
      <c r="K423" s="16">
        <v>8000</v>
      </c>
      <c r="L423" s="44" t="s">
        <v>102</v>
      </c>
      <c r="M423" s="44" t="s">
        <v>102</v>
      </c>
      <c r="N423" s="38">
        <v>14</v>
      </c>
      <c r="O423" s="38">
        <v>50</v>
      </c>
      <c r="P423" s="17">
        <v>0.28000000000000003</v>
      </c>
      <c r="Q423" s="16">
        <v>2240</v>
      </c>
      <c r="R423" s="16">
        <v>5760</v>
      </c>
      <c r="S423" s="16">
        <f t="shared" si="58"/>
        <v>5760</v>
      </c>
      <c r="T423" s="16">
        <f>(S423/(Notes!$I$28+Notes!$I$52))*Notes!$I$33</f>
        <v>286.64940182094841</v>
      </c>
      <c r="U423" s="16">
        <f t="shared" si="59"/>
        <v>604.66494018209494</v>
      </c>
      <c r="V423" s="16">
        <f t="shared" si="60"/>
        <v>6651.31</v>
      </c>
      <c r="W423" s="79">
        <f t="shared" si="61"/>
        <v>1.3669565485077947E-4</v>
      </c>
      <c r="X423" s="75">
        <f t="shared" si="62"/>
        <v>6151.3</v>
      </c>
      <c r="Y423" s="75">
        <f t="shared" si="63"/>
        <v>21.73</v>
      </c>
      <c r="Z423" s="82">
        <f t="shared" si="57"/>
        <v>6173.03</v>
      </c>
    </row>
    <row r="424" spans="1:26" s="5" customFormat="1" ht="15" x14ac:dyDescent="0.2">
      <c r="A424" s="37">
        <v>421</v>
      </c>
      <c r="B424" s="177">
        <v>1.2</v>
      </c>
      <c r="C424" s="177" t="s">
        <v>99</v>
      </c>
      <c r="D424" s="37">
        <v>6</v>
      </c>
      <c r="E424" s="66" t="s">
        <v>145</v>
      </c>
      <c r="F424" s="66" t="s">
        <v>55</v>
      </c>
      <c r="G424" s="38">
        <v>2008</v>
      </c>
      <c r="H424" s="46">
        <v>1</v>
      </c>
      <c r="I424" s="67" t="s">
        <v>144</v>
      </c>
      <c r="J424" s="16">
        <v>2000</v>
      </c>
      <c r="K424" s="16">
        <v>2000</v>
      </c>
      <c r="L424" s="44" t="s">
        <v>102</v>
      </c>
      <c r="M424" s="44" t="s">
        <v>102</v>
      </c>
      <c r="N424" s="38">
        <v>14</v>
      </c>
      <c r="O424" s="38">
        <v>50</v>
      </c>
      <c r="P424" s="17">
        <v>0.28000000000000003</v>
      </c>
      <c r="Q424" s="16">
        <v>560</v>
      </c>
      <c r="R424" s="16">
        <v>1440</v>
      </c>
      <c r="S424" s="16">
        <f t="shared" ref="S424:S455" si="64">R424</f>
        <v>1440</v>
      </c>
      <c r="T424" s="16">
        <f>(S424/(Notes!$I$28+Notes!$I$52))*Notes!$I$33</f>
        <v>71.662350455237103</v>
      </c>
      <c r="U424" s="16">
        <f t="shared" ref="U424:U455" si="65">(S424+T424)*0.1</f>
        <v>151.16623504552373</v>
      </c>
      <c r="V424" s="16">
        <f t="shared" ref="V424:V455" si="66">ROUND(S424+T424+U424,2)</f>
        <v>1662.83</v>
      </c>
      <c r="W424" s="79">
        <f t="shared" ref="W424:W455" si="67">V424/($V$1418)</f>
        <v>3.4173965091917474E-5</v>
      </c>
      <c r="X424" s="75">
        <f t="shared" ref="X424:X455" si="68">ROUND(W424*($X$1),2)</f>
        <v>1537.83</v>
      </c>
      <c r="Y424" s="75">
        <f t="shared" ref="Y424:Y455" si="69">ROUND(W424*$Y$2,2)</f>
        <v>5.43</v>
      </c>
      <c r="Z424" s="82">
        <f t="shared" ref="Z424:Z463" si="70">X424+Y424</f>
        <v>1543.26</v>
      </c>
    </row>
    <row r="425" spans="1:26" s="5" customFormat="1" ht="15" x14ac:dyDescent="0.2">
      <c r="A425" s="37">
        <v>422</v>
      </c>
      <c r="B425" s="177">
        <v>1.2</v>
      </c>
      <c r="C425" s="177" t="s">
        <v>99</v>
      </c>
      <c r="D425" s="37">
        <v>6</v>
      </c>
      <c r="E425" s="66" t="s">
        <v>145</v>
      </c>
      <c r="F425" s="66" t="s">
        <v>55</v>
      </c>
      <c r="G425" s="38">
        <v>2011</v>
      </c>
      <c r="H425" s="46">
        <v>1</v>
      </c>
      <c r="I425" s="67" t="s">
        <v>144</v>
      </c>
      <c r="J425" s="16">
        <v>2000</v>
      </c>
      <c r="K425" s="16">
        <v>2000</v>
      </c>
      <c r="L425" s="44" t="s">
        <v>102</v>
      </c>
      <c r="M425" s="44" t="s">
        <v>102</v>
      </c>
      <c r="N425" s="38">
        <v>11</v>
      </c>
      <c r="O425" s="38">
        <v>50</v>
      </c>
      <c r="P425" s="17">
        <v>0.22</v>
      </c>
      <c r="Q425" s="16">
        <v>440</v>
      </c>
      <c r="R425" s="16">
        <v>1560</v>
      </c>
      <c r="S425" s="16">
        <f t="shared" si="64"/>
        <v>1560</v>
      </c>
      <c r="T425" s="16">
        <f>(S425/(Notes!$I$28+Notes!$I$52))*Notes!$I$33</f>
        <v>77.63421299317352</v>
      </c>
      <c r="U425" s="16">
        <f t="shared" si="65"/>
        <v>163.76342129931737</v>
      </c>
      <c r="V425" s="16">
        <f t="shared" si="66"/>
        <v>1801.4</v>
      </c>
      <c r="W425" s="79">
        <f t="shared" si="67"/>
        <v>3.7021812642651471E-5</v>
      </c>
      <c r="X425" s="75">
        <f t="shared" si="68"/>
        <v>1665.98</v>
      </c>
      <c r="Y425" s="75">
        <f t="shared" si="69"/>
        <v>5.89</v>
      </c>
      <c r="Z425" s="82">
        <f t="shared" si="70"/>
        <v>1671.8700000000001</v>
      </c>
    </row>
    <row r="426" spans="1:26" s="5" customFormat="1" ht="15" x14ac:dyDescent="0.2">
      <c r="A426" s="37">
        <v>423</v>
      </c>
      <c r="B426" s="177">
        <v>1.2</v>
      </c>
      <c r="C426" s="177" t="s">
        <v>99</v>
      </c>
      <c r="D426" s="37">
        <v>4</v>
      </c>
      <c r="E426" s="66" t="s">
        <v>143</v>
      </c>
      <c r="F426" s="66" t="s">
        <v>55</v>
      </c>
      <c r="G426" s="38">
        <v>2012</v>
      </c>
      <c r="H426" s="46">
        <v>1</v>
      </c>
      <c r="I426" s="67" t="s">
        <v>144</v>
      </c>
      <c r="J426" s="16">
        <v>1200</v>
      </c>
      <c r="K426" s="16">
        <v>1200</v>
      </c>
      <c r="L426" s="44" t="s">
        <v>102</v>
      </c>
      <c r="M426" s="44" t="s">
        <v>102</v>
      </c>
      <c r="N426" s="38">
        <v>10</v>
      </c>
      <c r="O426" s="38">
        <v>50</v>
      </c>
      <c r="P426" s="17">
        <v>0.2</v>
      </c>
      <c r="Q426" s="16">
        <v>240</v>
      </c>
      <c r="R426" s="16">
        <v>960</v>
      </c>
      <c r="S426" s="16">
        <f t="shared" si="64"/>
        <v>960</v>
      </c>
      <c r="T426" s="16">
        <f>(S426/(Notes!$I$28+Notes!$I$52))*Notes!$I$33</f>
        <v>47.7749003034914</v>
      </c>
      <c r="U426" s="16">
        <f t="shared" si="65"/>
        <v>100.77749003034916</v>
      </c>
      <c r="V426" s="16">
        <f t="shared" si="66"/>
        <v>1108.55</v>
      </c>
      <c r="W426" s="79">
        <f t="shared" si="67"/>
        <v>2.2782574888981505E-5</v>
      </c>
      <c r="X426" s="75">
        <f t="shared" si="68"/>
        <v>1025.22</v>
      </c>
      <c r="Y426" s="75">
        <f t="shared" si="69"/>
        <v>3.62</v>
      </c>
      <c r="Z426" s="82">
        <f t="shared" si="70"/>
        <v>1028.8399999999999</v>
      </c>
    </row>
    <row r="427" spans="1:26" s="5" customFormat="1" ht="15" x14ac:dyDescent="0.2">
      <c r="A427" s="37">
        <v>424</v>
      </c>
      <c r="B427" s="177">
        <v>1.2</v>
      </c>
      <c r="C427" s="177" t="s">
        <v>99</v>
      </c>
      <c r="D427" s="37">
        <v>6</v>
      </c>
      <c r="E427" s="66" t="s">
        <v>145</v>
      </c>
      <c r="F427" s="66" t="s">
        <v>55</v>
      </c>
      <c r="G427" s="38">
        <v>2012</v>
      </c>
      <c r="H427" s="46">
        <v>12</v>
      </c>
      <c r="I427" s="67" t="s">
        <v>144</v>
      </c>
      <c r="J427" s="16">
        <v>2000</v>
      </c>
      <c r="K427" s="16">
        <v>24000</v>
      </c>
      <c r="L427" s="44" t="s">
        <v>102</v>
      </c>
      <c r="M427" s="44" t="s">
        <v>102</v>
      </c>
      <c r="N427" s="38">
        <v>10</v>
      </c>
      <c r="O427" s="38">
        <v>50</v>
      </c>
      <c r="P427" s="17">
        <v>0.2</v>
      </c>
      <c r="Q427" s="16">
        <v>4800</v>
      </c>
      <c r="R427" s="16">
        <v>19200</v>
      </c>
      <c r="S427" s="16">
        <f t="shared" si="64"/>
        <v>19200</v>
      </c>
      <c r="T427" s="16">
        <f>(S427/(Notes!$I$28+Notes!$I$52))*Notes!$I$33</f>
        <v>955.49800606982797</v>
      </c>
      <c r="U427" s="16">
        <f t="shared" si="65"/>
        <v>2015.5498006069829</v>
      </c>
      <c r="V427" s="16">
        <f t="shared" si="66"/>
        <v>22171.05</v>
      </c>
      <c r="W427" s="79">
        <f t="shared" si="67"/>
        <v>4.5565252536408228E-4</v>
      </c>
      <c r="X427" s="75">
        <f t="shared" si="68"/>
        <v>20504.36</v>
      </c>
      <c r="Y427" s="75">
        <f t="shared" si="69"/>
        <v>72.45</v>
      </c>
      <c r="Z427" s="82">
        <f t="shared" si="70"/>
        <v>20576.810000000001</v>
      </c>
    </row>
    <row r="428" spans="1:26" s="5" customFormat="1" ht="15" x14ac:dyDescent="0.2">
      <c r="A428" s="37">
        <v>425</v>
      </c>
      <c r="B428" s="177">
        <v>1.2</v>
      </c>
      <c r="C428" s="177" t="s">
        <v>99</v>
      </c>
      <c r="D428" s="37">
        <v>4</v>
      </c>
      <c r="E428" s="66" t="s">
        <v>143</v>
      </c>
      <c r="F428" s="66" t="s">
        <v>55</v>
      </c>
      <c r="G428" s="38">
        <v>2014</v>
      </c>
      <c r="H428" s="46">
        <v>3</v>
      </c>
      <c r="I428" s="67" t="s">
        <v>144</v>
      </c>
      <c r="J428" s="16">
        <v>1200</v>
      </c>
      <c r="K428" s="16">
        <v>3600</v>
      </c>
      <c r="L428" s="44" t="s">
        <v>102</v>
      </c>
      <c r="M428" s="44" t="s">
        <v>102</v>
      </c>
      <c r="N428" s="38">
        <v>8</v>
      </c>
      <c r="O428" s="38">
        <v>50</v>
      </c>
      <c r="P428" s="17">
        <v>0.16</v>
      </c>
      <c r="Q428" s="16">
        <v>576</v>
      </c>
      <c r="R428" s="16">
        <v>3024</v>
      </c>
      <c r="S428" s="16">
        <f t="shared" si="64"/>
        <v>3024</v>
      </c>
      <c r="T428" s="16">
        <f>(S428/(Notes!$I$28+Notes!$I$52))*Notes!$I$33</f>
        <v>150.49093595599791</v>
      </c>
      <c r="U428" s="16">
        <f t="shared" si="65"/>
        <v>317.44909359559983</v>
      </c>
      <c r="V428" s="16">
        <f t="shared" si="66"/>
        <v>3491.94</v>
      </c>
      <c r="W428" s="79">
        <f t="shared" si="67"/>
        <v>7.1765265037959571E-5</v>
      </c>
      <c r="X428" s="75">
        <f t="shared" si="68"/>
        <v>3229.44</v>
      </c>
      <c r="Y428" s="75">
        <f t="shared" si="69"/>
        <v>11.41</v>
      </c>
      <c r="Z428" s="82">
        <f t="shared" si="70"/>
        <v>3240.85</v>
      </c>
    </row>
    <row r="429" spans="1:26" s="5" customFormat="1" ht="15" x14ac:dyDescent="0.2">
      <c r="A429" s="37">
        <v>426</v>
      </c>
      <c r="B429" s="177">
        <v>1.2</v>
      </c>
      <c r="C429" s="177" t="s">
        <v>99</v>
      </c>
      <c r="D429" s="37">
        <v>6</v>
      </c>
      <c r="E429" s="66" t="s">
        <v>145</v>
      </c>
      <c r="F429" s="66" t="s">
        <v>55</v>
      </c>
      <c r="G429" s="38">
        <v>2014</v>
      </c>
      <c r="H429" s="46">
        <v>2</v>
      </c>
      <c r="I429" s="67" t="s">
        <v>144</v>
      </c>
      <c r="J429" s="16">
        <v>2000</v>
      </c>
      <c r="K429" s="16">
        <v>4000</v>
      </c>
      <c r="L429" s="44" t="s">
        <v>102</v>
      </c>
      <c r="M429" s="44" t="s">
        <v>102</v>
      </c>
      <c r="N429" s="38">
        <v>8</v>
      </c>
      <c r="O429" s="38">
        <v>50</v>
      </c>
      <c r="P429" s="17">
        <v>0.16</v>
      </c>
      <c r="Q429" s="16">
        <v>640</v>
      </c>
      <c r="R429" s="16">
        <v>3360</v>
      </c>
      <c r="S429" s="16">
        <f t="shared" si="64"/>
        <v>3360</v>
      </c>
      <c r="T429" s="16">
        <f>(S429/(Notes!$I$28+Notes!$I$52))*Notes!$I$33</f>
        <v>167.21215106221987</v>
      </c>
      <c r="U429" s="16">
        <f t="shared" si="65"/>
        <v>352.72121510622202</v>
      </c>
      <c r="V429" s="16">
        <f t="shared" si="66"/>
        <v>3879.93</v>
      </c>
      <c r="W429" s="79">
        <f t="shared" si="67"/>
        <v>7.9739114869880484E-5</v>
      </c>
      <c r="X429" s="75">
        <f t="shared" si="68"/>
        <v>3588.26</v>
      </c>
      <c r="Y429" s="75">
        <f t="shared" si="69"/>
        <v>12.68</v>
      </c>
      <c r="Z429" s="82">
        <f t="shared" si="70"/>
        <v>3600.94</v>
      </c>
    </row>
    <row r="430" spans="1:26" s="5" customFormat="1" ht="15" x14ac:dyDescent="0.2">
      <c r="A430" s="37">
        <v>427</v>
      </c>
      <c r="B430" s="177">
        <v>1.2</v>
      </c>
      <c r="C430" s="177" t="s">
        <v>99</v>
      </c>
      <c r="D430" s="37">
        <v>8</v>
      </c>
      <c r="E430" s="66" t="s">
        <v>146</v>
      </c>
      <c r="F430" s="66" t="s">
        <v>55</v>
      </c>
      <c r="G430" s="38">
        <v>2014</v>
      </c>
      <c r="H430" s="46">
        <v>9</v>
      </c>
      <c r="I430" s="67" t="s">
        <v>144</v>
      </c>
      <c r="J430" s="16">
        <v>3000</v>
      </c>
      <c r="K430" s="16">
        <v>27000</v>
      </c>
      <c r="L430" s="44" t="s">
        <v>102</v>
      </c>
      <c r="M430" s="44" t="s">
        <v>102</v>
      </c>
      <c r="N430" s="38">
        <v>8</v>
      </c>
      <c r="O430" s="38">
        <v>50</v>
      </c>
      <c r="P430" s="17">
        <v>0.16</v>
      </c>
      <c r="Q430" s="16">
        <v>4320</v>
      </c>
      <c r="R430" s="16">
        <v>22680</v>
      </c>
      <c r="S430" s="16">
        <f t="shared" si="64"/>
        <v>22680</v>
      </c>
      <c r="T430" s="16">
        <f>(S430/(Notes!$I$28+Notes!$I$52))*Notes!$I$33</f>
        <v>1128.6820196699841</v>
      </c>
      <c r="U430" s="16">
        <f t="shared" si="65"/>
        <v>2380.8682019669986</v>
      </c>
      <c r="V430" s="16">
        <f t="shared" si="66"/>
        <v>26189.55</v>
      </c>
      <c r="W430" s="79">
        <f t="shared" si="67"/>
        <v>5.3823948778469678E-4</v>
      </c>
      <c r="X430" s="75">
        <f t="shared" si="68"/>
        <v>24220.78</v>
      </c>
      <c r="Y430" s="75">
        <f t="shared" si="69"/>
        <v>85.58</v>
      </c>
      <c r="Z430" s="82">
        <f t="shared" si="70"/>
        <v>24306.36</v>
      </c>
    </row>
    <row r="431" spans="1:26" s="5" customFormat="1" ht="15" x14ac:dyDescent="0.2">
      <c r="A431" s="37">
        <v>428</v>
      </c>
      <c r="B431" s="177">
        <v>1.2</v>
      </c>
      <c r="C431" s="177" t="s">
        <v>99</v>
      </c>
      <c r="D431" s="37">
        <v>4</v>
      </c>
      <c r="E431" s="66" t="s">
        <v>143</v>
      </c>
      <c r="F431" s="66" t="s">
        <v>55</v>
      </c>
      <c r="G431" s="38">
        <v>2015</v>
      </c>
      <c r="H431" s="46">
        <v>8</v>
      </c>
      <c r="I431" s="67" t="s">
        <v>144</v>
      </c>
      <c r="J431" s="16">
        <v>1200</v>
      </c>
      <c r="K431" s="16">
        <v>9600</v>
      </c>
      <c r="L431" s="44" t="s">
        <v>102</v>
      </c>
      <c r="M431" s="44" t="s">
        <v>102</v>
      </c>
      <c r="N431" s="38">
        <v>7</v>
      </c>
      <c r="O431" s="38">
        <v>50</v>
      </c>
      <c r="P431" s="17">
        <v>0.14000000000000001</v>
      </c>
      <c r="Q431" s="16">
        <v>1344</v>
      </c>
      <c r="R431" s="16">
        <v>8256</v>
      </c>
      <c r="S431" s="16">
        <f t="shared" si="64"/>
        <v>8256</v>
      </c>
      <c r="T431" s="16">
        <f>(S431/(Notes!$I$28+Notes!$I$52))*Notes!$I$33</f>
        <v>410.86414261002602</v>
      </c>
      <c r="U431" s="16">
        <f t="shared" si="65"/>
        <v>866.6864142610026</v>
      </c>
      <c r="V431" s="16">
        <f t="shared" si="66"/>
        <v>9533.5499999999993</v>
      </c>
      <c r="W431" s="79">
        <f t="shared" si="67"/>
        <v>1.9593055507902181E-4</v>
      </c>
      <c r="X431" s="75">
        <f t="shared" si="68"/>
        <v>8816.8700000000008</v>
      </c>
      <c r="Y431" s="75">
        <f t="shared" si="69"/>
        <v>31.15</v>
      </c>
      <c r="Z431" s="82">
        <f t="shared" si="70"/>
        <v>8848.02</v>
      </c>
    </row>
    <row r="432" spans="1:26" s="5" customFormat="1" ht="15" x14ac:dyDescent="0.2">
      <c r="A432" s="37">
        <v>429</v>
      </c>
      <c r="B432" s="177">
        <v>1.2</v>
      </c>
      <c r="C432" s="177" t="s">
        <v>99</v>
      </c>
      <c r="D432" s="37">
        <v>6</v>
      </c>
      <c r="E432" s="66" t="s">
        <v>145</v>
      </c>
      <c r="F432" s="66" t="s">
        <v>55</v>
      </c>
      <c r="G432" s="38">
        <v>2015</v>
      </c>
      <c r="H432" s="46">
        <v>3</v>
      </c>
      <c r="I432" s="67" t="s">
        <v>144</v>
      </c>
      <c r="J432" s="16">
        <v>2000</v>
      </c>
      <c r="K432" s="16">
        <v>6000</v>
      </c>
      <c r="L432" s="44" t="s">
        <v>102</v>
      </c>
      <c r="M432" s="44" t="s">
        <v>102</v>
      </c>
      <c r="N432" s="38">
        <v>7</v>
      </c>
      <c r="O432" s="38">
        <v>50</v>
      </c>
      <c r="P432" s="17">
        <v>0.14000000000000001</v>
      </c>
      <c r="Q432" s="16">
        <v>840</v>
      </c>
      <c r="R432" s="16">
        <v>5160</v>
      </c>
      <c r="S432" s="16">
        <f t="shared" si="64"/>
        <v>5160</v>
      </c>
      <c r="T432" s="16">
        <f>(S432/(Notes!$I$28+Notes!$I$52))*Notes!$I$33</f>
        <v>256.79008913126626</v>
      </c>
      <c r="U432" s="16">
        <f t="shared" si="65"/>
        <v>541.67900891312672</v>
      </c>
      <c r="V432" s="16">
        <f t="shared" si="66"/>
        <v>5958.47</v>
      </c>
      <c r="W432" s="79">
        <f t="shared" si="67"/>
        <v>1.2245662261399994E-4</v>
      </c>
      <c r="X432" s="75">
        <f t="shared" si="68"/>
        <v>5510.55</v>
      </c>
      <c r="Y432" s="75">
        <f t="shared" si="69"/>
        <v>19.47</v>
      </c>
      <c r="Z432" s="82">
        <f t="shared" si="70"/>
        <v>5530.02</v>
      </c>
    </row>
    <row r="433" spans="1:26" s="5" customFormat="1" ht="15" x14ac:dyDescent="0.2">
      <c r="A433" s="37">
        <v>430</v>
      </c>
      <c r="B433" s="177">
        <v>1.2</v>
      </c>
      <c r="C433" s="177" t="s">
        <v>99</v>
      </c>
      <c r="D433" s="37">
        <v>8</v>
      </c>
      <c r="E433" s="66" t="s">
        <v>146</v>
      </c>
      <c r="F433" s="66" t="s">
        <v>55</v>
      </c>
      <c r="G433" s="38">
        <v>2015</v>
      </c>
      <c r="H433" s="46">
        <v>13</v>
      </c>
      <c r="I433" s="67" t="s">
        <v>144</v>
      </c>
      <c r="J433" s="16">
        <v>3000</v>
      </c>
      <c r="K433" s="16">
        <v>39000</v>
      </c>
      <c r="L433" s="44" t="s">
        <v>102</v>
      </c>
      <c r="M433" s="44" t="s">
        <v>102</v>
      </c>
      <c r="N433" s="38">
        <v>7</v>
      </c>
      <c r="O433" s="38">
        <v>50</v>
      </c>
      <c r="P433" s="17">
        <v>0.14000000000000001</v>
      </c>
      <c r="Q433" s="16">
        <v>5460</v>
      </c>
      <c r="R433" s="16">
        <v>33540</v>
      </c>
      <c r="S433" s="16">
        <f t="shared" si="64"/>
        <v>33540</v>
      </c>
      <c r="T433" s="16">
        <f>(S433/(Notes!$I$28+Notes!$I$52))*Notes!$I$33</f>
        <v>1669.1355793532307</v>
      </c>
      <c r="U433" s="16">
        <f t="shared" si="65"/>
        <v>3520.9135579353228</v>
      </c>
      <c r="V433" s="16">
        <f t="shared" si="66"/>
        <v>38730.050000000003</v>
      </c>
      <c r="W433" s="79">
        <f t="shared" si="67"/>
        <v>7.9596794423255452E-4</v>
      </c>
      <c r="X433" s="75">
        <f t="shared" si="68"/>
        <v>35818.559999999998</v>
      </c>
      <c r="Y433" s="75">
        <f t="shared" si="69"/>
        <v>126.56</v>
      </c>
      <c r="Z433" s="82">
        <f t="shared" si="70"/>
        <v>35945.119999999995</v>
      </c>
    </row>
    <row r="434" spans="1:26" s="5" customFormat="1" ht="15" x14ac:dyDescent="0.2">
      <c r="A434" s="37">
        <v>431</v>
      </c>
      <c r="B434" s="177">
        <v>1.2</v>
      </c>
      <c r="C434" s="177" t="s">
        <v>99</v>
      </c>
      <c r="D434" s="37">
        <v>4</v>
      </c>
      <c r="E434" s="66" t="s">
        <v>143</v>
      </c>
      <c r="F434" s="66" t="s">
        <v>55</v>
      </c>
      <c r="G434" s="38">
        <v>2016</v>
      </c>
      <c r="H434" s="46">
        <v>1</v>
      </c>
      <c r="I434" s="67" t="s">
        <v>144</v>
      </c>
      <c r="J434" s="16">
        <v>1200</v>
      </c>
      <c r="K434" s="16">
        <v>1200</v>
      </c>
      <c r="L434" s="44" t="s">
        <v>102</v>
      </c>
      <c r="M434" s="44" t="s">
        <v>102</v>
      </c>
      <c r="N434" s="38">
        <v>6</v>
      </c>
      <c r="O434" s="38">
        <v>50</v>
      </c>
      <c r="P434" s="17">
        <v>0.12</v>
      </c>
      <c r="Q434" s="16">
        <v>144</v>
      </c>
      <c r="R434" s="16">
        <v>1056</v>
      </c>
      <c r="S434" s="16">
        <f t="shared" si="64"/>
        <v>1056</v>
      </c>
      <c r="T434" s="16">
        <f>(S434/(Notes!$I$28+Notes!$I$52))*Notes!$I$33</f>
        <v>52.552390333840535</v>
      </c>
      <c r="U434" s="16">
        <f t="shared" si="65"/>
        <v>110.85523903338407</v>
      </c>
      <c r="V434" s="16">
        <f t="shared" si="66"/>
        <v>1219.4100000000001</v>
      </c>
      <c r="W434" s="79">
        <f t="shared" si="67"/>
        <v>2.5060935136324876E-5</v>
      </c>
      <c r="X434" s="75">
        <f t="shared" si="68"/>
        <v>1127.74</v>
      </c>
      <c r="Y434" s="75">
        <f t="shared" si="69"/>
        <v>3.98</v>
      </c>
      <c r="Z434" s="82">
        <f t="shared" si="70"/>
        <v>1131.72</v>
      </c>
    </row>
    <row r="435" spans="1:26" s="5" customFormat="1" ht="15" x14ac:dyDescent="0.2">
      <c r="A435" s="37">
        <v>432</v>
      </c>
      <c r="B435" s="177">
        <v>1.2</v>
      </c>
      <c r="C435" s="177" t="s">
        <v>99</v>
      </c>
      <c r="D435" s="37">
        <v>6</v>
      </c>
      <c r="E435" s="66" t="s">
        <v>145</v>
      </c>
      <c r="F435" s="66" t="s">
        <v>55</v>
      </c>
      <c r="G435" s="38">
        <v>2016</v>
      </c>
      <c r="H435" s="46">
        <v>2</v>
      </c>
      <c r="I435" s="67" t="s">
        <v>144</v>
      </c>
      <c r="J435" s="16">
        <v>2000</v>
      </c>
      <c r="K435" s="16">
        <v>4000</v>
      </c>
      <c r="L435" s="44" t="s">
        <v>102</v>
      </c>
      <c r="M435" s="44" t="s">
        <v>102</v>
      </c>
      <c r="N435" s="38">
        <v>6</v>
      </c>
      <c r="O435" s="38">
        <v>50</v>
      </c>
      <c r="P435" s="17">
        <v>0.12</v>
      </c>
      <c r="Q435" s="16">
        <v>480</v>
      </c>
      <c r="R435" s="16">
        <v>3520</v>
      </c>
      <c r="S435" s="16">
        <f t="shared" si="64"/>
        <v>3520</v>
      </c>
      <c r="T435" s="16">
        <f>(S435/(Notes!$I$28+Notes!$I$52))*Notes!$I$33</f>
        <v>175.17463444613514</v>
      </c>
      <c r="U435" s="16">
        <f t="shared" si="65"/>
        <v>369.51746344461355</v>
      </c>
      <c r="V435" s="16">
        <f t="shared" si="66"/>
        <v>4064.69</v>
      </c>
      <c r="W435" s="79">
        <f t="shared" si="67"/>
        <v>8.3536244937525809E-5</v>
      </c>
      <c r="X435" s="75">
        <f t="shared" si="68"/>
        <v>3759.13</v>
      </c>
      <c r="Y435" s="75">
        <f t="shared" si="69"/>
        <v>13.28</v>
      </c>
      <c r="Z435" s="82">
        <f t="shared" si="70"/>
        <v>3772.4100000000003</v>
      </c>
    </row>
    <row r="436" spans="1:26" s="5" customFormat="1" ht="15" x14ac:dyDescent="0.2">
      <c r="A436" s="37">
        <v>433</v>
      </c>
      <c r="B436" s="177">
        <v>1.2</v>
      </c>
      <c r="C436" s="177" t="s">
        <v>99</v>
      </c>
      <c r="D436" s="37">
        <v>8</v>
      </c>
      <c r="E436" s="66" t="s">
        <v>146</v>
      </c>
      <c r="F436" s="66" t="s">
        <v>55</v>
      </c>
      <c r="G436" s="38">
        <v>2016</v>
      </c>
      <c r="H436" s="46">
        <v>13</v>
      </c>
      <c r="I436" s="67" t="s">
        <v>144</v>
      </c>
      <c r="J436" s="16">
        <v>3000</v>
      </c>
      <c r="K436" s="16">
        <v>39000</v>
      </c>
      <c r="L436" s="44" t="s">
        <v>102</v>
      </c>
      <c r="M436" s="44" t="s">
        <v>102</v>
      </c>
      <c r="N436" s="38">
        <v>6</v>
      </c>
      <c r="O436" s="38">
        <v>50</v>
      </c>
      <c r="P436" s="17">
        <v>0.12</v>
      </c>
      <c r="Q436" s="16">
        <v>4680</v>
      </c>
      <c r="R436" s="16">
        <v>34320</v>
      </c>
      <c r="S436" s="16">
        <f t="shared" si="64"/>
        <v>34320</v>
      </c>
      <c r="T436" s="16">
        <f>(S436/(Notes!$I$28+Notes!$I$52))*Notes!$I$33</f>
        <v>1707.9526858498173</v>
      </c>
      <c r="U436" s="16">
        <f t="shared" si="65"/>
        <v>3602.7952685849814</v>
      </c>
      <c r="V436" s="16">
        <f t="shared" si="66"/>
        <v>39630.75</v>
      </c>
      <c r="W436" s="79">
        <f t="shared" si="67"/>
        <v>8.1447885055388014E-4</v>
      </c>
      <c r="X436" s="75">
        <f t="shared" si="68"/>
        <v>36651.550000000003</v>
      </c>
      <c r="Y436" s="75">
        <f t="shared" si="69"/>
        <v>129.5</v>
      </c>
      <c r="Z436" s="82">
        <f t="shared" si="70"/>
        <v>36781.050000000003</v>
      </c>
    </row>
    <row r="437" spans="1:26" s="5" customFormat="1" ht="15" x14ac:dyDescent="0.2">
      <c r="A437" s="37">
        <v>434</v>
      </c>
      <c r="B437" s="177">
        <v>1.2</v>
      </c>
      <c r="C437" s="177" t="s">
        <v>99</v>
      </c>
      <c r="D437" s="37">
        <v>12</v>
      </c>
      <c r="E437" s="66" t="s">
        <v>150</v>
      </c>
      <c r="F437" s="66" t="s">
        <v>55</v>
      </c>
      <c r="G437" s="38">
        <v>2016</v>
      </c>
      <c r="H437" s="46">
        <v>5</v>
      </c>
      <c r="I437" s="67" t="s">
        <v>144</v>
      </c>
      <c r="J437" s="16">
        <v>7500</v>
      </c>
      <c r="K437" s="16">
        <v>37500</v>
      </c>
      <c r="L437" s="44" t="s">
        <v>102</v>
      </c>
      <c r="M437" s="44" t="s">
        <v>102</v>
      </c>
      <c r="N437" s="38">
        <v>6</v>
      </c>
      <c r="O437" s="38">
        <v>50</v>
      </c>
      <c r="P437" s="17">
        <v>0.12</v>
      </c>
      <c r="Q437" s="16">
        <v>4500</v>
      </c>
      <c r="R437" s="16">
        <v>33000</v>
      </c>
      <c r="S437" s="16">
        <f t="shared" si="64"/>
        <v>33000</v>
      </c>
      <c r="T437" s="16">
        <f>(S437/(Notes!$I$28+Notes!$I$52))*Notes!$I$33</f>
        <v>1642.2621979325168</v>
      </c>
      <c r="U437" s="16">
        <f t="shared" si="65"/>
        <v>3464.2262197932523</v>
      </c>
      <c r="V437" s="16">
        <f t="shared" si="66"/>
        <v>38106.49</v>
      </c>
      <c r="W437" s="79">
        <f t="shared" si="67"/>
        <v>7.8315273301269661E-4</v>
      </c>
      <c r="X437" s="75">
        <f t="shared" si="68"/>
        <v>35241.870000000003</v>
      </c>
      <c r="Y437" s="75">
        <f t="shared" si="69"/>
        <v>124.52</v>
      </c>
      <c r="Z437" s="82">
        <f t="shared" si="70"/>
        <v>35366.39</v>
      </c>
    </row>
    <row r="438" spans="1:26" s="5" customFormat="1" ht="15" x14ac:dyDescent="0.2">
      <c r="A438" s="37">
        <v>435</v>
      </c>
      <c r="B438" s="177">
        <v>1.2</v>
      </c>
      <c r="C438" s="177" t="s">
        <v>99</v>
      </c>
      <c r="D438" s="37">
        <v>4</v>
      </c>
      <c r="E438" s="66" t="s">
        <v>143</v>
      </c>
      <c r="F438" s="66" t="s">
        <v>55</v>
      </c>
      <c r="G438" s="38">
        <v>2017</v>
      </c>
      <c r="H438" s="46">
        <v>4</v>
      </c>
      <c r="I438" s="67" t="s">
        <v>144</v>
      </c>
      <c r="J438" s="16">
        <v>1200</v>
      </c>
      <c r="K438" s="16">
        <v>4800</v>
      </c>
      <c r="L438" s="44" t="s">
        <v>102</v>
      </c>
      <c r="M438" s="44" t="s">
        <v>102</v>
      </c>
      <c r="N438" s="38">
        <v>5</v>
      </c>
      <c r="O438" s="38">
        <v>50</v>
      </c>
      <c r="P438" s="17">
        <v>0.1</v>
      </c>
      <c r="Q438" s="16">
        <v>480</v>
      </c>
      <c r="R438" s="16">
        <v>4320</v>
      </c>
      <c r="S438" s="16">
        <f t="shared" si="64"/>
        <v>4320</v>
      </c>
      <c r="T438" s="16">
        <f>(S438/(Notes!$I$28+Notes!$I$52))*Notes!$I$33</f>
        <v>214.9870513657113</v>
      </c>
      <c r="U438" s="16">
        <f t="shared" si="65"/>
        <v>453.49870513657117</v>
      </c>
      <c r="V438" s="16">
        <f t="shared" si="66"/>
        <v>4988.49</v>
      </c>
      <c r="W438" s="79">
        <f t="shared" si="67"/>
        <v>1.0252189527575242E-4</v>
      </c>
      <c r="X438" s="75">
        <f t="shared" si="68"/>
        <v>4613.49</v>
      </c>
      <c r="Y438" s="75">
        <f t="shared" si="69"/>
        <v>16.3</v>
      </c>
      <c r="Z438" s="82">
        <f t="shared" si="70"/>
        <v>4629.79</v>
      </c>
    </row>
    <row r="439" spans="1:26" s="5" customFormat="1" ht="15" x14ac:dyDescent="0.2">
      <c r="A439" s="37">
        <v>436</v>
      </c>
      <c r="B439" s="177">
        <v>1.2</v>
      </c>
      <c r="C439" s="177" t="s">
        <v>99</v>
      </c>
      <c r="D439" s="37">
        <v>6</v>
      </c>
      <c r="E439" s="66" t="s">
        <v>145</v>
      </c>
      <c r="F439" s="66" t="s">
        <v>55</v>
      </c>
      <c r="G439" s="38">
        <v>2017</v>
      </c>
      <c r="H439" s="46">
        <v>12</v>
      </c>
      <c r="I439" s="67" t="s">
        <v>144</v>
      </c>
      <c r="J439" s="16">
        <v>2000</v>
      </c>
      <c r="K439" s="16">
        <v>24000</v>
      </c>
      <c r="L439" s="44" t="s">
        <v>102</v>
      </c>
      <c r="M439" s="44" t="s">
        <v>102</v>
      </c>
      <c r="N439" s="38">
        <v>5</v>
      </c>
      <c r="O439" s="38">
        <v>50</v>
      </c>
      <c r="P439" s="17">
        <v>0.1</v>
      </c>
      <c r="Q439" s="16">
        <v>2400</v>
      </c>
      <c r="R439" s="16">
        <v>21600</v>
      </c>
      <c r="S439" s="16">
        <f t="shared" si="64"/>
        <v>21600</v>
      </c>
      <c r="T439" s="16">
        <f>(S439/(Notes!$I$28+Notes!$I$52))*Notes!$I$33</f>
        <v>1074.9352568285562</v>
      </c>
      <c r="U439" s="16">
        <f t="shared" si="65"/>
        <v>2267.4935256828558</v>
      </c>
      <c r="V439" s="16">
        <f t="shared" si="66"/>
        <v>24942.43</v>
      </c>
      <c r="W439" s="79">
        <f t="shared" si="67"/>
        <v>5.126090653449813E-4</v>
      </c>
      <c r="X439" s="75">
        <f t="shared" si="68"/>
        <v>23067.41</v>
      </c>
      <c r="Y439" s="75">
        <f t="shared" si="69"/>
        <v>81.5</v>
      </c>
      <c r="Z439" s="82">
        <f t="shared" si="70"/>
        <v>23148.91</v>
      </c>
    </row>
    <row r="440" spans="1:26" s="5" customFormat="1" ht="15" x14ac:dyDescent="0.2">
      <c r="A440" s="37">
        <v>437</v>
      </c>
      <c r="B440" s="177">
        <v>1.2</v>
      </c>
      <c r="C440" s="177" t="s">
        <v>99</v>
      </c>
      <c r="D440" s="37">
        <v>8</v>
      </c>
      <c r="E440" s="66" t="s">
        <v>146</v>
      </c>
      <c r="F440" s="66" t="s">
        <v>55</v>
      </c>
      <c r="G440" s="38">
        <v>2017</v>
      </c>
      <c r="H440" s="46">
        <v>4</v>
      </c>
      <c r="I440" s="67" t="s">
        <v>144</v>
      </c>
      <c r="J440" s="16">
        <v>3000</v>
      </c>
      <c r="K440" s="16">
        <v>12000</v>
      </c>
      <c r="L440" s="44" t="s">
        <v>102</v>
      </c>
      <c r="M440" s="44" t="s">
        <v>102</v>
      </c>
      <c r="N440" s="38">
        <v>5</v>
      </c>
      <c r="O440" s="38">
        <v>50</v>
      </c>
      <c r="P440" s="17">
        <v>0.1</v>
      </c>
      <c r="Q440" s="16">
        <v>1200</v>
      </c>
      <c r="R440" s="16">
        <v>10800</v>
      </c>
      <c r="S440" s="16">
        <f t="shared" si="64"/>
        <v>10800</v>
      </c>
      <c r="T440" s="16">
        <f>(S440/(Notes!$I$28+Notes!$I$52))*Notes!$I$33</f>
        <v>537.46762841427812</v>
      </c>
      <c r="U440" s="16">
        <f t="shared" si="65"/>
        <v>1133.7467628414279</v>
      </c>
      <c r="V440" s="16">
        <f t="shared" si="66"/>
        <v>12471.21</v>
      </c>
      <c r="W440" s="79">
        <f t="shared" si="67"/>
        <v>2.5630442991404539E-4</v>
      </c>
      <c r="X440" s="75">
        <f t="shared" si="68"/>
        <v>11533.7</v>
      </c>
      <c r="Y440" s="75">
        <f t="shared" si="69"/>
        <v>40.75</v>
      </c>
      <c r="Z440" s="82">
        <f t="shared" si="70"/>
        <v>11574.45</v>
      </c>
    </row>
    <row r="441" spans="1:26" s="5" customFormat="1" ht="15" x14ac:dyDescent="0.2">
      <c r="A441" s="37">
        <v>438</v>
      </c>
      <c r="B441" s="177">
        <v>1.2</v>
      </c>
      <c r="C441" s="177" t="s">
        <v>99</v>
      </c>
      <c r="D441" s="37">
        <v>4</v>
      </c>
      <c r="E441" s="66" t="s">
        <v>143</v>
      </c>
      <c r="F441" s="66" t="s">
        <v>55</v>
      </c>
      <c r="G441" s="38">
        <v>2018</v>
      </c>
      <c r="H441" s="46">
        <v>2</v>
      </c>
      <c r="I441" s="67" t="s">
        <v>144</v>
      </c>
      <c r="J441" s="16">
        <v>1200</v>
      </c>
      <c r="K441" s="16">
        <v>2400</v>
      </c>
      <c r="L441" s="44" t="s">
        <v>102</v>
      </c>
      <c r="M441" s="44" t="s">
        <v>102</v>
      </c>
      <c r="N441" s="38">
        <v>4</v>
      </c>
      <c r="O441" s="38">
        <v>50</v>
      </c>
      <c r="P441" s="17">
        <v>0.08</v>
      </c>
      <c r="Q441" s="16">
        <v>192</v>
      </c>
      <c r="R441" s="16">
        <v>2208</v>
      </c>
      <c r="S441" s="16">
        <f t="shared" si="64"/>
        <v>2208</v>
      </c>
      <c r="T441" s="16">
        <f>(S441/(Notes!$I$28+Notes!$I$52))*Notes!$I$33</f>
        <v>109.88227069803021</v>
      </c>
      <c r="U441" s="16">
        <f t="shared" si="65"/>
        <v>231.78822706980304</v>
      </c>
      <c r="V441" s="16">
        <f t="shared" si="66"/>
        <v>2549.67</v>
      </c>
      <c r="W441" s="79">
        <f t="shared" si="67"/>
        <v>5.2400025003102683E-5</v>
      </c>
      <c r="X441" s="75">
        <f t="shared" si="68"/>
        <v>2358</v>
      </c>
      <c r="Y441" s="75">
        <f t="shared" si="69"/>
        <v>8.33</v>
      </c>
      <c r="Z441" s="82">
        <f t="shared" si="70"/>
        <v>2366.33</v>
      </c>
    </row>
    <row r="442" spans="1:26" s="5" customFormat="1" ht="15" x14ac:dyDescent="0.2">
      <c r="A442" s="37">
        <v>439</v>
      </c>
      <c r="B442" s="177">
        <v>1.2</v>
      </c>
      <c r="C442" s="177" t="s">
        <v>99</v>
      </c>
      <c r="D442" s="37">
        <v>6</v>
      </c>
      <c r="E442" s="66" t="s">
        <v>145</v>
      </c>
      <c r="F442" s="66" t="s">
        <v>55</v>
      </c>
      <c r="G442" s="38">
        <v>2018</v>
      </c>
      <c r="H442" s="46">
        <v>1</v>
      </c>
      <c r="I442" s="67" t="s">
        <v>144</v>
      </c>
      <c r="J442" s="16">
        <v>2000</v>
      </c>
      <c r="K442" s="16">
        <v>2000</v>
      </c>
      <c r="L442" s="44" t="s">
        <v>102</v>
      </c>
      <c r="M442" s="44" t="s">
        <v>102</v>
      </c>
      <c r="N442" s="38">
        <v>4</v>
      </c>
      <c r="O442" s="38">
        <v>50</v>
      </c>
      <c r="P442" s="17">
        <v>0.08</v>
      </c>
      <c r="Q442" s="16">
        <v>160</v>
      </c>
      <c r="R442" s="16">
        <v>1840</v>
      </c>
      <c r="S442" s="16">
        <f t="shared" si="64"/>
        <v>1840</v>
      </c>
      <c r="T442" s="16">
        <f>(S442/(Notes!$I$28+Notes!$I$52))*Notes!$I$33</f>
        <v>91.568558915025179</v>
      </c>
      <c r="U442" s="16">
        <f t="shared" si="65"/>
        <v>193.15685589150254</v>
      </c>
      <c r="V442" s="16">
        <f t="shared" si="66"/>
        <v>2124.73</v>
      </c>
      <c r="W442" s="79">
        <f t="shared" si="67"/>
        <v>4.3666790261030786E-5</v>
      </c>
      <c r="X442" s="75">
        <f t="shared" si="68"/>
        <v>1965.01</v>
      </c>
      <c r="Y442" s="75">
        <f t="shared" si="69"/>
        <v>6.94</v>
      </c>
      <c r="Z442" s="82">
        <f t="shared" si="70"/>
        <v>1971.95</v>
      </c>
    </row>
    <row r="443" spans="1:26" s="5" customFormat="1" ht="15" x14ac:dyDescent="0.2">
      <c r="A443" s="37">
        <v>440</v>
      </c>
      <c r="B443" s="177">
        <v>1.2</v>
      </c>
      <c r="C443" s="177" t="s">
        <v>99</v>
      </c>
      <c r="D443" s="37">
        <v>8</v>
      </c>
      <c r="E443" s="66" t="s">
        <v>146</v>
      </c>
      <c r="F443" s="66" t="s">
        <v>55</v>
      </c>
      <c r="G443" s="38">
        <v>2018</v>
      </c>
      <c r="H443" s="46">
        <v>5</v>
      </c>
      <c r="I443" s="67" t="s">
        <v>144</v>
      </c>
      <c r="J443" s="16">
        <v>3000</v>
      </c>
      <c r="K443" s="16">
        <v>15000</v>
      </c>
      <c r="L443" s="44" t="s">
        <v>102</v>
      </c>
      <c r="M443" s="44" t="s">
        <v>102</v>
      </c>
      <c r="N443" s="38">
        <v>4</v>
      </c>
      <c r="O443" s="38">
        <v>50</v>
      </c>
      <c r="P443" s="17">
        <v>0.08</v>
      </c>
      <c r="Q443" s="16">
        <v>1200</v>
      </c>
      <c r="R443" s="16">
        <v>13800</v>
      </c>
      <c r="S443" s="16">
        <f t="shared" si="64"/>
        <v>13800</v>
      </c>
      <c r="T443" s="16">
        <f>(S443/(Notes!$I$28+Notes!$I$52))*Notes!$I$33</f>
        <v>686.76419186268879</v>
      </c>
      <c r="U443" s="16">
        <f t="shared" si="65"/>
        <v>1448.676419186269</v>
      </c>
      <c r="V443" s="16">
        <f t="shared" si="66"/>
        <v>15935.44</v>
      </c>
      <c r="W443" s="79">
        <f t="shared" si="67"/>
        <v>3.2750020764861439E-4</v>
      </c>
      <c r="X443" s="75">
        <f t="shared" si="68"/>
        <v>14737.51</v>
      </c>
      <c r="Y443" s="75">
        <f t="shared" si="69"/>
        <v>52.07</v>
      </c>
      <c r="Z443" s="82">
        <f t="shared" si="70"/>
        <v>14789.58</v>
      </c>
    </row>
    <row r="444" spans="1:26" s="5" customFormat="1" ht="15" x14ac:dyDescent="0.2">
      <c r="A444" s="37">
        <v>441</v>
      </c>
      <c r="B444" s="177">
        <v>1.2</v>
      </c>
      <c r="C444" s="177" t="s">
        <v>99</v>
      </c>
      <c r="D444" s="37">
        <v>16</v>
      </c>
      <c r="E444" s="66" t="s">
        <v>151</v>
      </c>
      <c r="F444" s="66" t="s">
        <v>55</v>
      </c>
      <c r="G444" s="38">
        <v>2018</v>
      </c>
      <c r="H444" s="46">
        <v>24</v>
      </c>
      <c r="I444" s="67" t="s">
        <v>144</v>
      </c>
      <c r="J444" s="16">
        <v>10000</v>
      </c>
      <c r="K444" s="16">
        <v>240000</v>
      </c>
      <c r="L444" s="44" t="s">
        <v>102</v>
      </c>
      <c r="M444" s="44" t="s">
        <v>102</v>
      </c>
      <c r="N444" s="38">
        <v>4</v>
      </c>
      <c r="O444" s="38">
        <v>50</v>
      </c>
      <c r="P444" s="17">
        <v>0.08</v>
      </c>
      <c r="Q444" s="16">
        <v>19200</v>
      </c>
      <c r="R444" s="16">
        <v>220800</v>
      </c>
      <c r="S444" s="16">
        <f t="shared" si="64"/>
        <v>220800</v>
      </c>
      <c r="T444" s="16">
        <f>(S444/(Notes!$I$28+Notes!$I$52))*Notes!$I$33</f>
        <v>10988.227069803021</v>
      </c>
      <c r="U444" s="16">
        <f t="shared" si="65"/>
        <v>23178.822706980303</v>
      </c>
      <c r="V444" s="16">
        <f t="shared" si="66"/>
        <v>254967.05</v>
      </c>
      <c r="W444" s="79">
        <f t="shared" si="67"/>
        <v>5.2400035278947201E-3</v>
      </c>
      <c r="X444" s="75">
        <f t="shared" si="68"/>
        <v>235800.16</v>
      </c>
      <c r="Y444" s="75">
        <f t="shared" si="69"/>
        <v>833.16</v>
      </c>
      <c r="Z444" s="82">
        <f t="shared" si="70"/>
        <v>236633.32</v>
      </c>
    </row>
    <row r="445" spans="1:26" s="5" customFormat="1" ht="15" x14ac:dyDescent="0.2">
      <c r="A445" s="37">
        <v>442</v>
      </c>
      <c r="B445" s="177">
        <v>1.2</v>
      </c>
      <c r="C445" s="177" t="s">
        <v>99</v>
      </c>
      <c r="D445" s="37">
        <v>4</v>
      </c>
      <c r="E445" s="66" t="s">
        <v>143</v>
      </c>
      <c r="F445" s="66" t="s">
        <v>55</v>
      </c>
      <c r="G445" s="38">
        <v>2019</v>
      </c>
      <c r="H445" s="46">
        <v>2</v>
      </c>
      <c r="I445" s="67" t="s">
        <v>144</v>
      </c>
      <c r="J445" s="16">
        <v>1200</v>
      </c>
      <c r="K445" s="16">
        <v>2400</v>
      </c>
      <c r="L445" s="44" t="s">
        <v>102</v>
      </c>
      <c r="M445" s="44" t="s">
        <v>102</v>
      </c>
      <c r="N445" s="38">
        <v>3</v>
      </c>
      <c r="O445" s="38">
        <v>50</v>
      </c>
      <c r="P445" s="17">
        <v>0.06</v>
      </c>
      <c r="Q445" s="16">
        <v>144</v>
      </c>
      <c r="R445" s="16">
        <v>2256</v>
      </c>
      <c r="S445" s="16">
        <f t="shared" si="64"/>
        <v>2256</v>
      </c>
      <c r="T445" s="16">
        <f>(S445/(Notes!$I$28+Notes!$I$52))*Notes!$I$33</f>
        <v>112.27101571320478</v>
      </c>
      <c r="U445" s="16">
        <f t="shared" si="65"/>
        <v>236.82710157132047</v>
      </c>
      <c r="V445" s="16">
        <f t="shared" si="66"/>
        <v>2605.1</v>
      </c>
      <c r="W445" s="79">
        <f t="shared" si="67"/>
        <v>5.3539205126774362E-5</v>
      </c>
      <c r="X445" s="75">
        <f t="shared" si="68"/>
        <v>2409.2600000000002</v>
      </c>
      <c r="Y445" s="75">
        <f t="shared" si="69"/>
        <v>8.51</v>
      </c>
      <c r="Z445" s="82">
        <f t="shared" si="70"/>
        <v>2417.7700000000004</v>
      </c>
    </row>
    <row r="446" spans="1:26" s="5" customFormat="1" ht="15" x14ac:dyDescent="0.2">
      <c r="A446" s="37">
        <v>443</v>
      </c>
      <c r="B446" s="177">
        <v>1.2</v>
      </c>
      <c r="C446" s="177" t="s">
        <v>99</v>
      </c>
      <c r="D446" s="37">
        <v>6</v>
      </c>
      <c r="E446" s="66" t="s">
        <v>145</v>
      </c>
      <c r="F446" s="66" t="s">
        <v>55</v>
      </c>
      <c r="G446" s="38">
        <v>2019</v>
      </c>
      <c r="H446" s="46">
        <v>8</v>
      </c>
      <c r="I446" s="67" t="s">
        <v>144</v>
      </c>
      <c r="J446" s="16">
        <v>2000</v>
      </c>
      <c r="K446" s="16">
        <v>16000</v>
      </c>
      <c r="L446" s="44" t="s">
        <v>102</v>
      </c>
      <c r="M446" s="44" t="s">
        <v>102</v>
      </c>
      <c r="N446" s="38">
        <v>3</v>
      </c>
      <c r="O446" s="38">
        <v>50</v>
      </c>
      <c r="P446" s="17">
        <v>0.06</v>
      </c>
      <c r="Q446" s="16">
        <v>960</v>
      </c>
      <c r="R446" s="16">
        <v>15040</v>
      </c>
      <c r="S446" s="16">
        <f t="shared" si="64"/>
        <v>15040</v>
      </c>
      <c r="T446" s="16">
        <f>(S446/(Notes!$I$28+Notes!$I$52))*Notes!$I$33</f>
        <v>748.4734380880318</v>
      </c>
      <c r="U446" s="16">
        <f t="shared" si="65"/>
        <v>1578.8473438088033</v>
      </c>
      <c r="V446" s="16">
        <f t="shared" si="66"/>
        <v>17367.32</v>
      </c>
      <c r="W446" s="79">
        <f t="shared" si="67"/>
        <v>3.5692776015597521E-4</v>
      </c>
      <c r="X446" s="75">
        <f t="shared" si="68"/>
        <v>16061.75</v>
      </c>
      <c r="Y446" s="75">
        <f t="shared" si="69"/>
        <v>56.75</v>
      </c>
      <c r="Z446" s="82">
        <f t="shared" si="70"/>
        <v>16118.5</v>
      </c>
    </row>
    <row r="447" spans="1:26" s="5" customFormat="1" ht="15" x14ac:dyDescent="0.2">
      <c r="A447" s="37">
        <v>444</v>
      </c>
      <c r="B447" s="177">
        <v>1.2</v>
      </c>
      <c r="C447" s="177" t="s">
        <v>99</v>
      </c>
      <c r="D447" s="37">
        <v>8</v>
      </c>
      <c r="E447" s="66" t="s">
        <v>146</v>
      </c>
      <c r="F447" s="66" t="s">
        <v>55</v>
      </c>
      <c r="G447" s="38">
        <v>2019</v>
      </c>
      <c r="H447" s="46">
        <v>8</v>
      </c>
      <c r="I447" s="67" t="s">
        <v>144</v>
      </c>
      <c r="J447" s="16">
        <v>3000</v>
      </c>
      <c r="K447" s="16">
        <v>24000</v>
      </c>
      <c r="L447" s="44" t="s">
        <v>102</v>
      </c>
      <c r="M447" s="44" t="s">
        <v>102</v>
      </c>
      <c r="N447" s="38">
        <v>3</v>
      </c>
      <c r="O447" s="38">
        <v>50</v>
      </c>
      <c r="P447" s="17">
        <v>0.06</v>
      </c>
      <c r="Q447" s="16">
        <v>1440</v>
      </c>
      <c r="R447" s="16">
        <v>22560</v>
      </c>
      <c r="S447" s="16">
        <f t="shared" si="64"/>
        <v>22560</v>
      </c>
      <c r="T447" s="16">
        <f>(S447/(Notes!$I$28+Notes!$I$52))*Notes!$I$33</f>
        <v>1122.7101571320479</v>
      </c>
      <c r="U447" s="16">
        <f t="shared" si="65"/>
        <v>2368.2710157132051</v>
      </c>
      <c r="V447" s="16">
        <f t="shared" si="66"/>
        <v>26050.98</v>
      </c>
      <c r="W447" s="79">
        <f t="shared" si="67"/>
        <v>5.3539164023396282E-4</v>
      </c>
      <c r="X447" s="75">
        <f t="shared" si="68"/>
        <v>24092.62</v>
      </c>
      <c r="Y447" s="75">
        <f t="shared" si="69"/>
        <v>85.13</v>
      </c>
      <c r="Z447" s="82">
        <f t="shared" si="70"/>
        <v>24177.75</v>
      </c>
    </row>
    <row r="448" spans="1:26" s="5" customFormat="1" ht="15" x14ac:dyDescent="0.2">
      <c r="A448" s="37">
        <v>445</v>
      </c>
      <c r="B448" s="177">
        <v>1.2</v>
      </c>
      <c r="C448" s="177" t="s">
        <v>99</v>
      </c>
      <c r="D448" s="37">
        <v>4</v>
      </c>
      <c r="E448" s="66" t="s">
        <v>143</v>
      </c>
      <c r="F448" s="66" t="s">
        <v>55</v>
      </c>
      <c r="G448" s="38">
        <v>2020</v>
      </c>
      <c r="H448" s="46">
        <v>6</v>
      </c>
      <c r="I448" s="67" t="s">
        <v>144</v>
      </c>
      <c r="J448" s="16">
        <v>1200</v>
      </c>
      <c r="K448" s="16">
        <v>7200</v>
      </c>
      <c r="L448" s="44" t="s">
        <v>102</v>
      </c>
      <c r="M448" s="44" t="s">
        <v>102</v>
      </c>
      <c r="N448" s="38">
        <v>2</v>
      </c>
      <c r="O448" s="38">
        <v>50</v>
      </c>
      <c r="P448" s="17">
        <v>0.04</v>
      </c>
      <c r="Q448" s="16">
        <v>288</v>
      </c>
      <c r="R448" s="16">
        <v>6912</v>
      </c>
      <c r="S448" s="16">
        <f t="shared" si="64"/>
        <v>6912</v>
      </c>
      <c r="T448" s="16">
        <f>(S448/(Notes!$I$28+Notes!$I$52))*Notes!$I$33</f>
        <v>343.97928218513806</v>
      </c>
      <c r="U448" s="16">
        <f t="shared" si="65"/>
        <v>725.59792821851386</v>
      </c>
      <c r="V448" s="16">
        <f t="shared" si="66"/>
        <v>7981.58</v>
      </c>
      <c r="W448" s="79">
        <f t="shared" si="67"/>
        <v>1.6403495023444771E-4</v>
      </c>
      <c r="X448" s="75">
        <f t="shared" si="68"/>
        <v>7381.57</v>
      </c>
      <c r="Y448" s="75">
        <f t="shared" si="69"/>
        <v>26.08</v>
      </c>
      <c r="Z448" s="82">
        <f t="shared" si="70"/>
        <v>7407.65</v>
      </c>
    </row>
    <row r="449" spans="1:26" s="5" customFormat="1" ht="15" x14ac:dyDescent="0.2">
      <c r="A449" s="37">
        <v>446</v>
      </c>
      <c r="B449" s="177">
        <v>1.2</v>
      </c>
      <c r="C449" s="177" t="s">
        <v>99</v>
      </c>
      <c r="D449" s="37">
        <v>6</v>
      </c>
      <c r="E449" s="66" t="s">
        <v>145</v>
      </c>
      <c r="F449" s="66" t="s">
        <v>55</v>
      </c>
      <c r="G449" s="38">
        <v>2020</v>
      </c>
      <c r="H449" s="46">
        <v>16</v>
      </c>
      <c r="I449" s="67" t="s">
        <v>144</v>
      </c>
      <c r="J449" s="16">
        <v>2000</v>
      </c>
      <c r="K449" s="16">
        <v>32000</v>
      </c>
      <c r="L449" s="44" t="s">
        <v>102</v>
      </c>
      <c r="M449" s="44" t="s">
        <v>102</v>
      </c>
      <c r="N449" s="38">
        <v>2</v>
      </c>
      <c r="O449" s="38">
        <v>50</v>
      </c>
      <c r="P449" s="17">
        <v>0.04</v>
      </c>
      <c r="Q449" s="16">
        <v>1280</v>
      </c>
      <c r="R449" s="16">
        <v>30720</v>
      </c>
      <c r="S449" s="16">
        <f t="shared" si="64"/>
        <v>30720</v>
      </c>
      <c r="T449" s="16">
        <f>(S449/(Notes!$I$28+Notes!$I$52))*Notes!$I$33</f>
        <v>1528.7968097117248</v>
      </c>
      <c r="U449" s="16">
        <f t="shared" si="65"/>
        <v>3224.879680971173</v>
      </c>
      <c r="V449" s="16">
        <f t="shared" si="66"/>
        <v>35473.68</v>
      </c>
      <c r="W449" s="79">
        <f t="shared" si="67"/>
        <v>7.2904404058253167E-4</v>
      </c>
      <c r="X449" s="75">
        <f t="shared" si="68"/>
        <v>32806.980000000003</v>
      </c>
      <c r="Y449" s="75">
        <f t="shared" si="69"/>
        <v>115.92</v>
      </c>
      <c r="Z449" s="82">
        <f t="shared" si="70"/>
        <v>32922.9</v>
      </c>
    </row>
    <row r="450" spans="1:26" s="5" customFormat="1" ht="15" x14ac:dyDescent="0.2">
      <c r="A450" s="37">
        <v>447</v>
      </c>
      <c r="B450" s="177">
        <v>1.2</v>
      </c>
      <c r="C450" s="177" t="s">
        <v>99</v>
      </c>
      <c r="D450" s="37">
        <v>4</v>
      </c>
      <c r="E450" s="66" t="s">
        <v>143</v>
      </c>
      <c r="F450" s="66" t="s">
        <v>55</v>
      </c>
      <c r="G450" s="38">
        <v>2021</v>
      </c>
      <c r="H450" s="46">
        <v>4</v>
      </c>
      <c r="I450" s="67" t="s">
        <v>144</v>
      </c>
      <c r="J450" s="16">
        <v>1200</v>
      </c>
      <c r="K450" s="16">
        <v>4800</v>
      </c>
      <c r="L450" s="44" t="s">
        <v>102</v>
      </c>
      <c r="M450" s="44" t="s">
        <v>102</v>
      </c>
      <c r="N450" s="38">
        <v>1</v>
      </c>
      <c r="O450" s="38">
        <v>50</v>
      </c>
      <c r="P450" s="17">
        <v>0.02</v>
      </c>
      <c r="Q450" s="16">
        <v>96</v>
      </c>
      <c r="R450" s="16">
        <v>4704</v>
      </c>
      <c r="S450" s="16">
        <f t="shared" si="64"/>
        <v>4704</v>
      </c>
      <c r="T450" s="16">
        <f>(S450/(Notes!$I$28+Notes!$I$52))*Notes!$I$33</f>
        <v>234.09701148710784</v>
      </c>
      <c r="U450" s="16">
        <f t="shared" si="65"/>
        <v>493.80970114871081</v>
      </c>
      <c r="V450" s="16">
        <f t="shared" si="66"/>
        <v>5431.91</v>
      </c>
      <c r="W450" s="79">
        <f t="shared" si="67"/>
        <v>1.1163492523134503E-4</v>
      </c>
      <c r="X450" s="75">
        <f t="shared" si="68"/>
        <v>5023.57</v>
      </c>
      <c r="Y450" s="75">
        <f t="shared" si="69"/>
        <v>17.75</v>
      </c>
      <c r="Z450" s="82">
        <f t="shared" si="70"/>
        <v>5041.32</v>
      </c>
    </row>
    <row r="451" spans="1:26" s="5" customFormat="1" ht="15" x14ac:dyDescent="0.2">
      <c r="A451" s="37">
        <v>448</v>
      </c>
      <c r="B451" s="177">
        <v>1.2</v>
      </c>
      <c r="C451" s="177" t="s">
        <v>99</v>
      </c>
      <c r="D451" s="37">
        <v>6</v>
      </c>
      <c r="E451" s="66" t="s">
        <v>145</v>
      </c>
      <c r="F451" s="66" t="s">
        <v>55</v>
      </c>
      <c r="G451" s="38">
        <v>2021</v>
      </c>
      <c r="H451" s="46">
        <v>19</v>
      </c>
      <c r="I451" s="67" t="s">
        <v>144</v>
      </c>
      <c r="J451" s="16">
        <v>2000</v>
      </c>
      <c r="K451" s="16">
        <v>38000</v>
      </c>
      <c r="L451" s="44" t="s">
        <v>102</v>
      </c>
      <c r="M451" s="44" t="s">
        <v>102</v>
      </c>
      <c r="N451" s="38">
        <v>1</v>
      </c>
      <c r="O451" s="38">
        <v>50</v>
      </c>
      <c r="P451" s="17">
        <v>0.02</v>
      </c>
      <c r="Q451" s="16">
        <v>760</v>
      </c>
      <c r="R451" s="16">
        <v>37240</v>
      </c>
      <c r="S451" s="16">
        <f t="shared" si="64"/>
        <v>37240</v>
      </c>
      <c r="T451" s="16">
        <f>(S451/(Notes!$I$28+Notes!$I$52))*Notes!$I$33</f>
        <v>1853.2680076062704</v>
      </c>
      <c r="U451" s="16">
        <f t="shared" si="65"/>
        <v>3909.3268007606271</v>
      </c>
      <c r="V451" s="16">
        <f t="shared" si="66"/>
        <v>43002.59</v>
      </c>
      <c r="W451" s="79">
        <f t="shared" si="67"/>
        <v>8.8377585773773593E-4</v>
      </c>
      <c r="X451" s="75">
        <f t="shared" si="68"/>
        <v>39769.910000000003</v>
      </c>
      <c r="Y451" s="75">
        <f t="shared" si="69"/>
        <v>140.52000000000001</v>
      </c>
      <c r="Z451" s="82">
        <f t="shared" si="70"/>
        <v>39910.43</v>
      </c>
    </row>
    <row r="452" spans="1:26" s="5" customFormat="1" ht="15" x14ac:dyDescent="0.2">
      <c r="A452" s="37">
        <v>449</v>
      </c>
      <c r="B452" s="177">
        <v>1.2</v>
      </c>
      <c r="C452" s="177" t="s">
        <v>99</v>
      </c>
      <c r="D452" s="37">
        <v>2</v>
      </c>
      <c r="E452" s="66" t="s">
        <v>152</v>
      </c>
      <c r="F452" s="66" t="s">
        <v>55</v>
      </c>
      <c r="G452" s="38">
        <v>1984</v>
      </c>
      <c r="H452" s="46">
        <v>1</v>
      </c>
      <c r="I452" s="67" t="s">
        <v>144</v>
      </c>
      <c r="J452" s="16">
        <v>450</v>
      </c>
      <c r="K452" s="16">
        <v>450</v>
      </c>
      <c r="L452" s="44" t="s">
        <v>102</v>
      </c>
      <c r="M452" s="44" t="s">
        <v>102</v>
      </c>
      <c r="N452" s="38">
        <v>38</v>
      </c>
      <c r="O452" s="38">
        <v>50</v>
      </c>
      <c r="P452" s="17">
        <v>0.76</v>
      </c>
      <c r="Q452" s="16">
        <v>342</v>
      </c>
      <c r="R452" s="16">
        <v>108</v>
      </c>
      <c r="S452" s="16">
        <f t="shared" si="64"/>
        <v>108</v>
      </c>
      <c r="T452" s="16">
        <f>(S452/(Notes!$I$28+Notes!$I$52))*Notes!$I$33</f>
        <v>5.3746762841427822</v>
      </c>
      <c r="U452" s="16">
        <f t="shared" si="65"/>
        <v>11.337467628414279</v>
      </c>
      <c r="V452" s="16">
        <f t="shared" si="66"/>
        <v>124.71</v>
      </c>
      <c r="W452" s="79">
        <f t="shared" si="67"/>
        <v>2.5630011405934632E-6</v>
      </c>
      <c r="X452" s="75">
        <f t="shared" si="68"/>
        <v>115.34</v>
      </c>
      <c r="Y452" s="75">
        <f t="shared" si="69"/>
        <v>0.41</v>
      </c>
      <c r="Z452" s="82">
        <f t="shared" si="70"/>
        <v>115.75</v>
      </c>
    </row>
    <row r="453" spans="1:26" s="5" customFormat="1" ht="15" x14ac:dyDescent="0.2">
      <c r="A453" s="37">
        <v>450</v>
      </c>
      <c r="B453" s="177">
        <v>1.2</v>
      </c>
      <c r="C453" s="177" t="s">
        <v>99</v>
      </c>
      <c r="D453" s="37">
        <v>2</v>
      </c>
      <c r="E453" s="66" t="s">
        <v>152</v>
      </c>
      <c r="F453" s="66" t="s">
        <v>55</v>
      </c>
      <c r="G453" s="38">
        <v>1988</v>
      </c>
      <c r="H453" s="46">
        <v>1</v>
      </c>
      <c r="I453" s="67" t="s">
        <v>144</v>
      </c>
      <c r="J453" s="16">
        <v>450</v>
      </c>
      <c r="K453" s="16">
        <v>450</v>
      </c>
      <c r="L453" s="44" t="s">
        <v>102</v>
      </c>
      <c r="M453" s="44" t="s">
        <v>102</v>
      </c>
      <c r="N453" s="38">
        <v>34</v>
      </c>
      <c r="O453" s="38">
        <v>50</v>
      </c>
      <c r="P453" s="17">
        <v>0.68</v>
      </c>
      <c r="Q453" s="16">
        <v>306</v>
      </c>
      <c r="R453" s="16">
        <v>144</v>
      </c>
      <c r="S453" s="16">
        <f t="shared" si="64"/>
        <v>144</v>
      </c>
      <c r="T453" s="16">
        <f>(S453/(Notes!$I$28+Notes!$I$52))*Notes!$I$33</f>
        <v>7.1662350455237096</v>
      </c>
      <c r="U453" s="16">
        <f t="shared" si="65"/>
        <v>15.116623504552372</v>
      </c>
      <c r="V453" s="16">
        <f t="shared" si="66"/>
        <v>166.28</v>
      </c>
      <c r="W453" s="79">
        <f t="shared" si="67"/>
        <v>3.4173348541246179E-6</v>
      </c>
      <c r="X453" s="75">
        <f t="shared" si="68"/>
        <v>153.78</v>
      </c>
      <c r="Y453" s="75">
        <f t="shared" si="69"/>
        <v>0.54</v>
      </c>
      <c r="Z453" s="82">
        <f t="shared" si="70"/>
        <v>154.32</v>
      </c>
    </row>
    <row r="454" spans="1:26" s="5" customFormat="1" ht="15" x14ac:dyDescent="0.2">
      <c r="A454" s="37">
        <v>451</v>
      </c>
      <c r="B454" s="177">
        <v>1.2</v>
      </c>
      <c r="C454" s="177" t="s">
        <v>99</v>
      </c>
      <c r="D454" s="37">
        <v>2</v>
      </c>
      <c r="E454" s="66" t="s">
        <v>152</v>
      </c>
      <c r="F454" s="66" t="s">
        <v>55</v>
      </c>
      <c r="G454" s="38">
        <v>1992</v>
      </c>
      <c r="H454" s="46">
        <v>1</v>
      </c>
      <c r="I454" s="67" t="s">
        <v>144</v>
      </c>
      <c r="J454" s="16">
        <v>450</v>
      </c>
      <c r="K454" s="16">
        <v>450</v>
      </c>
      <c r="L454" s="44" t="s">
        <v>102</v>
      </c>
      <c r="M454" s="44" t="s">
        <v>102</v>
      </c>
      <c r="N454" s="38">
        <v>30</v>
      </c>
      <c r="O454" s="38">
        <v>50</v>
      </c>
      <c r="P454" s="17">
        <v>0.6</v>
      </c>
      <c r="Q454" s="16">
        <v>270</v>
      </c>
      <c r="R454" s="16">
        <v>180</v>
      </c>
      <c r="S454" s="16">
        <f t="shared" si="64"/>
        <v>180</v>
      </c>
      <c r="T454" s="16">
        <f>(S454/(Notes!$I$28+Notes!$I$52))*Notes!$I$33</f>
        <v>8.9577938069046379</v>
      </c>
      <c r="U454" s="16">
        <f t="shared" si="65"/>
        <v>18.895779380690467</v>
      </c>
      <c r="V454" s="16">
        <f t="shared" si="66"/>
        <v>207.85</v>
      </c>
      <c r="W454" s="79">
        <f t="shared" si="67"/>
        <v>4.2716685676557722E-6</v>
      </c>
      <c r="X454" s="75">
        <f t="shared" si="68"/>
        <v>192.23</v>
      </c>
      <c r="Y454" s="75">
        <f t="shared" si="69"/>
        <v>0.68</v>
      </c>
      <c r="Z454" s="82">
        <f t="shared" si="70"/>
        <v>192.91</v>
      </c>
    </row>
    <row r="455" spans="1:26" s="5" customFormat="1" ht="15" x14ac:dyDescent="0.2">
      <c r="A455" s="37">
        <v>452</v>
      </c>
      <c r="B455" s="177">
        <v>1.2</v>
      </c>
      <c r="C455" s="177" t="s">
        <v>99</v>
      </c>
      <c r="D455" s="37">
        <v>2</v>
      </c>
      <c r="E455" s="66" t="s">
        <v>152</v>
      </c>
      <c r="F455" s="66" t="s">
        <v>55</v>
      </c>
      <c r="G455" s="38">
        <v>2003</v>
      </c>
      <c r="H455" s="46">
        <v>1</v>
      </c>
      <c r="I455" s="67" t="s">
        <v>144</v>
      </c>
      <c r="J455" s="16">
        <v>450</v>
      </c>
      <c r="K455" s="16">
        <v>450</v>
      </c>
      <c r="L455" s="44" t="s">
        <v>102</v>
      </c>
      <c r="M455" s="44" t="s">
        <v>102</v>
      </c>
      <c r="N455" s="38">
        <v>19</v>
      </c>
      <c r="O455" s="38">
        <v>50</v>
      </c>
      <c r="P455" s="17">
        <v>0.38</v>
      </c>
      <c r="Q455" s="16">
        <v>171</v>
      </c>
      <c r="R455" s="16">
        <v>279</v>
      </c>
      <c r="S455" s="16">
        <f t="shared" si="64"/>
        <v>279</v>
      </c>
      <c r="T455" s="16">
        <f>(S455/(Notes!$I$28+Notes!$I$52))*Notes!$I$33</f>
        <v>13.884580400702188</v>
      </c>
      <c r="U455" s="16">
        <f t="shared" si="65"/>
        <v>29.288458040070221</v>
      </c>
      <c r="V455" s="16">
        <f t="shared" si="66"/>
        <v>322.17</v>
      </c>
      <c r="W455" s="79">
        <f t="shared" si="67"/>
        <v>6.6211376590890557E-6</v>
      </c>
      <c r="X455" s="75">
        <f t="shared" si="68"/>
        <v>297.95</v>
      </c>
      <c r="Y455" s="75">
        <f t="shared" si="69"/>
        <v>1.05</v>
      </c>
      <c r="Z455" s="82">
        <f t="shared" si="70"/>
        <v>299</v>
      </c>
    </row>
    <row r="456" spans="1:26" s="5" customFormat="1" ht="15" x14ac:dyDescent="0.2">
      <c r="A456" s="37">
        <v>453</v>
      </c>
      <c r="B456" s="177">
        <v>1.2</v>
      </c>
      <c r="C456" s="177" t="s">
        <v>99</v>
      </c>
      <c r="D456" s="37">
        <v>2</v>
      </c>
      <c r="E456" s="66" t="s">
        <v>152</v>
      </c>
      <c r="F456" s="66" t="s">
        <v>55</v>
      </c>
      <c r="G456" s="38">
        <v>2022</v>
      </c>
      <c r="H456" s="46">
        <v>1</v>
      </c>
      <c r="I456" s="67" t="s">
        <v>144</v>
      </c>
      <c r="J456" s="16">
        <v>450</v>
      </c>
      <c r="K456" s="16">
        <v>450</v>
      </c>
      <c r="L456" s="44" t="s">
        <v>102</v>
      </c>
      <c r="M456" s="44" t="s">
        <v>102</v>
      </c>
      <c r="N456" s="38">
        <v>0</v>
      </c>
      <c r="O456" s="38">
        <v>50</v>
      </c>
      <c r="P456" s="17">
        <v>0</v>
      </c>
      <c r="Q456" s="16">
        <v>0</v>
      </c>
      <c r="R456" s="16">
        <v>450</v>
      </c>
      <c r="S456" s="16">
        <f t="shared" ref="S456:S463" si="71">R456</f>
        <v>450</v>
      </c>
      <c r="T456" s="16">
        <f>(S456/(Notes!$I$28+Notes!$I$52))*Notes!$I$33</f>
        <v>22.394484517261592</v>
      </c>
      <c r="U456" s="16">
        <f t="shared" ref="U456:U463" si="72">(S456+T456)*0.1</f>
        <v>47.239448451726162</v>
      </c>
      <c r="V456" s="16">
        <f t="shared" ref="V456:V463" si="73">ROUND(S456+T456+U456,2)</f>
        <v>519.63</v>
      </c>
      <c r="W456" s="79">
        <f t="shared" ref="W456:W463" si="74">V456/($V$1418)</f>
        <v>1.0679274177584647E-5</v>
      </c>
      <c r="X456" s="75">
        <f t="shared" ref="X456:X463" si="75">ROUND(W456*($X$1),2)</f>
        <v>480.57</v>
      </c>
      <c r="Y456" s="75">
        <f t="shared" ref="Y456:Y463" si="76">ROUND(W456*$Y$2,2)</f>
        <v>1.7</v>
      </c>
      <c r="Z456" s="82">
        <f t="shared" si="70"/>
        <v>482.27</v>
      </c>
    </row>
    <row r="457" spans="1:26" s="5" customFormat="1" ht="15" x14ac:dyDescent="0.2">
      <c r="A457" s="37">
        <v>454</v>
      </c>
      <c r="B457" s="177">
        <v>1.2</v>
      </c>
      <c r="C457" s="177" t="s">
        <v>99</v>
      </c>
      <c r="D457" s="37">
        <v>6</v>
      </c>
      <c r="E457" s="66" t="s">
        <v>153</v>
      </c>
      <c r="F457" s="66" t="s">
        <v>55</v>
      </c>
      <c r="G457" s="38">
        <v>1999</v>
      </c>
      <c r="H457" s="46">
        <v>1</v>
      </c>
      <c r="I457" s="67" t="s">
        <v>144</v>
      </c>
      <c r="J457" s="16">
        <v>3500</v>
      </c>
      <c r="K457" s="16">
        <v>3500</v>
      </c>
      <c r="L457" s="44" t="s">
        <v>102</v>
      </c>
      <c r="M457" s="44" t="s">
        <v>102</v>
      </c>
      <c r="N457" s="38">
        <v>23</v>
      </c>
      <c r="O457" s="38">
        <v>50</v>
      </c>
      <c r="P457" s="17">
        <v>0.46</v>
      </c>
      <c r="Q457" s="16">
        <v>1610</v>
      </c>
      <c r="R457" s="16">
        <v>1890</v>
      </c>
      <c r="S457" s="16">
        <f t="shared" si="71"/>
        <v>1890</v>
      </c>
      <c r="T457" s="16">
        <f>(S457/(Notes!$I$28+Notes!$I$52))*Notes!$I$33</f>
        <v>94.056834972498677</v>
      </c>
      <c r="U457" s="16">
        <f t="shared" si="72"/>
        <v>198.40568349724987</v>
      </c>
      <c r="V457" s="16">
        <f t="shared" si="73"/>
        <v>2182.46</v>
      </c>
      <c r="W457" s="79">
        <f t="shared" si="74"/>
        <v>4.4853239269502126E-5</v>
      </c>
      <c r="X457" s="75">
        <f t="shared" si="75"/>
        <v>2018.4</v>
      </c>
      <c r="Y457" s="75">
        <f t="shared" si="76"/>
        <v>7.13</v>
      </c>
      <c r="Z457" s="82">
        <f t="shared" si="70"/>
        <v>2025.5300000000002</v>
      </c>
    </row>
    <row r="458" spans="1:26" s="5" customFormat="1" ht="15" x14ac:dyDescent="0.2">
      <c r="A458" s="37">
        <v>455</v>
      </c>
      <c r="B458" s="177">
        <v>1.2</v>
      </c>
      <c r="C458" s="177" t="s">
        <v>99</v>
      </c>
      <c r="D458" s="37">
        <v>8</v>
      </c>
      <c r="E458" s="66" t="s">
        <v>154</v>
      </c>
      <c r="F458" s="66" t="s">
        <v>55</v>
      </c>
      <c r="G458" s="38">
        <v>1999</v>
      </c>
      <c r="H458" s="46">
        <v>1</v>
      </c>
      <c r="I458" s="67" t="s">
        <v>144</v>
      </c>
      <c r="J458" s="16">
        <v>5000</v>
      </c>
      <c r="K458" s="16">
        <v>5000</v>
      </c>
      <c r="L458" s="44" t="s">
        <v>102</v>
      </c>
      <c r="M458" s="44" t="s">
        <v>102</v>
      </c>
      <c r="N458" s="38">
        <v>23</v>
      </c>
      <c r="O458" s="38">
        <v>50</v>
      </c>
      <c r="P458" s="17">
        <v>0.46</v>
      </c>
      <c r="Q458" s="16">
        <v>2300</v>
      </c>
      <c r="R458" s="16">
        <v>2700</v>
      </c>
      <c r="S458" s="16">
        <f t="shared" si="71"/>
        <v>2700</v>
      </c>
      <c r="T458" s="16">
        <f>(S458/(Notes!$I$28+Notes!$I$52))*Notes!$I$33</f>
        <v>134.36690710356953</v>
      </c>
      <c r="U458" s="16">
        <f t="shared" si="72"/>
        <v>283.43669071035697</v>
      </c>
      <c r="V458" s="16">
        <f t="shared" si="73"/>
        <v>3117.8</v>
      </c>
      <c r="W458" s="79">
        <f t="shared" si="74"/>
        <v>6.4076056099288749E-5</v>
      </c>
      <c r="X458" s="75">
        <f t="shared" si="75"/>
        <v>2883.42</v>
      </c>
      <c r="Y458" s="75">
        <f t="shared" si="76"/>
        <v>10.19</v>
      </c>
      <c r="Z458" s="82">
        <f t="shared" si="70"/>
        <v>2893.61</v>
      </c>
    </row>
    <row r="459" spans="1:26" s="5" customFormat="1" ht="15" x14ac:dyDescent="0.2">
      <c r="A459" s="37">
        <v>456</v>
      </c>
      <c r="B459" s="177">
        <v>1.2</v>
      </c>
      <c r="C459" s="177" t="s">
        <v>99</v>
      </c>
      <c r="D459" s="35">
        <v>0.75</v>
      </c>
      <c r="E459" s="66" t="s">
        <v>155</v>
      </c>
      <c r="F459" s="66" t="s">
        <v>55</v>
      </c>
      <c r="G459" s="38">
        <v>1965</v>
      </c>
      <c r="H459" s="46">
        <v>3</v>
      </c>
      <c r="I459" s="67" t="s">
        <v>144</v>
      </c>
      <c r="J459" s="16">
        <v>4500</v>
      </c>
      <c r="K459" s="16">
        <v>13500</v>
      </c>
      <c r="L459" s="44" t="s">
        <v>102</v>
      </c>
      <c r="M459" s="44" t="s">
        <v>102</v>
      </c>
      <c r="N459" s="38">
        <v>57</v>
      </c>
      <c r="O459" s="38">
        <v>50</v>
      </c>
      <c r="P459" s="17">
        <v>1</v>
      </c>
      <c r="Q459" s="16">
        <v>13500</v>
      </c>
      <c r="R459" s="16">
        <v>0</v>
      </c>
      <c r="S459" s="16">
        <f t="shared" si="71"/>
        <v>0</v>
      </c>
      <c r="T459" s="16">
        <f>(S459/(Notes!$I$28+Notes!$I$52))*Notes!$I$33</f>
        <v>0</v>
      </c>
      <c r="U459" s="16">
        <f t="shared" si="72"/>
        <v>0</v>
      </c>
      <c r="V459" s="16">
        <f t="shared" si="73"/>
        <v>0</v>
      </c>
      <c r="W459" s="79">
        <f t="shared" si="74"/>
        <v>0</v>
      </c>
      <c r="X459" s="75">
        <f t="shared" si="75"/>
        <v>0</v>
      </c>
      <c r="Y459" s="75">
        <f t="shared" si="76"/>
        <v>0</v>
      </c>
      <c r="Z459" s="82">
        <f t="shared" si="70"/>
        <v>0</v>
      </c>
    </row>
    <row r="460" spans="1:26" s="5" customFormat="1" ht="15" x14ac:dyDescent="0.2">
      <c r="A460" s="37">
        <v>457</v>
      </c>
      <c r="B460" s="177">
        <v>1.2</v>
      </c>
      <c r="C460" s="177" t="s">
        <v>99</v>
      </c>
      <c r="D460" s="37">
        <v>1</v>
      </c>
      <c r="E460" s="66" t="s">
        <v>156</v>
      </c>
      <c r="F460" s="66" t="s">
        <v>55</v>
      </c>
      <c r="G460" s="38">
        <v>1997</v>
      </c>
      <c r="H460" s="46">
        <v>1</v>
      </c>
      <c r="I460" s="67" t="s">
        <v>144</v>
      </c>
      <c r="J460" s="16">
        <v>6000</v>
      </c>
      <c r="K460" s="16">
        <v>6000</v>
      </c>
      <c r="L460" s="44" t="s">
        <v>102</v>
      </c>
      <c r="M460" s="44" t="s">
        <v>102</v>
      </c>
      <c r="N460" s="38">
        <v>25</v>
      </c>
      <c r="O460" s="38">
        <v>50</v>
      </c>
      <c r="P460" s="17">
        <v>0.5</v>
      </c>
      <c r="Q460" s="16">
        <v>3000</v>
      </c>
      <c r="R460" s="16">
        <v>3000</v>
      </c>
      <c r="S460" s="16">
        <f t="shared" si="71"/>
        <v>3000</v>
      </c>
      <c r="T460" s="16">
        <f>(S460/(Notes!$I$28+Notes!$I$52))*Notes!$I$33</f>
        <v>149.29656344841061</v>
      </c>
      <c r="U460" s="16">
        <f t="shared" si="72"/>
        <v>314.92965634484108</v>
      </c>
      <c r="V460" s="16">
        <f t="shared" si="73"/>
        <v>3464.23</v>
      </c>
      <c r="W460" s="79">
        <f t="shared" si="74"/>
        <v>7.1195777734568951E-5</v>
      </c>
      <c r="X460" s="75">
        <f t="shared" si="75"/>
        <v>3203.81</v>
      </c>
      <c r="Y460" s="75">
        <f t="shared" si="76"/>
        <v>11.32</v>
      </c>
      <c r="Z460" s="82">
        <f t="shared" si="70"/>
        <v>3215.13</v>
      </c>
    </row>
    <row r="461" spans="1:26" s="5" customFormat="1" ht="15" x14ac:dyDescent="0.2">
      <c r="A461" s="37">
        <v>458</v>
      </c>
      <c r="B461" s="177">
        <v>1.2</v>
      </c>
      <c r="C461" s="177" t="s">
        <v>99</v>
      </c>
      <c r="D461" s="37">
        <v>2</v>
      </c>
      <c r="E461" s="66" t="s">
        <v>157</v>
      </c>
      <c r="F461" s="66" t="s">
        <v>55</v>
      </c>
      <c r="G461" s="38">
        <v>1992</v>
      </c>
      <c r="H461" s="46">
        <v>2</v>
      </c>
      <c r="I461" s="67" t="s">
        <v>144</v>
      </c>
      <c r="J461" s="16">
        <v>8500</v>
      </c>
      <c r="K461" s="16">
        <v>17000</v>
      </c>
      <c r="L461" s="44" t="s">
        <v>102</v>
      </c>
      <c r="M461" s="44" t="s">
        <v>102</v>
      </c>
      <c r="N461" s="38">
        <v>30</v>
      </c>
      <c r="O461" s="38">
        <v>50</v>
      </c>
      <c r="P461" s="17">
        <v>0.6</v>
      </c>
      <c r="Q461" s="16">
        <v>10200</v>
      </c>
      <c r="R461" s="16">
        <v>6800</v>
      </c>
      <c r="S461" s="16">
        <f t="shared" si="71"/>
        <v>6800</v>
      </c>
      <c r="T461" s="16">
        <f>(S461/(Notes!$I$28+Notes!$I$52))*Notes!$I$33</f>
        <v>338.40554381639737</v>
      </c>
      <c r="U461" s="16">
        <f t="shared" si="72"/>
        <v>713.84055438163978</v>
      </c>
      <c r="V461" s="16">
        <f t="shared" si="73"/>
        <v>7852.25</v>
      </c>
      <c r="W461" s="79">
        <f t="shared" si="74"/>
        <v>1.6137700029047409E-4</v>
      </c>
      <c r="X461" s="75">
        <f t="shared" si="75"/>
        <v>7261.97</v>
      </c>
      <c r="Y461" s="75">
        <f t="shared" si="76"/>
        <v>25.66</v>
      </c>
      <c r="Z461" s="82">
        <f t="shared" si="70"/>
        <v>7287.63</v>
      </c>
    </row>
    <row r="462" spans="1:26" s="5" customFormat="1" ht="15" x14ac:dyDescent="0.2">
      <c r="A462" s="37">
        <v>459</v>
      </c>
      <c r="B462" s="177">
        <v>1.2</v>
      </c>
      <c r="C462" s="177" t="s">
        <v>99</v>
      </c>
      <c r="D462" s="37">
        <v>2</v>
      </c>
      <c r="E462" s="66" t="s">
        <v>157</v>
      </c>
      <c r="F462" s="66" t="s">
        <v>55</v>
      </c>
      <c r="G462" s="38">
        <v>1998</v>
      </c>
      <c r="H462" s="46">
        <v>7</v>
      </c>
      <c r="I462" s="67" t="s">
        <v>144</v>
      </c>
      <c r="J462" s="16">
        <v>8500</v>
      </c>
      <c r="K462" s="16">
        <v>59500</v>
      </c>
      <c r="L462" s="44" t="s">
        <v>102</v>
      </c>
      <c r="M462" s="44" t="s">
        <v>102</v>
      </c>
      <c r="N462" s="38">
        <v>24</v>
      </c>
      <c r="O462" s="38">
        <v>50</v>
      </c>
      <c r="P462" s="17">
        <v>0.48</v>
      </c>
      <c r="Q462" s="16">
        <v>28560</v>
      </c>
      <c r="R462" s="16">
        <v>30940</v>
      </c>
      <c r="S462" s="16">
        <f t="shared" si="71"/>
        <v>30940</v>
      </c>
      <c r="T462" s="16">
        <f>(S462/(Notes!$I$28+Notes!$I$52))*Notes!$I$33</f>
        <v>1539.745224364608</v>
      </c>
      <c r="U462" s="16">
        <f t="shared" si="72"/>
        <v>3247.974522436461</v>
      </c>
      <c r="V462" s="16">
        <f t="shared" si="73"/>
        <v>35727.72</v>
      </c>
      <c r="W462" s="79">
        <f t="shared" si="74"/>
        <v>7.342649916670988E-4</v>
      </c>
      <c r="X462" s="75">
        <f t="shared" si="75"/>
        <v>33041.919999999998</v>
      </c>
      <c r="Y462" s="75">
        <f t="shared" si="76"/>
        <v>116.75</v>
      </c>
      <c r="Z462" s="82">
        <f t="shared" si="70"/>
        <v>33158.67</v>
      </c>
    </row>
    <row r="463" spans="1:26" s="5" customFormat="1" ht="15" x14ac:dyDescent="0.2">
      <c r="A463" s="37">
        <v>460</v>
      </c>
      <c r="B463" s="177">
        <v>1.2</v>
      </c>
      <c r="C463" s="177" t="s">
        <v>99</v>
      </c>
      <c r="D463" s="37">
        <v>2</v>
      </c>
      <c r="E463" s="66" t="s">
        <v>157</v>
      </c>
      <c r="F463" s="66" t="s">
        <v>55</v>
      </c>
      <c r="G463" s="38">
        <v>2004</v>
      </c>
      <c r="H463" s="46">
        <v>1</v>
      </c>
      <c r="I463" s="67" t="s">
        <v>144</v>
      </c>
      <c r="J463" s="16">
        <v>8500</v>
      </c>
      <c r="K463" s="16">
        <v>8500</v>
      </c>
      <c r="L463" s="44" t="s">
        <v>102</v>
      </c>
      <c r="M463" s="44" t="s">
        <v>102</v>
      </c>
      <c r="N463" s="38">
        <v>18</v>
      </c>
      <c r="O463" s="38">
        <v>50</v>
      </c>
      <c r="P463" s="17">
        <v>0.36</v>
      </c>
      <c r="Q463" s="16">
        <v>3060</v>
      </c>
      <c r="R463" s="16">
        <v>5440</v>
      </c>
      <c r="S463" s="16">
        <f t="shared" si="71"/>
        <v>5440</v>
      </c>
      <c r="T463" s="16">
        <f>(S463/(Notes!$I$28+Notes!$I$52))*Notes!$I$33</f>
        <v>270.72443505311787</v>
      </c>
      <c r="U463" s="16">
        <f t="shared" si="72"/>
        <v>571.07244350531187</v>
      </c>
      <c r="V463" s="16">
        <f t="shared" si="73"/>
        <v>6281.8</v>
      </c>
      <c r="W463" s="79">
        <f t="shared" si="74"/>
        <v>1.2910160023237927E-4</v>
      </c>
      <c r="X463" s="75">
        <f t="shared" si="75"/>
        <v>5809.57</v>
      </c>
      <c r="Y463" s="75">
        <f t="shared" si="76"/>
        <v>20.53</v>
      </c>
      <c r="Z463" s="82">
        <f t="shared" si="70"/>
        <v>5830.0999999999995</v>
      </c>
    </row>
    <row r="464" spans="1:26" s="5" customFormat="1" ht="15" x14ac:dyDescent="0.2">
      <c r="A464" s="62">
        <v>461</v>
      </c>
      <c r="B464" s="62"/>
      <c r="C464" s="62"/>
      <c r="D464" s="62" t="s">
        <v>158</v>
      </c>
      <c r="E464" s="70"/>
      <c r="F464" s="70"/>
      <c r="G464" s="49"/>
      <c r="H464" s="50"/>
      <c r="I464" s="71"/>
      <c r="J464" s="39"/>
      <c r="K464" s="40">
        <f>SUM(K296:K463)</f>
        <v>5653150</v>
      </c>
      <c r="L464" s="40"/>
      <c r="M464" s="53"/>
      <c r="N464" s="45"/>
      <c r="O464" s="45"/>
      <c r="P464" s="57"/>
      <c r="Q464" s="40">
        <f t="shared" ref="Q464:Z464" si="77">SUM(Q296:Q463)</f>
        <v>3222072</v>
      </c>
      <c r="R464" s="40">
        <f t="shared" si="77"/>
        <v>2431078</v>
      </c>
      <c r="S464" s="40">
        <f>SUM(S296:S463)</f>
        <v>2431078</v>
      </c>
      <c r="T464" s="40">
        <f t="shared" si="77"/>
        <v>120983.86362501173</v>
      </c>
      <c r="U464" s="40">
        <f t="shared" si="77"/>
        <v>255206.1863625012</v>
      </c>
      <c r="V464" s="40">
        <f t="shared" si="77"/>
        <v>2807268.0799999991</v>
      </c>
      <c r="W464" s="80">
        <f t="shared" si="77"/>
        <v>5.7694100641421039E-2</v>
      </c>
      <c r="X464" s="40">
        <f t="shared" si="77"/>
        <v>2596234.5299999998</v>
      </c>
      <c r="Y464" s="40">
        <f t="shared" si="77"/>
        <v>9173.2899999999991</v>
      </c>
      <c r="Z464" s="40">
        <f t="shared" si="77"/>
        <v>2605407.8200000003</v>
      </c>
    </row>
    <row r="465" spans="1:26" s="5" customFormat="1" ht="15" x14ac:dyDescent="0.2">
      <c r="A465" s="37">
        <v>462</v>
      </c>
      <c r="B465" s="177">
        <v>1.3</v>
      </c>
      <c r="C465" s="177" t="s">
        <v>99</v>
      </c>
      <c r="D465" s="66" t="s">
        <v>159</v>
      </c>
      <c r="E465" s="66" t="s">
        <v>160</v>
      </c>
      <c r="F465" s="66" t="s">
        <v>58</v>
      </c>
      <c r="G465" s="38">
        <v>1963</v>
      </c>
      <c r="H465" s="38">
        <v>922</v>
      </c>
      <c r="I465" s="67" t="s">
        <v>144</v>
      </c>
      <c r="J465" s="16">
        <v>750</v>
      </c>
      <c r="K465" s="16">
        <v>691500</v>
      </c>
      <c r="L465" s="44" t="s">
        <v>102</v>
      </c>
      <c r="M465" s="44" t="s">
        <v>102</v>
      </c>
      <c r="N465" s="38">
        <v>59</v>
      </c>
      <c r="O465" s="38">
        <v>50</v>
      </c>
      <c r="P465" s="17">
        <v>1</v>
      </c>
      <c r="Q465" s="16">
        <v>691500</v>
      </c>
      <c r="R465" s="16">
        <v>0</v>
      </c>
      <c r="S465" s="16">
        <f t="shared" ref="S465:S496" si="78">R465</f>
        <v>0</v>
      </c>
      <c r="T465" s="16">
        <f>(S465/(Notes!$I$28+Notes!$I$52))*Notes!$I$33</f>
        <v>0</v>
      </c>
      <c r="U465" s="16">
        <f t="shared" ref="U465:U496" si="79">(S465+T465)*0.1</f>
        <v>0</v>
      </c>
      <c r="V465" s="16">
        <f t="shared" ref="V465:V496" si="80">ROUND(S465+T465+U465,2)</f>
        <v>0</v>
      </c>
      <c r="W465" s="79">
        <f t="shared" ref="W465:W496" si="81">V465/($V$1418)</f>
        <v>0</v>
      </c>
      <c r="X465" s="75">
        <f t="shared" ref="X465:X496" si="82">ROUND(W465*($X$1),2)</f>
        <v>0</v>
      </c>
      <c r="Y465" s="75">
        <f t="shared" ref="Y465:Y496" si="83">ROUND(W465*$Y$2,2)</f>
        <v>0</v>
      </c>
      <c r="Z465" s="82">
        <f t="shared" ref="Z465:Z528" si="84">X465+Y465</f>
        <v>0</v>
      </c>
    </row>
    <row r="466" spans="1:26" s="5" customFormat="1" ht="15" x14ac:dyDescent="0.2">
      <c r="A466" s="37">
        <v>463</v>
      </c>
      <c r="B466" s="177">
        <v>1.3</v>
      </c>
      <c r="C466" s="177" t="s">
        <v>99</v>
      </c>
      <c r="D466" s="66" t="s">
        <v>159</v>
      </c>
      <c r="E466" s="66" t="s">
        <v>160</v>
      </c>
      <c r="F466" s="66" t="s">
        <v>58</v>
      </c>
      <c r="G466" s="38">
        <v>1964</v>
      </c>
      <c r="H466" s="38">
        <v>639</v>
      </c>
      <c r="I466" s="67" t="s">
        <v>144</v>
      </c>
      <c r="J466" s="16">
        <v>750</v>
      </c>
      <c r="K466" s="16">
        <v>479250</v>
      </c>
      <c r="L466" s="44" t="s">
        <v>102</v>
      </c>
      <c r="M466" s="44" t="s">
        <v>102</v>
      </c>
      <c r="N466" s="38">
        <v>58</v>
      </c>
      <c r="O466" s="38">
        <v>50</v>
      </c>
      <c r="P466" s="17">
        <v>1</v>
      </c>
      <c r="Q466" s="16">
        <v>479250</v>
      </c>
      <c r="R466" s="16">
        <v>0</v>
      </c>
      <c r="S466" s="16">
        <f t="shared" si="78"/>
        <v>0</v>
      </c>
      <c r="T466" s="16">
        <f>(S466/(Notes!$I$28+Notes!$I$52))*Notes!$I$33</f>
        <v>0</v>
      </c>
      <c r="U466" s="16">
        <f t="shared" si="79"/>
        <v>0</v>
      </c>
      <c r="V466" s="16">
        <f t="shared" si="80"/>
        <v>0</v>
      </c>
      <c r="W466" s="79">
        <f t="shared" si="81"/>
        <v>0</v>
      </c>
      <c r="X466" s="75">
        <f t="shared" si="82"/>
        <v>0</v>
      </c>
      <c r="Y466" s="75">
        <f t="shared" si="83"/>
        <v>0</v>
      </c>
      <c r="Z466" s="82">
        <f t="shared" si="84"/>
        <v>0</v>
      </c>
    </row>
    <row r="467" spans="1:26" s="5" customFormat="1" ht="15" x14ac:dyDescent="0.2">
      <c r="A467" s="37">
        <v>464</v>
      </c>
      <c r="B467" s="177">
        <v>1.3</v>
      </c>
      <c r="C467" s="177" t="s">
        <v>99</v>
      </c>
      <c r="D467" s="66" t="s">
        <v>159</v>
      </c>
      <c r="E467" s="66" t="s">
        <v>160</v>
      </c>
      <c r="F467" s="66" t="s">
        <v>58</v>
      </c>
      <c r="G467" s="38">
        <v>1965</v>
      </c>
      <c r="H467" s="38">
        <v>0</v>
      </c>
      <c r="I467" s="67" t="s">
        <v>144</v>
      </c>
      <c r="J467" s="16">
        <v>750</v>
      </c>
      <c r="K467" s="16">
        <v>0</v>
      </c>
      <c r="L467" s="44" t="s">
        <v>102</v>
      </c>
      <c r="M467" s="44" t="s">
        <v>102</v>
      </c>
      <c r="N467" s="38">
        <v>57</v>
      </c>
      <c r="O467" s="38">
        <v>50</v>
      </c>
      <c r="P467" s="17">
        <v>1</v>
      </c>
      <c r="Q467" s="16">
        <v>0</v>
      </c>
      <c r="R467" s="16">
        <v>0</v>
      </c>
      <c r="S467" s="16">
        <f t="shared" si="78"/>
        <v>0</v>
      </c>
      <c r="T467" s="16">
        <f>(S467/(Notes!$I$28+Notes!$I$52))*Notes!$I$33</f>
        <v>0</v>
      </c>
      <c r="U467" s="16">
        <f t="shared" si="79"/>
        <v>0</v>
      </c>
      <c r="V467" s="16">
        <f t="shared" si="80"/>
        <v>0</v>
      </c>
      <c r="W467" s="79">
        <f t="shared" si="81"/>
        <v>0</v>
      </c>
      <c r="X467" s="75">
        <f t="shared" si="82"/>
        <v>0</v>
      </c>
      <c r="Y467" s="75">
        <f t="shared" si="83"/>
        <v>0</v>
      </c>
      <c r="Z467" s="82">
        <f t="shared" si="84"/>
        <v>0</v>
      </c>
    </row>
    <row r="468" spans="1:26" s="5" customFormat="1" ht="15" x14ac:dyDescent="0.2">
      <c r="A468" s="37">
        <v>465</v>
      </c>
      <c r="B468" s="177">
        <v>1.3</v>
      </c>
      <c r="C468" s="177" t="s">
        <v>99</v>
      </c>
      <c r="D468" s="66" t="s">
        <v>159</v>
      </c>
      <c r="E468" s="66" t="s">
        <v>160</v>
      </c>
      <c r="F468" s="66" t="s">
        <v>58</v>
      </c>
      <c r="G468" s="38">
        <v>1966</v>
      </c>
      <c r="H468" s="38">
        <v>0</v>
      </c>
      <c r="I468" s="67" t="s">
        <v>144</v>
      </c>
      <c r="J468" s="16">
        <v>750</v>
      </c>
      <c r="K468" s="16">
        <v>0</v>
      </c>
      <c r="L468" s="44" t="s">
        <v>102</v>
      </c>
      <c r="M468" s="44" t="s">
        <v>102</v>
      </c>
      <c r="N468" s="38">
        <v>56</v>
      </c>
      <c r="O468" s="38">
        <v>50</v>
      </c>
      <c r="P468" s="17">
        <v>1</v>
      </c>
      <c r="Q468" s="16">
        <v>0</v>
      </c>
      <c r="R468" s="16">
        <v>0</v>
      </c>
      <c r="S468" s="16">
        <f t="shared" si="78"/>
        <v>0</v>
      </c>
      <c r="T468" s="16">
        <f>(S468/(Notes!$I$28+Notes!$I$52))*Notes!$I$33</f>
        <v>0</v>
      </c>
      <c r="U468" s="16">
        <f t="shared" si="79"/>
        <v>0</v>
      </c>
      <c r="V468" s="16">
        <f t="shared" si="80"/>
        <v>0</v>
      </c>
      <c r="W468" s="79">
        <f t="shared" si="81"/>
        <v>0</v>
      </c>
      <c r="X468" s="75">
        <f t="shared" si="82"/>
        <v>0</v>
      </c>
      <c r="Y468" s="75">
        <f t="shared" si="83"/>
        <v>0</v>
      </c>
      <c r="Z468" s="82">
        <f t="shared" si="84"/>
        <v>0</v>
      </c>
    </row>
    <row r="469" spans="1:26" s="5" customFormat="1" ht="15" x14ac:dyDescent="0.2">
      <c r="A469" s="37">
        <v>466</v>
      </c>
      <c r="B469" s="177">
        <v>1.3</v>
      </c>
      <c r="C469" s="177" t="s">
        <v>99</v>
      </c>
      <c r="D469" s="66" t="s">
        <v>159</v>
      </c>
      <c r="E469" s="66" t="s">
        <v>160</v>
      </c>
      <c r="F469" s="66" t="s">
        <v>58</v>
      </c>
      <c r="G469" s="38">
        <v>1967</v>
      </c>
      <c r="H469" s="38">
        <v>0</v>
      </c>
      <c r="I469" s="67" t="s">
        <v>144</v>
      </c>
      <c r="J469" s="16">
        <v>750</v>
      </c>
      <c r="K469" s="16">
        <v>0</v>
      </c>
      <c r="L469" s="44" t="s">
        <v>102</v>
      </c>
      <c r="M469" s="44" t="s">
        <v>102</v>
      </c>
      <c r="N469" s="38">
        <v>55</v>
      </c>
      <c r="O469" s="38">
        <v>50</v>
      </c>
      <c r="P469" s="17">
        <v>1</v>
      </c>
      <c r="Q469" s="16">
        <v>0</v>
      </c>
      <c r="R469" s="16">
        <v>0</v>
      </c>
      <c r="S469" s="16">
        <f t="shared" si="78"/>
        <v>0</v>
      </c>
      <c r="T469" s="16">
        <f>(S469/(Notes!$I$28+Notes!$I$52))*Notes!$I$33</f>
        <v>0</v>
      </c>
      <c r="U469" s="16">
        <f t="shared" si="79"/>
        <v>0</v>
      </c>
      <c r="V469" s="16">
        <f t="shared" si="80"/>
        <v>0</v>
      </c>
      <c r="W469" s="79">
        <f t="shared" si="81"/>
        <v>0</v>
      </c>
      <c r="X469" s="75">
        <f t="shared" si="82"/>
        <v>0</v>
      </c>
      <c r="Y469" s="75">
        <f t="shared" si="83"/>
        <v>0</v>
      </c>
      <c r="Z469" s="82">
        <f t="shared" si="84"/>
        <v>0</v>
      </c>
    </row>
    <row r="470" spans="1:26" s="5" customFormat="1" ht="15" x14ac:dyDescent="0.2">
      <c r="A470" s="37">
        <v>467</v>
      </c>
      <c r="B470" s="177">
        <v>1.3</v>
      </c>
      <c r="C470" s="177" t="s">
        <v>99</v>
      </c>
      <c r="D470" s="66" t="s">
        <v>159</v>
      </c>
      <c r="E470" s="66" t="s">
        <v>160</v>
      </c>
      <c r="F470" s="66" t="s">
        <v>58</v>
      </c>
      <c r="G470" s="38">
        <v>1968</v>
      </c>
      <c r="H470" s="38">
        <v>0</v>
      </c>
      <c r="I470" s="67" t="s">
        <v>144</v>
      </c>
      <c r="J470" s="16">
        <v>750</v>
      </c>
      <c r="K470" s="16">
        <v>0</v>
      </c>
      <c r="L470" s="44" t="s">
        <v>102</v>
      </c>
      <c r="M470" s="44" t="s">
        <v>102</v>
      </c>
      <c r="N470" s="38">
        <v>54</v>
      </c>
      <c r="O470" s="38">
        <v>50</v>
      </c>
      <c r="P470" s="17">
        <v>1</v>
      </c>
      <c r="Q470" s="16">
        <v>0</v>
      </c>
      <c r="R470" s="16">
        <v>0</v>
      </c>
      <c r="S470" s="16">
        <f t="shared" si="78"/>
        <v>0</v>
      </c>
      <c r="T470" s="16">
        <f>(S470/(Notes!$I$28+Notes!$I$52))*Notes!$I$33</f>
        <v>0</v>
      </c>
      <c r="U470" s="16">
        <f t="shared" si="79"/>
        <v>0</v>
      </c>
      <c r="V470" s="16">
        <f t="shared" si="80"/>
        <v>0</v>
      </c>
      <c r="W470" s="79">
        <f t="shared" si="81"/>
        <v>0</v>
      </c>
      <c r="X470" s="75">
        <f t="shared" si="82"/>
        <v>0</v>
      </c>
      <c r="Y470" s="75">
        <f t="shared" si="83"/>
        <v>0</v>
      </c>
      <c r="Z470" s="82">
        <f t="shared" si="84"/>
        <v>0</v>
      </c>
    </row>
    <row r="471" spans="1:26" s="5" customFormat="1" ht="15" x14ac:dyDescent="0.2">
      <c r="A471" s="37">
        <v>468</v>
      </c>
      <c r="B471" s="177">
        <v>1.3</v>
      </c>
      <c r="C471" s="177" t="s">
        <v>99</v>
      </c>
      <c r="D471" s="66" t="s">
        <v>159</v>
      </c>
      <c r="E471" s="66" t="s">
        <v>160</v>
      </c>
      <c r="F471" s="66" t="s">
        <v>58</v>
      </c>
      <c r="G471" s="38">
        <v>1969</v>
      </c>
      <c r="H471" s="38">
        <v>0</v>
      </c>
      <c r="I471" s="67" t="s">
        <v>144</v>
      </c>
      <c r="J471" s="16">
        <v>750</v>
      </c>
      <c r="K471" s="16">
        <v>0</v>
      </c>
      <c r="L471" s="44" t="s">
        <v>102</v>
      </c>
      <c r="M471" s="44" t="s">
        <v>102</v>
      </c>
      <c r="N471" s="38">
        <v>53</v>
      </c>
      <c r="O471" s="38">
        <v>50</v>
      </c>
      <c r="P471" s="17">
        <v>1</v>
      </c>
      <c r="Q471" s="16">
        <v>0</v>
      </c>
      <c r="R471" s="16">
        <v>0</v>
      </c>
      <c r="S471" s="16">
        <f t="shared" si="78"/>
        <v>0</v>
      </c>
      <c r="T471" s="16">
        <f>(S471/(Notes!$I$28+Notes!$I$52))*Notes!$I$33</f>
        <v>0</v>
      </c>
      <c r="U471" s="16">
        <f t="shared" si="79"/>
        <v>0</v>
      </c>
      <c r="V471" s="16">
        <f t="shared" si="80"/>
        <v>0</v>
      </c>
      <c r="W471" s="79">
        <f t="shared" si="81"/>
        <v>0</v>
      </c>
      <c r="X471" s="75">
        <f t="shared" si="82"/>
        <v>0</v>
      </c>
      <c r="Y471" s="75">
        <f t="shared" si="83"/>
        <v>0</v>
      </c>
      <c r="Z471" s="82">
        <f t="shared" si="84"/>
        <v>0</v>
      </c>
    </row>
    <row r="472" spans="1:26" s="5" customFormat="1" ht="15" x14ac:dyDescent="0.2">
      <c r="A472" s="37">
        <v>469</v>
      </c>
      <c r="B472" s="177">
        <v>1.3</v>
      </c>
      <c r="C472" s="177" t="s">
        <v>99</v>
      </c>
      <c r="D472" s="66" t="s">
        <v>159</v>
      </c>
      <c r="E472" s="66" t="s">
        <v>160</v>
      </c>
      <c r="F472" s="66" t="s">
        <v>58</v>
      </c>
      <c r="G472" s="38">
        <v>1970</v>
      </c>
      <c r="H472" s="38">
        <v>119</v>
      </c>
      <c r="I472" s="67" t="s">
        <v>144</v>
      </c>
      <c r="J472" s="16">
        <v>750</v>
      </c>
      <c r="K472" s="16">
        <v>89250</v>
      </c>
      <c r="L472" s="44" t="s">
        <v>102</v>
      </c>
      <c r="M472" s="44" t="s">
        <v>102</v>
      </c>
      <c r="N472" s="38">
        <v>52</v>
      </c>
      <c r="O472" s="38">
        <v>50</v>
      </c>
      <c r="P472" s="17">
        <v>1</v>
      </c>
      <c r="Q472" s="16">
        <v>89250</v>
      </c>
      <c r="R472" s="16">
        <v>0</v>
      </c>
      <c r="S472" s="16">
        <f t="shared" si="78"/>
        <v>0</v>
      </c>
      <c r="T472" s="16">
        <f>(S472/(Notes!$I$28+Notes!$I$52))*Notes!$I$33</f>
        <v>0</v>
      </c>
      <c r="U472" s="16">
        <f t="shared" si="79"/>
        <v>0</v>
      </c>
      <c r="V472" s="16">
        <f t="shared" si="80"/>
        <v>0</v>
      </c>
      <c r="W472" s="79">
        <f t="shared" si="81"/>
        <v>0</v>
      </c>
      <c r="X472" s="75">
        <f t="shared" si="82"/>
        <v>0</v>
      </c>
      <c r="Y472" s="75">
        <f t="shared" si="83"/>
        <v>0</v>
      </c>
      <c r="Z472" s="82">
        <f t="shared" si="84"/>
        <v>0</v>
      </c>
    </row>
    <row r="473" spans="1:26" s="5" customFormat="1" ht="15" x14ac:dyDescent="0.2">
      <c r="A473" s="37">
        <v>470</v>
      </c>
      <c r="B473" s="177">
        <v>1.3</v>
      </c>
      <c r="C473" s="177" t="s">
        <v>99</v>
      </c>
      <c r="D473" s="66" t="s">
        <v>159</v>
      </c>
      <c r="E473" s="66" t="s">
        <v>160</v>
      </c>
      <c r="F473" s="66" t="s">
        <v>58</v>
      </c>
      <c r="G473" s="38">
        <v>1971</v>
      </c>
      <c r="H473" s="38">
        <v>0</v>
      </c>
      <c r="I473" s="67" t="s">
        <v>144</v>
      </c>
      <c r="J473" s="16">
        <v>750</v>
      </c>
      <c r="K473" s="16">
        <v>0</v>
      </c>
      <c r="L473" s="44" t="s">
        <v>102</v>
      </c>
      <c r="M473" s="44" t="s">
        <v>102</v>
      </c>
      <c r="N473" s="38">
        <v>51</v>
      </c>
      <c r="O473" s="38">
        <v>50</v>
      </c>
      <c r="P473" s="17">
        <v>1</v>
      </c>
      <c r="Q473" s="16">
        <v>0</v>
      </c>
      <c r="R473" s="16">
        <v>0</v>
      </c>
      <c r="S473" s="16">
        <f t="shared" si="78"/>
        <v>0</v>
      </c>
      <c r="T473" s="16">
        <f>(S473/(Notes!$I$28+Notes!$I$52))*Notes!$I$33</f>
        <v>0</v>
      </c>
      <c r="U473" s="16">
        <f t="shared" si="79"/>
        <v>0</v>
      </c>
      <c r="V473" s="16">
        <f t="shared" si="80"/>
        <v>0</v>
      </c>
      <c r="W473" s="79">
        <f t="shared" si="81"/>
        <v>0</v>
      </c>
      <c r="X473" s="75">
        <f t="shared" si="82"/>
        <v>0</v>
      </c>
      <c r="Y473" s="75">
        <f t="shared" si="83"/>
        <v>0</v>
      </c>
      <c r="Z473" s="82">
        <f t="shared" si="84"/>
        <v>0</v>
      </c>
    </row>
    <row r="474" spans="1:26" s="5" customFormat="1" ht="15" x14ac:dyDescent="0.2">
      <c r="A474" s="37">
        <v>471</v>
      </c>
      <c r="B474" s="177">
        <v>1.3</v>
      </c>
      <c r="C474" s="177" t="s">
        <v>99</v>
      </c>
      <c r="D474" s="66" t="s">
        <v>159</v>
      </c>
      <c r="E474" s="66" t="s">
        <v>160</v>
      </c>
      <c r="F474" s="66" t="s">
        <v>58</v>
      </c>
      <c r="G474" s="38">
        <v>1972</v>
      </c>
      <c r="H474" s="38">
        <v>37</v>
      </c>
      <c r="I474" s="67" t="s">
        <v>144</v>
      </c>
      <c r="J474" s="16">
        <v>750</v>
      </c>
      <c r="K474" s="16">
        <v>27750</v>
      </c>
      <c r="L474" s="44" t="s">
        <v>102</v>
      </c>
      <c r="M474" s="44" t="s">
        <v>102</v>
      </c>
      <c r="N474" s="38">
        <v>50</v>
      </c>
      <c r="O474" s="38">
        <v>50</v>
      </c>
      <c r="P474" s="17">
        <v>1</v>
      </c>
      <c r="Q474" s="16">
        <v>27750</v>
      </c>
      <c r="R474" s="16">
        <v>0</v>
      </c>
      <c r="S474" s="16">
        <f t="shared" si="78"/>
        <v>0</v>
      </c>
      <c r="T474" s="16">
        <f>(S474/(Notes!$I$28+Notes!$I$52))*Notes!$I$33</f>
        <v>0</v>
      </c>
      <c r="U474" s="16">
        <f t="shared" si="79"/>
        <v>0</v>
      </c>
      <c r="V474" s="16">
        <f t="shared" si="80"/>
        <v>0</v>
      </c>
      <c r="W474" s="79">
        <f t="shared" si="81"/>
        <v>0</v>
      </c>
      <c r="X474" s="75">
        <f t="shared" si="82"/>
        <v>0</v>
      </c>
      <c r="Y474" s="75">
        <f t="shared" si="83"/>
        <v>0</v>
      </c>
      <c r="Z474" s="82">
        <f t="shared" si="84"/>
        <v>0</v>
      </c>
    </row>
    <row r="475" spans="1:26" s="5" customFormat="1" ht="15" x14ac:dyDescent="0.2">
      <c r="A475" s="37">
        <v>472</v>
      </c>
      <c r="B475" s="177">
        <v>1.3</v>
      </c>
      <c r="C475" s="177" t="s">
        <v>99</v>
      </c>
      <c r="D475" s="66" t="s">
        <v>159</v>
      </c>
      <c r="E475" s="66" t="s">
        <v>160</v>
      </c>
      <c r="F475" s="66" t="s">
        <v>58</v>
      </c>
      <c r="G475" s="38">
        <v>1973</v>
      </c>
      <c r="H475" s="38">
        <v>0</v>
      </c>
      <c r="I475" s="67" t="s">
        <v>144</v>
      </c>
      <c r="J475" s="16">
        <v>750</v>
      </c>
      <c r="K475" s="16">
        <v>0</v>
      </c>
      <c r="L475" s="44" t="s">
        <v>102</v>
      </c>
      <c r="M475" s="44" t="s">
        <v>102</v>
      </c>
      <c r="N475" s="38">
        <v>49</v>
      </c>
      <c r="O475" s="38">
        <v>50</v>
      </c>
      <c r="P475" s="17">
        <v>0.98</v>
      </c>
      <c r="Q475" s="16">
        <v>0</v>
      </c>
      <c r="R475" s="16">
        <v>0</v>
      </c>
      <c r="S475" s="16">
        <f t="shared" si="78"/>
        <v>0</v>
      </c>
      <c r="T475" s="16">
        <f>(S475/(Notes!$I$28+Notes!$I$52))*Notes!$I$33</f>
        <v>0</v>
      </c>
      <c r="U475" s="16">
        <f t="shared" si="79"/>
        <v>0</v>
      </c>
      <c r="V475" s="16">
        <f t="shared" si="80"/>
        <v>0</v>
      </c>
      <c r="W475" s="79">
        <f t="shared" si="81"/>
        <v>0</v>
      </c>
      <c r="X475" s="75">
        <f t="shared" si="82"/>
        <v>0</v>
      </c>
      <c r="Y475" s="75">
        <f t="shared" si="83"/>
        <v>0</v>
      </c>
      <c r="Z475" s="82">
        <f t="shared" si="84"/>
        <v>0</v>
      </c>
    </row>
    <row r="476" spans="1:26" s="5" customFormat="1" ht="15" x14ac:dyDescent="0.2">
      <c r="A476" s="37">
        <v>473</v>
      </c>
      <c r="B476" s="177">
        <v>1.3</v>
      </c>
      <c r="C476" s="177" t="s">
        <v>99</v>
      </c>
      <c r="D476" s="66" t="s">
        <v>159</v>
      </c>
      <c r="E476" s="66" t="s">
        <v>160</v>
      </c>
      <c r="F476" s="66" t="s">
        <v>58</v>
      </c>
      <c r="G476" s="38">
        <v>1974</v>
      </c>
      <c r="H476" s="38">
        <v>144</v>
      </c>
      <c r="I476" s="67" t="s">
        <v>144</v>
      </c>
      <c r="J476" s="16">
        <v>750</v>
      </c>
      <c r="K476" s="16">
        <v>108000</v>
      </c>
      <c r="L476" s="44" t="s">
        <v>102</v>
      </c>
      <c r="M476" s="44" t="s">
        <v>102</v>
      </c>
      <c r="N476" s="38">
        <v>48</v>
      </c>
      <c r="O476" s="38">
        <v>50</v>
      </c>
      <c r="P476" s="17">
        <v>0.96</v>
      </c>
      <c r="Q476" s="16">
        <v>103680</v>
      </c>
      <c r="R476" s="16">
        <v>4320</v>
      </c>
      <c r="S476" s="16">
        <f t="shared" si="78"/>
        <v>4320</v>
      </c>
      <c r="T476" s="16">
        <f>(S476/(Notes!$I$28+Notes!$I$52))*Notes!$I$33</f>
        <v>214.9870513657113</v>
      </c>
      <c r="U476" s="16">
        <f t="shared" si="79"/>
        <v>453.49870513657117</v>
      </c>
      <c r="V476" s="16">
        <f t="shared" si="80"/>
        <v>4988.49</v>
      </c>
      <c r="W476" s="79">
        <f t="shared" si="81"/>
        <v>1.0252189527575242E-4</v>
      </c>
      <c r="X476" s="75">
        <f t="shared" si="82"/>
        <v>4613.49</v>
      </c>
      <c r="Y476" s="75">
        <f t="shared" si="83"/>
        <v>16.3</v>
      </c>
      <c r="Z476" s="82">
        <f t="shared" si="84"/>
        <v>4629.79</v>
      </c>
    </row>
    <row r="477" spans="1:26" s="5" customFormat="1" ht="15" x14ac:dyDescent="0.2">
      <c r="A477" s="37">
        <v>474</v>
      </c>
      <c r="B477" s="177">
        <v>1.3</v>
      </c>
      <c r="C477" s="177" t="s">
        <v>99</v>
      </c>
      <c r="D477" s="66" t="s">
        <v>159</v>
      </c>
      <c r="E477" s="66" t="s">
        <v>160</v>
      </c>
      <c r="F477" s="66" t="s">
        <v>58</v>
      </c>
      <c r="G477" s="38">
        <v>1975</v>
      </c>
      <c r="H477" s="38">
        <v>113</v>
      </c>
      <c r="I477" s="67" t="s">
        <v>144</v>
      </c>
      <c r="J477" s="16">
        <v>750</v>
      </c>
      <c r="K477" s="16">
        <v>84750</v>
      </c>
      <c r="L477" s="44" t="s">
        <v>102</v>
      </c>
      <c r="M477" s="44" t="s">
        <v>102</v>
      </c>
      <c r="N477" s="38">
        <v>47</v>
      </c>
      <c r="O477" s="38">
        <v>50</v>
      </c>
      <c r="P477" s="17">
        <v>0.94</v>
      </c>
      <c r="Q477" s="16">
        <v>79665</v>
      </c>
      <c r="R477" s="16">
        <v>5085</v>
      </c>
      <c r="S477" s="16">
        <f t="shared" si="78"/>
        <v>5085</v>
      </c>
      <c r="T477" s="16">
        <f>(S477/(Notes!$I$28+Notes!$I$52))*Notes!$I$33</f>
        <v>253.05767504505599</v>
      </c>
      <c r="U477" s="16">
        <f t="shared" si="79"/>
        <v>533.80576750450564</v>
      </c>
      <c r="V477" s="16">
        <f t="shared" si="80"/>
        <v>5871.86</v>
      </c>
      <c r="W477" s="79">
        <f t="shared" si="81"/>
        <v>1.2067664082595728E-4</v>
      </c>
      <c r="X477" s="75">
        <f t="shared" si="82"/>
        <v>5430.45</v>
      </c>
      <c r="Y477" s="75">
        <f t="shared" si="83"/>
        <v>19.190000000000001</v>
      </c>
      <c r="Z477" s="82">
        <f t="shared" si="84"/>
        <v>5449.6399999999994</v>
      </c>
    </row>
    <row r="478" spans="1:26" s="5" customFormat="1" ht="15" x14ac:dyDescent="0.2">
      <c r="A478" s="37">
        <v>475</v>
      </c>
      <c r="B478" s="177">
        <v>1.3</v>
      </c>
      <c r="C478" s="177" t="s">
        <v>99</v>
      </c>
      <c r="D478" s="66" t="s">
        <v>159</v>
      </c>
      <c r="E478" s="66" t="s">
        <v>160</v>
      </c>
      <c r="F478" s="66" t="s">
        <v>58</v>
      </c>
      <c r="G478" s="38">
        <v>1976</v>
      </c>
      <c r="H478" s="38">
        <v>201</v>
      </c>
      <c r="I478" s="67" t="s">
        <v>144</v>
      </c>
      <c r="J478" s="16">
        <v>750</v>
      </c>
      <c r="K478" s="16">
        <v>150750</v>
      </c>
      <c r="L478" s="44" t="s">
        <v>102</v>
      </c>
      <c r="M478" s="44" t="s">
        <v>102</v>
      </c>
      <c r="N478" s="38">
        <v>46</v>
      </c>
      <c r="O478" s="38">
        <v>50</v>
      </c>
      <c r="P478" s="17">
        <v>0.92</v>
      </c>
      <c r="Q478" s="16">
        <v>138690</v>
      </c>
      <c r="R478" s="16">
        <v>12060</v>
      </c>
      <c r="S478" s="16">
        <f t="shared" si="78"/>
        <v>12060</v>
      </c>
      <c r="T478" s="16">
        <f>(S478/(Notes!$I$28+Notes!$I$52))*Notes!$I$33</f>
        <v>600.17218506261065</v>
      </c>
      <c r="U478" s="16">
        <f t="shared" si="79"/>
        <v>1266.0172185062611</v>
      </c>
      <c r="V478" s="16">
        <f t="shared" si="80"/>
        <v>13926.19</v>
      </c>
      <c r="W478" s="79">
        <f t="shared" si="81"/>
        <v>2.8620672643830714E-4</v>
      </c>
      <c r="X478" s="75">
        <f t="shared" si="82"/>
        <v>12879.3</v>
      </c>
      <c r="Y478" s="75">
        <f t="shared" si="83"/>
        <v>45.51</v>
      </c>
      <c r="Z478" s="82">
        <f t="shared" si="84"/>
        <v>12924.81</v>
      </c>
    </row>
    <row r="479" spans="1:26" s="5" customFormat="1" ht="15" x14ac:dyDescent="0.2">
      <c r="A479" s="37">
        <v>476</v>
      </c>
      <c r="B479" s="177">
        <v>1.3</v>
      </c>
      <c r="C479" s="177" t="s">
        <v>99</v>
      </c>
      <c r="D479" s="66" t="s">
        <v>159</v>
      </c>
      <c r="E479" s="66" t="s">
        <v>160</v>
      </c>
      <c r="F479" s="66" t="s">
        <v>58</v>
      </c>
      <c r="G479" s="38">
        <v>1977</v>
      </c>
      <c r="H479" s="38">
        <v>31</v>
      </c>
      <c r="I479" s="67" t="s">
        <v>144</v>
      </c>
      <c r="J479" s="16">
        <v>750</v>
      </c>
      <c r="K479" s="16">
        <v>23250</v>
      </c>
      <c r="L479" s="44" t="s">
        <v>102</v>
      </c>
      <c r="M479" s="44" t="s">
        <v>102</v>
      </c>
      <c r="N479" s="38">
        <v>45</v>
      </c>
      <c r="O479" s="38">
        <v>50</v>
      </c>
      <c r="P479" s="17">
        <v>0.9</v>
      </c>
      <c r="Q479" s="16">
        <v>20925</v>
      </c>
      <c r="R479" s="16">
        <v>2325</v>
      </c>
      <c r="S479" s="16">
        <f t="shared" si="78"/>
        <v>2325</v>
      </c>
      <c r="T479" s="16">
        <f>(S479/(Notes!$I$28+Notes!$I$52))*Notes!$I$33</f>
        <v>115.70483667251823</v>
      </c>
      <c r="U479" s="16">
        <f t="shared" si="79"/>
        <v>244.07048366725181</v>
      </c>
      <c r="V479" s="16">
        <f t="shared" si="80"/>
        <v>2684.78</v>
      </c>
      <c r="W479" s="79">
        <f t="shared" si="81"/>
        <v>5.5176763709746764E-5</v>
      </c>
      <c r="X479" s="75">
        <f t="shared" si="82"/>
        <v>2482.9499999999998</v>
      </c>
      <c r="Y479" s="75">
        <f t="shared" si="83"/>
        <v>8.77</v>
      </c>
      <c r="Z479" s="82">
        <f t="shared" si="84"/>
        <v>2491.7199999999998</v>
      </c>
    </row>
    <row r="480" spans="1:26" s="5" customFormat="1" ht="15" x14ac:dyDescent="0.2">
      <c r="A480" s="37">
        <v>477</v>
      </c>
      <c r="B480" s="177">
        <v>1.3</v>
      </c>
      <c r="C480" s="177" t="s">
        <v>99</v>
      </c>
      <c r="D480" s="66" t="s">
        <v>159</v>
      </c>
      <c r="E480" s="66" t="s">
        <v>160</v>
      </c>
      <c r="F480" s="66" t="s">
        <v>58</v>
      </c>
      <c r="G480" s="38">
        <v>1978</v>
      </c>
      <c r="H480" s="38">
        <v>11</v>
      </c>
      <c r="I480" s="67" t="s">
        <v>144</v>
      </c>
      <c r="J480" s="16">
        <v>750</v>
      </c>
      <c r="K480" s="16">
        <v>8250</v>
      </c>
      <c r="L480" s="44" t="s">
        <v>102</v>
      </c>
      <c r="M480" s="44" t="s">
        <v>102</v>
      </c>
      <c r="N480" s="38">
        <v>44</v>
      </c>
      <c r="O480" s="38">
        <v>50</v>
      </c>
      <c r="P480" s="17">
        <v>0.88</v>
      </c>
      <c r="Q480" s="16">
        <v>7260</v>
      </c>
      <c r="R480" s="16">
        <v>990</v>
      </c>
      <c r="S480" s="16">
        <f t="shared" si="78"/>
        <v>990</v>
      </c>
      <c r="T480" s="16">
        <f>(S480/(Notes!$I$28+Notes!$I$52))*Notes!$I$33</f>
        <v>49.2678659379755</v>
      </c>
      <c r="U480" s="16">
        <f t="shared" si="79"/>
        <v>103.92678659379756</v>
      </c>
      <c r="V480" s="16">
        <f t="shared" si="80"/>
        <v>1143.19</v>
      </c>
      <c r="W480" s="79">
        <f t="shared" si="81"/>
        <v>2.3494485397442396E-5</v>
      </c>
      <c r="X480" s="75">
        <f t="shared" si="82"/>
        <v>1057.25</v>
      </c>
      <c r="Y480" s="75">
        <f t="shared" si="83"/>
        <v>3.74</v>
      </c>
      <c r="Z480" s="82">
        <f t="shared" si="84"/>
        <v>1060.99</v>
      </c>
    </row>
    <row r="481" spans="1:26" s="5" customFormat="1" ht="15" x14ac:dyDescent="0.2">
      <c r="A481" s="37">
        <v>478</v>
      </c>
      <c r="B481" s="177">
        <v>1.3</v>
      </c>
      <c r="C481" s="177" t="s">
        <v>99</v>
      </c>
      <c r="D481" s="66" t="s">
        <v>159</v>
      </c>
      <c r="E481" s="66" t="s">
        <v>160</v>
      </c>
      <c r="F481" s="66" t="s">
        <v>58</v>
      </c>
      <c r="G481" s="38">
        <v>1979</v>
      </c>
      <c r="H481" s="38">
        <v>0</v>
      </c>
      <c r="I481" s="67" t="s">
        <v>144</v>
      </c>
      <c r="J481" s="16">
        <v>750</v>
      </c>
      <c r="K481" s="16">
        <v>0</v>
      </c>
      <c r="L481" s="44" t="s">
        <v>102</v>
      </c>
      <c r="M481" s="44" t="s">
        <v>102</v>
      </c>
      <c r="N481" s="38">
        <v>43</v>
      </c>
      <c r="O481" s="38">
        <v>50</v>
      </c>
      <c r="P481" s="17">
        <v>0.86</v>
      </c>
      <c r="Q481" s="16">
        <v>0</v>
      </c>
      <c r="R481" s="16">
        <v>0</v>
      </c>
      <c r="S481" s="16">
        <f t="shared" si="78"/>
        <v>0</v>
      </c>
      <c r="T481" s="16">
        <f>(S481/(Notes!$I$28+Notes!$I$52))*Notes!$I$33</f>
        <v>0</v>
      </c>
      <c r="U481" s="16">
        <f t="shared" si="79"/>
        <v>0</v>
      </c>
      <c r="V481" s="16">
        <f t="shared" si="80"/>
        <v>0</v>
      </c>
      <c r="W481" s="79">
        <f t="shared" si="81"/>
        <v>0</v>
      </c>
      <c r="X481" s="75">
        <f t="shared" si="82"/>
        <v>0</v>
      </c>
      <c r="Y481" s="75">
        <f t="shared" si="83"/>
        <v>0</v>
      </c>
      <c r="Z481" s="82">
        <f t="shared" si="84"/>
        <v>0</v>
      </c>
    </row>
    <row r="482" spans="1:26" s="5" customFormat="1" ht="15" x14ac:dyDescent="0.2">
      <c r="A482" s="37">
        <v>479</v>
      </c>
      <c r="B482" s="177">
        <v>1.3</v>
      </c>
      <c r="C482" s="177" t="s">
        <v>99</v>
      </c>
      <c r="D482" s="66" t="s">
        <v>159</v>
      </c>
      <c r="E482" s="66" t="s">
        <v>160</v>
      </c>
      <c r="F482" s="66" t="s">
        <v>58</v>
      </c>
      <c r="G482" s="38">
        <v>1980</v>
      </c>
      <c r="H482" s="38">
        <v>103</v>
      </c>
      <c r="I482" s="67" t="s">
        <v>144</v>
      </c>
      <c r="J482" s="16">
        <v>750</v>
      </c>
      <c r="K482" s="16">
        <v>77250</v>
      </c>
      <c r="L482" s="44" t="s">
        <v>102</v>
      </c>
      <c r="M482" s="44" t="s">
        <v>102</v>
      </c>
      <c r="N482" s="38">
        <v>42</v>
      </c>
      <c r="O482" s="38">
        <v>50</v>
      </c>
      <c r="P482" s="17">
        <v>0.84</v>
      </c>
      <c r="Q482" s="16">
        <v>64890</v>
      </c>
      <c r="R482" s="16">
        <v>12360</v>
      </c>
      <c r="S482" s="16">
        <f t="shared" si="78"/>
        <v>12360</v>
      </c>
      <c r="T482" s="16">
        <f>(S482/(Notes!$I$28+Notes!$I$52))*Notes!$I$33</f>
        <v>615.10184140745173</v>
      </c>
      <c r="U482" s="16">
        <f t="shared" si="79"/>
        <v>1297.5101841407452</v>
      </c>
      <c r="V482" s="16">
        <f t="shared" si="80"/>
        <v>14272.61</v>
      </c>
      <c r="W482" s="79">
        <f t="shared" si="81"/>
        <v>2.933262425566969E-4</v>
      </c>
      <c r="X482" s="75">
        <f t="shared" si="82"/>
        <v>13199.68</v>
      </c>
      <c r="Y482" s="75">
        <f t="shared" si="83"/>
        <v>46.64</v>
      </c>
      <c r="Z482" s="82">
        <f t="shared" si="84"/>
        <v>13246.32</v>
      </c>
    </row>
    <row r="483" spans="1:26" s="5" customFormat="1" ht="15" x14ac:dyDescent="0.2">
      <c r="A483" s="37">
        <v>480</v>
      </c>
      <c r="B483" s="177">
        <v>1.3</v>
      </c>
      <c r="C483" s="177" t="s">
        <v>99</v>
      </c>
      <c r="D483" s="66" t="s">
        <v>159</v>
      </c>
      <c r="E483" s="66" t="s">
        <v>160</v>
      </c>
      <c r="F483" s="66" t="s">
        <v>58</v>
      </c>
      <c r="G483" s="38">
        <v>1981</v>
      </c>
      <c r="H483" s="38">
        <v>133</v>
      </c>
      <c r="I483" s="67" t="s">
        <v>144</v>
      </c>
      <c r="J483" s="16">
        <v>750</v>
      </c>
      <c r="K483" s="16">
        <v>99750</v>
      </c>
      <c r="L483" s="44" t="s">
        <v>102</v>
      </c>
      <c r="M483" s="44" t="s">
        <v>102</v>
      </c>
      <c r="N483" s="38">
        <v>41</v>
      </c>
      <c r="O483" s="38">
        <v>50</v>
      </c>
      <c r="P483" s="17">
        <v>0.82</v>
      </c>
      <c r="Q483" s="16">
        <v>81795</v>
      </c>
      <c r="R483" s="16">
        <v>17955</v>
      </c>
      <c r="S483" s="16">
        <f t="shared" si="78"/>
        <v>17955</v>
      </c>
      <c r="T483" s="16">
        <f>(S483/(Notes!$I$28+Notes!$I$52))*Notes!$I$33</f>
        <v>893.53993223873749</v>
      </c>
      <c r="U483" s="16">
        <f t="shared" si="79"/>
        <v>1884.8539932238739</v>
      </c>
      <c r="V483" s="16">
        <f t="shared" si="80"/>
        <v>20733.39</v>
      </c>
      <c r="W483" s="79">
        <f t="shared" si="81"/>
        <v>4.2610618409405103E-4</v>
      </c>
      <c r="X483" s="75">
        <f t="shared" si="82"/>
        <v>19174.78</v>
      </c>
      <c r="Y483" s="75">
        <f t="shared" si="83"/>
        <v>67.75</v>
      </c>
      <c r="Z483" s="82">
        <f t="shared" si="84"/>
        <v>19242.53</v>
      </c>
    </row>
    <row r="484" spans="1:26" s="5" customFormat="1" ht="15" x14ac:dyDescent="0.2">
      <c r="A484" s="37">
        <v>481</v>
      </c>
      <c r="B484" s="177">
        <v>1.3</v>
      </c>
      <c r="C484" s="177" t="s">
        <v>99</v>
      </c>
      <c r="D484" s="66" t="s">
        <v>159</v>
      </c>
      <c r="E484" s="66" t="s">
        <v>160</v>
      </c>
      <c r="F484" s="66" t="s">
        <v>58</v>
      </c>
      <c r="G484" s="38">
        <v>1982</v>
      </c>
      <c r="H484" s="38">
        <v>3</v>
      </c>
      <c r="I484" s="67" t="s">
        <v>144</v>
      </c>
      <c r="J484" s="16">
        <v>750</v>
      </c>
      <c r="K484" s="16">
        <v>2250</v>
      </c>
      <c r="L484" s="44" t="s">
        <v>102</v>
      </c>
      <c r="M484" s="44" t="s">
        <v>102</v>
      </c>
      <c r="N484" s="38">
        <v>40</v>
      </c>
      <c r="O484" s="38">
        <v>50</v>
      </c>
      <c r="P484" s="17">
        <v>0.8</v>
      </c>
      <c r="Q484" s="16">
        <v>1800</v>
      </c>
      <c r="R484" s="16">
        <v>450</v>
      </c>
      <c r="S484" s="16">
        <f t="shared" si="78"/>
        <v>450</v>
      </c>
      <c r="T484" s="16">
        <f>(S484/(Notes!$I$28+Notes!$I$52))*Notes!$I$33</f>
        <v>22.394484517261592</v>
      </c>
      <c r="U484" s="16">
        <f t="shared" si="79"/>
        <v>47.239448451726162</v>
      </c>
      <c r="V484" s="16">
        <f t="shared" si="80"/>
        <v>519.63</v>
      </c>
      <c r="W484" s="79">
        <f t="shared" si="81"/>
        <v>1.0679274177584647E-5</v>
      </c>
      <c r="X484" s="75">
        <f t="shared" si="82"/>
        <v>480.57</v>
      </c>
      <c r="Y484" s="75">
        <f t="shared" si="83"/>
        <v>1.7</v>
      </c>
      <c r="Z484" s="82">
        <f t="shared" si="84"/>
        <v>482.27</v>
      </c>
    </row>
    <row r="485" spans="1:26" s="5" customFormat="1" ht="15" x14ac:dyDescent="0.2">
      <c r="A485" s="37">
        <v>482</v>
      </c>
      <c r="B485" s="177">
        <v>1.3</v>
      </c>
      <c r="C485" s="177" t="s">
        <v>99</v>
      </c>
      <c r="D485" s="66" t="s">
        <v>159</v>
      </c>
      <c r="E485" s="66" t="s">
        <v>160</v>
      </c>
      <c r="F485" s="66" t="s">
        <v>58</v>
      </c>
      <c r="G485" s="38">
        <v>1983</v>
      </c>
      <c r="H485" s="38">
        <v>84</v>
      </c>
      <c r="I485" s="67" t="s">
        <v>144</v>
      </c>
      <c r="J485" s="16">
        <v>750</v>
      </c>
      <c r="K485" s="16">
        <v>63000</v>
      </c>
      <c r="L485" s="44" t="s">
        <v>102</v>
      </c>
      <c r="M485" s="44" t="s">
        <v>102</v>
      </c>
      <c r="N485" s="38">
        <v>39</v>
      </c>
      <c r="O485" s="38">
        <v>50</v>
      </c>
      <c r="P485" s="17">
        <v>0.78</v>
      </c>
      <c r="Q485" s="16">
        <v>49140</v>
      </c>
      <c r="R485" s="16">
        <v>13860</v>
      </c>
      <c r="S485" s="16">
        <f t="shared" si="78"/>
        <v>13860</v>
      </c>
      <c r="T485" s="16">
        <f>(S485/(Notes!$I$28+Notes!$I$52))*Notes!$I$33</f>
        <v>689.75012313165701</v>
      </c>
      <c r="U485" s="16">
        <f t="shared" si="79"/>
        <v>1454.9750123131657</v>
      </c>
      <c r="V485" s="16">
        <f t="shared" si="80"/>
        <v>16004.73</v>
      </c>
      <c r="W485" s="79">
        <f t="shared" si="81"/>
        <v>3.2892423418242657E-4</v>
      </c>
      <c r="X485" s="75">
        <f t="shared" si="82"/>
        <v>14801.59</v>
      </c>
      <c r="Y485" s="75">
        <f t="shared" si="83"/>
        <v>52.3</v>
      </c>
      <c r="Z485" s="82">
        <f t="shared" si="84"/>
        <v>14853.89</v>
      </c>
    </row>
    <row r="486" spans="1:26" s="5" customFormat="1" ht="15" x14ac:dyDescent="0.2">
      <c r="A486" s="37">
        <v>483</v>
      </c>
      <c r="B486" s="177">
        <v>1.3</v>
      </c>
      <c r="C486" s="177" t="s">
        <v>99</v>
      </c>
      <c r="D486" s="66" t="s">
        <v>159</v>
      </c>
      <c r="E486" s="66" t="s">
        <v>160</v>
      </c>
      <c r="F486" s="66" t="s">
        <v>58</v>
      </c>
      <c r="G486" s="38">
        <v>1984</v>
      </c>
      <c r="H486" s="38">
        <v>241</v>
      </c>
      <c r="I486" s="67" t="s">
        <v>144</v>
      </c>
      <c r="J486" s="16">
        <v>750</v>
      </c>
      <c r="K486" s="16">
        <v>180750</v>
      </c>
      <c r="L486" s="44" t="s">
        <v>102</v>
      </c>
      <c r="M486" s="44" t="s">
        <v>102</v>
      </c>
      <c r="N486" s="38">
        <v>38</v>
      </c>
      <c r="O486" s="38">
        <v>50</v>
      </c>
      <c r="P486" s="17">
        <v>0.76</v>
      </c>
      <c r="Q486" s="16">
        <v>137370</v>
      </c>
      <c r="R486" s="16">
        <v>43380</v>
      </c>
      <c r="S486" s="16">
        <f t="shared" si="78"/>
        <v>43380</v>
      </c>
      <c r="T486" s="16">
        <f>(S486/(Notes!$I$28+Notes!$I$52))*Notes!$I$33</f>
        <v>2158.8283074640176</v>
      </c>
      <c r="U486" s="16">
        <f t="shared" si="79"/>
        <v>4553.8828307464019</v>
      </c>
      <c r="V486" s="16">
        <f t="shared" si="80"/>
        <v>50092.71</v>
      </c>
      <c r="W486" s="79">
        <f t="shared" si="81"/>
        <v>1.0294897992576184E-3</v>
      </c>
      <c r="X486" s="75">
        <f t="shared" si="82"/>
        <v>46327.040000000001</v>
      </c>
      <c r="Y486" s="75">
        <f t="shared" si="83"/>
        <v>163.69</v>
      </c>
      <c r="Z486" s="82">
        <f t="shared" si="84"/>
        <v>46490.73</v>
      </c>
    </row>
    <row r="487" spans="1:26" s="5" customFormat="1" ht="15" x14ac:dyDescent="0.2">
      <c r="A487" s="37">
        <v>484</v>
      </c>
      <c r="B487" s="177">
        <v>1.3</v>
      </c>
      <c r="C487" s="177" t="s">
        <v>99</v>
      </c>
      <c r="D487" s="66" t="s">
        <v>159</v>
      </c>
      <c r="E487" s="66" t="s">
        <v>160</v>
      </c>
      <c r="F487" s="66" t="s">
        <v>58</v>
      </c>
      <c r="G487" s="38">
        <v>1985</v>
      </c>
      <c r="H487" s="38">
        <v>6</v>
      </c>
      <c r="I487" s="67" t="s">
        <v>144</v>
      </c>
      <c r="J487" s="16">
        <v>750</v>
      </c>
      <c r="K487" s="16">
        <v>4500</v>
      </c>
      <c r="L487" s="44" t="s">
        <v>102</v>
      </c>
      <c r="M487" s="44" t="s">
        <v>102</v>
      </c>
      <c r="N487" s="38">
        <v>37</v>
      </c>
      <c r="O487" s="38">
        <v>50</v>
      </c>
      <c r="P487" s="17">
        <v>0.74</v>
      </c>
      <c r="Q487" s="16">
        <v>3330</v>
      </c>
      <c r="R487" s="16">
        <v>1170</v>
      </c>
      <c r="S487" s="16">
        <f t="shared" si="78"/>
        <v>1170</v>
      </c>
      <c r="T487" s="16">
        <f>(S487/(Notes!$I$28+Notes!$I$52))*Notes!$I$33</f>
        <v>58.22565974488014</v>
      </c>
      <c r="U487" s="16">
        <f t="shared" si="79"/>
        <v>122.82256597448803</v>
      </c>
      <c r="V487" s="16">
        <f t="shared" si="80"/>
        <v>1351.05</v>
      </c>
      <c r="W487" s="79">
        <f t="shared" si="81"/>
        <v>2.7766359481988601E-5</v>
      </c>
      <c r="X487" s="75">
        <f t="shared" si="82"/>
        <v>1249.49</v>
      </c>
      <c r="Y487" s="75">
        <f t="shared" si="83"/>
        <v>4.41</v>
      </c>
      <c r="Z487" s="82">
        <f t="shared" si="84"/>
        <v>1253.9000000000001</v>
      </c>
    </row>
    <row r="488" spans="1:26" s="5" customFormat="1" ht="15" x14ac:dyDescent="0.2">
      <c r="A488" s="37">
        <v>485</v>
      </c>
      <c r="B488" s="177">
        <v>1.3</v>
      </c>
      <c r="C488" s="177" t="s">
        <v>99</v>
      </c>
      <c r="D488" s="66" t="s">
        <v>159</v>
      </c>
      <c r="E488" s="66" t="s">
        <v>160</v>
      </c>
      <c r="F488" s="66" t="s">
        <v>58</v>
      </c>
      <c r="G488" s="38">
        <v>1986</v>
      </c>
      <c r="H488" s="38">
        <v>0</v>
      </c>
      <c r="I488" s="67" t="s">
        <v>144</v>
      </c>
      <c r="J488" s="16">
        <v>750</v>
      </c>
      <c r="K488" s="16">
        <v>0</v>
      </c>
      <c r="L488" s="44" t="s">
        <v>102</v>
      </c>
      <c r="M488" s="44" t="s">
        <v>102</v>
      </c>
      <c r="N488" s="38">
        <v>36</v>
      </c>
      <c r="O488" s="38">
        <v>50</v>
      </c>
      <c r="P488" s="17">
        <v>0.72</v>
      </c>
      <c r="Q488" s="16">
        <v>0</v>
      </c>
      <c r="R488" s="16">
        <v>0</v>
      </c>
      <c r="S488" s="16">
        <f t="shared" si="78"/>
        <v>0</v>
      </c>
      <c r="T488" s="16">
        <f>(S488/(Notes!$I$28+Notes!$I$52))*Notes!$I$33</f>
        <v>0</v>
      </c>
      <c r="U488" s="16">
        <f t="shared" si="79"/>
        <v>0</v>
      </c>
      <c r="V488" s="16">
        <f t="shared" si="80"/>
        <v>0</v>
      </c>
      <c r="W488" s="79">
        <f t="shared" si="81"/>
        <v>0</v>
      </c>
      <c r="X488" s="75">
        <f t="shared" si="82"/>
        <v>0</v>
      </c>
      <c r="Y488" s="75">
        <f t="shared" si="83"/>
        <v>0</v>
      </c>
      <c r="Z488" s="82">
        <f t="shared" si="84"/>
        <v>0</v>
      </c>
    </row>
    <row r="489" spans="1:26" s="5" customFormat="1" ht="15" x14ac:dyDescent="0.2">
      <c r="A489" s="37">
        <v>486</v>
      </c>
      <c r="B489" s="177">
        <v>1.3</v>
      </c>
      <c r="C489" s="177" t="s">
        <v>99</v>
      </c>
      <c r="D489" s="66" t="s">
        <v>159</v>
      </c>
      <c r="E489" s="66" t="s">
        <v>160</v>
      </c>
      <c r="F489" s="66" t="s">
        <v>58</v>
      </c>
      <c r="G489" s="38">
        <v>1987</v>
      </c>
      <c r="H489" s="38">
        <v>93</v>
      </c>
      <c r="I489" s="67" t="s">
        <v>144</v>
      </c>
      <c r="J489" s="16">
        <v>750</v>
      </c>
      <c r="K489" s="16">
        <v>69750</v>
      </c>
      <c r="L489" s="44" t="s">
        <v>102</v>
      </c>
      <c r="M489" s="44" t="s">
        <v>102</v>
      </c>
      <c r="N489" s="38">
        <v>35</v>
      </c>
      <c r="O489" s="38">
        <v>50</v>
      </c>
      <c r="P489" s="17">
        <v>0.7</v>
      </c>
      <c r="Q489" s="16">
        <v>48825</v>
      </c>
      <c r="R489" s="16">
        <v>20925</v>
      </c>
      <c r="S489" s="16">
        <f t="shared" si="78"/>
        <v>20925</v>
      </c>
      <c r="T489" s="16">
        <f>(S489/(Notes!$I$28+Notes!$I$52))*Notes!$I$33</f>
        <v>1041.3435300526639</v>
      </c>
      <c r="U489" s="16">
        <f t="shared" si="79"/>
        <v>2196.6343530052668</v>
      </c>
      <c r="V489" s="16">
        <f t="shared" si="80"/>
        <v>24162.98</v>
      </c>
      <c r="W489" s="79">
        <f t="shared" si="81"/>
        <v>4.9659005132015905E-4</v>
      </c>
      <c r="X489" s="75">
        <f t="shared" si="82"/>
        <v>22346.55</v>
      </c>
      <c r="Y489" s="75">
        <f t="shared" si="83"/>
        <v>78.959999999999994</v>
      </c>
      <c r="Z489" s="82">
        <f t="shared" si="84"/>
        <v>22425.51</v>
      </c>
    </row>
    <row r="490" spans="1:26" s="5" customFormat="1" ht="15" x14ac:dyDescent="0.2">
      <c r="A490" s="37">
        <v>487</v>
      </c>
      <c r="B490" s="177">
        <v>1.3</v>
      </c>
      <c r="C490" s="177" t="s">
        <v>99</v>
      </c>
      <c r="D490" s="66" t="s">
        <v>159</v>
      </c>
      <c r="E490" s="66" t="s">
        <v>160</v>
      </c>
      <c r="F490" s="66" t="s">
        <v>58</v>
      </c>
      <c r="G490" s="38">
        <v>1988</v>
      </c>
      <c r="H490" s="38">
        <v>130</v>
      </c>
      <c r="I490" s="67" t="s">
        <v>144</v>
      </c>
      <c r="J490" s="16">
        <v>750</v>
      </c>
      <c r="K490" s="16">
        <v>97500</v>
      </c>
      <c r="L490" s="44" t="s">
        <v>102</v>
      </c>
      <c r="M490" s="44" t="s">
        <v>102</v>
      </c>
      <c r="N490" s="38">
        <v>34</v>
      </c>
      <c r="O490" s="38">
        <v>50</v>
      </c>
      <c r="P490" s="17">
        <v>0.68</v>
      </c>
      <c r="Q490" s="16">
        <v>66300</v>
      </c>
      <c r="R490" s="16">
        <v>31200</v>
      </c>
      <c r="S490" s="16">
        <f t="shared" si="78"/>
        <v>31200</v>
      </c>
      <c r="T490" s="16">
        <f>(S490/(Notes!$I$28+Notes!$I$52))*Notes!$I$33</f>
        <v>1552.6842598634705</v>
      </c>
      <c r="U490" s="16">
        <f t="shared" si="79"/>
        <v>3275.2684259863472</v>
      </c>
      <c r="V490" s="16">
        <f t="shared" si="80"/>
        <v>36027.949999999997</v>
      </c>
      <c r="W490" s="79">
        <f t="shared" si="81"/>
        <v>7.4043522526857713E-4</v>
      </c>
      <c r="X490" s="75">
        <f t="shared" si="82"/>
        <v>33319.589999999997</v>
      </c>
      <c r="Y490" s="75">
        <f t="shared" si="83"/>
        <v>117.73</v>
      </c>
      <c r="Z490" s="82">
        <f t="shared" si="84"/>
        <v>33437.32</v>
      </c>
    </row>
    <row r="491" spans="1:26" s="5" customFormat="1" ht="15" x14ac:dyDescent="0.2">
      <c r="A491" s="37">
        <v>488</v>
      </c>
      <c r="B491" s="177">
        <v>1.3</v>
      </c>
      <c r="C491" s="177" t="s">
        <v>99</v>
      </c>
      <c r="D491" s="66" t="s">
        <v>159</v>
      </c>
      <c r="E491" s="66" t="s">
        <v>160</v>
      </c>
      <c r="F491" s="66" t="s">
        <v>58</v>
      </c>
      <c r="G491" s="38">
        <v>1989</v>
      </c>
      <c r="H491" s="38">
        <v>39</v>
      </c>
      <c r="I491" s="67" t="s">
        <v>144</v>
      </c>
      <c r="J491" s="16">
        <v>750</v>
      </c>
      <c r="K491" s="16">
        <v>29250</v>
      </c>
      <c r="L491" s="44" t="s">
        <v>102</v>
      </c>
      <c r="M491" s="44" t="s">
        <v>102</v>
      </c>
      <c r="N491" s="38">
        <v>33</v>
      </c>
      <c r="O491" s="38">
        <v>50</v>
      </c>
      <c r="P491" s="17">
        <v>0.66</v>
      </c>
      <c r="Q491" s="16">
        <v>19305</v>
      </c>
      <c r="R491" s="16">
        <v>9945</v>
      </c>
      <c r="S491" s="16">
        <f t="shared" si="78"/>
        <v>9945</v>
      </c>
      <c r="T491" s="16">
        <f>(S491/(Notes!$I$28+Notes!$I$52))*Notes!$I$33</f>
        <v>494.91810783148122</v>
      </c>
      <c r="U491" s="16">
        <f t="shared" si="79"/>
        <v>1043.9918107831481</v>
      </c>
      <c r="V491" s="16">
        <f t="shared" si="80"/>
        <v>11483.91</v>
      </c>
      <c r="W491" s="79">
        <f t="shared" si="81"/>
        <v>2.3601374732156745E-4</v>
      </c>
      <c r="X491" s="75">
        <f t="shared" si="82"/>
        <v>10620.62</v>
      </c>
      <c r="Y491" s="75">
        <f t="shared" si="83"/>
        <v>37.53</v>
      </c>
      <c r="Z491" s="82">
        <f t="shared" si="84"/>
        <v>10658.150000000001</v>
      </c>
    </row>
    <row r="492" spans="1:26" s="5" customFormat="1" ht="15" x14ac:dyDescent="0.2">
      <c r="A492" s="37">
        <v>489</v>
      </c>
      <c r="B492" s="177">
        <v>1.3</v>
      </c>
      <c r="C492" s="177" t="s">
        <v>99</v>
      </c>
      <c r="D492" s="66" t="s">
        <v>159</v>
      </c>
      <c r="E492" s="66" t="s">
        <v>160</v>
      </c>
      <c r="F492" s="66" t="s">
        <v>58</v>
      </c>
      <c r="G492" s="38">
        <v>1990</v>
      </c>
      <c r="H492" s="38">
        <v>156</v>
      </c>
      <c r="I492" s="67" t="s">
        <v>144</v>
      </c>
      <c r="J492" s="16">
        <v>750</v>
      </c>
      <c r="K492" s="16">
        <v>117000</v>
      </c>
      <c r="L492" s="44" t="s">
        <v>102</v>
      </c>
      <c r="M492" s="44" t="s">
        <v>102</v>
      </c>
      <c r="N492" s="38">
        <v>32</v>
      </c>
      <c r="O492" s="38">
        <v>50</v>
      </c>
      <c r="P492" s="17">
        <v>0.64</v>
      </c>
      <c r="Q492" s="16">
        <v>74880</v>
      </c>
      <c r="R492" s="16">
        <v>42120</v>
      </c>
      <c r="S492" s="16">
        <f t="shared" si="78"/>
        <v>42120</v>
      </c>
      <c r="T492" s="16">
        <f>(S492/(Notes!$I$28+Notes!$I$52))*Notes!$I$33</f>
        <v>2096.1237508156851</v>
      </c>
      <c r="U492" s="16">
        <f t="shared" si="79"/>
        <v>4421.6123750815686</v>
      </c>
      <c r="V492" s="16">
        <f t="shared" si="80"/>
        <v>48637.74</v>
      </c>
      <c r="W492" s="79">
        <f t="shared" si="81"/>
        <v>9.9958770825024699E-4</v>
      </c>
      <c r="X492" s="75">
        <f t="shared" si="82"/>
        <v>44981.45</v>
      </c>
      <c r="Y492" s="75">
        <f t="shared" si="83"/>
        <v>158.93</v>
      </c>
      <c r="Z492" s="82">
        <f t="shared" si="84"/>
        <v>45140.38</v>
      </c>
    </row>
    <row r="493" spans="1:26" s="5" customFormat="1" ht="15" x14ac:dyDescent="0.2">
      <c r="A493" s="37">
        <v>490</v>
      </c>
      <c r="B493" s="177">
        <v>1.3</v>
      </c>
      <c r="C493" s="177" t="s">
        <v>99</v>
      </c>
      <c r="D493" s="66" t="s">
        <v>159</v>
      </c>
      <c r="E493" s="66" t="s">
        <v>160</v>
      </c>
      <c r="F493" s="66" t="s">
        <v>58</v>
      </c>
      <c r="G493" s="38">
        <v>1991</v>
      </c>
      <c r="H493" s="38">
        <v>64</v>
      </c>
      <c r="I493" s="67" t="s">
        <v>144</v>
      </c>
      <c r="J493" s="16">
        <v>750</v>
      </c>
      <c r="K493" s="16">
        <v>48000</v>
      </c>
      <c r="L493" s="44" t="s">
        <v>102</v>
      </c>
      <c r="M493" s="44" t="s">
        <v>102</v>
      </c>
      <c r="N493" s="38">
        <v>31</v>
      </c>
      <c r="O493" s="38">
        <v>50</v>
      </c>
      <c r="P493" s="17">
        <v>0.62</v>
      </c>
      <c r="Q493" s="16">
        <v>29760</v>
      </c>
      <c r="R493" s="16">
        <v>18240</v>
      </c>
      <c r="S493" s="16">
        <f t="shared" si="78"/>
        <v>18240</v>
      </c>
      <c r="T493" s="16">
        <f>(S493/(Notes!$I$28+Notes!$I$52))*Notes!$I$33</f>
        <v>907.72310576633652</v>
      </c>
      <c r="U493" s="16">
        <f t="shared" si="79"/>
        <v>1914.7723105766338</v>
      </c>
      <c r="V493" s="16">
        <f t="shared" si="80"/>
        <v>21062.5</v>
      </c>
      <c r="W493" s="79">
        <f t="shared" si="81"/>
        <v>4.3286995047510081E-4</v>
      </c>
      <c r="X493" s="75">
        <f t="shared" si="82"/>
        <v>19479.150000000001</v>
      </c>
      <c r="Y493" s="75">
        <f t="shared" si="83"/>
        <v>68.83</v>
      </c>
      <c r="Z493" s="82">
        <f t="shared" si="84"/>
        <v>19547.980000000003</v>
      </c>
    </row>
    <row r="494" spans="1:26" s="5" customFormat="1" ht="15" x14ac:dyDescent="0.2">
      <c r="A494" s="37">
        <v>491</v>
      </c>
      <c r="B494" s="177">
        <v>1.3</v>
      </c>
      <c r="C494" s="177" t="s">
        <v>99</v>
      </c>
      <c r="D494" s="66" t="s">
        <v>159</v>
      </c>
      <c r="E494" s="66" t="s">
        <v>160</v>
      </c>
      <c r="F494" s="66" t="s">
        <v>58</v>
      </c>
      <c r="G494" s="38">
        <v>1992</v>
      </c>
      <c r="H494" s="38">
        <v>281</v>
      </c>
      <c r="I494" s="67" t="s">
        <v>144</v>
      </c>
      <c r="J494" s="16">
        <v>750</v>
      </c>
      <c r="K494" s="16">
        <v>210750</v>
      </c>
      <c r="L494" s="44" t="s">
        <v>102</v>
      </c>
      <c r="M494" s="44" t="s">
        <v>102</v>
      </c>
      <c r="N494" s="38">
        <v>30</v>
      </c>
      <c r="O494" s="38">
        <v>50</v>
      </c>
      <c r="P494" s="17">
        <v>0.6</v>
      </c>
      <c r="Q494" s="16">
        <v>126450</v>
      </c>
      <c r="R494" s="16">
        <v>84300</v>
      </c>
      <c r="S494" s="16">
        <f t="shared" si="78"/>
        <v>84300</v>
      </c>
      <c r="T494" s="16">
        <f>(S494/(Notes!$I$28+Notes!$I$52))*Notes!$I$33</f>
        <v>4195.2334329003379</v>
      </c>
      <c r="U494" s="16">
        <f t="shared" si="79"/>
        <v>8849.5233432900332</v>
      </c>
      <c r="V494" s="16">
        <f t="shared" si="80"/>
        <v>97344.76</v>
      </c>
      <c r="W494" s="79">
        <f t="shared" si="81"/>
        <v>2.0005992375174159E-3</v>
      </c>
      <c r="X494" s="75">
        <f t="shared" si="82"/>
        <v>90026.97</v>
      </c>
      <c r="Y494" s="75">
        <f t="shared" si="83"/>
        <v>318.10000000000002</v>
      </c>
      <c r="Z494" s="82">
        <f t="shared" si="84"/>
        <v>90345.07</v>
      </c>
    </row>
    <row r="495" spans="1:26" s="5" customFormat="1" ht="15" x14ac:dyDescent="0.2">
      <c r="A495" s="37">
        <v>492</v>
      </c>
      <c r="B495" s="177">
        <v>1.3</v>
      </c>
      <c r="C495" s="177" t="s">
        <v>99</v>
      </c>
      <c r="D495" s="66" t="s">
        <v>159</v>
      </c>
      <c r="E495" s="66" t="s">
        <v>160</v>
      </c>
      <c r="F495" s="66" t="s">
        <v>58</v>
      </c>
      <c r="G495" s="38">
        <v>1993</v>
      </c>
      <c r="H495" s="38">
        <v>238</v>
      </c>
      <c r="I495" s="67" t="s">
        <v>144</v>
      </c>
      <c r="J495" s="16">
        <v>750</v>
      </c>
      <c r="K495" s="16">
        <v>178500</v>
      </c>
      <c r="L495" s="44" t="s">
        <v>102</v>
      </c>
      <c r="M495" s="44" t="s">
        <v>102</v>
      </c>
      <c r="N495" s="38">
        <v>29</v>
      </c>
      <c r="O495" s="38">
        <v>50</v>
      </c>
      <c r="P495" s="17">
        <v>0.57999999999999996</v>
      </c>
      <c r="Q495" s="16">
        <v>103530</v>
      </c>
      <c r="R495" s="16">
        <v>74970</v>
      </c>
      <c r="S495" s="16">
        <f t="shared" si="78"/>
        <v>74970</v>
      </c>
      <c r="T495" s="16">
        <f>(S495/(Notes!$I$28+Notes!$I$52))*Notes!$I$33</f>
        <v>3730.9211205757815</v>
      </c>
      <c r="U495" s="16">
        <f t="shared" si="79"/>
        <v>7870.0921120575777</v>
      </c>
      <c r="V495" s="16">
        <f t="shared" si="80"/>
        <v>86571.01</v>
      </c>
      <c r="W495" s="79">
        <f t="shared" si="81"/>
        <v>1.7791804776868584E-3</v>
      </c>
      <c r="X495" s="75">
        <f t="shared" si="82"/>
        <v>80063.12</v>
      </c>
      <c r="Y495" s="75">
        <f t="shared" si="83"/>
        <v>282.89</v>
      </c>
      <c r="Z495" s="82">
        <f t="shared" si="84"/>
        <v>80346.009999999995</v>
      </c>
    </row>
    <row r="496" spans="1:26" s="5" customFormat="1" ht="15" x14ac:dyDescent="0.2">
      <c r="A496" s="37">
        <v>493</v>
      </c>
      <c r="B496" s="177">
        <v>1.3</v>
      </c>
      <c r="C496" s="177" t="s">
        <v>99</v>
      </c>
      <c r="D496" s="66" t="s">
        <v>159</v>
      </c>
      <c r="E496" s="66" t="s">
        <v>160</v>
      </c>
      <c r="F496" s="66" t="s">
        <v>58</v>
      </c>
      <c r="G496" s="38">
        <v>1994</v>
      </c>
      <c r="H496" s="38">
        <v>152</v>
      </c>
      <c r="I496" s="67" t="s">
        <v>144</v>
      </c>
      <c r="J496" s="16">
        <v>750</v>
      </c>
      <c r="K496" s="16">
        <v>114000</v>
      </c>
      <c r="L496" s="44" t="s">
        <v>102</v>
      </c>
      <c r="M496" s="44" t="s">
        <v>102</v>
      </c>
      <c r="N496" s="38">
        <v>28</v>
      </c>
      <c r="O496" s="38">
        <v>50</v>
      </c>
      <c r="P496" s="17">
        <v>0.56000000000000005</v>
      </c>
      <c r="Q496" s="16">
        <v>63840</v>
      </c>
      <c r="R496" s="16">
        <v>50160</v>
      </c>
      <c r="S496" s="16">
        <f t="shared" si="78"/>
        <v>50160</v>
      </c>
      <c r="T496" s="16">
        <f>(S496/(Notes!$I$28+Notes!$I$52))*Notes!$I$33</f>
        <v>2496.2385408574255</v>
      </c>
      <c r="U496" s="16">
        <f t="shared" si="79"/>
        <v>5265.623854085743</v>
      </c>
      <c r="V496" s="16">
        <f t="shared" si="80"/>
        <v>57921.86</v>
      </c>
      <c r="W496" s="79">
        <f t="shared" si="81"/>
        <v>1.1903920555311916E-3</v>
      </c>
      <c r="X496" s="75">
        <f t="shared" si="82"/>
        <v>53567.64</v>
      </c>
      <c r="Y496" s="75">
        <f t="shared" si="83"/>
        <v>189.27</v>
      </c>
      <c r="Z496" s="82">
        <f t="shared" si="84"/>
        <v>53756.909999999996</v>
      </c>
    </row>
    <row r="497" spans="1:26" s="5" customFormat="1" ht="15" x14ac:dyDescent="0.2">
      <c r="A497" s="37">
        <v>494</v>
      </c>
      <c r="B497" s="177">
        <v>1.3</v>
      </c>
      <c r="C497" s="177" t="s">
        <v>99</v>
      </c>
      <c r="D497" s="66" t="s">
        <v>159</v>
      </c>
      <c r="E497" s="66" t="s">
        <v>160</v>
      </c>
      <c r="F497" s="66" t="s">
        <v>58</v>
      </c>
      <c r="G497" s="38">
        <v>1995</v>
      </c>
      <c r="H497" s="38">
        <v>121</v>
      </c>
      <c r="I497" s="67" t="s">
        <v>144</v>
      </c>
      <c r="J497" s="16">
        <v>750</v>
      </c>
      <c r="K497" s="16">
        <v>90750</v>
      </c>
      <c r="L497" s="44" t="s">
        <v>102</v>
      </c>
      <c r="M497" s="44" t="s">
        <v>102</v>
      </c>
      <c r="N497" s="38">
        <v>27</v>
      </c>
      <c r="O497" s="38">
        <v>50</v>
      </c>
      <c r="P497" s="17">
        <v>0.54</v>
      </c>
      <c r="Q497" s="16">
        <v>49005</v>
      </c>
      <c r="R497" s="16">
        <v>41745</v>
      </c>
      <c r="S497" s="16">
        <f t="shared" ref="S497:S528" si="85">R497</f>
        <v>41745</v>
      </c>
      <c r="T497" s="16">
        <f>(S497/(Notes!$I$28+Notes!$I$52))*Notes!$I$33</f>
        <v>2077.4616803846334</v>
      </c>
      <c r="U497" s="16">
        <f t="shared" ref="U497:U528" si="86">(S497+T497)*0.1</f>
        <v>4382.246168038464</v>
      </c>
      <c r="V497" s="16">
        <f t="shared" ref="V497:V528" si="87">ROUND(S497+T497+U497,2)</f>
        <v>48204.71</v>
      </c>
      <c r="W497" s="79">
        <f t="shared" ref="W497:W528" si="88">V497/($V$1418)</f>
        <v>9.9068821034381462E-4</v>
      </c>
      <c r="X497" s="75">
        <f t="shared" ref="X497:X528" si="89">ROUND(W497*($X$1),2)</f>
        <v>44580.97</v>
      </c>
      <c r="Y497" s="75">
        <f t="shared" ref="Y497:Y528" si="90">ROUND(W497*$Y$2,2)</f>
        <v>157.52000000000001</v>
      </c>
      <c r="Z497" s="82">
        <f t="shared" si="84"/>
        <v>44738.49</v>
      </c>
    </row>
    <row r="498" spans="1:26" s="5" customFormat="1" ht="15" x14ac:dyDescent="0.2">
      <c r="A498" s="37">
        <v>495</v>
      </c>
      <c r="B498" s="177">
        <v>1.3</v>
      </c>
      <c r="C498" s="177" t="s">
        <v>99</v>
      </c>
      <c r="D498" s="66" t="s">
        <v>159</v>
      </c>
      <c r="E498" s="66" t="s">
        <v>160</v>
      </c>
      <c r="F498" s="66" t="s">
        <v>58</v>
      </c>
      <c r="G498" s="38">
        <v>1996</v>
      </c>
      <c r="H498" s="38">
        <v>204</v>
      </c>
      <c r="I498" s="67" t="s">
        <v>144</v>
      </c>
      <c r="J498" s="16">
        <v>750</v>
      </c>
      <c r="K498" s="16">
        <v>153000</v>
      </c>
      <c r="L498" s="44" t="s">
        <v>102</v>
      </c>
      <c r="M498" s="44" t="s">
        <v>102</v>
      </c>
      <c r="N498" s="38">
        <v>26</v>
      </c>
      <c r="O498" s="38">
        <v>50</v>
      </c>
      <c r="P498" s="17">
        <v>0.52</v>
      </c>
      <c r="Q498" s="16">
        <v>79560</v>
      </c>
      <c r="R498" s="16">
        <v>73440</v>
      </c>
      <c r="S498" s="16">
        <f t="shared" si="85"/>
        <v>73440</v>
      </c>
      <c r="T498" s="16">
        <f>(S498/(Notes!$I$28+Notes!$I$52))*Notes!$I$33</f>
        <v>3654.7798732170918</v>
      </c>
      <c r="U498" s="16">
        <f t="shared" si="86"/>
        <v>7709.4779873217094</v>
      </c>
      <c r="V498" s="16">
        <f t="shared" si="87"/>
        <v>84804.26</v>
      </c>
      <c r="W498" s="79">
        <f t="shared" si="88"/>
        <v>1.7428707810695581E-3</v>
      </c>
      <c r="X498" s="75">
        <f t="shared" si="89"/>
        <v>78429.19</v>
      </c>
      <c r="Y498" s="75">
        <f t="shared" si="90"/>
        <v>277.12</v>
      </c>
      <c r="Z498" s="82">
        <f t="shared" si="84"/>
        <v>78706.31</v>
      </c>
    </row>
    <row r="499" spans="1:26" s="5" customFormat="1" ht="15" x14ac:dyDescent="0.2">
      <c r="A499" s="37">
        <v>496</v>
      </c>
      <c r="B499" s="177">
        <v>1.3</v>
      </c>
      <c r="C499" s="177" t="s">
        <v>99</v>
      </c>
      <c r="D499" s="66" t="s">
        <v>159</v>
      </c>
      <c r="E499" s="66" t="s">
        <v>160</v>
      </c>
      <c r="F499" s="66" t="s">
        <v>58</v>
      </c>
      <c r="G499" s="38">
        <v>1997</v>
      </c>
      <c r="H499" s="38">
        <v>220</v>
      </c>
      <c r="I499" s="67" t="s">
        <v>144</v>
      </c>
      <c r="J499" s="16">
        <v>750</v>
      </c>
      <c r="K499" s="16">
        <v>165000</v>
      </c>
      <c r="L499" s="44" t="s">
        <v>102</v>
      </c>
      <c r="M499" s="44" t="s">
        <v>102</v>
      </c>
      <c r="N499" s="38">
        <v>25</v>
      </c>
      <c r="O499" s="38">
        <v>50</v>
      </c>
      <c r="P499" s="17">
        <v>0.5</v>
      </c>
      <c r="Q499" s="16">
        <v>82500</v>
      </c>
      <c r="R499" s="16">
        <v>82500</v>
      </c>
      <c r="S499" s="16">
        <f t="shared" si="85"/>
        <v>82500</v>
      </c>
      <c r="T499" s="16">
        <f>(S499/(Notes!$I$28+Notes!$I$52))*Notes!$I$33</f>
        <v>4105.6554948312914</v>
      </c>
      <c r="U499" s="16">
        <f t="shared" si="86"/>
        <v>8660.5655494831299</v>
      </c>
      <c r="V499" s="16">
        <f t="shared" si="87"/>
        <v>95266.22</v>
      </c>
      <c r="W499" s="79">
        <f t="shared" si="88"/>
        <v>1.9578817297732963E-3</v>
      </c>
      <c r="X499" s="75">
        <f t="shared" si="89"/>
        <v>88104.68</v>
      </c>
      <c r="Y499" s="75">
        <f t="shared" si="90"/>
        <v>311.3</v>
      </c>
      <c r="Z499" s="82">
        <f t="shared" si="84"/>
        <v>88415.98</v>
      </c>
    </row>
    <row r="500" spans="1:26" s="5" customFormat="1" ht="15" x14ac:dyDescent="0.2">
      <c r="A500" s="37">
        <v>497</v>
      </c>
      <c r="B500" s="177">
        <v>1.3</v>
      </c>
      <c r="C500" s="177" t="s">
        <v>99</v>
      </c>
      <c r="D500" s="66" t="s">
        <v>159</v>
      </c>
      <c r="E500" s="66" t="s">
        <v>160</v>
      </c>
      <c r="F500" s="66" t="s">
        <v>58</v>
      </c>
      <c r="G500" s="38">
        <v>1998</v>
      </c>
      <c r="H500" s="38">
        <v>501</v>
      </c>
      <c r="I500" s="67" t="s">
        <v>144</v>
      </c>
      <c r="J500" s="16">
        <v>750</v>
      </c>
      <c r="K500" s="16">
        <v>375750</v>
      </c>
      <c r="L500" s="44" t="s">
        <v>102</v>
      </c>
      <c r="M500" s="44" t="s">
        <v>102</v>
      </c>
      <c r="N500" s="38">
        <v>24</v>
      </c>
      <c r="O500" s="38">
        <v>50</v>
      </c>
      <c r="P500" s="17">
        <v>0.48</v>
      </c>
      <c r="Q500" s="16">
        <v>180360</v>
      </c>
      <c r="R500" s="16">
        <v>195390</v>
      </c>
      <c r="S500" s="16">
        <f t="shared" si="85"/>
        <v>195390</v>
      </c>
      <c r="T500" s="16">
        <f>(S500/(Notes!$I$28+Notes!$I$52))*Notes!$I$33</f>
        <v>9723.685177394982</v>
      </c>
      <c r="U500" s="16">
        <f t="shared" si="86"/>
        <v>20511.368517739498</v>
      </c>
      <c r="V500" s="16">
        <f t="shared" si="87"/>
        <v>225625.05</v>
      </c>
      <c r="W500" s="79">
        <f t="shared" si="88"/>
        <v>4.636975867985383E-3</v>
      </c>
      <c r="X500" s="75">
        <f t="shared" si="89"/>
        <v>208663.91</v>
      </c>
      <c r="Y500" s="75">
        <f t="shared" si="90"/>
        <v>737.28</v>
      </c>
      <c r="Z500" s="82">
        <f t="shared" si="84"/>
        <v>209401.19</v>
      </c>
    </row>
    <row r="501" spans="1:26" s="5" customFormat="1" ht="15" x14ac:dyDescent="0.2">
      <c r="A501" s="37">
        <v>498</v>
      </c>
      <c r="B501" s="177">
        <v>1.3</v>
      </c>
      <c r="C501" s="177" t="s">
        <v>99</v>
      </c>
      <c r="D501" s="66" t="s">
        <v>159</v>
      </c>
      <c r="E501" s="66" t="s">
        <v>160</v>
      </c>
      <c r="F501" s="66" t="s">
        <v>58</v>
      </c>
      <c r="G501" s="38">
        <v>1999</v>
      </c>
      <c r="H501" s="38">
        <v>286</v>
      </c>
      <c r="I501" s="67" t="s">
        <v>144</v>
      </c>
      <c r="J501" s="16">
        <v>750</v>
      </c>
      <c r="K501" s="16">
        <v>214500</v>
      </c>
      <c r="L501" s="44" t="s">
        <v>102</v>
      </c>
      <c r="M501" s="44" t="s">
        <v>102</v>
      </c>
      <c r="N501" s="38">
        <v>23</v>
      </c>
      <c r="O501" s="38">
        <v>50</v>
      </c>
      <c r="P501" s="17">
        <v>0.46</v>
      </c>
      <c r="Q501" s="16">
        <v>98670</v>
      </c>
      <c r="R501" s="16">
        <v>115830</v>
      </c>
      <c r="S501" s="16">
        <f t="shared" si="85"/>
        <v>115830</v>
      </c>
      <c r="T501" s="16">
        <f>(S501/(Notes!$I$28+Notes!$I$52))*Notes!$I$33</f>
        <v>5764.3403147431336</v>
      </c>
      <c r="U501" s="16">
        <f t="shared" si="86"/>
        <v>12159.434031474315</v>
      </c>
      <c r="V501" s="16">
        <f t="shared" si="87"/>
        <v>133753.76999999999</v>
      </c>
      <c r="W501" s="79">
        <f t="shared" si="88"/>
        <v>2.7488658894128438E-3</v>
      </c>
      <c r="X501" s="75">
        <f t="shared" si="89"/>
        <v>123698.97</v>
      </c>
      <c r="Y501" s="75">
        <f t="shared" si="90"/>
        <v>437.07</v>
      </c>
      <c r="Z501" s="82">
        <f t="shared" si="84"/>
        <v>124136.04000000001</v>
      </c>
    </row>
    <row r="502" spans="1:26" s="5" customFormat="1" ht="15" x14ac:dyDescent="0.2">
      <c r="A502" s="37">
        <v>499</v>
      </c>
      <c r="B502" s="177">
        <v>1.3</v>
      </c>
      <c r="C502" s="177" t="s">
        <v>99</v>
      </c>
      <c r="D502" s="66" t="s">
        <v>159</v>
      </c>
      <c r="E502" s="66" t="s">
        <v>160</v>
      </c>
      <c r="F502" s="66" t="s">
        <v>58</v>
      </c>
      <c r="G502" s="38">
        <v>2000</v>
      </c>
      <c r="H502" s="38">
        <v>234</v>
      </c>
      <c r="I502" s="67" t="s">
        <v>144</v>
      </c>
      <c r="J502" s="16">
        <v>750</v>
      </c>
      <c r="K502" s="16">
        <v>175500</v>
      </c>
      <c r="L502" s="44" t="s">
        <v>102</v>
      </c>
      <c r="M502" s="44" t="s">
        <v>102</v>
      </c>
      <c r="N502" s="38">
        <v>22</v>
      </c>
      <c r="O502" s="38">
        <v>50</v>
      </c>
      <c r="P502" s="17">
        <v>0.44</v>
      </c>
      <c r="Q502" s="16">
        <v>77220</v>
      </c>
      <c r="R502" s="16">
        <v>98280</v>
      </c>
      <c r="S502" s="16">
        <f t="shared" si="85"/>
        <v>98280</v>
      </c>
      <c r="T502" s="16">
        <f>(S502/(Notes!$I$28+Notes!$I$52))*Notes!$I$33</f>
        <v>4890.9554185699317</v>
      </c>
      <c r="U502" s="16">
        <f t="shared" si="86"/>
        <v>10317.095541856994</v>
      </c>
      <c r="V502" s="16">
        <f t="shared" si="87"/>
        <v>113488.05</v>
      </c>
      <c r="W502" s="79">
        <f t="shared" si="88"/>
        <v>2.3323711137336863E-3</v>
      </c>
      <c r="X502" s="75">
        <f t="shared" si="89"/>
        <v>104956.7</v>
      </c>
      <c r="Y502" s="75">
        <f t="shared" si="90"/>
        <v>370.85</v>
      </c>
      <c r="Z502" s="82">
        <f t="shared" si="84"/>
        <v>105327.55</v>
      </c>
    </row>
    <row r="503" spans="1:26" s="5" customFormat="1" ht="15" x14ac:dyDescent="0.2">
      <c r="A503" s="37">
        <v>500</v>
      </c>
      <c r="B503" s="177">
        <v>1.3</v>
      </c>
      <c r="C503" s="177" t="s">
        <v>99</v>
      </c>
      <c r="D503" s="66" t="s">
        <v>159</v>
      </c>
      <c r="E503" s="66" t="s">
        <v>160</v>
      </c>
      <c r="F503" s="66" t="s">
        <v>58</v>
      </c>
      <c r="G503" s="38">
        <v>2001</v>
      </c>
      <c r="H503" s="38">
        <v>171</v>
      </c>
      <c r="I503" s="67" t="s">
        <v>144</v>
      </c>
      <c r="J503" s="16">
        <v>750</v>
      </c>
      <c r="K503" s="16">
        <v>128250</v>
      </c>
      <c r="L503" s="44" t="s">
        <v>102</v>
      </c>
      <c r="M503" s="44" t="s">
        <v>102</v>
      </c>
      <c r="N503" s="38">
        <v>21</v>
      </c>
      <c r="O503" s="38">
        <v>50</v>
      </c>
      <c r="P503" s="17">
        <v>0.42</v>
      </c>
      <c r="Q503" s="16">
        <v>53865</v>
      </c>
      <c r="R503" s="16">
        <v>74385</v>
      </c>
      <c r="S503" s="16">
        <f t="shared" si="85"/>
        <v>74385</v>
      </c>
      <c r="T503" s="16">
        <f>(S503/(Notes!$I$28+Notes!$I$52))*Notes!$I$33</f>
        <v>3701.8082907033413</v>
      </c>
      <c r="U503" s="16">
        <f t="shared" si="86"/>
        <v>7808.6808290703339</v>
      </c>
      <c r="V503" s="16">
        <f t="shared" si="87"/>
        <v>85895.49</v>
      </c>
      <c r="W503" s="79">
        <f t="shared" si="88"/>
        <v>1.7652974007043095E-3</v>
      </c>
      <c r="X503" s="75">
        <f t="shared" si="89"/>
        <v>79438.38</v>
      </c>
      <c r="Y503" s="75">
        <f t="shared" si="90"/>
        <v>280.68</v>
      </c>
      <c r="Z503" s="82">
        <f t="shared" si="84"/>
        <v>79719.06</v>
      </c>
    </row>
    <row r="504" spans="1:26" s="5" customFormat="1" ht="15" x14ac:dyDescent="0.2">
      <c r="A504" s="37">
        <v>501</v>
      </c>
      <c r="B504" s="177">
        <v>1.3</v>
      </c>
      <c r="C504" s="177" t="s">
        <v>99</v>
      </c>
      <c r="D504" s="66" t="s">
        <v>159</v>
      </c>
      <c r="E504" s="66" t="s">
        <v>160</v>
      </c>
      <c r="F504" s="66" t="s">
        <v>58</v>
      </c>
      <c r="G504" s="38">
        <v>2002</v>
      </c>
      <c r="H504" s="38">
        <v>27</v>
      </c>
      <c r="I504" s="67" t="s">
        <v>144</v>
      </c>
      <c r="J504" s="16">
        <v>750</v>
      </c>
      <c r="K504" s="16">
        <v>20250</v>
      </c>
      <c r="L504" s="44" t="s">
        <v>102</v>
      </c>
      <c r="M504" s="44" t="s">
        <v>102</v>
      </c>
      <c r="N504" s="38">
        <v>20</v>
      </c>
      <c r="O504" s="38">
        <v>50</v>
      </c>
      <c r="P504" s="17">
        <v>0.4</v>
      </c>
      <c r="Q504" s="16">
        <v>8100</v>
      </c>
      <c r="R504" s="16">
        <v>12150</v>
      </c>
      <c r="S504" s="16">
        <f t="shared" si="85"/>
        <v>12150</v>
      </c>
      <c r="T504" s="16">
        <f>(S504/(Notes!$I$28+Notes!$I$52))*Notes!$I$33</f>
        <v>604.65108196606297</v>
      </c>
      <c r="U504" s="16">
        <f t="shared" si="86"/>
        <v>1275.4651081966065</v>
      </c>
      <c r="V504" s="16">
        <f t="shared" si="87"/>
        <v>14030.12</v>
      </c>
      <c r="W504" s="79">
        <f t="shared" si="88"/>
        <v>2.8834266348058023E-4</v>
      </c>
      <c r="X504" s="75">
        <f t="shared" si="89"/>
        <v>12975.42</v>
      </c>
      <c r="Y504" s="75">
        <f t="shared" si="90"/>
        <v>45.85</v>
      </c>
      <c r="Z504" s="82">
        <f t="shared" si="84"/>
        <v>13021.27</v>
      </c>
    </row>
    <row r="505" spans="1:26" s="5" customFormat="1" ht="15" x14ac:dyDescent="0.2">
      <c r="A505" s="37">
        <v>502</v>
      </c>
      <c r="B505" s="177">
        <v>1.3</v>
      </c>
      <c r="C505" s="177" t="s">
        <v>99</v>
      </c>
      <c r="D505" s="66" t="s">
        <v>159</v>
      </c>
      <c r="E505" s="66" t="s">
        <v>160</v>
      </c>
      <c r="F505" s="66" t="s">
        <v>58</v>
      </c>
      <c r="G505" s="38">
        <v>2003</v>
      </c>
      <c r="H505" s="38">
        <v>162</v>
      </c>
      <c r="I505" s="67" t="s">
        <v>144</v>
      </c>
      <c r="J505" s="16">
        <v>750</v>
      </c>
      <c r="K505" s="16">
        <v>121500</v>
      </c>
      <c r="L505" s="44" t="s">
        <v>102</v>
      </c>
      <c r="M505" s="44" t="s">
        <v>102</v>
      </c>
      <c r="N505" s="38">
        <v>19</v>
      </c>
      <c r="O505" s="38">
        <v>50</v>
      </c>
      <c r="P505" s="17">
        <v>0.38</v>
      </c>
      <c r="Q505" s="16">
        <v>46170</v>
      </c>
      <c r="R505" s="16">
        <v>75330</v>
      </c>
      <c r="S505" s="16">
        <f t="shared" si="85"/>
        <v>75330</v>
      </c>
      <c r="T505" s="16">
        <f>(S505/(Notes!$I$28+Notes!$I$52))*Notes!$I$33</f>
        <v>3748.8367081895904</v>
      </c>
      <c r="U505" s="16">
        <f t="shared" si="86"/>
        <v>7907.8836708189592</v>
      </c>
      <c r="V505" s="16">
        <f t="shared" si="87"/>
        <v>86986.72</v>
      </c>
      <c r="W505" s="79">
        <f t="shared" si="88"/>
        <v>1.7877240203390604E-3</v>
      </c>
      <c r="X505" s="75">
        <f t="shared" si="89"/>
        <v>80447.58</v>
      </c>
      <c r="Y505" s="75">
        <f t="shared" si="90"/>
        <v>284.25</v>
      </c>
      <c r="Z505" s="82">
        <f t="shared" si="84"/>
        <v>80731.83</v>
      </c>
    </row>
    <row r="506" spans="1:26" s="5" customFormat="1" ht="15" x14ac:dyDescent="0.2">
      <c r="A506" s="37">
        <v>503</v>
      </c>
      <c r="B506" s="177">
        <v>1.3</v>
      </c>
      <c r="C506" s="177" t="s">
        <v>99</v>
      </c>
      <c r="D506" s="66" t="s">
        <v>159</v>
      </c>
      <c r="E506" s="66" t="s">
        <v>160</v>
      </c>
      <c r="F506" s="66" t="s">
        <v>58</v>
      </c>
      <c r="G506" s="38">
        <v>2004</v>
      </c>
      <c r="H506" s="38">
        <v>159</v>
      </c>
      <c r="I506" s="67" t="s">
        <v>144</v>
      </c>
      <c r="J506" s="16">
        <v>750</v>
      </c>
      <c r="K506" s="16">
        <v>119250</v>
      </c>
      <c r="L506" s="44" t="s">
        <v>102</v>
      </c>
      <c r="M506" s="44" t="s">
        <v>102</v>
      </c>
      <c r="N506" s="38">
        <v>18</v>
      </c>
      <c r="O506" s="38">
        <v>50</v>
      </c>
      <c r="P506" s="17">
        <v>0.36</v>
      </c>
      <c r="Q506" s="16">
        <v>42930</v>
      </c>
      <c r="R506" s="16">
        <v>76320</v>
      </c>
      <c r="S506" s="16">
        <f t="shared" si="85"/>
        <v>76320</v>
      </c>
      <c r="T506" s="16">
        <f>(S506/(Notes!$I$28+Notes!$I$52))*Notes!$I$33</f>
        <v>3798.1045741275661</v>
      </c>
      <c r="U506" s="16">
        <f t="shared" si="86"/>
        <v>8011.8104574127565</v>
      </c>
      <c r="V506" s="16">
        <f t="shared" si="87"/>
        <v>88129.919999999998</v>
      </c>
      <c r="W506" s="79">
        <f t="shared" si="88"/>
        <v>1.8112187112533933E-3</v>
      </c>
      <c r="X506" s="75">
        <f t="shared" si="89"/>
        <v>81504.84</v>
      </c>
      <c r="Y506" s="75">
        <f t="shared" si="90"/>
        <v>287.98</v>
      </c>
      <c r="Z506" s="82">
        <f t="shared" si="84"/>
        <v>81792.819999999992</v>
      </c>
    </row>
    <row r="507" spans="1:26" s="5" customFormat="1" ht="15" x14ac:dyDescent="0.2">
      <c r="A507" s="37">
        <v>504</v>
      </c>
      <c r="B507" s="177">
        <v>1.3</v>
      </c>
      <c r="C507" s="177" t="s">
        <v>99</v>
      </c>
      <c r="D507" s="66" t="s">
        <v>159</v>
      </c>
      <c r="E507" s="66" t="s">
        <v>160</v>
      </c>
      <c r="F507" s="66" t="s">
        <v>58</v>
      </c>
      <c r="G507" s="38">
        <v>2005</v>
      </c>
      <c r="H507" s="38">
        <v>208</v>
      </c>
      <c r="I507" s="67" t="s">
        <v>144</v>
      </c>
      <c r="J507" s="16">
        <v>750</v>
      </c>
      <c r="K507" s="16">
        <v>156000</v>
      </c>
      <c r="L507" s="44" t="s">
        <v>102</v>
      </c>
      <c r="M507" s="44" t="s">
        <v>102</v>
      </c>
      <c r="N507" s="38">
        <v>17</v>
      </c>
      <c r="O507" s="38">
        <v>50</v>
      </c>
      <c r="P507" s="17">
        <v>0.34</v>
      </c>
      <c r="Q507" s="16">
        <v>53040</v>
      </c>
      <c r="R507" s="16">
        <v>102960</v>
      </c>
      <c r="S507" s="16">
        <f t="shared" si="85"/>
        <v>102960</v>
      </c>
      <c r="T507" s="16">
        <f>(S507/(Notes!$I$28+Notes!$I$52))*Notes!$I$33</f>
        <v>5123.8580575494525</v>
      </c>
      <c r="U507" s="16">
        <f t="shared" si="86"/>
        <v>10808.385805754946</v>
      </c>
      <c r="V507" s="16">
        <f t="shared" si="87"/>
        <v>118892.24</v>
      </c>
      <c r="W507" s="79">
        <f t="shared" si="88"/>
        <v>2.4434363461447502E-3</v>
      </c>
      <c r="X507" s="75">
        <f t="shared" si="89"/>
        <v>109954.64</v>
      </c>
      <c r="Y507" s="75">
        <f t="shared" si="90"/>
        <v>388.51</v>
      </c>
      <c r="Z507" s="82">
        <f t="shared" si="84"/>
        <v>110343.15</v>
      </c>
    </row>
    <row r="508" spans="1:26" s="5" customFormat="1" ht="15" x14ac:dyDescent="0.2">
      <c r="A508" s="37">
        <v>505</v>
      </c>
      <c r="B508" s="177">
        <v>1.3</v>
      </c>
      <c r="C508" s="177" t="s">
        <v>99</v>
      </c>
      <c r="D508" s="66" t="s">
        <v>159</v>
      </c>
      <c r="E508" s="66" t="s">
        <v>160</v>
      </c>
      <c r="F508" s="66" t="s">
        <v>58</v>
      </c>
      <c r="G508" s="38">
        <v>2006</v>
      </c>
      <c r="H508" s="38">
        <v>185</v>
      </c>
      <c r="I508" s="67" t="s">
        <v>144</v>
      </c>
      <c r="J508" s="16">
        <v>750</v>
      </c>
      <c r="K508" s="16">
        <v>138750</v>
      </c>
      <c r="L508" s="44" t="s">
        <v>102</v>
      </c>
      <c r="M508" s="44" t="s">
        <v>102</v>
      </c>
      <c r="N508" s="38">
        <v>16</v>
      </c>
      <c r="O508" s="38">
        <v>50</v>
      </c>
      <c r="P508" s="17">
        <v>0.32</v>
      </c>
      <c r="Q508" s="16">
        <v>44400</v>
      </c>
      <c r="R508" s="16">
        <v>94350</v>
      </c>
      <c r="S508" s="16">
        <f t="shared" si="85"/>
        <v>94350</v>
      </c>
      <c r="T508" s="16">
        <f>(S508/(Notes!$I$28+Notes!$I$52))*Notes!$I$33</f>
        <v>4695.3769204525133</v>
      </c>
      <c r="U508" s="16">
        <f t="shared" si="86"/>
        <v>9904.5376920452527</v>
      </c>
      <c r="V508" s="16">
        <f t="shared" si="87"/>
        <v>108949.91</v>
      </c>
      <c r="W508" s="79">
        <f t="shared" si="88"/>
        <v>2.2391046716185967E-3</v>
      </c>
      <c r="X508" s="75">
        <f t="shared" si="89"/>
        <v>100759.71</v>
      </c>
      <c r="Y508" s="75">
        <f t="shared" si="90"/>
        <v>356.02</v>
      </c>
      <c r="Z508" s="82">
        <f t="shared" si="84"/>
        <v>101115.73000000001</v>
      </c>
    </row>
    <row r="509" spans="1:26" s="5" customFormat="1" ht="15" x14ac:dyDescent="0.2">
      <c r="A509" s="37">
        <v>506</v>
      </c>
      <c r="B509" s="177">
        <v>1.3</v>
      </c>
      <c r="C509" s="177" t="s">
        <v>99</v>
      </c>
      <c r="D509" s="66" t="s">
        <v>159</v>
      </c>
      <c r="E509" s="66" t="s">
        <v>160</v>
      </c>
      <c r="F509" s="66" t="s">
        <v>58</v>
      </c>
      <c r="G509" s="38">
        <v>2007</v>
      </c>
      <c r="H509" s="38">
        <v>57</v>
      </c>
      <c r="I509" s="67" t="s">
        <v>144</v>
      </c>
      <c r="J509" s="16">
        <v>750</v>
      </c>
      <c r="K509" s="16">
        <v>42750</v>
      </c>
      <c r="L509" s="44" t="s">
        <v>102</v>
      </c>
      <c r="M509" s="44" t="s">
        <v>102</v>
      </c>
      <c r="N509" s="38">
        <v>15</v>
      </c>
      <c r="O509" s="38">
        <v>50</v>
      </c>
      <c r="P509" s="17">
        <v>0.3</v>
      </c>
      <c r="Q509" s="16">
        <v>12825</v>
      </c>
      <c r="R509" s="16">
        <v>29925</v>
      </c>
      <c r="S509" s="16">
        <f t="shared" si="85"/>
        <v>29925</v>
      </c>
      <c r="T509" s="16">
        <f>(S509/(Notes!$I$28+Notes!$I$52))*Notes!$I$33</f>
        <v>1489.2332203978958</v>
      </c>
      <c r="U509" s="16">
        <f t="shared" si="86"/>
        <v>3141.4233220397896</v>
      </c>
      <c r="V509" s="16">
        <f t="shared" si="87"/>
        <v>34555.660000000003</v>
      </c>
      <c r="W509" s="79">
        <f t="shared" si="88"/>
        <v>7.1017717900697557E-4</v>
      </c>
      <c r="X509" s="75">
        <f t="shared" si="89"/>
        <v>31957.97</v>
      </c>
      <c r="Y509" s="75">
        <f t="shared" si="90"/>
        <v>112.92</v>
      </c>
      <c r="Z509" s="82">
        <f t="shared" si="84"/>
        <v>32070.89</v>
      </c>
    </row>
    <row r="510" spans="1:26" s="5" customFormat="1" ht="15" x14ac:dyDescent="0.2">
      <c r="A510" s="37">
        <v>507</v>
      </c>
      <c r="B510" s="177">
        <v>1.3</v>
      </c>
      <c r="C510" s="177" t="s">
        <v>99</v>
      </c>
      <c r="D510" s="66" t="s">
        <v>159</v>
      </c>
      <c r="E510" s="66" t="s">
        <v>160</v>
      </c>
      <c r="F510" s="66" t="s">
        <v>58</v>
      </c>
      <c r="G510" s="38">
        <v>2008</v>
      </c>
      <c r="H510" s="38">
        <v>22</v>
      </c>
      <c r="I510" s="67" t="s">
        <v>144</v>
      </c>
      <c r="J510" s="16">
        <v>750</v>
      </c>
      <c r="K510" s="16">
        <v>16500</v>
      </c>
      <c r="L510" s="44" t="s">
        <v>102</v>
      </c>
      <c r="M510" s="44" t="s">
        <v>102</v>
      </c>
      <c r="N510" s="38">
        <v>14</v>
      </c>
      <c r="O510" s="38">
        <v>50</v>
      </c>
      <c r="P510" s="17">
        <v>0.28000000000000003</v>
      </c>
      <c r="Q510" s="16">
        <v>4620</v>
      </c>
      <c r="R510" s="16">
        <v>11880</v>
      </c>
      <c r="S510" s="16">
        <f t="shared" si="85"/>
        <v>11880</v>
      </c>
      <c r="T510" s="16">
        <f>(S510/(Notes!$I$28+Notes!$I$52))*Notes!$I$33</f>
        <v>591.21439125570612</v>
      </c>
      <c r="U510" s="16">
        <f t="shared" si="86"/>
        <v>1247.1214391255708</v>
      </c>
      <c r="V510" s="16">
        <f t="shared" si="87"/>
        <v>13718.34</v>
      </c>
      <c r="W510" s="79">
        <f t="shared" si="88"/>
        <v>2.8193505787065134E-4</v>
      </c>
      <c r="X510" s="75">
        <f t="shared" si="89"/>
        <v>12687.08</v>
      </c>
      <c r="Y510" s="75">
        <f t="shared" si="90"/>
        <v>44.83</v>
      </c>
      <c r="Z510" s="82">
        <f t="shared" si="84"/>
        <v>12731.91</v>
      </c>
    </row>
    <row r="511" spans="1:26" s="5" customFormat="1" ht="15" x14ac:dyDescent="0.2">
      <c r="A511" s="37">
        <v>508</v>
      </c>
      <c r="B511" s="177">
        <v>1.3</v>
      </c>
      <c r="C511" s="177" t="s">
        <v>99</v>
      </c>
      <c r="D511" s="66" t="s">
        <v>159</v>
      </c>
      <c r="E511" s="66" t="s">
        <v>160</v>
      </c>
      <c r="F511" s="66" t="s">
        <v>58</v>
      </c>
      <c r="G511" s="38">
        <v>2009</v>
      </c>
      <c r="H511" s="38">
        <v>0</v>
      </c>
      <c r="I511" s="67" t="s">
        <v>144</v>
      </c>
      <c r="J511" s="16">
        <v>750</v>
      </c>
      <c r="K511" s="16">
        <v>0</v>
      </c>
      <c r="L511" s="44" t="s">
        <v>102</v>
      </c>
      <c r="M511" s="44" t="s">
        <v>102</v>
      </c>
      <c r="N511" s="38">
        <v>13</v>
      </c>
      <c r="O511" s="38">
        <v>50</v>
      </c>
      <c r="P511" s="17">
        <v>0.26</v>
      </c>
      <c r="Q511" s="16">
        <v>0</v>
      </c>
      <c r="R511" s="16">
        <v>0</v>
      </c>
      <c r="S511" s="16">
        <f t="shared" si="85"/>
        <v>0</v>
      </c>
      <c r="T511" s="16">
        <f>(S511/(Notes!$I$28+Notes!$I$52))*Notes!$I$33</f>
        <v>0</v>
      </c>
      <c r="U511" s="16">
        <f t="shared" si="86"/>
        <v>0</v>
      </c>
      <c r="V511" s="16">
        <f t="shared" si="87"/>
        <v>0</v>
      </c>
      <c r="W511" s="79">
        <f t="shared" si="88"/>
        <v>0</v>
      </c>
      <c r="X511" s="75">
        <f t="shared" si="89"/>
        <v>0</v>
      </c>
      <c r="Y511" s="75">
        <f t="shared" si="90"/>
        <v>0</v>
      </c>
      <c r="Z511" s="82">
        <f t="shared" si="84"/>
        <v>0</v>
      </c>
    </row>
    <row r="512" spans="1:26" s="5" customFormat="1" ht="15" x14ac:dyDescent="0.2">
      <c r="A512" s="37">
        <v>509</v>
      </c>
      <c r="B512" s="177">
        <v>1.3</v>
      </c>
      <c r="C512" s="177" t="s">
        <v>99</v>
      </c>
      <c r="D512" s="66" t="s">
        <v>159</v>
      </c>
      <c r="E512" s="66" t="s">
        <v>160</v>
      </c>
      <c r="F512" s="66" t="s">
        <v>58</v>
      </c>
      <c r="G512" s="38">
        <v>2010</v>
      </c>
      <c r="H512" s="38">
        <v>0</v>
      </c>
      <c r="I512" s="67" t="s">
        <v>144</v>
      </c>
      <c r="J512" s="16">
        <v>750</v>
      </c>
      <c r="K512" s="16">
        <v>0</v>
      </c>
      <c r="L512" s="44" t="s">
        <v>102</v>
      </c>
      <c r="M512" s="44" t="s">
        <v>102</v>
      </c>
      <c r="N512" s="38">
        <v>12</v>
      </c>
      <c r="O512" s="38">
        <v>50</v>
      </c>
      <c r="P512" s="17">
        <v>0.24</v>
      </c>
      <c r="Q512" s="16">
        <v>0</v>
      </c>
      <c r="R512" s="16">
        <v>0</v>
      </c>
      <c r="S512" s="16">
        <f t="shared" si="85"/>
        <v>0</v>
      </c>
      <c r="T512" s="16">
        <f>(S512/(Notes!$I$28+Notes!$I$52))*Notes!$I$33</f>
        <v>0</v>
      </c>
      <c r="U512" s="16">
        <f t="shared" si="86"/>
        <v>0</v>
      </c>
      <c r="V512" s="16">
        <f t="shared" si="87"/>
        <v>0</v>
      </c>
      <c r="W512" s="79">
        <f t="shared" si="88"/>
        <v>0</v>
      </c>
      <c r="X512" s="75">
        <f t="shared" si="89"/>
        <v>0</v>
      </c>
      <c r="Y512" s="75">
        <f t="shared" si="90"/>
        <v>0</v>
      </c>
      <c r="Z512" s="82">
        <f t="shared" si="84"/>
        <v>0</v>
      </c>
    </row>
    <row r="513" spans="1:26" s="5" customFormat="1" ht="15" x14ac:dyDescent="0.2">
      <c r="A513" s="37">
        <v>510</v>
      </c>
      <c r="B513" s="177">
        <v>1.3</v>
      </c>
      <c r="C513" s="177" t="s">
        <v>99</v>
      </c>
      <c r="D513" s="66" t="s">
        <v>159</v>
      </c>
      <c r="E513" s="66" t="s">
        <v>160</v>
      </c>
      <c r="F513" s="66" t="s">
        <v>58</v>
      </c>
      <c r="G513" s="38">
        <v>2011</v>
      </c>
      <c r="H513" s="38">
        <v>5</v>
      </c>
      <c r="I513" s="67" t="s">
        <v>144</v>
      </c>
      <c r="J513" s="16">
        <v>750</v>
      </c>
      <c r="K513" s="16">
        <v>3750</v>
      </c>
      <c r="L513" s="44" t="s">
        <v>102</v>
      </c>
      <c r="M513" s="44" t="s">
        <v>102</v>
      </c>
      <c r="N513" s="38">
        <v>11</v>
      </c>
      <c r="O513" s="38">
        <v>50</v>
      </c>
      <c r="P513" s="17">
        <v>0.22</v>
      </c>
      <c r="Q513" s="16">
        <v>825</v>
      </c>
      <c r="R513" s="16">
        <v>2925</v>
      </c>
      <c r="S513" s="16">
        <f t="shared" si="85"/>
        <v>2925</v>
      </c>
      <c r="T513" s="16">
        <f>(S513/(Notes!$I$28+Notes!$I$52))*Notes!$I$33</f>
        <v>145.56414936220037</v>
      </c>
      <c r="U513" s="16">
        <f t="shared" si="86"/>
        <v>307.05641493622005</v>
      </c>
      <c r="V513" s="16">
        <f t="shared" si="87"/>
        <v>3377.62</v>
      </c>
      <c r="W513" s="79">
        <f t="shared" si="88"/>
        <v>6.9415795946526284E-5</v>
      </c>
      <c r="X513" s="75">
        <f t="shared" si="89"/>
        <v>3123.71</v>
      </c>
      <c r="Y513" s="75">
        <f t="shared" si="90"/>
        <v>11.04</v>
      </c>
      <c r="Z513" s="82">
        <f t="shared" si="84"/>
        <v>3134.75</v>
      </c>
    </row>
    <row r="514" spans="1:26" s="5" customFormat="1" ht="15" x14ac:dyDescent="0.2">
      <c r="A514" s="37">
        <v>511</v>
      </c>
      <c r="B514" s="177">
        <v>1.3</v>
      </c>
      <c r="C514" s="177" t="s">
        <v>99</v>
      </c>
      <c r="D514" s="66" t="s">
        <v>159</v>
      </c>
      <c r="E514" s="66" t="s">
        <v>160</v>
      </c>
      <c r="F514" s="66" t="s">
        <v>58</v>
      </c>
      <c r="G514" s="38">
        <v>2012</v>
      </c>
      <c r="H514" s="38">
        <v>45</v>
      </c>
      <c r="I514" s="67" t="s">
        <v>144</v>
      </c>
      <c r="J514" s="16">
        <v>750</v>
      </c>
      <c r="K514" s="16">
        <v>33750</v>
      </c>
      <c r="L514" s="44" t="s">
        <v>102</v>
      </c>
      <c r="M514" s="44" t="s">
        <v>102</v>
      </c>
      <c r="N514" s="38">
        <v>10</v>
      </c>
      <c r="O514" s="38">
        <v>50</v>
      </c>
      <c r="P514" s="17">
        <v>0.2</v>
      </c>
      <c r="Q514" s="16">
        <v>6750</v>
      </c>
      <c r="R514" s="16">
        <v>27000</v>
      </c>
      <c r="S514" s="16">
        <f t="shared" si="85"/>
        <v>27000</v>
      </c>
      <c r="T514" s="16">
        <f>(S514/(Notes!$I$28+Notes!$I$52))*Notes!$I$33</f>
        <v>1343.6690710356957</v>
      </c>
      <c r="U514" s="16">
        <f t="shared" si="86"/>
        <v>2834.3669071035697</v>
      </c>
      <c r="V514" s="16">
        <f t="shared" si="87"/>
        <v>31178.04</v>
      </c>
      <c r="W514" s="79">
        <f t="shared" si="88"/>
        <v>6.4076138306044925E-4</v>
      </c>
      <c r="X514" s="75">
        <f t="shared" si="89"/>
        <v>28834.26</v>
      </c>
      <c r="Y514" s="75">
        <f t="shared" si="90"/>
        <v>101.88</v>
      </c>
      <c r="Z514" s="82">
        <f t="shared" si="84"/>
        <v>28936.14</v>
      </c>
    </row>
    <row r="515" spans="1:26" s="5" customFormat="1" ht="15" x14ac:dyDescent="0.2">
      <c r="A515" s="37">
        <v>512</v>
      </c>
      <c r="B515" s="177">
        <v>1.3</v>
      </c>
      <c r="C515" s="177" t="s">
        <v>99</v>
      </c>
      <c r="D515" s="66" t="s">
        <v>159</v>
      </c>
      <c r="E515" s="66" t="s">
        <v>160</v>
      </c>
      <c r="F515" s="66" t="s">
        <v>58</v>
      </c>
      <c r="G515" s="38">
        <v>2013</v>
      </c>
      <c r="H515" s="38">
        <v>45</v>
      </c>
      <c r="I515" s="67" t="s">
        <v>144</v>
      </c>
      <c r="J515" s="16">
        <v>750</v>
      </c>
      <c r="K515" s="16">
        <v>33750</v>
      </c>
      <c r="L515" s="44" t="s">
        <v>102</v>
      </c>
      <c r="M515" s="44" t="s">
        <v>102</v>
      </c>
      <c r="N515" s="38">
        <v>9</v>
      </c>
      <c r="O515" s="38">
        <v>50</v>
      </c>
      <c r="P515" s="17">
        <v>0.18</v>
      </c>
      <c r="Q515" s="16">
        <v>6075</v>
      </c>
      <c r="R515" s="16">
        <v>27675</v>
      </c>
      <c r="S515" s="16">
        <f t="shared" si="85"/>
        <v>27675</v>
      </c>
      <c r="T515" s="16">
        <f>(S515/(Notes!$I$28+Notes!$I$52))*Notes!$I$33</f>
        <v>1377.260797811588</v>
      </c>
      <c r="U515" s="16">
        <f t="shared" si="86"/>
        <v>2905.2260797811591</v>
      </c>
      <c r="V515" s="16">
        <f t="shared" si="87"/>
        <v>31957.49</v>
      </c>
      <c r="W515" s="79">
        <f t="shared" si="88"/>
        <v>6.5678039708527139E-4</v>
      </c>
      <c r="X515" s="75">
        <f t="shared" si="89"/>
        <v>29555.119999999999</v>
      </c>
      <c r="Y515" s="75">
        <f t="shared" si="90"/>
        <v>104.43</v>
      </c>
      <c r="Z515" s="82">
        <f t="shared" si="84"/>
        <v>29659.55</v>
      </c>
    </row>
    <row r="516" spans="1:26" s="5" customFormat="1" ht="15" x14ac:dyDescent="0.2">
      <c r="A516" s="37">
        <v>513</v>
      </c>
      <c r="B516" s="177">
        <v>1.3</v>
      </c>
      <c r="C516" s="177" t="s">
        <v>99</v>
      </c>
      <c r="D516" s="66" t="s">
        <v>159</v>
      </c>
      <c r="E516" s="66" t="s">
        <v>160</v>
      </c>
      <c r="F516" s="66" t="s">
        <v>58</v>
      </c>
      <c r="G516" s="38">
        <v>2014</v>
      </c>
      <c r="H516" s="38">
        <v>0</v>
      </c>
      <c r="I516" s="67" t="s">
        <v>144</v>
      </c>
      <c r="J516" s="16">
        <v>750</v>
      </c>
      <c r="K516" s="16">
        <v>0</v>
      </c>
      <c r="L516" s="44" t="s">
        <v>102</v>
      </c>
      <c r="M516" s="44" t="s">
        <v>102</v>
      </c>
      <c r="N516" s="38">
        <v>8</v>
      </c>
      <c r="O516" s="38">
        <v>50</v>
      </c>
      <c r="P516" s="17">
        <v>0.16</v>
      </c>
      <c r="Q516" s="16">
        <v>0</v>
      </c>
      <c r="R516" s="16">
        <v>0</v>
      </c>
      <c r="S516" s="16">
        <f t="shared" si="85"/>
        <v>0</v>
      </c>
      <c r="T516" s="16">
        <f>(S516/(Notes!$I$28+Notes!$I$52))*Notes!$I$33</f>
        <v>0</v>
      </c>
      <c r="U516" s="16">
        <f t="shared" si="86"/>
        <v>0</v>
      </c>
      <c r="V516" s="16">
        <f t="shared" si="87"/>
        <v>0</v>
      </c>
      <c r="W516" s="79">
        <f t="shared" si="88"/>
        <v>0</v>
      </c>
      <c r="X516" s="75">
        <f t="shared" si="89"/>
        <v>0</v>
      </c>
      <c r="Y516" s="75">
        <f t="shared" si="90"/>
        <v>0</v>
      </c>
      <c r="Z516" s="82">
        <f t="shared" si="84"/>
        <v>0</v>
      </c>
    </row>
    <row r="517" spans="1:26" s="5" customFormat="1" ht="15" x14ac:dyDescent="0.2">
      <c r="A517" s="37">
        <v>514</v>
      </c>
      <c r="B517" s="177">
        <v>1.3</v>
      </c>
      <c r="C517" s="177" t="s">
        <v>99</v>
      </c>
      <c r="D517" s="66" t="s">
        <v>159</v>
      </c>
      <c r="E517" s="66" t="s">
        <v>160</v>
      </c>
      <c r="F517" s="66" t="s">
        <v>58</v>
      </c>
      <c r="G517" s="38">
        <v>2015</v>
      </c>
      <c r="H517" s="38">
        <v>81</v>
      </c>
      <c r="I517" s="67" t="s">
        <v>144</v>
      </c>
      <c r="J517" s="16">
        <v>750</v>
      </c>
      <c r="K517" s="16">
        <v>60750</v>
      </c>
      <c r="L517" s="44" t="s">
        <v>102</v>
      </c>
      <c r="M517" s="44" t="s">
        <v>102</v>
      </c>
      <c r="N517" s="38">
        <v>7</v>
      </c>
      <c r="O517" s="38">
        <v>50</v>
      </c>
      <c r="P517" s="17">
        <v>0.14000000000000001</v>
      </c>
      <c r="Q517" s="16">
        <v>8505</v>
      </c>
      <c r="R517" s="16">
        <v>52245</v>
      </c>
      <c r="S517" s="16">
        <f t="shared" si="85"/>
        <v>52245</v>
      </c>
      <c r="T517" s="16">
        <f>(S517/(Notes!$I$28+Notes!$I$52))*Notes!$I$33</f>
        <v>2599.9996524540707</v>
      </c>
      <c r="U517" s="16">
        <f t="shared" si="86"/>
        <v>5484.4999652454071</v>
      </c>
      <c r="V517" s="16">
        <f t="shared" si="87"/>
        <v>60329.5</v>
      </c>
      <c r="W517" s="79">
        <f t="shared" si="88"/>
        <v>1.2398731241394702E-3</v>
      </c>
      <c r="X517" s="75">
        <f t="shared" si="89"/>
        <v>55794.29</v>
      </c>
      <c r="Y517" s="75">
        <f t="shared" si="90"/>
        <v>197.14</v>
      </c>
      <c r="Z517" s="82">
        <f t="shared" si="84"/>
        <v>55991.43</v>
      </c>
    </row>
    <row r="518" spans="1:26" s="5" customFormat="1" ht="15" x14ac:dyDescent="0.2">
      <c r="A518" s="37">
        <v>515</v>
      </c>
      <c r="B518" s="177">
        <v>1.3</v>
      </c>
      <c r="C518" s="177" t="s">
        <v>99</v>
      </c>
      <c r="D518" s="66" t="s">
        <v>159</v>
      </c>
      <c r="E518" s="66" t="s">
        <v>160</v>
      </c>
      <c r="F518" s="66" t="s">
        <v>58</v>
      </c>
      <c r="G518" s="38">
        <v>2016</v>
      </c>
      <c r="H518" s="38">
        <v>70</v>
      </c>
      <c r="I518" s="67" t="s">
        <v>144</v>
      </c>
      <c r="J518" s="16">
        <v>750</v>
      </c>
      <c r="K518" s="16">
        <v>52500</v>
      </c>
      <c r="L518" s="44" t="s">
        <v>102</v>
      </c>
      <c r="M518" s="44" t="s">
        <v>102</v>
      </c>
      <c r="N518" s="38">
        <v>6</v>
      </c>
      <c r="O518" s="38">
        <v>50</v>
      </c>
      <c r="P518" s="17">
        <v>0.12</v>
      </c>
      <c r="Q518" s="16">
        <v>6300</v>
      </c>
      <c r="R518" s="16">
        <v>46200</v>
      </c>
      <c r="S518" s="16">
        <f t="shared" si="85"/>
        <v>46200</v>
      </c>
      <c r="T518" s="16">
        <f>(S518/(Notes!$I$28+Notes!$I$52))*Notes!$I$33</f>
        <v>2299.1670771055237</v>
      </c>
      <c r="U518" s="16">
        <f t="shared" si="86"/>
        <v>4849.9167077105521</v>
      </c>
      <c r="V518" s="16">
        <f t="shared" si="87"/>
        <v>53349.08</v>
      </c>
      <c r="W518" s="79">
        <f t="shared" si="88"/>
        <v>1.096413702907641E-3</v>
      </c>
      <c r="X518" s="75">
        <f t="shared" si="89"/>
        <v>49338.62</v>
      </c>
      <c r="Y518" s="75">
        <f t="shared" si="90"/>
        <v>174.33</v>
      </c>
      <c r="Z518" s="82">
        <f t="shared" si="84"/>
        <v>49512.950000000004</v>
      </c>
    </row>
    <row r="519" spans="1:26" s="5" customFormat="1" ht="15" x14ac:dyDescent="0.2">
      <c r="A519" s="37">
        <v>516</v>
      </c>
      <c r="B519" s="177">
        <v>1.3</v>
      </c>
      <c r="C519" s="177" t="s">
        <v>99</v>
      </c>
      <c r="D519" s="66" t="s">
        <v>159</v>
      </c>
      <c r="E519" s="66" t="s">
        <v>160</v>
      </c>
      <c r="F519" s="66" t="s">
        <v>58</v>
      </c>
      <c r="G519" s="38">
        <v>2017</v>
      </c>
      <c r="H519" s="38">
        <v>68</v>
      </c>
      <c r="I519" s="67" t="s">
        <v>144</v>
      </c>
      <c r="J519" s="16">
        <v>750</v>
      </c>
      <c r="K519" s="16">
        <v>51000</v>
      </c>
      <c r="L519" s="44" t="s">
        <v>102</v>
      </c>
      <c r="M519" s="44" t="s">
        <v>102</v>
      </c>
      <c r="N519" s="38">
        <v>5</v>
      </c>
      <c r="O519" s="38">
        <v>50</v>
      </c>
      <c r="P519" s="17">
        <v>0.1</v>
      </c>
      <c r="Q519" s="16">
        <v>5100</v>
      </c>
      <c r="R519" s="16">
        <v>45900</v>
      </c>
      <c r="S519" s="16">
        <f t="shared" si="85"/>
        <v>45900</v>
      </c>
      <c r="T519" s="16">
        <f>(S519/(Notes!$I$28+Notes!$I$52))*Notes!$I$33</f>
        <v>2284.2374207606822</v>
      </c>
      <c r="U519" s="16">
        <f t="shared" si="86"/>
        <v>4818.4237420760683</v>
      </c>
      <c r="V519" s="16">
        <f t="shared" si="87"/>
        <v>53002.66</v>
      </c>
      <c r="W519" s="79">
        <f t="shared" si="88"/>
        <v>1.0892941867892514E-3</v>
      </c>
      <c r="X519" s="75">
        <f t="shared" si="89"/>
        <v>49018.239999999998</v>
      </c>
      <c r="Y519" s="75">
        <f t="shared" si="90"/>
        <v>173.2</v>
      </c>
      <c r="Z519" s="82">
        <f t="shared" si="84"/>
        <v>49191.439999999995</v>
      </c>
    </row>
    <row r="520" spans="1:26" s="5" customFormat="1" ht="15" x14ac:dyDescent="0.2">
      <c r="A520" s="37">
        <v>517</v>
      </c>
      <c r="B520" s="177">
        <v>1.3</v>
      </c>
      <c r="C520" s="177" t="s">
        <v>99</v>
      </c>
      <c r="D520" s="66" t="s">
        <v>159</v>
      </c>
      <c r="E520" s="66" t="s">
        <v>160</v>
      </c>
      <c r="F520" s="66" t="s">
        <v>58</v>
      </c>
      <c r="G520" s="38">
        <v>2018</v>
      </c>
      <c r="H520" s="38">
        <v>107</v>
      </c>
      <c r="I520" s="67" t="s">
        <v>144</v>
      </c>
      <c r="J520" s="16">
        <v>750</v>
      </c>
      <c r="K520" s="16">
        <v>80250</v>
      </c>
      <c r="L520" s="44" t="s">
        <v>102</v>
      </c>
      <c r="M520" s="44" t="s">
        <v>102</v>
      </c>
      <c r="N520" s="38">
        <v>4</v>
      </c>
      <c r="O520" s="38">
        <v>50</v>
      </c>
      <c r="P520" s="17">
        <v>0.08</v>
      </c>
      <c r="Q520" s="16">
        <v>6420</v>
      </c>
      <c r="R520" s="16">
        <v>73830</v>
      </c>
      <c r="S520" s="16">
        <f t="shared" si="85"/>
        <v>73830</v>
      </c>
      <c r="T520" s="16">
        <f>(S520/(Notes!$I$28+Notes!$I$52))*Notes!$I$33</f>
        <v>3674.1884264653854</v>
      </c>
      <c r="U520" s="16">
        <f t="shared" si="86"/>
        <v>7750.418842646538</v>
      </c>
      <c r="V520" s="16">
        <f t="shared" si="87"/>
        <v>85254.61</v>
      </c>
      <c r="W520" s="79">
        <f t="shared" si="88"/>
        <v>1.7521262342302213E-3</v>
      </c>
      <c r="X520" s="75">
        <f t="shared" si="89"/>
        <v>78845.679999999993</v>
      </c>
      <c r="Y520" s="75">
        <f t="shared" si="90"/>
        <v>278.58999999999997</v>
      </c>
      <c r="Z520" s="82">
        <f t="shared" si="84"/>
        <v>79124.26999999999</v>
      </c>
    </row>
    <row r="521" spans="1:26" s="5" customFormat="1" ht="15" x14ac:dyDescent="0.2">
      <c r="A521" s="37">
        <v>518</v>
      </c>
      <c r="B521" s="177">
        <v>1.3</v>
      </c>
      <c r="C521" s="177" t="s">
        <v>99</v>
      </c>
      <c r="D521" s="66" t="s">
        <v>159</v>
      </c>
      <c r="E521" s="66" t="s">
        <v>160</v>
      </c>
      <c r="F521" s="66" t="s">
        <v>58</v>
      </c>
      <c r="G521" s="38">
        <v>2019</v>
      </c>
      <c r="H521" s="38">
        <v>61</v>
      </c>
      <c r="I521" s="67" t="s">
        <v>144</v>
      </c>
      <c r="J521" s="16">
        <v>750</v>
      </c>
      <c r="K521" s="16">
        <v>45750</v>
      </c>
      <c r="L521" s="44" t="s">
        <v>102</v>
      </c>
      <c r="M521" s="44" t="s">
        <v>102</v>
      </c>
      <c r="N521" s="38">
        <v>3</v>
      </c>
      <c r="O521" s="38">
        <v>50</v>
      </c>
      <c r="P521" s="17">
        <v>0.06</v>
      </c>
      <c r="Q521" s="16">
        <v>2745</v>
      </c>
      <c r="R521" s="16">
        <v>43005</v>
      </c>
      <c r="S521" s="16">
        <f t="shared" si="85"/>
        <v>43005</v>
      </c>
      <c r="T521" s="16">
        <f>(S521/(Notes!$I$28+Notes!$I$52))*Notes!$I$33</f>
        <v>2140.1662370329659</v>
      </c>
      <c r="U521" s="16">
        <f t="shared" si="86"/>
        <v>4514.5166237032963</v>
      </c>
      <c r="V521" s="16">
        <f t="shared" si="87"/>
        <v>49659.68</v>
      </c>
      <c r="W521" s="79">
        <f t="shared" si="88"/>
        <v>1.020590301351186E-3</v>
      </c>
      <c r="X521" s="75">
        <f t="shared" si="89"/>
        <v>45926.559999999998</v>
      </c>
      <c r="Y521" s="75">
        <f t="shared" si="90"/>
        <v>162.27000000000001</v>
      </c>
      <c r="Z521" s="82">
        <f t="shared" si="84"/>
        <v>46088.829999999994</v>
      </c>
    </row>
    <row r="522" spans="1:26" s="5" customFormat="1" ht="15" x14ac:dyDescent="0.2">
      <c r="A522" s="37">
        <v>519</v>
      </c>
      <c r="B522" s="177">
        <v>1.3</v>
      </c>
      <c r="C522" s="177" t="s">
        <v>99</v>
      </c>
      <c r="D522" s="66" t="s">
        <v>159</v>
      </c>
      <c r="E522" s="66" t="s">
        <v>160</v>
      </c>
      <c r="F522" s="66" t="s">
        <v>58</v>
      </c>
      <c r="G522" s="38">
        <v>2020</v>
      </c>
      <c r="H522" s="38">
        <v>74</v>
      </c>
      <c r="I522" s="67" t="s">
        <v>144</v>
      </c>
      <c r="J522" s="16">
        <v>750</v>
      </c>
      <c r="K522" s="16">
        <v>55500</v>
      </c>
      <c r="L522" s="44" t="s">
        <v>102</v>
      </c>
      <c r="M522" s="44" t="s">
        <v>102</v>
      </c>
      <c r="N522" s="38">
        <v>2</v>
      </c>
      <c r="O522" s="38">
        <v>50</v>
      </c>
      <c r="P522" s="17">
        <v>0.04</v>
      </c>
      <c r="Q522" s="16">
        <v>2220</v>
      </c>
      <c r="R522" s="16">
        <v>53280</v>
      </c>
      <c r="S522" s="16">
        <f t="shared" si="85"/>
        <v>53280</v>
      </c>
      <c r="T522" s="16">
        <f>(S522/(Notes!$I$28+Notes!$I$52))*Notes!$I$33</f>
        <v>2651.5069668437727</v>
      </c>
      <c r="U522" s="16">
        <f t="shared" si="86"/>
        <v>5593.1506966843772</v>
      </c>
      <c r="V522" s="16">
        <f t="shared" si="87"/>
        <v>61524.66</v>
      </c>
      <c r="W522" s="79">
        <f t="shared" si="88"/>
        <v>1.2644356808164945E-3</v>
      </c>
      <c r="X522" s="75">
        <f t="shared" si="89"/>
        <v>56899.61</v>
      </c>
      <c r="Y522" s="75">
        <f t="shared" si="90"/>
        <v>201.05</v>
      </c>
      <c r="Z522" s="82">
        <f t="shared" si="84"/>
        <v>57100.66</v>
      </c>
    </row>
    <row r="523" spans="1:26" s="5" customFormat="1" ht="15" x14ac:dyDescent="0.2">
      <c r="A523" s="37">
        <v>520</v>
      </c>
      <c r="B523" s="177">
        <v>1.3</v>
      </c>
      <c r="C523" s="177" t="s">
        <v>99</v>
      </c>
      <c r="D523" s="66" t="s">
        <v>159</v>
      </c>
      <c r="E523" s="66" t="s">
        <v>160</v>
      </c>
      <c r="F523" s="66" t="s">
        <v>58</v>
      </c>
      <c r="G523" s="38">
        <v>2021</v>
      </c>
      <c r="H523" s="38">
        <v>77</v>
      </c>
      <c r="I523" s="67" t="s">
        <v>144</v>
      </c>
      <c r="J523" s="16">
        <v>750</v>
      </c>
      <c r="K523" s="16">
        <v>57750</v>
      </c>
      <c r="L523" s="44" t="s">
        <v>102</v>
      </c>
      <c r="M523" s="44" t="s">
        <v>102</v>
      </c>
      <c r="N523" s="38">
        <v>1</v>
      </c>
      <c r="O523" s="38">
        <v>50</v>
      </c>
      <c r="P523" s="17">
        <v>0.02</v>
      </c>
      <c r="Q523" s="16">
        <v>1155</v>
      </c>
      <c r="R523" s="16">
        <v>56595</v>
      </c>
      <c r="S523" s="16">
        <f t="shared" si="85"/>
        <v>56595</v>
      </c>
      <c r="T523" s="16">
        <f>(S523/(Notes!$I$28+Notes!$I$52))*Notes!$I$33</f>
        <v>2816.4796694542661</v>
      </c>
      <c r="U523" s="16">
        <f t="shared" si="86"/>
        <v>5941.1479669454275</v>
      </c>
      <c r="V523" s="16">
        <f t="shared" si="87"/>
        <v>65352.63</v>
      </c>
      <c r="W523" s="79">
        <f t="shared" si="88"/>
        <v>1.3431069299236836E-3</v>
      </c>
      <c r="X523" s="75">
        <f t="shared" si="89"/>
        <v>60439.81</v>
      </c>
      <c r="Y523" s="75">
        <f t="shared" si="90"/>
        <v>213.55</v>
      </c>
      <c r="Z523" s="82">
        <f t="shared" si="84"/>
        <v>60653.36</v>
      </c>
    </row>
    <row r="524" spans="1:26" s="5" customFormat="1" ht="15" x14ac:dyDescent="0.2">
      <c r="A524" s="37">
        <v>521</v>
      </c>
      <c r="B524" s="177">
        <v>1.3</v>
      </c>
      <c r="C524" s="177" t="s">
        <v>99</v>
      </c>
      <c r="D524" s="66" t="s">
        <v>159</v>
      </c>
      <c r="E524" s="66" t="s">
        <v>160</v>
      </c>
      <c r="F524" s="66" t="s">
        <v>58</v>
      </c>
      <c r="G524" s="38">
        <v>2022</v>
      </c>
      <c r="H524" s="38">
        <v>0</v>
      </c>
      <c r="I524" s="67" t="s">
        <v>144</v>
      </c>
      <c r="J524" s="16">
        <v>750</v>
      </c>
      <c r="K524" s="16">
        <v>0</v>
      </c>
      <c r="L524" s="44" t="s">
        <v>102</v>
      </c>
      <c r="M524" s="44" t="s">
        <v>102</v>
      </c>
      <c r="N524" s="38">
        <v>0</v>
      </c>
      <c r="O524" s="38">
        <v>50</v>
      </c>
      <c r="P524" s="17">
        <v>0</v>
      </c>
      <c r="Q524" s="16">
        <v>0</v>
      </c>
      <c r="R524" s="16">
        <v>0</v>
      </c>
      <c r="S524" s="16">
        <f t="shared" si="85"/>
        <v>0</v>
      </c>
      <c r="T524" s="16">
        <f>(S524/(Notes!$I$28+Notes!$I$52))*Notes!$I$33</f>
        <v>0</v>
      </c>
      <c r="U524" s="16">
        <f t="shared" si="86"/>
        <v>0</v>
      </c>
      <c r="V524" s="16">
        <f t="shared" si="87"/>
        <v>0</v>
      </c>
      <c r="W524" s="79">
        <f t="shared" si="88"/>
        <v>0</v>
      </c>
      <c r="X524" s="75">
        <f t="shared" si="89"/>
        <v>0</v>
      </c>
      <c r="Y524" s="75">
        <f t="shared" si="90"/>
        <v>0</v>
      </c>
      <c r="Z524" s="82">
        <f t="shared" si="84"/>
        <v>0</v>
      </c>
    </row>
    <row r="525" spans="1:26" s="5" customFormat="1" ht="15" x14ac:dyDescent="0.2">
      <c r="A525" s="37">
        <v>522</v>
      </c>
      <c r="B525" s="177">
        <v>1.3</v>
      </c>
      <c r="C525" s="177" t="s">
        <v>99</v>
      </c>
      <c r="D525" s="66" t="s">
        <v>159</v>
      </c>
      <c r="E525" s="66" t="s">
        <v>161</v>
      </c>
      <c r="F525" s="66" t="s">
        <v>57</v>
      </c>
      <c r="G525" s="38">
        <v>1999</v>
      </c>
      <c r="H525" s="51">
        <v>1780</v>
      </c>
      <c r="I525" s="67" t="s">
        <v>144</v>
      </c>
      <c r="J525" s="16">
        <v>500</v>
      </c>
      <c r="K525" s="16">
        <v>890000</v>
      </c>
      <c r="L525" s="44" t="s">
        <v>102</v>
      </c>
      <c r="M525" s="44" t="s">
        <v>102</v>
      </c>
      <c r="N525" s="38">
        <v>23</v>
      </c>
      <c r="O525" s="38">
        <v>10</v>
      </c>
      <c r="P525" s="17">
        <v>1</v>
      </c>
      <c r="Q525" s="16">
        <v>890000</v>
      </c>
      <c r="R525" s="16">
        <v>0</v>
      </c>
      <c r="S525" s="16">
        <f t="shared" si="85"/>
        <v>0</v>
      </c>
      <c r="T525" s="16">
        <f>(S525/(Notes!$I$28+Notes!$I$52))*Notes!$I$33</f>
        <v>0</v>
      </c>
      <c r="U525" s="16">
        <f t="shared" si="86"/>
        <v>0</v>
      </c>
      <c r="V525" s="16">
        <f t="shared" si="87"/>
        <v>0</v>
      </c>
      <c r="W525" s="79">
        <f t="shared" si="88"/>
        <v>0</v>
      </c>
      <c r="X525" s="75">
        <f t="shared" si="89"/>
        <v>0</v>
      </c>
      <c r="Y525" s="75">
        <f t="shared" si="90"/>
        <v>0</v>
      </c>
      <c r="Z525" s="82">
        <f t="shared" si="84"/>
        <v>0</v>
      </c>
    </row>
    <row r="526" spans="1:26" s="5" customFormat="1" ht="15" x14ac:dyDescent="0.2">
      <c r="A526" s="37">
        <v>523</v>
      </c>
      <c r="B526" s="177">
        <v>1.3</v>
      </c>
      <c r="C526" s="177" t="s">
        <v>99</v>
      </c>
      <c r="D526" s="66" t="s">
        <v>159</v>
      </c>
      <c r="E526" s="66" t="s">
        <v>161</v>
      </c>
      <c r="F526" s="66" t="s">
        <v>57</v>
      </c>
      <c r="G526" s="38">
        <v>2000</v>
      </c>
      <c r="H526" s="38">
        <v>150</v>
      </c>
      <c r="I526" s="67" t="s">
        <v>144</v>
      </c>
      <c r="J526" s="16">
        <v>500</v>
      </c>
      <c r="K526" s="16">
        <v>75000</v>
      </c>
      <c r="L526" s="44" t="s">
        <v>102</v>
      </c>
      <c r="M526" s="44" t="s">
        <v>102</v>
      </c>
      <c r="N526" s="38">
        <v>22</v>
      </c>
      <c r="O526" s="38">
        <v>10</v>
      </c>
      <c r="P526" s="17">
        <v>1</v>
      </c>
      <c r="Q526" s="16">
        <v>75000</v>
      </c>
      <c r="R526" s="16">
        <v>0</v>
      </c>
      <c r="S526" s="16">
        <f t="shared" si="85"/>
        <v>0</v>
      </c>
      <c r="T526" s="16">
        <f>(S526/(Notes!$I$28+Notes!$I$52))*Notes!$I$33</f>
        <v>0</v>
      </c>
      <c r="U526" s="16">
        <f t="shared" si="86"/>
        <v>0</v>
      </c>
      <c r="V526" s="16">
        <f t="shared" si="87"/>
        <v>0</v>
      </c>
      <c r="W526" s="79">
        <f t="shared" si="88"/>
        <v>0</v>
      </c>
      <c r="X526" s="75">
        <f t="shared" si="89"/>
        <v>0</v>
      </c>
      <c r="Y526" s="75">
        <f t="shared" si="90"/>
        <v>0</v>
      </c>
      <c r="Z526" s="82">
        <f t="shared" si="84"/>
        <v>0</v>
      </c>
    </row>
    <row r="527" spans="1:26" s="5" customFormat="1" ht="15" x14ac:dyDescent="0.2">
      <c r="A527" s="37">
        <v>524</v>
      </c>
      <c r="B527" s="177">
        <v>1.3</v>
      </c>
      <c r="C527" s="177" t="s">
        <v>99</v>
      </c>
      <c r="D527" s="66" t="s">
        <v>159</v>
      </c>
      <c r="E527" s="66" t="s">
        <v>161</v>
      </c>
      <c r="F527" s="66" t="s">
        <v>57</v>
      </c>
      <c r="G527" s="38">
        <v>2001</v>
      </c>
      <c r="H527" s="38">
        <v>55</v>
      </c>
      <c r="I527" s="67" t="s">
        <v>144</v>
      </c>
      <c r="J527" s="16">
        <v>500</v>
      </c>
      <c r="K527" s="16">
        <v>27500</v>
      </c>
      <c r="L527" s="44" t="s">
        <v>102</v>
      </c>
      <c r="M527" s="44" t="s">
        <v>102</v>
      </c>
      <c r="N527" s="38">
        <v>21</v>
      </c>
      <c r="O527" s="38">
        <v>10</v>
      </c>
      <c r="P527" s="17">
        <v>1</v>
      </c>
      <c r="Q527" s="16">
        <v>27500</v>
      </c>
      <c r="R527" s="16">
        <v>0</v>
      </c>
      <c r="S527" s="16">
        <f t="shared" si="85"/>
        <v>0</v>
      </c>
      <c r="T527" s="16">
        <f>(S527/(Notes!$I$28+Notes!$I$52))*Notes!$I$33</f>
        <v>0</v>
      </c>
      <c r="U527" s="16">
        <f t="shared" si="86"/>
        <v>0</v>
      </c>
      <c r="V527" s="16">
        <f t="shared" si="87"/>
        <v>0</v>
      </c>
      <c r="W527" s="79">
        <f t="shared" si="88"/>
        <v>0</v>
      </c>
      <c r="X527" s="75">
        <f t="shared" si="89"/>
        <v>0</v>
      </c>
      <c r="Y527" s="75">
        <f t="shared" si="90"/>
        <v>0</v>
      </c>
      <c r="Z527" s="82">
        <f t="shared" si="84"/>
        <v>0</v>
      </c>
    </row>
    <row r="528" spans="1:26" s="5" customFormat="1" ht="15" x14ac:dyDescent="0.2">
      <c r="A528" s="37">
        <v>525</v>
      </c>
      <c r="B528" s="177">
        <v>1.3</v>
      </c>
      <c r="C528" s="177" t="s">
        <v>99</v>
      </c>
      <c r="D528" s="66" t="s">
        <v>159</v>
      </c>
      <c r="E528" s="66" t="s">
        <v>161</v>
      </c>
      <c r="F528" s="66" t="s">
        <v>57</v>
      </c>
      <c r="G528" s="38">
        <v>2002</v>
      </c>
      <c r="H528" s="38">
        <v>53</v>
      </c>
      <c r="I528" s="67" t="s">
        <v>144</v>
      </c>
      <c r="J528" s="16">
        <v>500</v>
      </c>
      <c r="K528" s="16">
        <v>26500</v>
      </c>
      <c r="L528" s="44" t="s">
        <v>102</v>
      </c>
      <c r="M528" s="44" t="s">
        <v>102</v>
      </c>
      <c r="N528" s="38">
        <v>20</v>
      </c>
      <c r="O528" s="38">
        <v>10</v>
      </c>
      <c r="P528" s="17">
        <v>1</v>
      </c>
      <c r="Q528" s="16">
        <v>26500</v>
      </c>
      <c r="R528" s="16">
        <v>0</v>
      </c>
      <c r="S528" s="16">
        <f t="shared" si="85"/>
        <v>0</v>
      </c>
      <c r="T528" s="16">
        <f>(S528/(Notes!$I$28+Notes!$I$52))*Notes!$I$33</f>
        <v>0</v>
      </c>
      <c r="U528" s="16">
        <f t="shared" si="86"/>
        <v>0</v>
      </c>
      <c r="V528" s="16">
        <f t="shared" si="87"/>
        <v>0</v>
      </c>
      <c r="W528" s="79">
        <f t="shared" si="88"/>
        <v>0</v>
      </c>
      <c r="X528" s="75">
        <f t="shared" si="89"/>
        <v>0</v>
      </c>
      <c r="Y528" s="75">
        <f t="shared" si="90"/>
        <v>0</v>
      </c>
      <c r="Z528" s="82">
        <f t="shared" si="84"/>
        <v>0</v>
      </c>
    </row>
    <row r="529" spans="1:26" s="5" customFormat="1" ht="15" x14ac:dyDescent="0.2">
      <c r="A529" s="37">
        <v>526</v>
      </c>
      <c r="B529" s="177">
        <v>1.3</v>
      </c>
      <c r="C529" s="177" t="s">
        <v>99</v>
      </c>
      <c r="D529" s="66" t="s">
        <v>159</v>
      </c>
      <c r="E529" s="66" t="s">
        <v>161</v>
      </c>
      <c r="F529" s="66" t="s">
        <v>57</v>
      </c>
      <c r="G529" s="38">
        <v>2003</v>
      </c>
      <c r="H529" s="38">
        <v>62</v>
      </c>
      <c r="I529" s="67" t="s">
        <v>144</v>
      </c>
      <c r="J529" s="16">
        <v>500</v>
      </c>
      <c r="K529" s="16">
        <v>31000</v>
      </c>
      <c r="L529" s="44" t="s">
        <v>102</v>
      </c>
      <c r="M529" s="44" t="s">
        <v>102</v>
      </c>
      <c r="N529" s="38">
        <v>19</v>
      </c>
      <c r="O529" s="38">
        <v>10</v>
      </c>
      <c r="P529" s="17">
        <v>1</v>
      </c>
      <c r="Q529" s="16">
        <v>31000</v>
      </c>
      <c r="R529" s="16">
        <v>0</v>
      </c>
      <c r="S529" s="16">
        <f t="shared" ref="S529:S560" si="91">R529</f>
        <v>0</v>
      </c>
      <c r="T529" s="16">
        <f>(S529/(Notes!$I$28+Notes!$I$52))*Notes!$I$33</f>
        <v>0</v>
      </c>
      <c r="U529" s="16">
        <f t="shared" ref="U529:U560" si="92">(S529+T529)*0.1</f>
        <v>0</v>
      </c>
      <c r="V529" s="16">
        <f t="shared" ref="V529:V560" si="93">ROUND(S529+T529+U529,2)</f>
        <v>0</v>
      </c>
      <c r="W529" s="79">
        <f t="shared" ref="W529:W560" si="94">V529/($V$1418)</f>
        <v>0</v>
      </c>
      <c r="X529" s="75">
        <f t="shared" ref="X529:X560" si="95">ROUND(W529*($X$1),2)</f>
        <v>0</v>
      </c>
      <c r="Y529" s="75">
        <f t="shared" ref="Y529:Y560" si="96">ROUND(W529*$Y$2,2)</f>
        <v>0</v>
      </c>
      <c r="Z529" s="82">
        <f t="shared" ref="Z529:Z592" si="97">X529+Y529</f>
        <v>0</v>
      </c>
    </row>
    <row r="530" spans="1:26" s="5" customFormat="1" ht="15" x14ac:dyDescent="0.2">
      <c r="A530" s="37">
        <v>527</v>
      </c>
      <c r="B530" s="177">
        <v>1.3</v>
      </c>
      <c r="C530" s="177" t="s">
        <v>99</v>
      </c>
      <c r="D530" s="66" t="s">
        <v>159</v>
      </c>
      <c r="E530" s="66" t="s">
        <v>161</v>
      </c>
      <c r="F530" s="66" t="s">
        <v>57</v>
      </c>
      <c r="G530" s="38">
        <v>2004</v>
      </c>
      <c r="H530" s="38">
        <v>120</v>
      </c>
      <c r="I530" s="67" t="s">
        <v>144</v>
      </c>
      <c r="J530" s="16">
        <v>500</v>
      </c>
      <c r="K530" s="16">
        <v>60000</v>
      </c>
      <c r="L530" s="44" t="s">
        <v>102</v>
      </c>
      <c r="M530" s="44" t="s">
        <v>102</v>
      </c>
      <c r="N530" s="38">
        <v>18</v>
      </c>
      <c r="O530" s="38">
        <v>10</v>
      </c>
      <c r="P530" s="17">
        <v>1</v>
      </c>
      <c r="Q530" s="16">
        <v>60000</v>
      </c>
      <c r="R530" s="16">
        <v>0</v>
      </c>
      <c r="S530" s="16">
        <f t="shared" si="91"/>
        <v>0</v>
      </c>
      <c r="T530" s="16">
        <f>(S530/(Notes!$I$28+Notes!$I$52))*Notes!$I$33</f>
        <v>0</v>
      </c>
      <c r="U530" s="16">
        <f t="shared" si="92"/>
        <v>0</v>
      </c>
      <c r="V530" s="16">
        <f t="shared" si="93"/>
        <v>0</v>
      </c>
      <c r="W530" s="79">
        <f t="shared" si="94"/>
        <v>0</v>
      </c>
      <c r="X530" s="75">
        <f t="shared" si="95"/>
        <v>0</v>
      </c>
      <c r="Y530" s="75">
        <f t="shared" si="96"/>
        <v>0</v>
      </c>
      <c r="Z530" s="82">
        <f t="shared" si="97"/>
        <v>0</v>
      </c>
    </row>
    <row r="531" spans="1:26" s="5" customFormat="1" ht="15" x14ac:dyDescent="0.2">
      <c r="A531" s="37">
        <v>528</v>
      </c>
      <c r="B531" s="177">
        <v>1.3</v>
      </c>
      <c r="C531" s="177" t="s">
        <v>99</v>
      </c>
      <c r="D531" s="66" t="s">
        <v>159</v>
      </c>
      <c r="E531" s="66" t="s">
        <v>161</v>
      </c>
      <c r="F531" s="66" t="s">
        <v>57</v>
      </c>
      <c r="G531" s="38">
        <v>2005</v>
      </c>
      <c r="H531" s="38">
        <v>78</v>
      </c>
      <c r="I531" s="67" t="s">
        <v>144</v>
      </c>
      <c r="J531" s="16">
        <v>500</v>
      </c>
      <c r="K531" s="16">
        <v>39000</v>
      </c>
      <c r="L531" s="44" t="s">
        <v>102</v>
      </c>
      <c r="M531" s="44" t="s">
        <v>102</v>
      </c>
      <c r="N531" s="38">
        <v>17</v>
      </c>
      <c r="O531" s="38">
        <v>10</v>
      </c>
      <c r="P531" s="17">
        <v>1</v>
      </c>
      <c r="Q531" s="16">
        <v>39000</v>
      </c>
      <c r="R531" s="16">
        <v>0</v>
      </c>
      <c r="S531" s="16">
        <f t="shared" si="91"/>
        <v>0</v>
      </c>
      <c r="T531" s="16">
        <f>(S531/(Notes!$I$28+Notes!$I$52))*Notes!$I$33</f>
        <v>0</v>
      </c>
      <c r="U531" s="16">
        <f t="shared" si="92"/>
        <v>0</v>
      </c>
      <c r="V531" s="16">
        <f t="shared" si="93"/>
        <v>0</v>
      </c>
      <c r="W531" s="79">
        <f t="shared" si="94"/>
        <v>0</v>
      </c>
      <c r="X531" s="75">
        <f t="shared" si="95"/>
        <v>0</v>
      </c>
      <c r="Y531" s="75">
        <f t="shared" si="96"/>
        <v>0</v>
      </c>
      <c r="Z531" s="82">
        <f t="shared" si="97"/>
        <v>0</v>
      </c>
    </row>
    <row r="532" spans="1:26" s="5" customFormat="1" ht="15" x14ac:dyDescent="0.2">
      <c r="A532" s="37">
        <v>529</v>
      </c>
      <c r="B532" s="177">
        <v>1.3</v>
      </c>
      <c r="C532" s="177" t="s">
        <v>99</v>
      </c>
      <c r="D532" s="66" t="s">
        <v>159</v>
      </c>
      <c r="E532" s="66" t="s">
        <v>161</v>
      </c>
      <c r="F532" s="66" t="s">
        <v>57</v>
      </c>
      <c r="G532" s="38">
        <v>2006</v>
      </c>
      <c r="H532" s="38">
        <v>77</v>
      </c>
      <c r="I532" s="67" t="s">
        <v>144</v>
      </c>
      <c r="J532" s="16">
        <v>500</v>
      </c>
      <c r="K532" s="16">
        <v>38500</v>
      </c>
      <c r="L532" s="44" t="s">
        <v>102</v>
      </c>
      <c r="M532" s="44" t="s">
        <v>102</v>
      </c>
      <c r="N532" s="38">
        <v>16</v>
      </c>
      <c r="O532" s="38">
        <v>10</v>
      </c>
      <c r="P532" s="17">
        <v>1</v>
      </c>
      <c r="Q532" s="16">
        <v>38500</v>
      </c>
      <c r="R532" s="16">
        <v>0</v>
      </c>
      <c r="S532" s="16">
        <f t="shared" si="91"/>
        <v>0</v>
      </c>
      <c r="T532" s="16">
        <f>(S532/(Notes!$I$28+Notes!$I$52))*Notes!$I$33</f>
        <v>0</v>
      </c>
      <c r="U532" s="16">
        <f t="shared" si="92"/>
        <v>0</v>
      </c>
      <c r="V532" s="16">
        <f t="shared" si="93"/>
        <v>0</v>
      </c>
      <c r="W532" s="79">
        <f t="shared" si="94"/>
        <v>0</v>
      </c>
      <c r="X532" s="75">
        <f t="shared" si="95"/>
        <v>0</v>
      </c>
      <c r="Y532" s="75">
        <f t="shared" si="96"/>
        <v>0</v>
      </c>
      <c r="Z532" s="82">
        <f t="shared" si="97"/>
        <v>0</v>
      </c>
    </row>
    <row r="533" spans="1:26" s="5" customFormat="1" ht="15" x14ac:dyDescent="0.2">
      <c r="A533" s="37">
        <v>530</v>
      </c>
      <c r="B533" s="177">
        <v>1.3</v>
      </c>
      <c r="C533" s="177" t="s">
        <v>99</v>
      </c>
      <c r="D533" s="66" t="s">
        <v>159</v>
      </c>
      <c r="E533" s="66" t="s">
        <v>161</v>
      </c>
      <c r="F533" s="66" t="s">
        <v>57</v>
      </c>
      <c r="G533" s="38">
        <v>2007</v>
      </c>
      <c r="H533" s="38">
        <v>93</v>
      </c>
      <c r="I533" s="67" t="s">
        <v>144</v>
      </c>
      <c r="J533" s="16">
        <v>500</v>
      </c>
      <c r="K533" s="16">
        <v>46500</v>
      </c>
      <c r="L533" s="44" t="s">
        <v>102</v>
      </c>
      <c r="M533" s="44" t="s">
        <v>102</v>
      </c>
      <c r="N533" s="38">
        <v>15</v>
      </c>
      <c r="O533" s="38">
        <v>10</v>
      </c>
      <c r="P533" s="17">
        <v>1</v>
      </c>
      <c r="Q533" s="16">
        <v>46500</v>
      </c>
      <c r="R533" s="16">
        <v>0</v>
      </c>
      <c r="S533" s="16">
        <f t="shared" si="91"/>
        <v>0</v>
      </c>
      <c r="T533" s="16">
        <f>(S533/(Notes!$I$28+Notes!$I$52))*Notes!$I$33</f>
        <v>0</v>
      </c>
      <c r="U533" s="16">
        <f t="shared" si="92"/>
        <v>0</v>
      </c>
      <c r="V533" s="16">
        <f t="shared" si="93"/>
        <v>0</v>
      </c>
      <c r="W533" s="79">
        <f t="shared" si="94"/>
        <v>0</v>
      </c>
      <c r="X533" s="75">
        <f t="shared" si="95"/>
        <v>0</v>
      </c>
      <c r="Y533" s="75">
        <f t="shared" si="96"/>
        <v>0</v>
      </c>
      <c r="Z533" s="82">
        <f t="shared" si="97"/>
        <v>0</v>
      </c>
    </row>
    <row r="534" spans="1:26" s="5" customFormat="1" ht="15" x14ac:dyDescent="0.2">
      <c r="A534" s="37">
        <v>531</v>
      </c>
      <c r="B534" s="177">
        <v>1.3</v>
      </c>
      <c r="C534" s="177" t="s">
        <v>99</v>
      </c>
      <c r="D534" s="66" t="s">
        <v>159</v>
      </c>
      <c r="E534" s="66" t="s">
        <v>161</v>
      </c>
      <c r="F534" s="66" t="s">
        <v>57</v>
      </c>
      <c r="G534" s="38">
        <v>2008</v>
      </c>
      <c r="H534" s="38">
        <v>92</v>
      </c>
      <c r="I534" s="67" t="s">
        <v>144</v>
      </c>
      <c r="J534" s="16">
        <v>500</v>
      </c>
      <c r="K534" s="16">
        <v>46000</v>
      </c>
      <c r="L534" s="44" t="s">
        <v>102</v>
      </c>
      <c r="M534" s="44" t="s">
        <v>102</v>
      </c>
      <c r="N534" s="38">
        <v>14</v>
      </c>
      <c r="O534" s="38">
        <v>10</v>
      </c>
      <c r="P534" s="17">
        <v>1</v>
      </c>
      <c r="Q534" s="16">
        <v>46000</v>
      </c>
      <c r="R534" s="16">
        <v>0</v>
      </c>
      <c r="S534" s="16">
        <f t="shared" si="91"/>
        <v>0</v>
      </c>
      <c r="T534" s="16">
        <f>(S534/(Notes!$I$28+Notes!$I$52))*Notes!$I$33</f>
        <v>0</v>
      </c>
      <c r="U534" s="16">
        <f t="shared" si="92"/>
        <v>0</v>
      </c>
      <c r="V534" s="16">
        <f t="shared" si="93"/>
        <v>0</v>
      </c>
      <c r="W534" s="79">
        <f t="shared" si="94"/>
        <v>0</v>
      </c>
      <c r="X534" s="75">
        <f t="shared" si="95"/>
        <v>0</v>
      </c>
      <c r="Y534" s="75">
        <f t="shared" si="96"/>
        <v>0</v>
      </c>
      <c r="Z534" s="82">
        <f t="shared" si="97"/>
        <v>0</v>
      </c>
    </row>
    <row r="535" spans="1:26" s="5" customFormat="1" ht="15" x14ac:dyDescent="0.2">
      <c r="A535" s="37">
        <v>532</v>
      </c>
      <c r="B535" s="177">
        <v>1.3</v>
      </c>
      <c r="C535" s="177" t="s">
        <v>99</v>
      </c>
      <c r="D535" s="66" t="s">
        <v>159</v>
      </c>
      <c r="E535" s="66" t="s">
        <v>161</v>
      </c>
      <c r="F535" s="66" t="s">
        <v>57</v>
      </c>
      <c r="G535" s="38">
        <v>2009</v>
      </c>
      <c r="H535" s="38">
        <v>3</v>
      </c>
      <c r="I535" s="67" t="s">
        <v>144</v>
      </c>
      <c r="J535" s="16">
        <v>500</v>
      </c>
      <c r="K535" s="16">
        <v>1500</v>
      </c>
      <c r="L535" s="44" t="s">
        <v>102</v>
      </c>
      <c r="M535" s="44" t="s">
        <v>102</v>
      </c>
      <c r="N535" s="38">
        <v>13</v>
      </c>
      <c r="O535" s="38">
        <v>10</v>
      </c>
      <c r="P535" s="17">
        <v>1</v>
      </c>
      <c r="Q535" s="16">
        <v>1500</v>
      </c>
      <c r="R535" s="16">
        <v>0</v>
      </c>
      <c r="S535" s="16">
        <f t="shared" si="91"/>
        <v>0</v>
      </c>
      <c r="T535" s="16">
        <f>(S535/(Notes!$I$28+Notes!$I$52))*Notes!$I$33</f>
        <v>0</v>
      </c>
      <c r="U535" s="16">
        <f t="shared" si="92"/>
        <v>0</v>
      </c>
      <c r="V535" s="16">
        <f t="shared" si="93"/>
        <v>0</v>
      </c>
      <c r="W535" s="79">
        <f t="shared" si="94"/>
        <v>0</v>
      </c>
      <c r="X535" s="75">
        <f t="shared" si="95"/>
        <v>0</v>
      </c>
      <c r="Y535" s="75">
        <f t="shared" si="96"/>
        <v>0</v>
      </c>
      <c r="Z535" s="82">
        <f t="shared" si="97"/>
        <v>0</v>
      </c>
    </row>
    <row r="536" spans="1:26" s="5" customFormat="1" ht="15" x14ac:dyDescent="0.2">
      <c r="A536" s="37">
        <v>533</v>
      </c>
      <c r="B536" s="177">
        <v>1.3</v>
      </c>
      <c r="C536" s="177" t="s">
        <v>99</v>
      </c>
      <c r="D536" s="66" t="s">
        <v>159</v>
      </c>
      <c r="E536" s="66" t="s">
        <v>161</v>
      </c>
      <c r="F536" s="66" t="s">
        <v>57</v>
      </c>
      <c r="G536" s="38">
        <v>2010</v>
      </c>
      <c r="H536" s="38">
        <v>3</v>
      </c>
      <c r="I536" s="67" t="s">
        <v>144</v>
      </c>
      <c r="J536" s="16">
        <v>500</v>
      </c>
      <c r="K536" s="16">
        <v>1500</v>
      </c>
      <c r="L536" s="44" t="s">
        <v>102</v>
      </c>
      <c r="M536" s="44" t="s">
        <v>102</v>
      </c>
      <c r="N536" s="38">
        <v>12</v>
      </c>
      <c r="O536" s="38">
        <v>10</v>
      </c>
      <c r="P536" s="17">
        <v>1</v>
      </c>
      <c r="Q536" s="16">
        <v>1500</v>
      </c>
      <c r="R536" s="16">
        <v>0</v>
      </c>
      <c r="S536" s="16">
        <f t="shared" si="91"/>
        <v>0</v>
      </c>
      <c r="T536" s="16">
        <f>(S536/(Notes!$I$28+Notes!$I$52))*Notes!$I$33</f>
        <v>0</v>
      </c>
      <c r="U536" s="16">
        <f t="shared" si="92"/>
        <v>0</v>
      </c>
      <c r="V536" s="16">
        <f t="shared" si="93"/>
        <v>0</v>
      </c>
      <c r="W536" s="79">
        <f t="shared" si="94"/>
        <v>0</v>
      </c>
      <c r="X536" s="75">
        <f t="shared" si="95"/>
        <v>0</v>
      </c>
      <c r="Y536" s="75">
        <f t="shared" si="96"/>
        <v>0</v>
      </c>
      <c r="Z536" s="82">
        <f t="shared" si="97"/>
        <v>0</v>
      </c>
    </row>
    <row r="537" spans="1:26" s="5" customFormat="1" ht="15" x14ac:dyDescent="0.2">
      <c r="A537" s="37">
        <v>534</v>
      </c>
      <c r="B537" s="177">
        <v>1.3</v>
      </c>
      <c r="C537" s="177" t="s">
        <v>99</v>
      </c>
      <c r="D537" s="66" t="s">
        <v>159</v>
      </c>
      <c r="E537" s="66" t="s">
        <v>161</v>
      </c>
      <c r="F537" s="66" t="s">
        <v>57</v>
      </c>
      <c r="G537" s="38">
        <v>2011</v>
      </c>
      <c r="H537" s="38">
        <v>0</v>
      </c>
      <c r="I537" s="67" t="s">
        <v>144</v>
      </c>
      <c r="J537" s="16">
        <v>500</v>
      </c>
      <c r="K537" s="16">
        <v>0</v>
      </c>
      <c r="L537" s="44" t="s">
        <v>102</v>
      </c>
      <c r="M537" s="44" t="s">
        <v>102</v>
      </c>
      <c r="N537" s="38">
        <v>11</v>
      </c>
      <c r="O537" s="38">
        <v>10</v>
      </c>
      <c r="P537" s="17">
        <v>1</v>
      </c>
      <c r="Q537" s="16">
        <v>0</v>
      </c>
      <c r="R537" s="16">
        <v>0</v>
      </c>
      <c r="S537" s="16">
        <f t="shared" si="91"/>
        <v>0</v>
      </c>
      <c r="T537" s="16">
        <f>(S537/(Notes!$I$28+Notes!$I$52))*Notes!$I$33</f>
        <v>0</v>
      </c>
      <c r="U537" s="16">
        <f t="shared" si="92"/>
        <v>0</v>
      </c>
      <c r="V537" s="16">
        <f t="shared" si="93"/>
        <v>0</v>
      </c>
      <c r="W537" s="79">
        <f t="shared" si="94"/>
        <v>0</v>
      </c>
      <c r="X537" s="75">
        <f t="shared" si="95"/>
        <v>0</v>
      </c>
      <c r="Y537" s="75">
        <f t="shared" si="96"/>
        <v>0</v>
      </c>
      <c r="Z537" s="82">
        <f t="shared" si="97"/>
        <v>0</v>
      </c>
    </row>
    <row r="538" spans="1:26" s="5" customFormat="1" ht="15" x14ac:dyDescent="0.2">
      <c r="A538" s="37">
        <v>535</v>
      </c>
      <c r="B538" s="177">
        <v>1.3</v>
      </c>
      <c r="C538" s="177" t="s">
        <v>99</v>
      </c>
      <c r="D538" s="66" t="s">
        <v>159</v>
      </c>
      <c r="E538" s="66" t="s">
        <v>161</v>
      </c>
      <c r="F538" s="66" t="s">
        <v>57</v>
      </c>
      <c r="G538" s="38">
        <v>2012</v>
      </c>
      <c r="H538" s="38">
        <v>7</v>
      </c>
      <c r="I538" s="67" t="s">
        <v>144</v>
      </c>
      <c r="J538" s="16">
        <v>500</v>
      </c>
      <c r="K538" s="16">
        <v>3500</v>
      </c>
      <c r="L538" s="44" t="s">
        <v>102</v>
      </c>
      <c r="M538" s="44" t="s">
        <v>102</v>
      </c>
      <c r="N538" s="38">
        <v>10</v>
      </c>
      <c r="O538" s="38">
        <v>10</v>
      </c>
      <c r="P538" s="17">
        <v>1</v>
      </c>
      <c r="Q538" s="16">
        <v>3500</v>
      </c>
      <c r="R538" s="16">
        <v>0</v>
      </c>
      <c r="S538" s="16">
        <f t="shared" si="91"/>
        <v>0</v>
      </c>
      <c r="T538" s="16">
        <f>(S538/(Notes!$I$28+Notes!$I$52))*Notes!$I$33</f>
        <v>0</v>
      </c>
      <c r="U538" s="16">
        <f t="shared" si="92"/>
        <v>0</v>
      </c>
      <c r="V538" s="16">
        <f t="shared" si="93"/>
        <v>0</v>
      </c>
      <c r="W538" s="79">
        <f t="shared" si="94"/>
        <v>0</v>
      </c>
      <c r="X538" s="75">
        <f t="shared" si="95"/>
        <v>0</v>
      </c>
      <c r="Y538" s="75">
        <f t="shared" si="96"/>
        <v>0</v>
      </c>
      <c r="Z538" s="82">
        <f t="shared" si="97"/>
        <v>0</v>
      </c>
    </row>
    <row r="539" spans="1:26" s="5" customFormat="1" ht="15" x14ac:dyDescent="0.2">
      <c r="A539" s="37">
        <v>536</v>
      </c>
      <c r="B539" s="177">
        <v>1.3</v>
      </c>
      <c r="C539" s="177" t="s">
        <v>99</v>
      </c>
      <c r="D539" s="66" t="s">
        <v>159</v>
      </c>
      <c r="E539" s="66" t="s">
        <v>161</v>
      </c>
      <c r="F539" s="66" t="s">
        <v>57</v>
      </c>
      <c r="G539" s="38">
        <v>2013</v>
      </c>
      <c r="H539" s="38">
        <v>469</v>
      </c>
      <c r="I539" s="67" t="s">
        <v>144</v>
      </c>
      <c r="J539" s="16">
        <v>500</v>
      </c>
      <c r="K539" s="16">
        <v>234500</v>
      </c>
      <c r="L539" s="44" t="s">
        <v>102</v>
      </c>
      <c r="M539" s="44" t="s">
        <v>102</v>
      </c>
      <c r="N539" s="38">
        <v>9</v>
      </c>
      <c r="O539" s="38">
        <v>10</v>
      </c>
      <c r="P539" s="17">
        <v>0.9</v>
      </c>
      <c r="Q539" s="16">
        <v>211050</v>
      </c>
      <c r="R539" s="16">
        <v>23450</v>
      </c>
      <c r="S539" s="16">
        <f t="shared" si="91"/>
        <v>23450</v>
      </c>
      <c r="T539" s="16">
        <f>(S539/(Notes!$I$28+Notes!$I$52))*Notes!$I$33</f>
        <v>1167.0014709550762</v>
      </c>
      <c r="U539" s="16">
        <f t="shared" si="92"/>
        <v>2461.7001470955079</v>
      </c>
      <c r="V539" s="16">
        <f t="shared" si="93"/>
        <v>27078.7</v>
      </c>
      <c r="W539" s="79">
        <f t="shared" si="94"/>
        <v>5.5651302209757205E-4</v>
      </c>
      <c r="X539" s="75">
        <f t="shared" si="95"/>
        <v>25043.09</v>
      </c>
      <c r="Y539" s="75">
        <f t="shared" si="96"/>
        <v>88.49</v>
      </c>
      <c r="Z539" s="82">
        <f t="shared" si="97"/>
        <v>25131.58</v>
      </c>
    </row>
    <row r="540" spans="1:26" s="5" customFormat="1" ht="15" x14ac:dyDescent="0.2">
      <c r="A540" s="37">
        <v>537</v>
      </c>
      <c r="B540" s="177">
        <v>1.3</v>
      </c>
      <c r="C540" s="177" t="s">
        <v>99</v>
      </c>
      <c r="D540" s="66" t="s">
        <v>159</v>
      </c>
      <c r="E540" s="66" t="s">
        <v>161</v>
      </c>
      <c r="F540" s="66" t="s">
        <v>57</v>
      </c>
      <c r="G540" s="38">
        <v>2014</v>
      </c>
      <c r="H540" s="38">
        <v>292</v>
      </c>
      <c r="I540" s="67" t="s">
        <v>144</v>
      </c>
      <c r="J540" s="16">
        <v>500</v>
      </c>
      <c r="K540" s="16">
        <v>146000</v>
      </c>
      <c r="L540" s="44" t="s">
        <v>102</v>
      </c>
      <c r="M540" s="44" t="s">
        <v>102</v>
      </c>
      <c r="N540" s="38">
        <v>8</v>
      </c>
      <c r="O540" s="38">
        <v>10</v>
      </c>
      <c r="P540" s="17">
        <v>0.8</v>
      </c>
      <c r="Q540" s="16">
        <v>116800</v>
      </c>
      <c r="R540" s="16">
        <v>29200</v>
      </c>
      <c r="S540" s="16">
        <f t="shared" si="91"/>
        <v>29200</v>
      </c>
      <c r="T540" s="16">
        <f>(S540/(Notes!$I$28+Notes!$I$52))*Notes!$I$33</f>
        <v>1453.15321756453</v>
      </c>
      <c r="U540" s="16">
        <f t="shared" si="92"/>
        <v>3065.3153217564532</v>
      </c>
      <c r="V540" s="16">
        <f t="shared" si="93"/>
        <v>33718.47</v>
      </c>
      <c r="W540" s="79">
        <f t="shared" si="94"/>
        <v>6.9297151045679154E-4</v>
      </c>
      <c r="X540" s="75">
        <f t="shared" si="95"/>
        <v>31183.72</v>
      </c>
      <c r="Y540" s="75">
        <f t="shared" si="96"/>
        <v>110.18</v>
      </c>
      <c r="Z540" s="82">
        <f t="shared" si="97"/>
        <v>31293.9</v>
      </c>
    </row>
    <row r="541" spans="1:26" s="5" customFormat="1" ht="15" x14ac:dyDescent="0.2">
      <c r="A541" s="37">
        <v>538</v>
      </c>
      <c r="B541" s="177">
        <v>1.3</v>
      </c>
      <c r="C541" s="177" t="s">
        <v>99</v>
      </c>
      <c r="D541" s="66" t="s">
        <v>159</v>
      </c>
      <c r="E541" s="66" t="s">
        <v>161</v>
      </c>
      <c r="F541" s="66" t="s">
        <v>57</v>
      </c>
      <c r="G541" s="38">
        <v>2015</v>
      </c>
      <c r="H541" s="38">
        <v>424</v>
      </c>
      <c r="I541" s="67" t="s">
        <v>144</v>
      </c>
      <c r="J541" s="16">
        <v>500</v>
      </c>
      <c r="K541" s="16">
        <v>212000</v>
      </c>
      <c r="L541" s="44" t="s">
        <v>102</v>
      </c>
      <c r="M541" s="44" t="s">
        <v>102</v>
      </c>
      <c r="N541" s="38">
        <v>7</v>
      </c>
      <c r="O541" s="38">
        <v>10</v>
      </c>
      <c r="P541" s="17">
        <v>0.7</v>
      </c>
      <c r="Q541" s="16">
        <v>148400</v>
      </c>
      <c r="R541" s="16">
        <v>63600</v>
      </c>
      <c r="S541" s="16">
        <f t="shared" si="91"/>
        <v>63600</v>
      </c>
      <c r="T541" s="16">
        <f>(S541/(Notes!$I$28+Notes!$I$52))*Notes!$I$33</f>
        <v>3165.0871451063049</v>
      </c>
      <c r="U541" s="16">
        <f t="shared" si="92"/>
        <v>6676.5087145106299</v>
      </c>
      <c r="V541" s="16">
        <f t="shared" si="93"/>
        <v>73441.600000000006</v>
      </c>
      <c r="W541" s="79">
        <f t="shared" si="94"/>
        <v>1.5093489260444945E-3</v>
      </c>
      <c r="X541" s="75">
        <f t="shared" si="95"/>
        <v>67920.7</v>
      </c>
      <c r="Y541" s="75">
        <f t="shared" si="96"/>
        <v>239.99</v>
      </c>
      <c r="Z541" s="82">
        <f t="shared" si="97"/>
        <v>68160.69</v>
      </c>
    </row>
    <row r="542" spans="1:26" s="5" customFormat="1" ht="15" x14ac:dyDescent="0.2">
      <c r="A542" s="37">
        <v>539</v>
      </c>
      <c r="B542" s="177">
        <v>1.3</v>
      </c>
      <c r="C542" s="177" t="s">
        <v>99</v>
      </c>
      <c r="D542" s="66" t="s">
        <v>159</v>
      </c>
      <c r="E542" s="66" t="s">
        <v>161</v>
      </c>
      <c r="F542" s="66" t="s">
        <v>57</v>
      </c>
      <c r="G542" s="38">
        <v>2016</v>
      </c>
      <c r="H542" s="38">
        <v>647</v>
      </c>
      <c r="I542" s="67" t="s">
        <v>144</v>
      </c>
      <c r="J542" s="16">
        <v>500</v>
      </c>
      <c r="K542" s="16">
        <v>323500</v>
      </c>
      <c r="L542" s="44" t="s">
        <v>102</v>
      </c>
      <c r="M542" s="44" t="s">
        <v>102</v>
      </c>
      <c r="N542" s="38">
        <v>6</v>
      </c>
      <c r="O542" s="38">
        <v>10</v>
      </c>
      <c r="P542" s="17">
        <v>0.6</v>
      </c>
      <c r="Q542" s="16">
        <v>194100</v>
      </c>
      <c r="R542" s="16">
        <v>129400</v>
      </c>
      <c r="S542" s="16">
        <f t="shared" si="91"/>
        <v>129400</v>
      </c>
      <c r="T542" s="16">
        <f>(S542/(Notes!$I$28+Notes!$I$52))*Notes!$I$33</f>
        <v>6439.6584367414443</v>
      </c>
      <c r="U542" s="16">
        <f t="shared" si="92"/>
        <v>13583.965843674145</v>
      </c>
      <c r="V542" s="16">
        <f t="shared" si="93"/>
        <v>149423.62</v>
      </c>
      <c r="W542" s="79">
        <f t="shared" si="94"/>
        <v>3.0709077739684404E-3</v>
      </c>
      <c r="X542" s="75">
        <f t="shared" si="95"/>
        <v>138190.85</v>
      </c>
      <c r="Y542" s="75">
        <f t="shared" si="96"/>
        <v>488.27</v>
      </c>
      <c r="Z542" s="82">
        <f t="shared" si="97"/>
        <v>138679.12</v>
      </c>
    </row>
    <row r="543" spans="1:26" s="5" customFormat="1" ht="15" x14ac:dyDescent="0.2">
      <c r="A543" s="37">
        <v>540</v>
      </c>
      <c r="B543" s="177">
        <v>1.3</v>
      </c>
      <c r="C543" s="177" t="s">
        <v>99</v>
      </c>
      <c r="D543" s="66" t="s">
        <v>159</v>
      </c>
      <c r="E543" s="66" t="s">
        <v>161</v>
      </c>
      <c r="F543" s="66" t="s">
        <v>57</v>
      </c>
      <c r="G543" s="38">
        <v>2017</v>
      </c>
      <c r="H543" s="38">
        <v>995</v>
      </c>
      <c r="I543" s="67" t="s">
        <v>144</v>
      </c>
      <c r="J543" s="16">
        <v>500</v>
      </c>
      <c r="K543" s="16">
        <v>497500</v>
      </c>
      <c r="L543" s="44" t="s">
        <v>102</v>
      </c>
      <c r="M543" s="44" t="s">
        <v>102</v>
      </c>
      <c r="N543" s="38">
        <v>5</v>
      </c>
      <c r="O543" s="38">
        <v>10</v>
      </c>
      <c r="P543" s="17">
        <v>0.5</v>
      </c>
      <c r="Q543" s="16">
        <v>248750</v>
      </c>
      <c r="R543" s="16">
        <v>248750</v>
      </c>
      <c r="S543" s="16">
        <f t="shared" si="91"/>
        <v>248750</v>
      </c>
      <c r="T543" s="16">
        <f>(S543/(Notes!$I$28+Notes!$I$52))*Notes!$I$33</f>
        <v>12379.173385930713</v>
      </c>
      <c r="U543" s="16">
        <f t="shared" si="92"/>
        <v>26112.917338593074</v>
      </c>
      <c r="V543" s="16">
        <f t="shared" si="93"/>
        <v>287242.09000000003</v>
      </c>
      <c r="W543" s="79">
        <f t="shared" si="94"/>
        <v>5.9033101138357014E-3</v>
      </c>
      <c r="X543" s="75">
        <f t="shared" si="95"/>
        <v>265648.96000000002</v>
      </c>
      <c r="Y543" s="75">
        <f t="shared" si="96"/>
        <v>938.63</v>
      </c>
      <c r="Z543" s="82">
        <f t="shared" si="97"/>
        <v>266587.59000000003</v>
      </c>
    </row>
    <row r="544" spans="1:26" s="5" customFormat="1" ht="15" x14ac:dyDescent="0.2">
      <c r="A544" s="37">
        <v>541</v>
      </c>
      <c r="B544" s="177">
        <v>1.3</v>
      </c>
      <c r="C544" s="177" t="s">
        <v>99</v>
      </c>
      <c r="D544" s="66" t="s">
        <v>159</v>
      </c>
      <c r="E544" s="66" t="s">
        <v>161</v>
      </c>
      <c r="F544" s="66" t="s">
        <v>57</v>
      </c>
      <c r="G544" s="38">
        <v>2018</v>
      </c>
      <c r="H544" s="38">
        <v>777</v>
      </c>
      <c r="I544" s="67" t="s">
        <v>144</v>
      </c>
      <c r="J544" s="16">
        <v>500</v>
      </c>
      <c r="K544" s="16">
        <v>388500</v>
      </c>
      <c r="L544" s="44" t="s">
        <v>102</v>
      </c>
      <c r="M544" s="44" t="s">
        <v>102</v>
      </c>
      <c r="N544" s="38">
        <v>4</v>
      </c>
      <c r="O544" s="38">
        <v>10</v>
      </c>
      <c r="P544" s="17">
        <v>0.4</v>
      </c>
      <c r="Q544" s="16">
        <v>155400</v>
      </c>
      <c r="R544" s="16">
        <v>233100</v>
      </c>
      <c r="S544" s="16">
        <f t="shared" si="91"/>
        <v>233100</v>
      </c>
      <c r="T544" s="16">
        <f>(S544/(Notes!$I$28+Notes!$I$52))*Notes!$I$33</f>
        <v>11600.342979941504</v>
      </c>
      <c r="U544" s="16">
        <f t="shared" si="92"/>
        <v>24470.034297994152</v>
      </c>
      <c r="V544" s="16">
        <f t="shared" si="93"/>
        <v>269170.38</v>
      </c>
      <c r="W544" s="79">
        <f t="shared" si="94"/>
        <v>5.5319059494344956E-3</v>
      </c>
      <c r="X544" s="75">
        <f t="shared" si="95"/>
        <v>248935.77</v>
      </c>
      <c r="Y544" s="75">
        <f t="shared" si="96"/>
        <v>879.57</v>
      </c>
      <c r="Z544" s="82">
        <f t="shared" si="97"/>
        <v>249815.34</v>
      </c>
    </row>
    <row r="545" spans="1:26" s="5" customFormat="1" ht="15" x14ac:dyDescent="0.2">
      <c r="A545" s="37">
        <v>542</v>
      </c>
      <c r="B545" s="177">
        <v>1.3</v>
      </c>
      <c r="C545" s="177" t="s">
        <v>99</v>
      </c>
      <c r="D545" s="66" t="s">
        <v>159</v>
      </c>
      <c r="E545" s="66" t="s">
        <v>161</v>
      </c>
      <c r="F545" s="66" t="s">
        <v>57</v>
      </c>
      <c r="G545" s="38">
        <v>2019</v>
      </c>
      <c r="H545" s="38">
        <v>655</v>
      </c>
      <c r="I545" s="67" t="s">
        <v>144</v>
      </c>
      <c r="J545" s="16">
        <v>500</v>
      </c>
      <c r="K545" s="16">
        <v>327500</v>
      </c>
      <c r="L545" s="44" t="s">
        <v>102</v>
      </c>
      <c r="M545" s="44" t="s">
        <v>102</v>
      </c>
      <c r="N545" s="38">
        <v>3</v>
      </c>
      <c r="O545" s="38">
        <v>10</v>
      </c>
      <c r="P545" s="17">
        <v>0.3</v>
      </c>
      <c r="Q545" s="16">
        <v>98250</v>
      </c>
      <c r="R545" s="16">
        <v>229250</v>
      </c>
      <c r="S545" s="16">
        <f t="shared" si="91"/>
        <v>229250</v>
      </c>
      <c r="T545" s="16">
        <f>(S545/(Notes!$I$28+Notes!$I$52))*Notes!$I$33</f>
        <v>11408.745723516044</v>
      </c>
      <c r="U545" s="16">
        <f t="shared" si="92"/>
        <v>24065.874572351604</v>
      </c>
      <c r="V545" s="16">
        <f t="shared" si="93"/>
        <v>264724.62</v>
      </c>
      <c r="W545" s="79">
        <f t="shared" si="94"/>
        <v>5.4405380723532284E-3</v>
      </c>
      <c r="X545" s="75">
        <f t="shared" si="95"/>
        <v>244824.21</v>
      </c>
      <c r="Y545" s="75">
        <f t="shared" si="96"/>
        <v>865.05</v>
      </c>
      <c r="Z545" s="82">
        <f t="shared" si="97"/>
        <v>245689.25999999998</v>
      </c>
    </row>
    <row r="546" spans="1:26" s="5" customFormat="1" ht="15" x14ac:dyDescent="0.2">
      <c r="A546" s="37">
        <v>543</v>
      </c>
      <c r="B546" s="177">
        <v>1.3</v>
      </c>
      <c r="C546" s="177" t="s">
        <v>99</v>
      </c>
      <c r="D546" s="66" t="s">
        <v>159</v>
      </c>
      <c r="E546" s="66" t="s">
        <v>161</v>
      </c>
      <c r="F546" s="66" t="s">
        <v>57</v>
      </c>
      <c r="G546" s="38">
        <v>2020</v>
      </c>
      <c r="H546" s="38">
        <v>495</v>
      </c>
      <c r="I546" s="67" t="s">
        <v>144</v>
      </c>
      <c r="J546" s="16">
        <v>500</v>
      </c>
      <c r="K546" s="16">
        <v>247500</v>
      </c>
      <c r="L546" s="44" t="s">
        <v>102</v>
      </c>
      <c r="M546" s="44" t="s">
        <v>102</v>
      </c>
      <c r="N546" s="38">
        <v>2</v>
      </c>
      <c r="O546" s="38">
        <v>10</v>
      </c>
      <c r="P546" s="17">
        <v>0.2</v>
      </c>
      <c r="Q546" s="16">
        <v>49500</v>
      </c>
      <c r="R546" s="16">
        <v>198000</v>
      </c>
      <c r="S546" s="16">
        <f t="shared" si="91"/>
        <v>198000</v>
      </c>
      <c r="T546" s="16">
        <f>(S546/(Notes!$I$28+Notes!$I$52))*Notes!$I$33</f>
        <v>9853.5731875951005</v>
      </c>
      <c r="U546" s="16">
        <f t="shared" si="92"/>
        <v>20785.35731875951</v>
      </c>
      <c r="V546" s="16">
        <f t="shared" si="93"/>
        <v>228638.93</v>
      </c>
      <c r="W546" s="79">
        <f t="shared" si="94"/>
        <v>4.6989161925592897E-3</v>
      </c>
      <c r="X546" s="75">
        <f t="shared" si="95"/>
        <v>211451.23</v>
      </c>
      <c r="Y546" s="75">
        <f t="shared" si="96"/>
        <v>747.13</v>
      </c>
      <c r="Z546" s="82">
        <f t="shared" si="97"/>
        <v>212198.36000000002</v>
      </c>
    </row>
    <row r="547" spans="1:26" s="5" customFormat="1" ht="15" x14ac:dyDescent="0.2">
      <c r="A547" s="37">
        <v>544</v>
      </c>
      <c r="B547" s="177">
        <v>1.3</v>
      </c>
      <c r="C547" s="177" t="s">
        <v>99</v>
      </c>
      <c r="D547" s="66" t="s">
        <v>159</v>
      </c>
      <c r="E547" s="66" t="s">
        <v>161</v>
      </c>
      <c r="F547" s="66" t="s">
        <v>57</v>
      </c>
      <c r="G547" s="38">
        <v>2021</v>
      </c>
      <c r="H547" s="38">
        <v>453</v>
      </c>
      <c r="I547" s="67" t="s">
        <v>144</v>
      </c>
      <c r="J547" s="16">
        <v>500</v>
      </c>
      <c r="K547" s="16">
        <v>226500</v>
      </c>
      <c r="L547" s="44" t="s">
        <v>102</v>
      </c>
      <c r="M547" s="44" t="s">
        <v>102</v>
      </c>
      <c r="N547" s="38">
        <v>1</v>
      </c>
      <c r="O547" s="38">
        <v>10</v>
      </c>
      <c r="P547" s="17">
        <v>0.1</v>
      </c>
      <c r="Q547" s="16">
        <v>22650</v>
      </c>
      <c r="R547" s="16">
        <v>203850</v>
      </c>
      <c r="S547" s="16">
        <f t="shared" si="91"/>
        <v>203850</v>
      </c>
      <c r="T547" s="16">
        <f>(S547/(Notes!$I$28+Notes!$I$52))*Notes!$I$33</f>
        <v>10144.701486319502</v>
      </c>
      <c r="U547" s="16">
        <f t="shared" si="92"/>
        <v>21399.470148631954</v>
      </c>
      <c r="V547" s="16">
        <f t="shared" si="93"/>
        <v>235394.17</v>
      </c>
      <c r="W547" s="79">
        <f t="shared" si="94"/>
        <v>4.8377477844523424E-3</v>
      </c>
      <c r="X547" s="75">
        <f t="shared" si="95"/>
        <v>217698.65</v>
      </c>
      <c r="Y547" s="75">
        <f t="shared" si="96"/>
        <v>769.2</v>
      </c>
      <c r="Z547" s="82">
        <f t="shared" si="97"/>
        <v>218467.85</v>
      </c>
    </row>
    <row r="548" spans="1:26" s="5" customFormat="1" ht="15" x14ac:dyDescent="0.2">
      <c r="A548" s="37">
        <v>545</v>
      </c>
      <c r="B548" s="177">
        <v>1.3</v>
      </c>
      <c r="C548" s="177" t="s">
        <v>99</v>
      </c>
      <c r="D548" s="66" t="s">
        <v>159</v>
      </c>
      <c r="E548" s="66" t="s">
        <v>161</v>
      </c>
      <c r="F548" s="66" t="s">
        <v>57</v>
      </c>
      <c r="G548" s="38">
        <v>2022</v>
      </c>
      <c r="H548" s="38">
        <v>416</v>
      </c>
      <c r="I548" s="67" t="s">
        <v>144</v>
      </c>
      <c r="J548" s="16">
        <v>500</v>
      </c>
      <c r="K548" s="16">
        <v>208000</v>
      </c>
      <c r="L548" s="44" t="s">
        <v>102</v>
      </c>
      <c r="M548" s="44" t="s">
        <v>102</v>
      </c>
      <c r="N548" s="38">
        <v>0</v>
      </c>
      <c r="O548" s="38">
        <v>10</v>
      </c>
      <c r="P548" s="17">
        <v>0</v>
      </c>
      <c r="Q548" s="16">
        <v>0</v>
      </c>
      <c r="R548" s="16">
        <v>208000</v>
      </c>
      <c r="S548" s="16">
        <f t="shared" si="91"/>
        <v>208000</v>
      </c>
      <c r="T548" s="16">
        <f>(S548/(Notes!$I$28+Notes!$I$52))*Notes!$I$33</f>
        <v>10351.228399089801</v>
      </c>
      <c r="U548" s="16">
        <f t="shared" si="92"/>
        <v>21835.122839908981</v>
      </c>
      <c r="V548" s="16">
        <f t="shared" si="93"/>
        <v>240186.35</v>
      </c>
      <c r="W548" s="79">
        <f t="shared" si="94"/>
        <v>4.9362351776519988E-3</v>
      </c>
      <c r="X548" s="75">
        <f t="shared" si="95"/>
        <v>222130.58</v>
      </c>
      <c r="Y548" s="75">
        <f t="shared" si="96"/>
        <v>784.86</v>
      </c>
      <c r="Z548" s="82">
        <f t="shared" si="97"/>
        <v>222915.43999999997</v>
      </c>
    </row>
    <row r="549" spans="1:26" s="5" customFormat="1" ht="15" x14ac:dyDescent="0.2">
      <c r="A549" s="37">
        <v>546</v>
      </c>
      <c r="B549" s="177">
        <v>1.3</v>
      </c>
      <c r="C549" s="177" t="s">
        <v>99</v>
      </c>
      <c r="D549" s="35">
        <v>0.75</v>
      </c>
      <c r="E549" s="66" t="s">
        <v>162</v>
      </c>
      <c r="F549" s="66" t="s">
        <v>56</v>
      </c>
      <c r="G549" s="38">
        <v>1963</v>
      </c>
      <c r="H549" s="51">
        <v>23050</v>
      </c>
      <c r="I549" s="67" t="s">
        <v>101</v>
      </c>
      <c r="J549" s="16">
        <v>25</v>
      </c>
      <c r="K549" s="16">
        <v>576250</v>
      </c>
      <c r="L549" s="44" t="s">
        <v>102</v>
      </c>
      <c r="M549" s="44" t="s">
        <v>102</v>
      </c>
      <c r="N549" s="38">
        <v>59</v>
      </c>
      <c r="O549" s="38">
        <v>50</v>
      </c>
      <c r="P549" s="17">
        <v>1</v>
      </c>
      <c r="Q549" s="16">
        <v>576250</v>
      </c>
      <c r="R549" s="16">
        <v>0</v>
      </c>
      <c r="S549" s="16">
        <f t="shared" si="91"/>
        <v>0</v>
      </c>
      <c r="T549" s="16">
        <f>(S549/(Notes!$I$28+Notes!$I$52))*Notes!$I$33</f>
        <v>0</v>
      </c>
      <c r="U549" s="16">
        <f t="shared" si="92"/>
        <v>0</v>
      </c>
      <c r="V549" s="16">
        <f t="shared" si="93"/>
        <v>0</v>
      </c>
      <c r="W549" s="79">
        <f t="shared" si="94"/>
        <v>0</v>
      </c>
      <c r="X549" s="75">
        <f t="shared" si="95"/>
        <v>0</v>
      </c>
      <c r="Y549" s="75">
        <f t="shared" si="96"/>
        <v>0</v>
      </c>
      <c r="Z549" s="82">
        <f t="shared" si="97"/>
        <v>0</v>
      </c>
    </row>
    <row r="550" spans="1:26" s="5" customFormat="1" ht="15" x14ac:dyDescent="0.2">
      <c r="A550" s="37">
        <v>547</v>
      </c>
      <c r="B550" s="177">
        <v>1.3</v>
      </c>
      <c r="C550" s="177" t="s">
        <v>99</v>
      </c>
      <c r="D550" s="35">
        <v>0.75</v>
      </c>
      <c r="E550" s="66" t="s">
        <v>162</v>
      </c>
      <c r="F550" s="66" t="s">
        <v>56</v>
      </c>
      <c r="G550" s="38">
        <v>1964</v>
      </c>
      <c r="H550" s="51">
        <v>15975</v>
      </c>
      <c r="I550" s="67" t="s">
        <v>101</v>
      </c>
      <c r="J550" s="16">
        <v>25</v>
      </c>
      <c r="K550" s="16">
        <v>399375</v>
      </c>
      <c r="L550" s="44" t="s">
        <v>102</v>
      </c>
      <c r="M550" s="44" t="s">
        <v>102</v>
      </c>
      <c r="N550" s="38">
        <v>58</v>
      </c>
      <c r="O550" s="38">
        <v>50</v>
      </c>
      <c r="P550" s="17">
        <v>1</v>
      </c>
      <c r="Q550" s="16">
        <v>399375</v>
      </c>
      <c r="R550" s="16">
        <v>0</v>
      </c>
      <c r="S550" s="16">
        <f t="shared" si="91"/>
        <v>0</v>
      </c>
      <c r="T550" s="16">
        <f>(S550/(Notes!$I$28+Notes!$I$52))*Notes!$I$33</f>
        <v>0</v>
      </c>
      <c r="U550" s="16">
        <f t="shared" si="92"/>
        <v>0</v>
      </c>
      <c r="V550" s="16">
        <f t="shared" si="93"/>
        <v>0</v>
      </c>
      <c r="W550" s="79">
        <f t="shared" si="94"/>
        <v>0</v>
      </c>
      <c r="X550" s="75">
        <f t="shared" si="95"/>
        <v>0</v>
      </c>
      <c r="Y550" s="75">
        <f t="shared" si="96"/>
        <v>0</v>
      </c>
      <c r="Z550" s="82">
        <f t="shared" si="97"/>
        <v>0</v>
      </c>
    </row>
    <row r="551" spans="1:26" s="5" customFormat="1" ht="15" x14ac:dyDescent="0.2">
      <c r="A551" s="37">
        <v>548</v>
      </c>
      <c r="B551" s="177">
        <v>1.3</v>
      </c>
      <c r="C551" s="177" t="s">
        <v>99</v>
      </c>
      <c r="D551" s="35">
        <v>0.75</v>
      </c>
      <c r="E551" s="66" t="s">
        <v>162</v>
      </c>
      <c r="F551" s="66" t="s">
        <v>56</v>
      </c>
      <c r="G551" s="38">
        <v>1965</v>
      </c>
      <c r="H551" s="38">
        <v>0</v>
      </c>
      <c r="I551" s="67" t="s">
        <v>101</v>
      </c>
      <c r="J551" s="16">
        <v>25</v>
      </c>
      <c r="K551" s="16">
        <v>0</v>
      </c>
      <c r="L551" s="44" t="s">
        <v>102</v>
      </c>
      <c r="M551" s="44" t="s">
        <v>102</v>
      </c>
      <c r="N551" s="38">
        <v>57</v>
      </c>
      <c r="O551" s="38">
        <v>50</v>
      </c>
      <c r="P551" s="17">
        <v>1</v>
      </c>
      <c r="Q551" s="16">
        <v>0</v>
      </c>
      <c r="R551" s="16">
        <v>0</v>
      </c>
      <c r="S551" s="16">
        <f t="shared" si="91"/>
        <v>0</v>
      </c>
      <c r="T551" s="16">
        <f>(S551/(Notes!$I$28+Notes!$I$52))*Notes!$I$33</f>
        <v>0</v>
      </c>
      <c r="U551" s="16">
        <f t="shared" si="92"/>
        <v>0</v>
      </c>
      <c r="V551" s="16">
        <f t="shared" si="93"/>
        <v>0</v>
      </c>
      <c r="W551" s="79">
        <f t="shared" si="94"/>
        <v>0</v>
      </c>
      <c r="X551" s="75">
        <f t="shared" si="95"/>
        <v>0</v>
      </c>
      <c r="Y551" s="75">
        <f t="shared" si="96"/>
        <v>0</v>
      </c>
      <c r="Z551" s="82">
        <f t="shared" si="97"/>
        <v>0</v>
      </c>
    </row>
    <row r="552" spans="1:26" s="5" customFormat="1" ht="15" x14ac:dyDescent="0.2">
      <c r="A552" s="37">
        <v>549</v>
      </c>
      <c r="B552" s="177">
        <v>1.3</v>
      </c>
      <c r="C552" s="177" t="s">
        <v>99</v>
      </c>
      <c r="D552" s="35">
        <v>0.75</v>
      </c>
      <c r="E552" s="66" t="s">
        <v>162</v>
      </c>
      <c r="F552" s="66" t="s">
        <v>56</v>
      </c>
      <c r="G552" s="38">
        <v>1966</v>
      </c>
      <c r="H552" s="38">
        <v>0</v>
      </c>
      <c r="I552" s="67" t="s">
        <v>101</v>
      </c>
      <c r="J552" s="16">
        <v>25</v>
      </c>
      <c r="K552" s="16">
        <v>0</v>
      </c>
      <c r="L552" s="44" t="s">
        <v>102</v>
      </c>
      <c r="M552" s="44" t="s">
        <v>102</v>
      </c>
      <c r="N552" s="38">
        <v>56</v>
      </c>
      <c r="O552" s="38">
        <v>50</v>
      </c>
      <c r="P552" s="17">
        <v>1</v>
      </c>
      <c r="Q552" s="16">
        <v>0</v>
      </c>
      <c r="R552" s="16">
        <v>0</v>
      </c>
      <c r="S552" s="16">
        <f t="shared" si="91"/>
        <v>0</v>
      </c>
      <c r="T552" s="16">
        <f>(S552/(Notes!$I$28+Notes!$I$52))*Notes!$I$33</f>
        <v>0</v>
      </c>
      <c r="U552" s="16">
        <f t="shared" si="92"/>
        <v>0</v>
      </c>
      <c r="V552" s="16">
        <f t="shared" si="93"/>
        <v>0</v>
      </c>
      <c r="W552" s="79">
        <f t="shared" si="94"/>
        <v>0</v>
      </c>
      <c r="X552" s="75">
        <f t="shared" si="95"/>
        <v>0</v>
      </c>
      <c r="Y552" s="75">
        <f t="shared" si="96"/>
        <v>0</v>
      </c>
      <c r="Z552" s="82">
        <f t="shared" si="97"/>
        <v>0</v>
      </c>
    </row>
    <row r="553" spans="1:26" s="5" customFormat="1" ht="15" x14ac:dyDescent="0.2">
      <c r="A553" s="37">
        <v>550</v>
      </c>
      <c r="B553" s="177">
        <v>1.3</v>
      </c>
      <c r="C553" s="177" t="s">
        <v>99</v>
      </c>
      <c r="D553" s="35">
        <v>0.75</v>
      </c>
      <c r="E553" s="66" t="s">
        <v>162</v>
      </c>
      <c r="F553" s="66" t="s">
        <v>56</v>
      </c>
      <c r="G553" s="38">
        <v>1967</v>
      </c>
      <c r="H553" s="38">
        <v>0</v>
      </c>
      <c r="I553" s="67" t="s">
        <v>101</v>
      </c>
      <c r="J553" s="16">
        <v>25</v>
      </c>
      <c r="K553" s="16">
        <v>0</v>
      </c>
      <c r="L553" s="44" t="s">
        <v>102</v>
      </c>
      <c r="M553" s="44" t="s">
        <v>102</v>
      </c>
      <c r="N553" s="38">
        <v>55</v>
      </c>
      <c r="O553" s="38">
        <v>50</v>
      </c>
      <c r="P553" s="17">
        <v>1</v>
      </c>
      <c r="Q553" s="16">
        <v>0</v>
      </c>
      <c r="R553" s="16">
        <v>0</v>
      </c>
      <c r="S553" s="16">
        <f t="shared" si="91"/>
        <v>0</v>
      </c>
      <c r="T553" s="16">
        <f>(S553/(Notes!$I$28+Notes!$I$52))*Notes!$I$33</f>
        <v>0</v>
      </c>
      <c r="U553" s="16">
        <f t="shared" si="92"/>
        <v>0</v>
      </c>
      <c r="V553" s="16">
        <f t="shared" si="93"/>
        <v>0</v>
      </c>
      <c r="W553" s="79">
        <f t="shared" si="94"/>
        <v>0</v>
      </c>
      <c r="X553" s="75">
        <f t="shared" si="95"/>
        <v>0</v>
      </c>
      <c r="Y553" s="75">
        <f t="shared" si="96"/>
        <v>0</v>
      </c>
      <c r="Z553" s="82">
        <f t="shared" si="97"/>
        <v>0</v>
      </c>
    </row>
    <row r="554" spans="1:26" s="5" customFormat="1" ht="15" x14ac:dyDescent="0.2">
      <c r="A554" s="37">
        <v>551</v>
      </c>
      <c r="B554" s="177">
        <v>1.3</v>
      </c>
      <c r="C554" s="177" t="s">
        <v>99</v>
      </c>
      <c r="D554" s="35">
        <v>0.75</v>
      </c>
      <c r="E554" s="66" t="s">
        <v>162</v>
      </c>
      <c r="F554" s="66" t="s">
        <v>56</v>
      </c>
      <c r="G554" s="38">
        <v>1968</v>
      </c>
      <c r="H554" s="38">
        <v>0</v>
      </c>
      <c r="I554" s="67" t="s">
        <v>101</v>
      </c>
      <c r="J554" s="16">
        <v>25</v>
      </c>
      <c r="K554" s="16">
        <v>0</v>
      </c>
      <c r="L554" s="44" t="s">
        <v>102</v>
      </c>
      <c r="M554" s="44" t="s">
        <v>102</v>
      </c>
      <c r="N554" s="38">
        <v>54</v>
      </c>
      <c r="O554" s="38">
        <v>50</v>
      </c>
      <c r="P554" s="17">
        <v>1</v>
      </c>
      <c r="Q554" s="16">
        <v>0</v>
      </c>
      <c r="R554" s="16">
        <v>0</v>
      </c>
      <c r="S554" s="16">
        <f t="shared" si="91"/>
        <v>0</v>
      </c>
      <c r="T554" s="16">
        <f>(S554/(Notes!$I$28+Notes!$I$52))*Notes!$I$33</f>
        <v>0</v>
      </c>
      <c r="U554" s="16">
        <f t="shared" si="92"/>
        <v>0</v>
      </c>
      <c r="V554" s="16">
        <f t="shared" si="93"/>
        <v>0</v>
      </c>
      <c r="W554" s="79">
        <f t="shared" si="94"/>
        <v>0</v>
      </c>
      <c r="X554" s="75">
        <f t="shared" si="95"/>
        <v>0</v>
      </c>
      <c r="Y554" s="75">
        <f t="shared" si="96"/>
        <v>0</v>
      </c>
      <c r="Z554" s="82">
        <f t="shared" si="97"/>
        <v>0</v>
      </c>
    </row>
    <row r="555" spans="1:26" s="5" customFormat="1" ht="15" x14ac:dyDescent="0.2">
      <c r="A555" s="37">
        <v>552</v>
      </c>
      <c r="B555" s="177">
        <v>1.3</v>
      </c>
      <c r="C555" s="177" t="s">
        <v>99</v>
      </c>
      <c r="D555" s="35">
        <v>0.75</v>
      </c>
      <c r="E555" s="66" t="s">
        <v>162</v>
      </c>
      <c r="F555" s="66" t="s">
        <v>56</v>
      </c>
      <c r="G555" s="38">
        <v>1969</v>
      </c>
      <c r="H555" s="38">
        <v>0</v>
      </c>
      <c r="I555" s="67" t="s">
        <v>101</v>
      </c>
      <c r="J555" s="16">
        <v>25</v>
      </c>
      <c r="K555" s="16">
        <v>0</v>
      </c>
      <c r="L555" s="44" t="s">
        <v>102</v>
      </c>
      <c r="M555" s="44" t="s">
        <v>102</v>
      </c>
      <c r="N555" s="38">
        <v>53</v>
      </c>
      <c r="O555" s="38">
        <v>50</v>
      </c>
      <c r="P555" s="17">
        <v>1</v>
      </c>
      <c r="Q555" s="16">
        <v>0</v>
      </c>
      <c r="R555" s="16">
        <v>0</v>
      </c>
      <c r="S555" s="16">
        <f t="shared" si="91"/>
        <v>0</v>
      </c>
      <c r="T555" s="16">
        <f>(S555/(Notes!$I$28+Notes!$I$52))*Notes!$I$33</f>
        <v>0</v>
      </c>
      <c r="U555" s="16">
        <f t="shared" si="92"/>
        <v>0</v>
      </c>
      <c r="V555" s="16">
        <f t="shared" si="93"/>
        <v>0</v>
      </c>
      <c r="W555" s="79">
        <f t="shared" si="94"/>
        <v>0</v>
      </c>
      <c r="X555" s="75">
        <f t="shared" si="95"/>
        <v>0</v>
      </c>
      <c r="Y555" s="75">
        <f t="shared" si="96"/>
        <v>0</v>
      </c>
      <c r="Z555" s="82">
        <f t="shared" si="97"/>
        <v>0</v>
      </c>
    </row>
    <row r="556" spans="1:26" s="5" customFormat="1" ht="15" x14ac:dyDescent="0.2">
      <c r="A556" s="37">
        <v>553</v>
      </c>
      <c r="B556" s="177">
        <v>1.3</v>
      </c>
      <c r="C556" s="177" t="s">
        <v>99</v>
      </c>
      <c r="D556" s="35">
        <v>0.75</v>
      </c>
      <c r="E556" s="66" t="s">
        <v>162</v>
      </c>
      <c r="F556" s="66" t="s">
        <v>56</v>
      </c>
      <c r="G556" s="38">
        <v>1970</v>
      </c>
      <c r="H556" s="51">
        <v>2975</v>
      </c>
      <c r="I556" s="67" t="s">
        <v>101</v>
      </c>
      <c r="J556" s="16">
        <v>25</v>
      </c>
      <c r="K556" s="16">
        <v>74375</v>
      </c>
      <c r="L556" s="44" t="s">
        <v>102</v>
      </c>
      <c r="M556" s="44" t="s">
        <v>102</v>
      </c>
      <c r="N556" s="38">
        <v>52</v>
      </c>
      <c r="O556" s="38">
        <v>50</v>
      </c>
      <c r="P556" s="17">
        <v>1</v>
      </c>
      <c r="Q556" s="16">
        <v>74375</v>
      </c>
      <c r="R556" s="16">
        <v>0</v>
      </c>
      <c r="S556" s="16">
        <f t="shared" si="91"/>
        <v>0</v>
      </c>
      <c r="T556" s="16">
        <f>(S556/(Notes!$I$28+Notes!$I$52))*Notes!$I$33</f>
        <v>0</v>
      </c>
      <c r="U556" s="16">
        <f t="shared" si="92"/>
        <v>0</v>
      </c>
      <c r="V556" s="16">
        <f t="shared" si="93"/>
        <v>0</v>
      </c>
      <c r="W556" s="79">
        <f t="shared" si="94"/>
        <v>0</v>
      </c>
      <c r="X556" s="75">
        <f t="shared" si="95"/>
        <v>0</v>
      </c>
      <c r="Y556" s="75">
        <f t="shared" si="96"/>
        <v>0</v>
      </c>
      <c r="Z556" s="82">
        <f t="shared" si="97"/>
        <v>0</v>
      </c>
    </row>
    <row r="557" spans="1:26" s="5" customFormat="1" ht="15" x14ac:dyDescent="0.2">
      <c r="A557" s="37">
        <v>554</v>
      </c>
      <c r="B557" s="177">
        <v>1.3</v>
      </c>
      <c r="C557" s="177" t="s">
        <v>99</v>
      </c>
      <c r="D557" s="35">
        <v>0.75</v>
      </c>
      <c r="E557" s="66" t="s">
        <v>162</v>
      </c>
      <c r="F557" s="66" t="s">
        <v>56</v>
      </c>
      <c r="G557" s="38">
        <v>1971</v>
      </c>
      <c r="H557" s="38">
        <v>0</v>
      </c>
      <c r="I557" s="67" t="s">
        <v>101</v>
      </c>
      <c r="J557" s="16">
        <v>25</v>
      </c>
      <c r="K557" s="16">
        <v>0</v>
      </c>
      <c r="L557" s="44" t="s">
        <v>102</v>
      </c>
      <c r="M557" s="44" t="s">
        <v>102</v>
      </c>
      <c r="N557" s="38">
        <v>51</v>
      </c>
      <c r="O557" s="38">
        <v>50</v>
      </c>
      <c r="P557" s="17">
        <v>1</v>
      </c>
      <c r="Q557" s="16">
        <v>0</v>
      </c>
      <c r="R557" s="16">
        <v>0</v>
      </c>
      <c r="S557" s="16">
        <f t="shared" si="91"/>
        <v>0</v>
      </c>
      <c r="T557" s="16">
        <f>(S557/(Notes!$I$28+Notes!$I$52))*Notes!$I$33</f>
        <v>0</v>
      </c>
      <c r="U557" s="16">
        <f t="shared" si="92"/>
        <v>0</v>
      </c>
      <c r="V557" s="16">
        <f t="shared" si="93"/>
        <v>0</v>
      </c>
      <c r="W557" s="79">
        <f t="shared" si="94"/>
        <v>0</v>
      </c>
      <c r="X557" s="75">
        <f t="shared" si="95"/>
        <v>0</v>
      </c>
      <c r="Y557" s="75">
        <f t="shared" si="96"/>
        <v>0</v>
      </c>
      <c r="Z557" s="82">
        <f t="shared" si="97"/>
        <v>0</v>
      </c>
    </row>
    <row r="558" spans="1:26" s="5" customFormat="1" ht="15" x14ac:dyDescent="0.2">
      <c r="A558" s="37">
        <v>555</v>
      </c>
      <c r="B558" s="177">
        <v>1.3</v>
      </c>
      <c r="C558" s="177" t="s">
        <v>99</v>
      </c>
      <c r="D558" s="35">
        <v>0.75</v>
      </c>
      <c r="E558" s="66" t="s">
        <v>162</v>
      </c>
      <c r="F558" s="66" t="s">
        <v>56</v>
      </c>
      <c r="G558" s="38">
        <v>1972</v>
      </c>
      <c r="H558" s="38">
        <v>925</v>
      </c>
      <c r="I558" s="67" t="s">
        <v>101</v>
      </c>
      <c r="J558" s="16">
        <v>25</v>
      </c>
      <c r="K558" s="16">
        <v>23125</v>
      </c>
      <c r="L558" s="44" t="s">
        <v>102</v>
      </c>
      <c r="M558" s="44" t="s">
        <v>102</v>
      </c>
      <c r="N558" s="38">
        <v>50</v>
      </c>
      <c r="O558" s="38">
        <v>50</v>
      </c>
      <c r="P558" s="17">
        <v>1</v>
      </c>
      <c r="Q558" s="16">
        <v>23125</v>
      </c>
      <c r="R558" s="16">
        <v>0</v>
      </c>
      <c r="S558" s="16">
        <f t="shared" si="91"/>
        <v>0</v>
      </c>
      <c r="T558" s="16">
        <f>(S558/(Notes!$I$28+Notes!$I$52))*Notes!$I$33</f>
        <v>0</v>
      </c>
      <c r="U558" s="16">
        <f t="shared" si="92"/>
        <v>0</v>
      </c>
      <c r="V558" s="16">
        <f t="shared" si="93"/>
        <v>0</v>
      </c>
      <c r="W558" s="79">
        <f t="shared" si="94"/>
        <v>0</v>
      </c>
      <c r="X558" s="75">
        <f t="shared" si="95"/>
        <v>0</v>
      </c>
      <c r="Y558" s="75">
        <f t="shared" si="96"/>
        <v>0</v>
      </c>
      <c r="Z558" s="82">
        <f t="shared" si="97"/>
        <v>0</v>
      </c>
    </row>
    <row r="559" spans="1:26" s="5" customFormat="1" ht="15" x14ac:dyDescent="0.2">
      <c r="A559" s="37">
        <v>556</v>
      </c>
      <c r="B559" s="177">
        <v>1.3</v>
      </c>
      <c r="C559" s="177" t="s">
        <v>99</v>
      </c>
      <c r="D559" s="35">
        <v>0.75</v>
      </c>
      <c r="E559" s="66" t="s">
        <v>162</v>
      </c>
      <c r="F559" s="66" t="s">
        <v>56</v>
      </c>
      <c r="G559" s="38">
        <v>1973</v>
      </c>
      <c r="H559" s="38">
        <v>0</v>
      </c>
      <c r="I559" s="67" t="s">
        <v>101</v>
      </c>
      <c r="J559" s="16">
        <v>25</v>
      </c>
      <c r="K559" s="16">
        <v>0</v>
      </c>
      <c r="L559" s="44" t="s">
        <v>102</v>
      </c>
      <c r="M559" s="44" t="s">
        <v>102</v>
      </c>
      <c r="N559" s="38">
        <v>49</v>
      </c>
      <c r="O559" s="38">
        <v>50</v>
      </c>
      <c r="P559" s="17">
        <v>0.98</v>
      </c>
      <c r="Q559" s="16">
        <v>0</v>
      </c>
      <c r="R559" s="16">
        <v>0</v>
      </c>
      <c r="S559" s="16">
        <f t="shared" si="91"/>
        <v>0</v>
      </c>
      <c r="T559" s="16">
        <f>(S559/(Notes!$I$28+Notes!$I$52))*Notes!$I$33</f>
        <v>0</v>
      </c>
      <c r="U559" s="16">
        <f t="shared" si="92"/>
        <v>0</v>
      </c>
      <c r="V559" s="16">
        <f t="shared" si="93"/>
        <v>0</v>
      </c>
      <c r="W559" s="79">
        <f t="shared" si="94"/>
        <v>0</v>
      </c>
      <c r="X559" s="75">
        <f t="shared" si="95"/>
        <v>0</v>
      </c>
      <c r="Y559" s="75">
        <f t="shared" si="96"/>
        <v>0</v>
      </c>
      <c r="Z559" s="82">
        <f t="shared" si="97"/>
        <v>0</v>
      </c>
    </row>
    <row r="560" spans="1:26" s="5" customFormat="1" ht="15" x14ac:dyDescent="0.2">
      <c r="A560" s="37">
        <v>557</v>
      </c>
      <c r="B560" s="177">
        <v>1.3</v>
      </c>
      <c r="C560" s="177" t="s">
        <v>99</v>
      </c>
      <c r="D560" s="35">
        <v>0.75</v>
      </c>
      <c r="E560" s="66" t="s">
        <v>162</v>
      </c>
      <c r="F560" s="66" t="s">
        <v>56</v>
      </c>
      <c r="G560" s="38">
        <v>1974</v>
      </c>
      <c r="H560" s="51">
        <v>3600</v>
      </c>
      <c r="I560" s="67" t="s">
        <v>101</v>
      </c>
      <c r="J560" s="16">
        <v>25</v>
      </c>
      <c r="K560" s="16">
        <v>90000</v>
      </c>
      <c r="L560" s="44" t="s">
        <v>102</v>
      </c>
      <c r="M560" s="44" t="s">
        <v>102</v>
      </c>
      <c r="N560" s="38">
        <v>48</v>
      </c>
      <c r="O560" s="38">
        <v>50</v>
      </c>
      <c r="P560" s="17">
        <v>0.96</v>
      </c>
      <c r="Q560" s="16">
        <v>86400</v>
      </c>
      <c r="R560" s="16">
        <v>3600</v>
      </c>
      <c r="S560" s="16">
        <f t="shared" si="91"/>
        <v>3600</v>
      </c>
      <c r="T560" s="16">
        <f>(S560/(Notes!$I$28+Notes!$I$52))*Notes!$I$33</f>
        <v>179.15587613809274</v>
      </c>
      <c r="U560" s="16">
        <f t="shared" si="92"/>
        <v>377.91558761380929</v>
      </c>
      <c r="V560" s="16">
        <f t="shared" si="93"/>
        <v>4157.07</v>
      </c>
      <c r="W560" s="79">
        <f t="shared" si="94"/>
        <v>8.5434809971348465E-5</v>
      </c>
      <c r="X560" s="75">
        <f t="shared" si="95"/>
        <v>3844.57</v>
      </c>
      <c r="Y560" s="75">
        <f t="shared" si="96"/>
        <v>13.58</v>
      </c>
      <c r="Z560" s="82">
        <f t="shared" si="97"/>
        <v>3858.15</v>
      </c>
    </row>
    <row r="561" spans="1:26" s="5" customFormat="1" ht="15" x14ac:dyDescent="0.2">
      <c r="A561" s="37">
        <v>558</v>
      </c>
      <c r="B561" s="177">
        <v>1.3</v>
      </c>
      <c r="C561" s="177" t="s">
        <v>99</v>
      </c>
      <c r="D561" s="35">
        <v>0.75</v>
      </c>
      <c r="E561" s="66" t="s">
        <v>162</v>
      </c>
      <c r="F561" s="66" t="s">
        <v>56</v>
      </c>
      <c r="G561" s="38">
        <v>1975</v>
      </c>
      <c r="H561" s="51">
        <v>2825</v>
      </c>
      <c r="I561" s="67" t="s">
        <v>101</v>
      </c>
      <c r="J561" s="16">
        <v>25</v>
      </c>
      <c r="K561" s="16">
        <v>70625</v>
      </c>
      <c r="L561" s="44" t="s">
        <v>102</v>
      </c>
      <c r="M561" s="44" t="s">
        <v>102</v>
      </c>
      <c r="N561" s="38">
        <v>47</v>
      </c>
      <c r="O561" s="38">
        <v>50</v>
      </c>
      <c r="P561" s="17">
        <v>0.94</v>
      </c>
      <c r="Q561" s="16">
        <v>66387.5</v>
      </c>
      <c r="R561" s="16">
        <v>4237.5</v>
      </c>
      <c r="S561" s="16">
        <f t="shared" ref="S561:S592" si="98">R561</f>
        <v>4237.5</v>
      </c>
      <c r="T561" s="16">
        <f>(S561/(Notes!$I$28+Notes!$I$52))*Notes!$I$33</f>
        <v>210.88139587088</v>
      </c>
      <c r="U561" s="16">
        <f t="shared" ref="U561:U592" si="99">(S561+T561)*0.1</f>
        <v>444.83813958708799</v>
      </c>
      <c r="V561" s="16">
        <f t="shared" ref="V561:V592" si="100">ROUND(S561+T561+U561,2)</f>
        <v>4893.22</v>
      </c>
      <c r="W561" s="79">
        <f t="shared" ref="W561:W592" si="101">V561/($V$1418)</f>
        <v>1.0056393586059455E-4</v>
      </c>
      <c r="X561" s="75">
        <f t="shared" ref="X561:X592" si="102">ROUND(W561*($X$1),2)</f>
        <v>4525.38</v>
      </c>
      <c r="Y561" s="75">
        <f t="shared" ref="Y561:Y592" si="103">ROUND(W561*$Y$2,2)</f>
        <v>15.99</v>
      </c>
      <c r="Z561" s="82">
        <f t="shared" si="97"/>
        <v>4541.37</v>
      </c>
    </row>
    <row r="562" spans="1:26" s="5" customFormat="1" ht="15" x14ac:dyDescent="0.2">
      <c r="A562" s="37">
        <v>559</v>
      </c>
      <c r="B562" s="177">
        <v>1.3</v>
      </c>
      <c r="C562" s="177" t="s">
        <v>99</v>
      </c>
      <c r="D562" s="35">
        <v>0.75</v>
      </c>
      <c r="E562" s="66" t="s">
        <v>162</v>
      </c>
      <c r="F562" s="66" t="s">
        <v>56</v>
      </c>
      <c r="G562" s="38">
        <v>1976</v>
      </c>
      <c r="H562" s="51">
        <v>5025</v>
      </c>
      <c r="I562" s="67" t="s">
        <v>101</v>
      </c>
      <c r="J562" s="16">
        <v>25</v>
      </c>
      <c r="K562" s="16">
        <v>125625</v>
      </c>
      <c r="L562" s="44" t="s">
        <v>102</v>
      </c>
      <c r="M562" s="44" t="s">
        <v>102</v>
      </c>
      <c r="N562" s="38">
        <v>46</v>
      </c>
      <c r="O562" s="38">
        <v>50</v>
      </c>
      <c r="P562" s="17">
        <v>0.92</v>
      </c>
      <c r="Q562" s="16">
        <v>115575</v>
      </c>
      <c r="R562" s="16">
        <v>10050</v>
      </c>
      <c r="S562" s="16">
        <f t="shared" si="98"/>
        <v>10050</v>
      </c>
      <c r="T562" s="16">
        <f>(S562/(Notes!$I$28+Notes!$I$52))*Notes!$I$33</f>
        <v>500.1434875521756</v>
      </c>
      <c r="U562" s="16">
        <f t="shared" si="99"/>
        <v>1055.0143487552175</v>
      </c>
      <c r="V562" s="16">
        <f t="shared" si="100"/>
        <v>11605.16</v>
      </c>
      <c r="W562" s="79">
        <f t="shared" si="101"/>
        <v>2.3850563961807101E-4</v>
      </c>
      <c r="X562" s="75">
        <f t="shared" si="102"/>
        <v>10732.75</v>
      </c>
      <c r="Y562" s="75">
        <f t="shared" si="103"/>
        <v>37.92</v>
      </c>
      <c r="Z562" s="82">
        <f t="shared" si="97"/>
        <v>10770.67</v>
      </c>
    </row>
    <row r="563" spans="1:26" s="5" customFormat="1" ht="15" x14ac:dyDescent="0.2">
      <c r="A563" s="37">
        <v>560</v>
      </c>
      <c r="B563" s="177">
        <v>1.3</v>
      </c>
      <c r="C563" s="177" t="s">
        <v>99</v>
      </c>
      <c r="D563" s="35">
        <v>0.75</v>
      </c>
      <c r="E563" s="66" t="s">
        <v>162</v>
      </c>
      <c r="F563" s="66" t="s">
        <v>56</v>
      </c>
      <c r="G563" s="38">
        <v>1977</v>
      </c>
      <c r="H563" s="38">
        <v>775</v>
      </c>
      <c r="I563" s="67" t="s">
        <v>101</v>
      </c>
      <c r="J563" s="16">
        <v>25</v>
      </c>
      <c r="K563" s="16">
        <v>19375</v>
      </c>
      <c r="L563" s="44" t="s">
        <v>102</v>
      </c>
      <c r="M563" s="44" t="s">
        <v>102</v>
      </c>
      <c r="N563" s="38">
        <v>45</v>
      </c>
      <c r="O563" s="38">
        <v>50</v>
      </c>
      <c r="P563" s="17">
        <v>0.9</v>
      </c>
      <c r="Q563" s="16">
        <v>17437.5</v>
      </c>
      <c r="R563" s="16">
        <v>1937.5</v>
      </c>
      <c r="S563" s="16">
        <f t="shared" si="98"/>
        <v>1937.5</v>
      </c>
      <c r="T563" s="16">
        <f>(S563/(Notes!$I$28+Notes!$I$52))*Notes!$I$33</f>
        <v>96.420697227098529</v>
      </c>
      <c r="U563" s="16">
        <f t="shared" si="99"/>
        <v>203.39206972270986</v>
      </c>
      <c r="V563" s="16">
        <f t="shared" si="100"/>
        <v>2237.31</v>
      </c>
      <c r="W563" s="79">
        <f t="shared" si="101"/>
        <v>4.5980499413528676E-5</v>
      </c>
      <c r="X563" s="75">
        <f t="shared" si="102"/>
        <v>2069.12</v>
      </c>
      <c r="Y563" s="75">
        <f t="shared" si="103"/>
        <v>7.31</v>
      </c>
      <c r="Z563" s="82">
        <f t="shared" si="97"/>
        <v>2076.4299999999998</v>
      </c>
    </row>
    <row r="564" spans="1:26" s="5" customFormat="1" ht="15" x14ac:dyDescent="0.2">
      <c r="A564" s="37">
        <v>561</v>
      </c>
      <c r="B564" s="177">
        <v>1.3</v>
      </c>
      <c r="C564" s="177" t="s">
        <v>99</v>
      </c>
      <c r="D564" s="35">
        <v>0.75</v>
      </c>
      <c r="E564" s="66" t="s">
        <v>162</v>
      </c>
      <c r="F564" s="66" t="s">
        <v>56</v>
      </c>
      <c r="G564" s="38">
        <v>1978</v>
      </c>
      <c r="H564" s="38">
        <v>275</v>
      </c>
      <c r="I564" s="67" t="s">
        <v>101</v>
      </c>
      <c r="J564" s="16">
        <v>25</v>
      </c>
      <c r="K564" s="16">
        <v>6875</v>
      </c>
      <c r="L564" s="44" t="s">
        <v>102</v>
      </c>
      <c r="M564" s="44" t="s">
        <v>102</v>
      </c>
      <c r="N564" s="38">
        <v>44</v>
      </c>
      <c r="O564" s="38">
        <v>50</v>
      </c>
      <c r="P564" s="17">
        <v>0.88</v>
      </c>
      <c r="Q564" s="16">
        <v>6050</v>
      </c>
      <c r="R564" s="16">
        <v>825</v>
      </c>
      <c r="S564" s="16">
        <f t="shared" si="98"/>
        <v>825</v>
      </c>
      <c r="T564" s="16">
        <f>(S564/(Notes!$I$28+Notes!$I$52))*Notes!$I$33</f>
        <v>41.056554948312922</v>
      </c>
      <c r="U564" s="16">
        <f t="shared" si="99"/>
        <v>86.605655494831296</v>
      </c>
      <c r="V564" s="16">
        <f t="shared" si="100"/>
        <v>952.66</v>
      </c>
      <c r="W564" s="79">
        <f t="shared" si="101"/>
        <v>1.9578772084017069E-5</v>
      </c>
      <c r="X564" s="75">
        <f t="shared" si="102"/>
        <v>881.04</v>
      </c>
      <c r="Y564" s="75">
        <f t="shared" si="103"/>
        <v>3.11</v>
      </c>
      <c r="Z564" s="82">
        <f t="shared" si="97"/>
        <v>884.15</v>
      </c>
    </row>
    <row r="565" spans="1:26" s="5" customFormat="1" ht="15" x14ac:dyDescent="0.2">
      <c r="A565" s="37">
        <v>562</v>
      </c>
      <c r="B565" s="177">
        <v>1.3</v>
      </c>
      <c r="C565" s="177" t="s">
        <v>99</v>
      </c>
      <c r="D565" s="35">
        <v>0.75</v>
      </c>
      <c r="E565" s="66" t="s">
        <v>162</v>
      </c>
      <c r="F565" s="66" t="s">
        <v>56</v>
      </c>
      <c r="G565" s="38">
        <v>1979</v>
      </c>
      <c r="H565" s="38">
        <v>0</v>
      </c>
      <c r="I565" s="67" t="s">
        <v>101</v>
      </c>
      <c r="J565" s="16">
        <v>25</v>
      </c>
      <c r="K565" s="16">
        <v>0</v>
      </c>
      <c r="L565" s="44" t="s">
        <v>102</v>
      </c>
      <c r="M565" s="44" t="s">
        <v>102</v>
      </c>
      <c r="N565" s="38">
        <v>43</v>
      </c>
      <c r="O565" s="38">
        <v>50</v>
      </c>
      <c r="P565" s="17">
        <v>0.86</v>
      </c>
      <c r="Q565" s="16">
        <v>0</v>
      </c>
      <c r="R565" s="16">
        <v>0</v>
      </c>
      <c r="S565" s="16">
        <f t="shared" si="98"/>
        <v>0</v>
      </c>
      <c r="T565" s="16">
        <f>(S565/(Notes!$I$28+Notes!$I$52))*Notes!$I$33</f>
        <v>0</v>
      </c>
      <c r="U565" s="16">
        <f t="shared" si="99"/>
        <v>0</v>
      </c>
      <c r="V565" s="16">
        <f t="shared" si="100"/>
        <v>0</v>
      </c>
      <c r="W565" s="79">
        <f t="shared" si="101"/>
        <v>0</v>
      </c>
      <c r="X565" s="75">
        <f t="shared" si="102"/>
        <v>0</v>
      </c>
      <c r="Y565" s="75">
        <f t="shared" si="103"/>
        <v>0</v>
      </c>
      <c r="Z565" s="82">
        <f t="shared" si="97"/>
        <v>0</v>
      </c>
    </row>
    <row r="566" spans="1:26" s="5" customFormat="1" ht="15" x14ac:dyDescent="0.2">
      <c r="A566" s="37">
        <v>563</v>
      </c>
      <c r="B566" s="177">
        <v>1.3</v>
      </c>
      <c r="C566" s="177" t="s">
        <v>99</v>
      </c>
      <c r="D566" s="35">
        <v>0.75</v>
      </c>
      <c r="E566" s="66" t="s">
        <v>162</v>
      </c>
      <c r="F566" s="66" t="s">
        <v>56</v>
      </c>
      <c r="G566" s="38">
        <v>1980</v>
      </c>
      <c r="H566" s="51">
        <v>2575</v>
      </c>
      <c r="I566" s="67" t="s">
        <v>101</v>
      </c>
      <c r="J566" s="16">
        <v>25</v>
      </c>
      <c r="K566" s="16">
        <v>64375</v>
      </c>
      <c r="L566" s="44" t="s">
        <v>102</v>
      </c>
      <c r="M566" s="44" t="s">
        <v>102</v>
      </c>
      <c r="N566" s="38">
        <v>42</v>
      </c>
      <c r="O566" s="38">
        <v>50</v>
      </c>
      <c r="P566" s="17">
        <v>0.84</v>
      </c>
      <c r="Q566" s="16">
        <v>54075</v>
      </c>
      <c r="R566" s="16">
        <v>10300</v>
      </c>
      <c r="S566" s="16">
        <f t="shared" si="98"/>
        <v>10300</v>
      </c>
      <c r="T566" s="16">
        <f>(S566/(Notes!$I$28+Notes!$I$52))*Notes!$I$33</f>
        <v>512.58486783954311</v>
      </c>
      <c r="U566" s="16">
        <f t="shared" si="99"/>
        <v>1081.2584867839544</v>
      </c>
      <c r="V566" s="16">
        <f t="shared" si="100"/>
        <v>11893.84</v>
      </c>
      <c r="W566" s="79">
        <f t="shared" si="101"/>
        <v>2.4443850121109903E-4</v>
      </c>
      <c r="X566" s="75">
        <f t="shared" si="102"/>
        <v>10999.73</v>
      </c>
      <c r="Y566" s="75">
        <f t="shared" si="103"/>
        <v>38.869999999999997</v>
      </c>
      <c r="Z566" s="82">
        <f t="shared" si="97"/>
        <v>11038.6</v>
      </c>
    </row>
    <row r="567" spans="1:26" s="5" customFormat="1" ht="15" x14ac:dyDescent="0.2">
      <c r="A567" s="37">
        <v>564</v>
      </c>
      <c r="B567" s="177">
        <v>1.3</v>
      </c>
      <c r="C567" s="177" t="s">
        <v>99</v>
      </c>
      <c r="D567" s="35">
        <v>0.75</v>
      </c>
      <c r="E567" s="66" t="s">
        <v>162</v>
      </c>
      <c r="F567" s="66" t="s">
        <v>56</v>
      </c>
      <c r="G567" s="38">
        <v>1981</v>
      </c>
      <c r="H567" s="51">
        <v>3325</v>
      </c>
      <c r="I567" s="67" t="s">
        <v>101</v>
      </c>
      <c r="J567" s="16">
        <v>25</v>
      </c>
      <c r="K567" s="16">
        <v>83125</v>
      </c>
      <c r="L567" s="44" t="s">
        <v>102</v>
      </c>
      <c r="M567" s="44" t="s">
        <v>102</v>
      </c>
      <c r="N567" s="38">
        <v>41</v>
      </c>
      <c r="O567" s="38">
        <v>50</v>
      </c>
      <c r="P567" s="17">
        <v>0.82</v>
      </c>
      <c r="Q567" s="16">
        <v>68162.5</v>
      </c>
      <c r="R567" s="16">
        <v>14962.5</v>
      </c>
      <c r="S567" s="16">
        <f t="shared" si="98"/>
        <v>14962.5</v>
      </c>
      <c r="T567" s="16">
        <f>(S567/(Notes!$I$28+Notes!$I$52))*Notes!$I$33</f>
        <v>744.61661019894791</v>
      </c>
      <c r="U567" s="16">
        <f t="shared" si="99"/>
        <v>1570.7116610198948</v>
      </c>
      <c r="V567" s="16">
        <f t="shared" si="100"/>
        <v>17277.830000000002</v>
      </c>
      <c r="W567" s="79">
        <f t="shared" si="101"/>
        <v>3.5508858950348779E-4</v>
      </c>
      <c r="X567" s="75">
        <f t="shared" si="102"/>
        <v>15978.99</v>
      </c>
      <c r="Y567" s="75">
        <f t="shared" si="103"/>
        <v>56.46</v>
      </c>
      <c r="Z567" s="82">
        <f t="shared" si="97"/>
        <v>16035.449999999999</v>
      </c>
    </row>
    <row r="568" spans="1:26" s="5" customFormat="1" ht="15" x14ac:dyDescent="0.2">
      <c r="A568" s="37">
        <v>565</v>
      </c>
      <c r="B568" s="177">
        <v>1.3</v>
      </c>
      <c r="C568" s="177" t="s">
        <v>99</v>
      </c>
      <c r="D568" s="35">
        <v>0.75</v>
      </c>
      <c r="E568" s="66" t="s">
        <v>162</v>
      </c>
      <c r="F568" s="66" t="s">
        <v>56</v>
      </c>
      <c r="G568" s="38">
        <v>1982</v>
      </c>
      <c r="H568" s="38">
        <v>75</v>
      </c>
      <c r="I568" s="67" t="s">
        <v>101</v>
      </c>
      <c r="J568" s="16">
        <v>25</v>
      </c>
      <c r="K568" s="16">
        <v>1875</v>
      </c>
      <c r="L568" s="44" t="s">
        <v>102</v>
      </c>
      <c r="M568" s="44" t="s">
        <v>102</v>
      </c>
      <c r="N568" s="38">
        <v>40</v>
      </c>
      <c r="O568" s="38">
        <v>50</v>
      </c>
      <c r="P568" s="17">
        <v>0.8</v>
      </c>
      <c r="Q568" s="16">
        <v>1500</v>
      </c>
      <c r="R568" s="16">
        <v>375</v>
      </c>
      <c r="S568" s="16">
        <f t="shared" si="98"/>
        <v>375</v>
      </c>
      <c r="T568" s="16">
        <f>(S568/(Notes!$I$28+Notes!$I$52))*Notes!$I$33</f>
        <v>18.662070431051326</v>
      </c>
      <c r="U568" s="16">
        <f t="shared" si="99"/>
        <v>39.366207043105135</v>
      </c>
      <c r="V568" s="16">
        <f t="shared" si="100"/>
        <v>433.03</v>
      </c>
      <c r="W568" s="79">
        <f t="shared" si="101"/>
        <v>8.8994979064324221E-6</v>
      </c>
      <c r="X568" s="75">
        <f t="shared" si="102"/>
        <v>400.48</v>
      </c>
      <c r="Y568" s="75">
        <f t="shared" si="103"/>
        <v>1.42</v>
      </c>
      <c r="Z568" s="82">
        <f t="shared" si="97"/>
        <v>401.90000000000003</v>
      </c>
    </row>
    <row r="569" spans="1:26" s="5" customFormat="1" ht="15" x14ac:dyDescent="0.2">
      <c r="A569" s="37">
        <v>566</v>
      </c>
      <c r="B569" s="177">
        <v>1.3</v>
      </c>
      <c r="C569" s="177" t="s">
        <v>99</v>
      </c>
      <c r="D569" s="35">
        <v>0.75</v>
      </c>
      <c r="E569" s="66" t="s">
        <v>162</v>
      </c>
      <c r="F569" s="66" t="s">
        <v>56</v>
      </c>
      <c r="G569" s="38">
        <v>1983</v>
      </c>
      <c r="H569" s="51">
        <v>2100</v>
      </c>
      <c r="I569" s="67" t="s">
        <v>101</v>
      </c>
      <c r="J569" s="16">
        <v>25</v>
      </c>
      <c r="K569" s="16">
        <v>52500</v>
      </c>
      <c r="L569" s="44" t="s">
        <v>102</v>
      </c>
      <c r="M569" s="44" t="s">
        <v>102</v>
      </c>
      <c r="N569" s="38">
        <v>39</v>
      </c>
      <c r="O569" s="38">
        <v>50</v>
      </c>
      <c r="P569" s="17">
        <v>0.78</v>
      </c>
      <c r="Q569" s="16">
        <v>40950</v>
      </c>
      <c r="R569" s="16">
        <v>11550</v>
      </c>
      <c r="S569" s="16">
        <f t="shared" si="98"/>
        <v>11550</v>
      </c>
      <c r="T569" s="16">
        <f>(S569/(Notes!$I$28+Notes!$I$52))*Notes!$I$33</f>
        <v>574.79176927638093</v>
      </c>
      <c r="U569" s="16">
        <f t="shared" si="99"/>
        <v>1212.479176927638</v>
      </c>
      <c r="V569" s="16">
        <f t="shared" si="100"/>
        <v>13337.27</v>
      </c>
      <c r="W569" s="79">
        <f t="shared" si="101"/>
        <v>2.7410342572691026E-4</v>
      </c>
      <c r="X569" s="75">
        <f t="shared" si="102"/>
        <v>12334.65</v>
      </c>
      <c r="Y569" s="75">
        <f t="shared" si="103"/>
        <v>43.58</v>
      </c>
      <c r="Z569" s="82">
        <f t="shared" si="97"/>
        <v>12378.23</v>
      </c>
    </row>
    <row r="570" spans="1:26" s="5" customFormat="1" ht="15" x14ac:dyDescent="0.2">
      <c r="A570" s="37">
        <v>567</v>
      </c>
      <c r="B570" s="177">
        <v>1.3</v>
      </c>
      <c r="C570" s="177" t="s">
        <v>99</v>
      </c>
      <c r="D570" s="35">
        <v>0.75</v>
      </c>
      <c r="E570" s="66" t="s">
        <v>162</v>
      </c>
      <c r="F570" s="66" t="s">
        <v>56</v>
      </c>
      <c r="G570" s="38">
        <v>1984</v>
      </c>
      <c r="H570" s="51">
        <v>6025</v>
      </c>
      <c r="I570" s="67" t="s">
        <v>101</v>
      </c>
      <c r="J570" s="16">
        <v>25</v>
      </c>
      <c r="K570" s="16">
        <v>150625</v>
      </c>
      <c r="L570" s="44" t="s">
        <v>102</v>
      </c>
      <c r="M570" s="44" t="s">
        <v>102</v>
      </c>
      <c r="N570" s="38">
        <v>38</v>
      </c>
      <c r="O570" s="38">
        <v>50</v>
      </c>
      <c r="P570" s="17">
        <v>0.76</v>
      </c>
      <c r="Q570" s="16">
        <v>114475</v>
      </c>
      <c r="R570" s="16">
        <v>36150</v>
      </c>
      <c r="S570" s="16">
        <f t="shared" si="98"/>
        <v>36150</v>
      </c>
      <c r="T570" s="16">
        <f>(S570/(Notes!$I$28+Notes!$I$52))*Notes!$I$33</f>
        <v>1799.0235895533478</v>
      </c>
      <c r="U570" s="16">
        <f t="shared" si="99"/>
        <v>3794.9023589553349</v>
      </c>
      <c r="V570" s="16">
        <f t="shared" si="100"/>
        <v>41743.93</v>
      </c>
      <c r="W570" s="79">
        <f t="shared" si="101"/>
        <v>8.5790826880646049E-4</v>
      </c>
      <c r="X570" s="75">
        <f t="shared" si="102"/>
        <v>38605.870000000003</v>
      </c>
      <c r="Y570" s="75">
        <f t="shared" si="103"/>
        <v>136.41</v>
      </c>
      <c r="Z570" s="82">
        <f t="shared" si="97"/>
        <v>38742.280000000006</v>
      </c>
    </row>
    <row r="571" spans="1:26" s="5" customFormat="1" ht="15" x14ac:dyDescent="0.2">
      <c r="A571" s="37">
        <v>568</v>
      </c>
      <c r="B571" s="177">
        <v>1.3</v>
      </c>
      <c r="C571" s="177" t="s">
        <v>99</v>
      </c>
      <c r="D571" s="35">
        <v>0.75</v>
      </c>
      <c r="E571" s="66" t="s">
        <v>162</v>
      </c>
      <c r="F571" s="66" t="s">
        <v>56</v>
      </c>
      <c r="G571" s="38">
        <v>1985</v>
      </c>
      <c r="H571" s="38">
        <v>150</v>
      </c>
      <c r="I571" s="67" t="s">
        <v>101</v>
      </c>
      <c r="J571" s="16">
        <v>25</v>
      </c>
      <c r="K571" s="16">
        <v>3750</v>
      </c>
      <c r="L571" s="44" t="s">
        <v>102</v>
      </c>
      <c r="M571" s="44" t="s">
        <v>102</v>
      </c>
      <c r="N571" s="38">
        <v>37</v>
      </c>
      <c r="O571" s="38">
        <v>50</v>
      </c>
      <c r="P571" s="17">
        <v>0.74</v>
      </c>
      <c r="Q571" s="16">
        <v>2775</v>
      </c>
      <c r="R571" s="16">
        <v>975</v>
      </c>
      <c r="S571" s="16">
        <f t="shared" si="98"/>
        <v>975</v>
      </c>
      <c r="T571" s="16">
        <f>(S571/(Notes!$I$28+Notes!$I$52))*Notes!$I$33</f>
        <v>48.521383120733454</v>
      </c>
      <c r="U571" s="16">
        <f t="shared" si="99"/>
        <v>102.35213831207335</v>
      </c>
      <c r="V571" s="16">
        <f t="shared" si="100"/>
        <v>1125.8699999999999</v>
      </c>
      <c r="W571" s="79">
        <f t="shared" si="101"/>
        <v>2.3138530143211951E-5</v>
      </c>
      <c r="X571" s="75">
        <f t="shared" si="102"/>
        <v>1041.23</v>
      </c>
      <c r="Y571" s="75">
        <f t="shared" si="103"/>
        <v>3.68</v>
      </c>
      <c r="Z571" s="82">
        <f t="shared" si="97"/>
        <v>1044.9100000000001</v>
      </c>
    </row>
    <row r="572" spans="1:26" s="5" customFormat="1" ht="15" x14ac:dyDescent="0.2">
      <c r="A572" s="37">
        <v>569</v>
      </c>
      <c r="B572" s="177">
        <v>1.3</v>
      </c>
      <c r="C572" s="177" t="s">
        <v>99</v>
      </c>
      <c r="D572" s="35">
        <v>0.75</v>
      </c>
      <c r="E572" s="66" t="s">
        <v>162</v>
      </c>
      <c r="F572" s="66" t="s">
        <v>56</v>
      </c>
      <c r="G572" s="38">
        <v>1986</v>
      </c>
      <c r="H572" s="38">
        <v>0</v>
      </c>
      <c r="I572" s="67" t="s">
        <v>101</v>
      </c>
      <c r="J572" s="16">
        <v>25</v>
      </c>
      <c r="K572" s="16">
        <v>0</v>
      </c>
      <c r="L572" s="44" t="s">
        <v>102</v>
      </c>
      <c r="M572" s="44" t="s">
        <v>102</v>
      </c>
      <c r="N572" s="38">
        <v>36</v>
      </c>
      <c r="O572" s="38">
        <v>50</v>
      </c>
      <c r="P572" s="17">
        <v>0.72</v>
      </c>
      <c r="Q572" s="16">
        <v>0</v>
      </c>
      <c r="R572" s="16">
        <v>0</v>
      </c>
      <c r="S572" s="16">
        <f t="shared" si="98"/>
        <v>0</v>
      </c>
      <c r="T572" s="16">
        <f>(S572/(Notes!$I$28+Notes!$I$52))*Notes!$I$33</f>
        <v>0</v>
      </c>
      <c r="U572" s="16">
        <f t="shared" si="99"/>
        <v>0</v>
      </c>
      <c r="V572" s="16">
        <f t="shared" si="100"/>
        <v>0</v>
      </c>
      <c r="W572" s="79">
        <f t="shared" si="101"/>
        <v>0</v>
      </c>
      <c r="X572" s="75">
        <f t="shared" si="102"/>
        <v>0</v>
      </c>
      <c r="Y572" s="75">
        <f t="shared" si="103"/>
        <v>0</v>
      </c>
      <c r="Z572" s="82">
        <f t="shared" si="97"/>
        <v>0</v>
      </c>
    </row>
    <row r="573" spans="1:26" s="5" customFormat="1" ht="15" x14ac:dyDescent="0.2">
      <c r="A573" s="37">
        <v>570</v>
      </c>
      <c r="B573" s="177">
        <v>1.3</v>
      </c>
      <c r="C573" s="177" t="s">
        <v>99</v>
      </c>
      <c r="D573" s="35">
        <v>0.75</v>
      </c>
      <c r="E573" s="66" t="s">
        <v>162</v>
      </c>
      <c r="F573" s="66" t="s">
        <v>56</v>
      </c>
      <c r="G573" s="38">
        <v>1987</v>
      </c>
      <c r="H573" s="51">
        <v>2325</v>
      </c>
      <c r="I573" s="67" t="s">
        <v>101</v>
      </c>
      <c r="J573" s="16">
        <v>25</v>
      </c>
      <c r="K573" s="16">
        <v>58125</v>
      </c>
      <c r="L573" s="44" t="s">
        <v>102</v>
      </c>
      <c r="M573" s="44" t="s">
        <v>102</v>
      </c>
      <c r="N573" s="38">
        <v>35</v>
      </c>
      <c r="O573" s="38">
        <v>50</v>
      </c>
      <c r="P573" s="17">
        <v>0.7</v>
      </c>
      <c r="Q573" s="16">
        <v>40687.5</v>
      </c>
      <c r="R573" s="16">
        <v>17437.5</v>
      </c>
      <c r="S573" s="16">
        <f t="shared" si="98"/>
        <v>17437.5</v>
      </c>
      <c r="T573" s="16">
        <f>(S573/(Notes!$I$28+Notes!$I$52))*Notes!$I$33</f>
        <v>867.78627504388669</v>
      </c>
      <c r="U573" s="16">
        <f t="shared" si="99"/>
        <v>1830.5286275043889</v>
      </c>
      <c r="V573" s="16">
        <f t="shared" si="100"/>
        <v>20135.810000000001</v>
      </c>
      <c r="W573" s="79">
        <f t="shared" si="101"/>
        <v>4.1382490575553901E-4</v>
      </c>
      <c r="X573" s="75">
        <f t="shared" si="102"/>
        <v>18622.12</v>
      </c>
      <c r="Y573" s="75">
        <f t="shared" si="103"/>
        <v>65.8</v>
      </c>
      <c r="Z573" s="82">
        <f t="shared" si="97"/>
        <v>18687.919999999998</v>
      </c>
    </row>
    <row r="574" spans="1:26" s="5" customFormat="1" ht="15" x14ac:dyDescent="0.2">
      <c r="A574" s="37">
        <v>571</v>
      </c>
      <c r="B574" s="177">
        <v>1.3</v>
      </c>
      <c r="C574" s="177" t="s">
        <v>99</v>
      </c>
      <c r="D574" s="35">
        <v>0.75</v>
      </c>
      <c r="E574" s="66" t="s">
        <v>162</v>
      </c>
      <c r="F574" s="66" t="s">
        <v>56</v>
      </c>
      <c r="G574" s="38">
        <v>1988</v>
      </c>
      <c r="H574" s="51">
        <v>3250</v>
      </c>
      <c r="I574" s="67" t="s">
        <v>101</v>
      </c>
      <c r="J574" s="16">
        <v>25</v>
      </c>
      <c r="K574" s="16">
        <v>81250</v>
      </c>
      <c r="L574" s="44" t="s">
        <v>102</v>
      </c>
      <c r="M574" s="44" t="s">
        <v>102</v>
      </c>
      <c r="N574" s="38">
        <v>34</v>
      </c>
      <c r="O574" s="38">
        <v>50</v>
      </c>
      <c r="P574" s="17">
        <v>0.68</v>
      </c>
      <c r="Q574" s="16">
        <v>55250</v>
      </c>
      <c r="R574" s="16">
        <v>26000</v>
      </c>
      <c r="S574" s="16">
        <f t="shared" si="98"/>
        <v>26000</v>
      </c>
      <c r="T574" s="16">
        <f>(S574/(Notes!$I$28+Notes!$I$52))*Notes!$I$33</f>
        <v>1293.9035498862252</v>
      </c>
      <c r="U574" s="16">
        <f t="shared" si="99"/>
        <v>2729.3903549886227</v>
      </c>
      <c r="V574" s="16">
        <f t="shared" si="100"/>
        <v>30023.29</v>
      </c>
      <c r="W574" s="79">
        <f t="shared" si="101"/>
        <v>6.17029320137666E-4</v>
      </c>
      <c r="X574" s="75">
        <f t="shared" si="102"/>
        <v>27766.32</v>
      </c>
      <c r="Y574" s="75">
        <f t="shared" si="103"/>
        <v>98.11</v>
      </c>
      <c r="Z574" s="82">
        <f t="shared" si="97"/>
        <v>27864.43</v>
      </c>
    </row>
    <row r="575" spans="1:26" s="5" customFormat="1" ht="15" x14ac:dyDescent="0.2">
      <c r="A575" s="37">
        <v>572</v>
      </c>
      <c r="B575" s="177">
        <v>1.3</v>
      </c>
      <c r="C575" s="177" t="s">
        <v>99</v>
      </c>
      <c r="D575" s="35">
        <v>0.75</v>
      </c>
      <c r="E575" s="66" t="s">
        <v>162</v>
      </c>
      <c r="F575" s="66" t="s">
        <v>56</v>
      </c>
      <c r="G575" s="38">
        <v>1989</v>
      </c>
      <c r="H575" s="38">
        <v>975</v>
      </c>
      <c r="I575" s="67" t="s">
        <v>101</v>
      </c>
      <c r="J575" s="16">
        <v>25</v>
      </c>
      <c r="K575" s="16">
        <v>24375</v>
      </c>
      <c r="L575" s="44" t="s">
        <v>102</v>
      </c>
      <c r="M575" s="44" t="s">
        <v>102</v>
      </c>
      <c r="N575" s="38">
        <v>33</v>
      </c>
      <c r="O575" s="38">
        <v>50</v>
      </c>
      <c r="P575" s="17">
        <v>0.66</v>
      </c>
      <c r="Q575" s="16">
        <v>16087.5</v>
      </c>
      <c r="R575" s="16">
        <v>8287.5</v>
      </c>
      <c r="S575" s="16">
        <f t="shared" si="98"/>
        <v>8287.5</v>
      </c>
      <c r="T575" s="16">
        <f>(S575/(Notes!$I$28+Notes!$I$52))*Notes!$I$33</f>
        <v>412.43175652623432</v>
      </c>
      <c r="U575" s="16">
        <f t="shared" si="99"/>
        <v>869.99317565262345</v>
      </c>
      <c r="V575" s="16">
        <f t="shared" si="100"/>
        <v>9569.92</v>
      </c>
      <c r="W575" s="79">
        <f t="shared" si="101"/>
        <v>1.9667802000952766E-4</v>
      </c>
      <c r="X575" s="75">
        <f t="shared" si="102"/>
        <v>8850.51</v>
      </c>
      <c r="Y575" s="75">
        <f t="shared" si="103"/>
        <v>31.27</v>
      </c>
      <c r="Z575" s="82">
        <f t="shared" si="97"/>
        <v>8881.7800000000007</v>
      </c>
    </row>
    <row r="576" spans="1:26" s="5" customFormat="1" ht="15" x14ac:dyDescent="0.2">
      <c r="A576" s="37">
        <v>573</v>
      </c>
      <c r="B576" s="177">
        <v>1.3</v>
      </c>
      <c r="C576" s="177" t="s">
        <v>99</v>
      </c>
      <c r="D576" s="35">
        <v>0.75</v>
      </c>
      <c r="E576" s="66" t="s">
        <v>162</v>
      </c>
      <c r="F576" s="66" t="s">
        <v>56</v>
      </c>
      <c r="G576" s="38">
        <v>1990</v>
      </c>
      <c r="H576" s="51">
        <v>3900</v>
      </c>
      <c r="I576" s="67" t="s">
        <v>101</v>
      </c>
      <c r="J576" s="16">
        <v>25</v>
      </c>
      <c r="K576" s="16">
        <v>97500</v>
      </c>
      <c r="L576" s="44" t="s">
        <v>102</v>
      </c>
      <c r="M576" s="44" t="s">
        <v>102</v>
      </c>
      <c r="N576" s="38">
        <v>32</v>
      </c>
      <c r="O576" s="38">
        <v>50</v>
      </c>
      <c r="P576" s="17">
        <v>0.64</v>
      </c>
      <c r="Q576" s="16">
        <v>62400</v>
      </c>
      <c r="R576" s="16">
        <v>35100</v>
      </c>
      <c r="S576" s="16">
        <f t="shared" si="98"/>
        <v>35100</v>
      </c>
      <c r="T576" s="16">
        <f>(S576/(Notes!$I$28+Notes!$I$52))*Notes!$I$33</f>
        <v>1746.7697923464043</v>
      </c>
      <c r="U576" s="16">
        <f t="shared" si="99"/>
        <v>3684.6769792346408</v>
      </c>
      <c r="V576" s="16">
        <f t="shared" si="100"/>
        <v>40531.449999999997</v>
      </c>
      <c r="W576" s="79">
        <f t="shared" si="101"/>
        <v>8.3298975687520586E-4</v>
      </c>
      <c r="X576" s="75">
        <f t="shared" si="102"/>
        <v>37484.54</v>
      </c>
      <c r="Y576" s="75">
        <f t="shared" si="103"/>
        <v>132.44999999999999</v>
      </c>
      <c r="Z576" s="82">
        <f t="shared" si="97"/>
        <v>37616.99</v>
      </c>
    </row>
    <row r="577" spans="1:26" s="5" customFormat="1" ht="15" x14ac:dyDescent="0.2">
      <c r="A577" s="37">
        <v>574</v>
      </c>
      <c r="B577" s="177">
        <v>1.3</v>
      </c>
      <c r="C577" s="177" t="s">
        <v>99</v>
      </c>
      <c r="D577" s="35">
        <v>0.75</v>
      </c>
      <c r="E577" s="66" t="s">
        <v>162</v>
      </c>
      <c r="F577" s="66" t="s">
        <v>56</v>
      </c>
      <c r="G577" s="38">
        <v>1991</v>
      </c>
      <c r="H577" s="51">
        <v>1600</v>
      </c>
      <c r="I577" s="67" t="s">
        <v>101</v>
      </c>
      <c r="J577" s="16">
        <v>25</v>
      </c>
      <c r="K577" s="16">
        <v>40000</v>
      </c>
      <c r="L577" s="44" t="s">
        <v>102</v>
      </c>
      <c r="M577" s="44" t="s">
        <v>102</v>
      </c>
      <c r="N577" s="38">
        <v>31</v>
      </c>
      <c r="O577" s="38">
        <v>50</v>
      </c>
      <c r="P577" s="17">
        <v>0.62</v>
      </c>
      <c r="Q577" s="16">
        <v>24800</v>
      </c>
      <c r="R577" s="16">
        <v>15200</v>
      </c>
      <c r="S577" s="16">
        <f t="shared" si="98"/>
        <v>15200</v>
      </c>
      <c r="T577" s="16">
        <f>(S577/(Notes!$I$28+Notes!$I$52))*Notes!$I$33</f>
        <v>756.43592147194704</v>
      </c>
      <c r="U577" s="16">
        <f t="shared" si="99"/>
        <v>1595.6435921471948</v>
      </c>
      <c r="V577" s="16">
        <f t="shared" si="100"/>
        <v>17552.080000000002</v>
      </c>
      <c r="W577" s="79">
        <f t="shared" si="101"/>
        <v>3.6072489022362055E-4</v>
      </c>
      <c r="X577" s="75">
        <f t="shared" si="102"/>
        <v>16232.62</v>
      </c>
      <c r="Y577" s="75">
        <f t="shared" si="103"/>
        <v>57.36</v>
      </c>
      <c r="Z577" s="82">
        <f t="shared" si="97"/>
        <v>16289.980000000001</v>
      </c>
    </row>
    <row r="578" spans="1:26" s="5" customFormat="1" ht="15" x14ac:dyDescent="0.2">
      <c r="A578" s="37">
        <v>575</v>
      </c>
      <c r="B578" s="177">
        <v>1.3</v>
      </c>
      <c r="C578" s="177" t="s">
        <v>99</v>
      </c>
      <c r="D578" s="35">
        <v>0.75</v>
      </c>
      <c r="E578" s="66" t="s">
        <v>162</v>
      </c>
      <c r="F578" s="66" t="s">
        <v>56</v>
      </c>
      <c r="G578" s="38">
        <v>1992</v>
      </c>
      <c r="H578" s="51">
        <v>7025</v>
      </c>
      <c r="I578" s="67" t="s">
        <v>101</v>
      </c>
      <c r="J578" s="16">
        <v>25</v>
      </c>
      <c r="K578" s="16">
        <v>175625</v>
      </c>
      <c r="L578" s="44" t="s">
        <v>102</v>
      </c>
      <c r="M578" s="44" t="s">
        <v>102</v>
      </c>
      <c r="N578" s="38">
        <v>30</v>
      </c>
      <c r="O578" s="38">
        <v>50</v>
      </c>
      <c r="P578" s="17">
        <v>0.6</v>
      </c>
      <c r="Q578" s="16">
        <v>105375</v>
      </c>
      <c r="R578" s="16">
        <v>70250</v>
      </c>
      <c r="S578" s="16">
        <f t="shared" si="98"/>
        <v>70250</v>
      </c>
      <c r="T578" s="16">
        <f>(S578/(Notes!$I$28+Notes!$I$52))*Notes!$I$33</f>
        <v>3496.0278607502819</v>
      </c>
      <c r="U578" s="16">
        <f t="shared" si="99"/>
        <v>7374.6027860750291</v>
      </c>
      <c r="V578" s="16">
        <f t="shared" si="100"/>
        <v>81120.63</v>
      </c>
      <c r="W578" s="79">
        <f t="shared" si="101"/>
        <v>1.6671659627588832E-3</v>
      </c>
      <c r="X578" s="75">
        <f t="shared" si="102"/>
        <v>75022.47</v>
      </c>
      <c r="Y578" s="75">
        <f t="shared" si="103"/>
        <v>265.08</v>
      </c>
      <c r="Z578" s="82">
        <f t="shared" si="97"/>
        <v>75287.55</v>
      </c>
    </row>
    <row r="579" spans="1:26" s="5" customFormat="1" ht="15" x14ac:dyDescent="0.2">
      <c r="A579" s="37">
        <v>576</v>
      </c>
      <c r="B579" s="177">
        <v>1.3</v>
      </c>
      <c r="C579" s="177" t="s">
        <v>99</v>
      </c>
      <c r="D579" s="35">
        <v>0.75</v>
      </c>
      <c r="E579" s="66" t="s">
        <v>162</v>
      </c>
      <c r="F579" s="66" t="s">
        <v>56</v>
      </c>
      <c r="G579" s="38">
        <v>1993</v>
      </c>
      <c r="H579" s="51">
        <v>5950</v>
      </c>
      <c r="I579" s="67" t="s">
        <v>101</v>
      </c>
      <c r="J579" s="16">
        <v>25</v>
      </c>
      <c r="K579" s="16">
        <v>148750</v>
      </c>
      <c r="L579" s="44" t="s">
        <v>102</v>
      </c>
      <c r="M579" s="44" t="s">
        <v>102</v>
      </c>
      <c r="N579" s="38">
        <v>29</v>
      </c>
      <c r="O579" s="38">
        <v>50</v>
      </c>
      <c r="P579" s="17">
        <v>0.57999999999999996</v>
      </c>
      <c r="Q579" s="16">
        <v>86275</v>
      </c>
      <c r="R579" s="16">
        <v>62475</v>
      </c>
      <c r="S579" s="16">
        <f t="shared" si="98"/>
        <v>62475</v>
      </c>
      <c r="T579" s="16">
        <f>(S579/(Notes!$I$28+Notes!$I$52))*Notes!$I$33</f>
        <v>3109.1009338131512</v>
      </c>
      <c r="U579" s="16">
        <f t="shared" si="99"/>
        <v>6558.4100933813161</v>
      </c>
      <c r="V579" s="16">
        <f t="shared" si="100"/>
        <v>72142.509999999995</v>
      </c>
      <c r="W579" s="79">
        <f t="shared" si="101"/>
        <v>1.482650432325197E-3</v>
      </c>
      <c r="X579" s="75">
        <f t="shared" si="102"/>
        <v>66719.27</v>
      </c>
      <c r="Y579" s="75">
        <f t="shared" si="103"/>
        <v>235.74</v>
      </c>
      <c r="Z579" s="82">
        <f t="shared" si="97"/>
        <v>66955.010000000009</v>
      </c>
    </row>
    <row r="580" spans="1:26" s="5" customFormat="1" ht="15" x14ac:dyDescent="0.2">
      <c r="A580" s="37">
        <v>577</v>
      </c>
      <c r="B580" s="177">
        <v>1.3</v>
      </c>
      <c r="C580" s="177" t="s">
        <v>99</v>
      </c>
      <c r="D580" s="35">
        <v>0.75</v>
      </c>
      <c r="E580" s="66" t="s">
        <v>162</v>
      </c>
      <c r="F580" s="66" t="s">
        <v>56</v>
      </c>
      <c r="G580" s="38">
        <v>1994</v>
      </c>
      <c r="H580" s="51">
        <v>3800</v>
      </c>
      <c r="I580" s="67" t="s">
        <v>101</v>
      </c>
      <c r="J580" s="16">
        <v>25</v>
      </c>
      <c r="K580" s="16">
        <v>95000</v>
      </c>
      <c r="L580" s="44" t="s">
        <v>102</v>
      </c>
      <c r="M580" s="44" t="s">
        <v>102</v>
      </c>
      <c r="N580" s="38">
        <v>28</v>
      </c>
      <c r="O580" s="38">
        <v>50</v>
      </c>
      <c r="P580" s="17">
        <v>0.56000000000000005</v>
      </c>
      <c r="Q580" s="16">
        <v>53200</v>
      </c>
      <c r="R580" s="16">
        <v>41800</v>
      </c>
      <c r="S580" s="16">
        <f t="shared" si="98"/>
        <v>41800</v>
      </c>
      <c r="T580" s="16">
        <f>(S580/(Notes!$I$28+Notes!$I$52))*Notes!$I$33</f>
        <v>2080.1987840478546</v>
      </c>
      <c r="U580" s="16">
        <f t="shared" si="99"/>
        <v>4388.0198784047852</v>
      </c>
      <c r="V580" s="16">
        <f t="shared" si="100"/>
        <v>48268.22</v>
      </c>
      <c r="W580" s="79">
        <f t="shared" si="101"/>
        <v>9.9199344811495642E-4</v>
      </c>
      <c r="X580" s="75">
        <f t="shared" si="102"/>
        <v>44639.71</v>
      </c>
      <c r="Y580" s="75">
        <f t="shared" si="103"/>
        <v>157.72999999999999</v>
      </c>
      <c r="Z580" s="82">
        <f t="shared" si="97"/>
        <v>44797.440000000002</v>
      </c>
    </row>
    <row r="581" spans="1:26" s="5" customFormat="1" ht="15" x14ac:dyDescent="0.2">
      <c r="A581" s="37">
        <v>578</v>
      </c>
      <c r="B581" s="177">
        <v>1.3</v>
      </c>
      <c r="C581" s="177" t="s">
        <v>99</v>
      </c>
      <c r="D581" s="35">
        <v>0.75</v>
      </c>
      <c r="E581" s="66" t="s">
        <v>162</v>
      </c>
      <c r="F581" s="66" t="s">
        <v>56</v>
      </c>
      <c r="G581" s="38">
        <v>1995</v>
      </c>
      <c r="H581" s="51">
        <v>3025</v>
      </c>
      <c r="I581" s="67" t="s">
        <v>101</v>
      </c>
      <c r="J581" s="16">
        <v>25</v>
      </c>
      <c r="K581" s="16">
        <v>75625</v>
      </c>
      <c r="L581" s="44" t="s">
        <v>102</v>
      </c>
      <c r="M581" s="44" t="s">
        <v>102</v>
      </c>
      <c r="N581" s="38">
        <v>27</v>
      </c>
      <c r="O581" s="38">
        <v>50</v>
      </c>
      <c r="P581" s="17">
        <v>0.54</v>
      </c>
      <c r="Q581" s="16">
        <v>40837.5</v>
      </c>
      <c r="R581" s="16">
        <v>34787.5</v>
      </c>
      <c r="S581" s="16">
        <f t="shared" si="98"/>
        <v>34787.5</v>
      </c>
      <c r="T581" s="16">
        <f>(S581/(Notes!$I$28+Notes!$I$52))*Notes!$I$33</f>
        <v>1731.2180669871948</v>
      </c>
      <c r="U581" s="16">
        <f t="shared" si="99"/>
        <v>3651.8718066987199</v>
      </c>
      <c r="V581" s="16">
        <f t="shared" si="100"/>
        <v>40170.589999999997</v>
      </c>
      <c r="W581" s="79">
        <f t="shared" si="101"/>
        <v>8.2557347436703038E-4</v>
      </c>
      <c r="X581" s="75">
        <f t="shared" si="102"/>
        <v>37150.81</v>
      </c>
      <c r="Y581" s="75">
        <f t="shared" si="103"/>
        <v>131.27000000000001</v>
      </c>
      <c r="Z581" s="82">
        <f t="shared" si="97"/>
        <v>37282.079999999994</v>
      </c>
    </row>
    <row r="582" spans="1:26" s="5" customFormat="1" ht="15" x14ac:dyDescent="0.2">
      <c r="A582" s="37">
        <v>579</v>
      </c>
      <c r="B582" s="177">
        <v>1.3</v>
      </c>
      <c r="C582" s="177" t="s">
        <v>99</v>
      </c>
      <c r="D582" s="35">
        <v>0.75</v>
      </c>
      <c r="E582" s="66" t="s">
        <v>162</v>
      </c>
      <c r="F582" s="66" t="s">
        <v>56</v>
      </c>
      <c r="G582" s="38">
        <v>1996</v>
      </c>
      <c r="H582" s="51">
        <v>5100</v>
      </c>
      <c r="I582" s="67" t="s">
        <v>101</v>
      </c>
      <c r="J582" s="16">
        <v>25</v>
      </c>
      <c r="K582" s="16">
        <v>127500</v>
      </c>
      <c r="L582" s="44" t="s">
        <v>102</v>
      </c>
      <c r="M582" s="44" t="s">
        <v>102</v>
      </c>
      <c r="N582" s="38">
        <v>26</v>
      </c>
      <c r="O582" s="38">
        <v>50</v>
      </c>
      <c r="P582" s="17">
        <v>0.52</v>
      </c>
      <c r="Q582" s="16">
        <v>66300</v>
      </c>
      <c r="R582" s="16">
        <v>61200</v>
      </c>
      <c r="S582" s="16">
        <f t="shared" si="98"/>
        <v>61200</v>
      </c>
      <c r="T582" s="16">
        <f>(S582/(Notes!$I$28+Notes!$I$52))*Notes!$I$33</f>
        <v>3045.6498943475763</v>
      </c>
      <c r="U582" s="16">
        <f t="shared" si="99"/>
        <v>6424.564989434758</v>
      </c>
      <c r="V582" s="16">
        <f t="shared" si="100"/>
        <v>70670.210000000006</v>
      </c>
      <c r="W582" s="79">
        <f t="shared" si="101"/>
        <v>1.452392180546705E-3</v>
      </c>
      <c r="X582" s="75">
        <f t="shared" si="102"/>
        <v>65357.65</v>
      </c>
      <c r="Y582" s="75">
        <f t="shared" si="103"/>
        <v>230.93</v>
      </c>
      <c r="Z582" s="82">
        <f t="shared" si="97"/>
        <v>65588.58</v>
      </c>
    </row>
    <row r="583" spans="1:26" s="5" customFormat="1" ht="15" x14ac:dyDescent="0.2">
      <c r="A583" s="37">
        <v>580</v>
      </c>
      <c r="B583" s="177">
        <v>1.3</v>
      </c>
      <c r="C583" s="177" t="s">
        <v>99</v>
      </c>
      <c r="D583" s="35">
        <v>0.75</v>
      </c>
      <c r="E583" s="66" t="s">
        <v>162</v>
      </c>
      <c r="F583" s="66" t="s">
        <v>56</v>
      </c>
      <c r="G583" s="38">
        <v>1997</v>
      </c>
      <c r="H583" s="51">
        <v>5500</v>
      </c>
      <c r="I583" s="67" t="s">
        <v>101</v>
      </c>
      <c r="J583" s="16">
        <v>25</v>
      </c>
      <c r="K583" s="16">
        <v>137500</v>
      </c>
      <c r="L583" s="44" t="s">
        <v>102</v>
      </c>
      <c r="M583" s="44" t="s">
        <v>102</v>
      </c>
      <c r="N583" s="38">
        <v>25</v>
      </c>
      <c r="O583" s="38">
        <v>50</v>
      </c>
      <c r="P583" s="17">
        <v>0.5</v>
      </c>
      <c r="Q583" s="16">
        <v>68750</v>
      </c>
      <c r="R583" s="16">
        <v>68750</v>
      </c>
      <c r="S583" s="16">
        <f t="shared" si="98"/>
        <v>68750</v>
      </c>
      <c r="T583" s="16">
        <f>(S583/(Notes!$I$28+Notes!$I$52))*Notes!$I$33</f>
        <v>3421.3795790260765</v>
      </c>
      <c r="U583" s="16">
        <f t="shared" si="99"/>
        <v>7217.1379579026079</v>
      </c>
      <c r="V583" s="16">
        <f t="shared" si="100"/>
        <v>79388.52</v>
      </c>
      <c r="W583" s="79">
        <f t="shared" si="101"/>
        <v>1.6315681766500439E-3</v>
      </c>
      <c r="X583" s="75">
        <f t="shared" si="102"/>
        <v>73420.570000000007</v>
      </c>
      <c r="Y583" s="75">
        <f t="shared" si="103"/>
        <v>259.42</v>
      </c>
      <c r="Z583" s="82">
        <f t="shared" si="97"/>
        <v>73679.990000000005</v>
      </c>
    </row>
    <row r="584" spans="1:26" s="5" customFormat="1" ht="15" x14ac:dyDescent="0.2">
      <c r="A584" s="37">
        <v>581</v>
      </c>
      <c r="B584" s="177">
        <v>1.3</v>
      </c>
      <c r="C584" s="177" t="s">
        <v>99</v>
      </c>
      <c r="D584" s="35">
        <v>0.75</v>
      </c>
      <c r="E584" s="66" t="s">
        <v>162</v>
      </c>
      <c r="F584" s="66" t="s">
        <v>56</v>
      </c>
      <c r="G584" s="38">
        <v>1998</v>
      </c>
      <c r="H584" s="51">
        <v>12525</v>
      </c>
      <c r="I584" s="67" t="s">
        <v>101</v>
      </c>
      <c r="J584" s="16">
        <v>25</v>
      </c>
      <c r="K584" s="16">
        <v>313125</v>
      </c>
      <c r="L584" s="44" t="s">
        <v>102</v>
      </c>
      <c r="M584" s="44" t="s">
        <v>102</v>
      </c>
      <c r="N584" s="38">
        <v>24</v>
      </c>
      <c r="O584" s="38">
        <v>50</v>
      </c>
      <c r="P584" s="17">
        <v>0.48</v>
      </c>
      <c r="Q584" s="16">
        <v>150300</v>
      </c>
      <c r="R584" s="16">
        <v>162825</v>
      </c>
      <c r="S584" s="16">
        <f t="shared" si="98"/>
        <v>162825</v>
      </c>
      <c r="T584" s="16">
        <f>(S584/(Notes!$I$28+Notes!$I$52))*Notes!$I$33</f>
        <v>8103.0709811624865</v>
      </c>
      <c r="U584" s="16">
        <f t="shared" si="99"/>
        <v>17092.807098116249</v>
      </c>
      <c r="V584" s="16">
        <f t="shared" si="100"/>
        <v>188020.88</v>
      </c>
      <c r="W584" s="79">
        <f t="shared" si="101"/>
        <v>3.8641466594129315E-3</v>
      </c>
      <c r="X584" s="75">
        <f t="shared" si="102"/>
        <v>173886.6</v>
      </c>
      <c r="Y584" s="75">
        <f t="shared" si="103"/>
        <v>614.4</v>
      </c>
      <c r="Z584" s="82">
        <f t="shared" si="97"/>
        <v>174501</v>
      </c>
    </row>
    <row r="585" spans="1:26" s="5" customFormat="1" ht="15" x14ac:dyDescent="0.2">
      <c r="A585" s="37">
        <v>582</v>
      </c>
      <c r="B585" s="177">
        <v>1.3</v>
      </c>
      <c r="C585" s="177" t="s">
        <v>99</v>
      </c>
      <c r="D585" s="35">
        <v>0.75</v>
      </c>
      <c r="E585" s="66" t="s">
        <v>162</v>
      </c>
      <c r="F585" s="66" t="s">
        <v>56</v>
      </c>
      <c r="G585" s="38">
        <v>1999</v>
      </c>
      <c r="H585" s="51">
        <v>7150</v>
      </c>
      <c r="I585" s="67" t="s">
        <v>101</v>
      </c>
      <c r="J585" s="16">
        <v>25</v>
      </c>
      <c r="K585" s="16">
        <v>178750</v>
      </c>
      <c r="L585" s="44" t="s">
        <v>102</v>
      </c>
      <c r="M585" s="44" t="s">
        <v>102</v>
      </c>
      <c r="N585" s="38">
        <v>23</v>
      </c>
      <c r="O585" s="38">
        <v>50</v>
      </c>
      <c r="P585" s="17">
        <v>0.46</v>
      </c>
      <c r="Q585" s="16">
        <v>82225</v>
      </c>
      <c r="R585" s="16">
        <v>96525</v>
      </c>
      <c r="S585" s="16">
        <f t="shared" si="98"/>
        <v>96525</v>
      </c>
      <c r="T585" s="16">
        <f>(S585/(Notes!$I$28+Notes!$I$52))*Notes!$I$33</f>
        <v>4803.6169289526115</v>
      </c>
      <c r="U585" s="16">
        <f t="shared" si="99"/>
        <v>10132.861692895262</v>
      </c>
      <c r="V585" s="16">
        <f t="shared" si="100"/>
        <v>111461.48</v>
      </c>
      <c r="W585" s="79">
        <f t="shared" si="101"/>
        <v>2.2907216772691482E-3</v>
      </c>
      <c r="X585" s="75">
        <f t="shared" si="102"/>
        <v>103082.48</v>
      </c>
      <c r="Y585" s="75">
        <f t="shared" si="103"/>
        <v>364.22</v>
      </c>
      <c r="Z585" s="82">
        <f t="shared" si="97"/>
        <v>103446.7</v>
      </c>
    </row>
    <row r="586" spans="1:26" s="5" customFormat="1" ht="15" x14ac:dyDescent="0.2">
      <c r="A586" s="37">
        <v>583</v>
      </c>
      <c r="B586" s="177">
        <v>1.3</v>
      </c>
      <c r="C586" s="177" t="s">
        <v>99</v>
      </c>
      <c r="D586" s="35">
        <v>0.75</v>
      </c>
      <c r="E586" s="66" t="s">
        <v>162</v>
      </c>
      <c r="F586" s="66" t="s">
        <v>56</v>
      </c>
      <c r="G586" s="38">
        <v>2000</v>
      </c>
      <c r="H586" s="51">
        <v>5850</v>
      </c>
      <c r="I586" s="67" t="s">
        <v>101</v>
      </c>
      <c r="J586" s="16">
        <v>25</v>
      </c>
      <c r="K586" s="16">
        <v>146250</v>
      </c>
      <c r="L586" s="44" t="s">
        <v>102</v>
      </c>
      <c r="M586" s="44" t="s">
        <v>102</v>
      </c>
      <c r="N586" s="38">
        <v>22</v>
      </c>
      <c r="O586" s="38">
        <v>50</v>
      </c>
      <c r="P586" s="17">
        <v>0.44</v>
      </c>
      <c r="Q586" s="16">
        <v>64350</v>
      </c>
      <c r="R586" s="16">
        <v>81900</v>
      </c>
      <c r="S586" s="16">
        <f t="shared" si="98"/>
        <v>81900</v>
      </c>
      <c r="T586" s="16">
        <f>(S586/(Notes!$I$28+Notes!$I$52))*Notes!$I$33</f>
        <v>4075.7961821416093</v>
      </c>
      <c r="U586" s="16">
        <f t="shared" si="99"/>
        <v>8597.5796182141621</v>
      </c>
      <c r="V586" s="16">
        <f t="shared" si="100"/>
        <v>94573.38</v>
      </c>
      <c r="W586" s="79">
        <f t="shared" si="101"/>
        <v>1.943642697536517E-3</v>
      </c>
      <c r="X586" s="75">
        <f t="shared" si="102"/>
        <v>87463.92</v>
      </c>
      <c r="Y586" s="75">
        <f t="shared" si="103"/>
        <v>309.04000000000002</v>
      </c>
      <c r="Z586" s="82">
        <f t="shared" si="97"/>
        <v>87772.959999999992</v>
      </c>
    </row>
    <row r="587" spans="1:26" s="5" customFormat="1" ht="15" x14ac:dyDescent="0.2">
      <c r="A587" s="37">
        <v>584</v>
      </c>
      <c r="B587" s="177">
        <v>1.3</v>
      </c>
      <c r="C587" s="177" t="s">
        <v>99</v>
      </c>
      <c r="D587" s="35">
        <v>0.75</v>
      </c>
      <c r="E587" s="66" t="s">
        <v>162</v>
      </c>
      <c r="F587" s="66" t="s">
        <v>56</v>
      </c>
      <c r="G587" s="38">
        <v>2001</v>
      </c>
      <c r="H587" s="51">
        <v>4275</v>
      </c>
      <c r="I587" s="67" t="s">
        <v>101</v>
      </c>
      <c r="J587" s="16">
        <v>25</v>
      </c>
      <c r="K587" s="16">
        <v>106875</v>
      </c>
      <c r="L587" s="44" t="s">
        <v>102</v>
      </c>
      <c r="M587" s="44" t="s">
        <v>102</v>
      </c>
      <c r="N587" s="38">
        <v>21</v>
      </c>
      <c r="O587" s="38">
        <v>50</v>
      </c>
      <c r="P587" s="17">
        <v>0.42</v>
      </c>
      <c r="Q587" s="16">
        <v>44887.5</v>
      </c>
      <c r="R587" s="16">
        <v>61987.5</v>
      </c>
      <c r="S587" s="16">
        <f t="shared" si="98"/>
        <v>61987.5</v>
      </c>
      <c r="T587" s="16">
        <f>(S587/(Notes!$I$28+Notes!$I$52))*Notes!$I$33</f>
        <v>3084.8402422527843</v>
      </c>
      <c r="U587" s="16">
        <f t="shared" si="99"/>
        <v>6507.2340242252794</v>
      </c>
      <c r="V587" s="16">
        <f t="shared" si="100"/>
        <v>71579.570000000007</v>
      </c>
      <c r="W587" s="79">
        <f t="shared" si="101"/>
        <v>1.4710810644951462E-3</v>
      </c>
      <c r="X587" s="75">
        <f t="shared" si="102"/>
        <v>66198.649999999994</v>
      </c>
      <c r="Y587" s="75">
        <f t="shared" si="103"/>
        <v>233.9</v>
      </c>
      <c r="Z587" s="82">
        <f t="shared" si="97"/>
        <v>66432.549999999988</v>
      </c>
    </row>
    <row r="588" spans="1:26" s="5" customFormat="1" ht="15" x14ac:dyDescent="0.2">
      <c r="A588" s="37">
        <v>585</v>
      </c>
      <c r="B588" s="177">
        <v>1.3</v>
      </c>
      <c r="C588" s="177" t="s">
        <v>99</v>
      </c>
      <c r="D588" s="35">
        <v>0.75</v>
      </c>
      <c r="E588" s="66" t="s">
        <v>162</v>
      </c>
      <c r="F588" s="66" t="s">
        <v>56</v>
      </c>
      <c r="G588" s="38">
        <v>2002</v>
      </c>
      <c r="H588" s="38">
        <v>675</v>
      </c>
      <c r="I588" s="67" t="s">
        <v>101</v>
      </c>
      <c r="J588" s="16">
        <v>25</v>
      </c>
      <c r="K588" s="16">
        <v>16875</v>
      </c>
      <c r="L588" s="44" t="s">
        <v>102</v>
      </c>
      <c r="M588" s="44" t="s">
        <v>102</v>
      </c>
      <c r="N588" s="38">
        <v>20</v>
      </c>
      <c r="O588" s="38">
        <v>50</v>
      </c>
      <c r="P588" s="17">
        <v>0.4</v>
      </c>
      <c r="Q588" s="16">
        <v>6750</v>
      </c>
      <c r="R588" s="16">
        <v>10125</v>
      </c>
      <c r="S588" s="16">
        <f t="shared" si="98"/>
        <v>10125</v>
      </c>
      <c r="T588" s="16">
        <f>(S588/(Notes!$I$28+Notes!$I$52))*Notes!$I$33</f>
        <v>503.87590163838587</v>
      </c>
      <c r="U588" s="16">
        <f t="shared" si="99"/>
        <v>1062.8875901638387</v>
      </c>
      <c r="V588" s="16">
        <f t="shared" si="100"/>
        <v>11691.76</v>
      </c>
      <c r="W588" s="79">
        <f t="shared" si="101"/>
        <v>2.4028541588922325E-4</v>
      </c>
      <c r="X588" s="75">
        <f t="shared" si="102"/>
        <v>10812.84</v>
      </c>
      <c r="Y588" s="75">
        <f t="shared" si="103"/>
        <v>38.21</v>
      </c>
      <c r="Z588" s="82">
        <f t="shared" si="97"/>
        <v>10851.05</v>
      </c>
    </row>
    <row r="589" spans="1:26" s="5" customFormat="1" ht="15" x14ac:dyDescent="0.2">
      <c r="A589" s="37">
        <v>586</v>
      </c>
      <c r="B589" s="177">
        <v>1.3</v>
      </c>
      <c r="C589" s="177" t="s">
        <v>99</v>
      </c>
      <c r="D589" s="35">
        <v>0.75</v>
      </c>
      <c r="E589" s="66" t="s">
        <v>162</v>
      </c>
      <c r="F589" s="66" t="s">
        <v>56</v>
      </c>
      <c r="G589" s="38">
        <v>2003</v>
      </c>
      <c r="H589" s="51">
        <v>4050</v>
      </c>
      <c r="I589" s="67" t="s">
        <v>101</v>
      </c>
      <c r="J589" s="16">
        <v>25</v>
      </c>
      <c r="K589" s="16">
        <v>101250</v>
      </c>
      <c r="L589" s="44" t="s">
        <v>102</v>
      </c>
      <c r="M589" s="44" t="s">
        <v>102</v>
      </c>
      <c r="N589" s="38">
        <v>19</v>
      </c>
      <c r="O589" s="38">
        <v>50</v>
      </c>
      <c r="P589" s="17">
        <v>0.38</v>
      </c>
      <c r="Q589" s="16">
        <v>38475</v>
      </c>
      <c r="R589" s="16">
        <v>62775</v>
      </c>
      <c r="S589" s="16">
        <f t="shared" si="98"/>
        <v>62775</v>
      </c>
      <c r="T589" s="16">
        <f>(S589/(Notes!$I$28+Notes!$I$52))*Notes!$I$33</f>
        <v>3124.0305901579923</v>
      </c>
      <c r="U589" s="16">
        <f t="shared" si="99"/>
        <v>6589.903059015799</v>
      </c>
      <c r="V589" s="16">
        <f t="shared" si="100"/>
        <v>72488.929999999993</v>
      </c>
      <c r="W589" s="79">
        <f t="shared" si="101"/>
        <v>1.4897699484435866E-3</v>
      </c>
      <c r="X589" s="75">
        <f t="shared" si="102"/>
        <v>67039.649999999994</v>
      </c>
      <c r="Y589" s="75">
        <f t="shared" si="103"/>
        <v>236.87</v>
      </c>
      <c r="Z589" s="82">
        <f t="shared" si="97"/>
        <v>67276.51999999999</v>
      </c>
    </row>
    <row r="590" spans="1:26" s="5" customFormat="1" ht="15" x14ac:dyDescent="0.2">
      <c r="A590" s="37">
        <v>587</v>
      </c>
      <c r="B590" s="177">
        <v>1.3</v>
      </c>
      <c r="C590" s="177" t="s">
        <v>99</v>
      </c>
      <c r="D590" s="35">
        <v>0.75</v>
      </c>
      <c r="E590" s="66" t="s">
        <v>162</v>
      </c>
      <c r="F590" s="66" t="s">
        <v>56</v>
      </c>
      <c r="G590" s="38">
        <v>2004</v>
      </c>
      <c r="H590" s="51">
        <v>3975</v>
      </c>
      <c r="I590" s="67" t="s">
        <v>101</v>
      </c>
      <c r="J590" s="16">
        <v>25</v>
      </c>
      <c r="K590" s="16">
        <v>99375</v>
      </c>
      <c r="L590" s="44" t="s">
        <v>102</v>
      </c>
      <c r="M590" s="44" t="s">
        <v>102</v>
      </c>
      <c r="N590" s="38">
        <v>18</v>
      </c>
      <c r="O590" s="38">
        <v>50</v>
      </c>
      <c r="P590" s="17">
        <v>0.36</v>
      </c>
      <c r="Q590" s="16">
        <v>35775</v>
      </c>
      <c r="R590" s="16">
        <v>63600</v>
      </c>
      <c r="S590" s="16">
        <f t="shared" si="98"/>
        <v>63600</v>
      </c>
      <c r="T590" s="16">
        <f>(S590/(Notes!$I$28+Notes!$I$52))*Notes!$I$33</f>
        <v>3165.0871451063049</v>
      </c>
      <c r="U590" s="16">
        <f t="shared" si="99"/>
        <v>6676.5087145106299</v>
      </c>
      <c r="V590" s="16">
        <f t="shared" si="100"/>
        <v>73441.600000000006</v>
      </c>
      <c r="W590" s="79">
        <f t="shared" si="101"/>
        <v>1.5093489260444945E-3</v>
      </c>
      <c r="X590" s="75">
        <f t="shared" si="102"/>
        <v>67920.7</v>
      </c>
      <c r="Y590" s="75">
        <f t="shared" si="103"/>
        <v>239.99</v>
      </c>
      <c r="Z590" s="82">
        <f t="shared" si="97"/>
        <v>68160.69</v>
      </c>
    </row>
    <row r="591" spans="1:26" s="5" customFormat="1" ht="15" x14ac:dyDescent="0.2">
      <c r="A591" s="37">
        <v>588</v>
      </c>
      <c r="B591" s="177">
        <v>1.3</v>
      </c>
      <c r="C591" s="177" t="s">
        <v>99</v>
      </c>
      <c r="D591" s="35">
        <v>0.75</v>
      </c>
      <c r="E591" s="66" t="s">
        <v>162</v>
      </c>
      <c r="F591" s="66" t="s">
        <v>56</v>
      </c>
      <c r="G591" s="38">
        <v>2005</v>
      </c>
      <c r="H591" s="51">
        <v>5200</v>
      </c>
      <c r="I591" s="67" t="s">
        <v>101</v>
      </c>
      <c r="J591" s="16">
        <v>25</v>
      </c>
      <c r="K591" s="16">
        <v>130000</v>
      </c>
      <c r="L591" s="44" t="s">
        <v>102</v>
      </c>
      <c r="M591" s="44" t="s">
        <v>102</v>
      </c>
      <c r="N591" s="38">
        <v>17</v>
      </c>
      <c r="O591" s="38">
        <v>50</v>
      </c>
      <c r="P591" s="17">
        <v>0.34</v>
      </c>
      <c r="Q591" s="16">
        <v>44200</v>
      </c>
      <c r="R591" s="16">
        <v>85800</v>
      </c>
      <c r="S591" s="16">
        <f t="shared" si="98"/>
        <v>85800</v>
      </c>
      <c r="T591" s="16">
        <f>(S591/(Notes!$I$28+Notes!$I$52))*Notes!$I$33</f>
        <v>4269.8817146245437</v>
      </c>
      <c r="U591" s="16">
        <f t="shared" si="99"/>
        <v>9006.9881714624553</v>
      </c>
      <c r="V591" s="16">
        <f t="shared" si="100"/>
        <v>99076.87</v>
      </c>
      <c r="W591" s="79">
        <f t="shared" si="101"/>
        <v>2.036197023626255E-3</v>
      </c>
      <c r="X591" s="75">
        <f t="shared" si="102"/>
        <v>91628.87</v>
      </c>
      <c r="Y591" s="75">
        <f t="shared" si="103"/>
        <v>323.76</v>
      </c>
      <c r="Z591" s="82">
        <f t="shared" si="97"/>
        <v>91952.62999999999</v>
      </c>
    </row>
    <row r="592" spans="1:26" s="5" customFormat="1" ht="15" x14ac:dyDescent="0.2">
      <c r="A592" s="37">
        <v>589</v>
      </c>
      <c r="B592" s="177">
        <v>1.3</v>
      </c>
      <c r="C592" s="177" t="s">
        <v>99</v>
      </c>
      <c r="D592" s="35">
        <v>0.75</v>
      </c>
      <c r="E592" s="66" t="s">
        <v>162</v>
      </c>
      <c r="F592" s="66" t="s">
        <v>56</v>
      </c>
      <c r="G592" s="38">
        <v>2006</v>
      </c>
      <c r="H592" s="51">
        <v>4625</v>
      </c>
      <c r="I592" s="67" t="s">
        <v>101</v>
      </c>
      <c r="J592" s="16">
        <v>25</v>
      </c>
      <c r="K592" s="16">
        <v>115625</v>
      </c>
      <c r="L592" s="44" t="s">
        <v>102</v>
      </c>
      <c r="M592" s="44" t="s">
        <v>102</v>
      </c>
      <c r="N592" s="38">
        <v>16</v>
      </c>
      <c r="O592" s="38">
        <v>50</v>
      </c>
      <c r="P592" s="17">
        <v>0.32</v>
      </c>
      <c r="Q592" s="16">
        <v>37000</v>
      </c>
      <c r="R592" s="16">
        <v>78625</v>
      </c>
      <c r="S592" s="16">
        <f t="shared" si="98"/>
        <v>78625</v>
      </c>
      <c r="T592" s="16">
        <f>(S592/(Notes!$I$28+Notes!$I$52))*Notes!$I$33</f>
        <v>3912.8141003770943</v>
      </c>
      <c r="U592" s="16">
        <f t="shared" si="99"/>
        <v>8253.7814100377091</v>
      </c>
      <c r="V592" s="16">
        <f t="shared" si="100"/>
        <v>90791.6</v>
      </c>
      <c r="W592" s="79">
        <f t="shared" si="101"/>
        <v>1.8659207309462392E-3</v>
      </c>
      <c r="X592" s="75">
        <f t="shared" si="102"/>
        <v>83966.43</v>
      </c>
      <c r="Y592" s="75">
        <f t="shared" si="103"/>
        <v>296.68</v>
      </c>
      <c r="Z592" s="82">
        <f t="shared" si="97"/>
        <v>84263.109999999986</v>
      </c>
    </row>
    <row r="593" spans="1:26" s="5" customFormat="1" ht="15" x14ac:dyDescent="0.2">
      <c r="A593" s="37">
        <v>590</v>
      </c>
      <c r="B593" s="177">
        <v>1.3</v>
      </c>
      <c r="C593" s="177" t="s">
        <v>99</v>
      </c>
      <c r="D593" s="35">
        <v>0.75</v>
      </c>
      <c r="E593" s="66" t="s">
        <v>162</v>
      </c>
      <c r="F593" s="66" t="s">
        <v>56</v>
      </c>
      <c r="G593" s="38">
        <v>2007</v>
      </c>
      <c r="H593" s="51">
        <v>1425</v>
      </c>
      <c r="I593" s="67" t="s">
        <v>101</v>
      </c>
      <c r="J593" s="16">
        <v>25</v>
      </c>
      <c r="K593" s="16">
        <v>35625</v>
      </c>
      <c r="L593" s="44" t="s">
        <v>102</v>
      </c>
      <c r="M593" s="44" t="s">
        <v>102</v>
      </c>
      <c r="N593" s="38">
        <v>15</v>
      </c>
      <c r="O593" s="38">
        <v>50</v>
      </c>
      <c r="P593" s="17">
        <v>0.3</v>
      </c>
      <c r="Q593" s="16">
        <v>10687.5</v>
      </c>
      <c r="R593" s="16">
        <v>24937.5</v>
      </c>
      <c r="S593" s="16">
        <f t="shared" ref="S593:S624" si="104">R593</f>
        <v>24937.5</v>
      </c>
      <c r="T593" s="16">
        <f>(S593/(Notes!$I$28+Notes!$I$52))*Notes!$I$33</f>
        <v>1241.0276836649132</v>
      </c>
      <c r="U593" s="16">
        <f t="shared" ref="U593:U624" si="105">(S593+T593)*0.1</f>
        <v>2617.8527683664915</v>
      </c>
      <c r="V593" s="16">
        <f t="shared" ref="V593:V624" si="106">ROUND(S593+T593+U593,2)</f>
        <v>28796.38</v>
      </c>
      <c r="W593" s="79">
        <f t="shared" ref="W593:W624" si="107">V593/($V$1418)</f>
        <v>5.9181424733351616E-4</v>
      </c>
      <c r="X593" s="75">
        <f t="shared" ref="X593:X624" si="108">ROUND(W593*($X$1),2)</f>
        <v>26631.64</v>
      </c>
      <c r="Y593" s="75">
        <f t="shared" ref="Y593:Y624" si="109">ROUND(W593*$Y$2,2)</f>
        <v>94.1</v>
      </c>
      <c r="Z593" s="82">
        <f t="shared" ref="Z593:Z632" si="110">X593+Y593</f>
        <v>26725.739999999998</v>
      </c>
    </row>
    <row r="594" spans="1:26" s="5" customFormat="1" ht="15" x14ac:dyDescent="0.2">
      <c r="A594" s="37">
        <v>591</v>
      </c>
      <c r="B594" s="177">
        <v>1.3</v>
      </c>
      <c r="C594" s="177" t="s">
        <v>99</v>
      </c>
      <c r="D594" s="35">
        <v>0.75</v>
      </c>
      <c r="E594" s="66" t="s">
        <v>162</v>
      </c>
      <c r="F594" s="66" t="s">
        <v>56</v>
      </c>
      <c r="G594" s="38">
        <v>2008</v>
      </c>
      <c r="H594" s="38">
        <v>550</v>
      </c>
      <c r="I594" s="67" t="s">
        <v>101</v>
      </c>
      <c r="J594" s="16">
        <v>25</v>
      </c>
      <c r="K594" s="16">
        <v>13750</v>
      </c>
      <c r="L594" s="44" t="s">
        <v>102</v>
      </c>
      <c r="M594" s="44" t="s">
        <v>102</v>
      </c>
      <c r="N594" s="38">
        <v>14</v>
      </c>
      <c r="O594" s="38">
        <v>50</v>
      </c>
      <c r="P594" s="17">
        <v>0.28000000000000003</v>
      </c>
      <c r="Q594" s="16">
        <v>3850</v>
      </c>
      <c r="R594" s="16">
        <v>9900</v>
      </c>
      <c r="S594" s="16">
        <f t="shared" si="104"/>
        <v>9900</v>
      </c>
      <c r="T594" s="16">
        <f>(S594/(Notes!$I$28+Notes!$I$52))*Notes!$I$33</f>
        <v>492.678659379755</v>
      </c>
      <c r="U594" s="16">
        <f t="shared" si="105"/>
        <v>1039.2678659379756</v>
      </c>
      <c r="V594" s="16">
        <f t="shared" si="106"/>
        <v>11431.95</v>
      </c>
      <c r="W594" s="79">
        <f t="shared" si="107"/>
        <v>2.3494588155887616E-4</v>
      </c>
      <c r="X594" s="75">
        <f t="shared" si="108"/>
        <v>10572.56</v>
      </c>
      <c r="Y594" s="75">
        <f t="shared" si="109"/>
        <v>37.36</v>
      </c>
      <c r="Z594" s="82">
        <f t="shared" si="110"/>
        <v>10609.92</v>
      </c>
    </row>
    <row r="595" spans="1:26" s="5" customFormat="1" ht="15" x14ac:dyDescent="0.2">
      <c r="A595" s="37">
        <v>592</v>
      </c>
      <c r="B595" s="177">
        <v>1.3</v>
      </c>
      <c r="C595" s="177" t="s">
        <v>99</v>
      </c>
      <c r="D595" s="35">
        <v>0.75</v>
      </c>
      <c r="E595" s="66" t="s">
        <v>162</v>
      </c>
      <c r="F595" s="66" t="s">
        <v>56</v>
      </c>
      <c r="G595" s="38">
        <v>2009</v>
      </c>
      <c r="H595" s="38">
        <v>0</v>
      </c>
      <c r="I595" s="67" t="s">
        <v>101</v>
      </c>
      <c r="J595" s="16">
        <v>25</v>
      </c>
      <c r="K595" s="16">
        <v>0</v>
      </c>
      <c r="L595" s="44" t="s">
        <v>102</v>
      </c>
      <c r="M595" s="44" t="s">
        <v>102</v>
      </c>
      <c r="N595" s="38">
        <v>13</v>
      </c>
      <c r="O595" s="38">
        <v>50</v>
      </c>
      <c r="P595" s="17">
        <v>0.26</v>
      </c>
      <c r="Q595" s="16">
        <v>0</v>
      </c>
      <c r="R595" s="16">
        <v>0</v>
      </c>
      <c r="S595" s="16">
        <f t="shared" si="104"/>
        <v>0</v>
      </c>
      <c r="T595" s="16">
        <f>(S595/(Notes!$I$28+Notes!$I$52))*Notes!$I$33</f>
        <v>0</v>
      </c>
      <c r="U595" s="16">
        <f t="shared" si="105"/>
        <v>0</v>
      </c>
      <c r="V595" s="16">
        <f t="shared" si="106"/>
        <v>0</v>
      </c>
      <c r="W595" s="79">
        <f t="shared" si="107"/>
        <v>0</v>
      </c>
      <c r="X595" s="75">
        <f t="shared" si="108"/>
        <v>0</v>
      </c>
      <c r="Y595" s="75">
        <f t="shared" si="109"/>
        <v>0</v>
      </c>
      <c r="Z595" s="82">
        <f t="shared" si="110"/>
        <v>0</v>
      </c>
    </row>
    <row r="596" spans="1:26" s="5" customFormat="1" ht="15" x14ac:dyDescent="0.2">
      <c r="A596" s="37">
        <v>593</v>
      </c>
      <c r="B596" s="177">
        <v>1.3</v>
      </c>
      <c r="C596" s="177" t="s">
        <v>99</v>
      </c>
      <c r="D596" s="35">
        <v>0.75</v>
      </c>
      <c r="E596" s="66" t="s">
        <v>162</v>
      </c>
      <c r="F596" s="66" t="s">
        <v>56</v>
      </c>
      <c r="G596" s="38">
        <v>2010</v>
      </c>
      <c r="H596" s="38">
        <v>0</v>
      </c>
      <c r="I596" s="67" t="s">
        <v>101</v>
      </c>
      <c r="J596" s="16">
        <v>25</v>
      </c>
      <c r="K596" s="16">
        <v>0</v>
      </c>
      <c r="L596" s="44" t="s">
        <v>102</v>
      </c>
      <c r="M596" s="44" t="s">
        <v>102</v>
      </c>
      <c r="N596" s="38">
        <v>12</v>
      </c>
      <c r="O596" s="38">
        <v>50</v>
      </c>
      <c r="P596" s="17">
        <v>0.24</v>
      </c>
      <c r="Q596" s="16">
        <v>0</v>
      </c>
      <c r="R596" s="16">
        <v>0</v>
      </c>
      <c r="S596" s="16">
        <f t="shared" si="104"/>
        <v>0</v>
      </c>
      <c r="T596" s="16">
        <f>(S596/(Notes!$I$28+Notes!$I$52))*Notes!$I$33</f>
        <v>0</v>
      </c>
      <c r="U596" s="16">
        <f t="shared" si="105"/>
        <v>0</v>
      </c>
      <c r="V596" s="16">
        <f t="shared" si="106"/>
        <v>0</v>
      </c>
      <c r="W596" s="79">
        <f t="shared" si="107"/>
        <v>0</v>
      </c>
      <c r="X596" s="75">
        <f t="shared" si="108"/>
        <v>0</v>
      </c>
      <c r="Y596" s="75">
        <f t="shared" si="109"/>
        <v>0</v>
      </c>
      <c r="Z596" s="82">
        <f t="shared" si="110"/>
        <v>0</v>
      </c>
    </row>
    <row r="597" spans="1:26" s="5" customFormat="1" ht="15" x14ac:dyDescent="0.2">
      <c r="A597" s="37">
        <v>594</v>
      </c>
      <c r="B597" s="177">
        <v>1.3</v>
      </c>
      <c r="C597" s="177" t="s">
        <v>99</v>
      </c>
      <c r="D597" s="35">
        <v>0.75</v>
      </c>
      <c r="E597" s="66" t="s">
        <v>162</v>
      </c>
      <c r="F597" s="66" t="s">
        <v>56</v>
      </c>
      <c r="G597" s="38">
        <v>2011</v>
      </c>
      <c r="H597" s="38">
        <v>125</v>
      </c>
      <c r="I597" s="67" t="s">
        <v>101</v>
      </c>
      <c r="J597" s="16">
        <v>25</v>
      </c>
      <c r="K597" s="16">
        <v>3125</v>
      </c>
      <c r="L597" s="44" t="s">
        <v>102</v>
      </c>
      <c r="M597" s="44" t="s">
        <v>102</v>
      </c>
      <c r="N597" s="38">
        <v>11</v>
      </c>
      <c r="O597" s="38">
        <v>50</v>
      </c>
      <c r="P597" s="17">
        <v>0.22</v>
      </c>
      <c r="Q597" s="16">
        <v>687.5</v>
      </c>
      <c r="R597" s="16">
        <v>2437.5</v>
      </c>
      <c r="S597" s="16">
        <f t="shared" si="104"/>
        <v>2437.5</v>
      </c>
      <c r="T597" s="16">
        <f>(S597/(Notes!$I$28+Notes!$I$52))*Notes!$I$33</f>
        <v>121.30345780183362</v>
      </c>
      <c r="U597" s="16">
        <f t="shared" si="105"/>
        <v>255.88034578018338</v>
      </c>
      <c r="V597" s="16">
        <f t="shared" si="106"/>
        <v>2814.68</v>
      </c>
      <c r="W597" s="79">
        <f t="shared" si="107"/>
        <v>5.7846428116475093E-5</v>
      </c>
      <c r="X597" s="75">
        <f t="shared" si="108"/>
        <v>2603.09</v>
      </c>
      <c r="Y597" s="75">
        <f t="shared" si="109"/>
        <v>9.1999999999999993</v>
      </c>
      <c r="Z597" s="82">
        <f t="shared" si="110"/>
        <v>2612.29</v>
      </c>
    </row>
    <row r="598" spans="1:26" s="5" customFormat="1" ht="15" x14ac:dyDescent="0.2">
      <c r="A598" s="37">
        <v>595</v>
      </c>
      <c r="B598" s="177">
        <v>1.3</v>
      </c>
      <c r="C598" s="177" t="s">
        <v>99</v>
      </c>
      <c r="D598" s="35">
        <v>0.75</v>
      </c>
      <c r="E598" s="66" t="s">
        <v>162</v>
      </c>
      <c r="F598" s="66" t="s">
        <v>56</v>
      </c>
      <c r="G598" s="38">
        <v>2012</v>
      </c>
      <c r="H598" s="51">
        <v>1125</v>
      </c>
      <c r="I598" s="67" t="s">
        <v>101</v>
      </c>
      <c r="J598" s="16">
        <v>25</v>
      </c>
      <c r="K598" s="16">
        <v>28125</v>
      </c>
      <c r="L598" s="44" t="s">
        <v>102</v>
      </c>
      <c r="M598" s="44" t="s">
        <v>102</v>
      </c>
      <c r="N598" s="38">
        <v>10</v>
      </c>
      <c r="O598" s="38">
        <v>50</v>
      </c>
      <c r="P598" s="17">
        <v>0.2</v>
      </c>
      <c r="Q598" s="16">
        <v>5625</v>
      </c>
      <c r="R598" s="16">
        <v>22500</v>
      </c>
      <c r="S598" s="16">
        <f t="shared" si="104"/>
        <v>22500</v>
      </c>
      <c r="T598" s="16">
        <f>(S598/(Notes!$I$28+Notes!$I$52))*Notes!$I$33</f>
        <v>1119.7242258630795</v>
      </c>
      <c r="U598" s="16">
        <f t="shared" si="105"/>
        <v>2361.9724225863079</v>
      </c>
      <c r="V598" s="16">
        <f t="shared" si="106"/>
        <v>25981.7</v>
      </c>
      <c r="W598" s="79">
        <f t="shared" si="107"/>
        <v>5.3396781921704098E-4</v>
      </c>
      <c r="X598" s="75">
        <f t="shared" si="108"/>
        <v>24028.55</v>
      </c>
      <c r="Y598" s="75">
        <f t="shared" si="109"/>
        <v>84.9</v>
      </c>
      <c r="Z598" s="82">
        <f t="shared" si="110"/>
        <v>24113.45</v>
      </c>
    </row>
    <row r="599" spans="1:26" s="5" customFormat="1" ht="15" x14ac:dyDescent="0.2">
      <c r="A599" s="37">
        <v>596</v>
      </c>
      <c r="B599" s="177">
        <v>1.3</v>
      </c>
      <c r="C599" s="177" t="s">
        <v>99</v>
      </c>
      <c r="D599" s="35">
        <v>0.75</v>
      </c>
      <c r="E599" s="66" t="s">
        <v>162</v>
      </c>
      <c r="F599" s="66" t="s">
        <v>56</v>
      </c>
      <c r="G599" s="38">
        <v>2013</v>
      </c>
      <c r="H599" s="51">
        <v>1125</v>
      </c>
      <c r="I599" s="67" t="s">
        <v>101</v>
      </c>
      <c r="J599" s="16">
        <v>25</v>
      </c>
      <c r="K599" s="16">
        <v>28125</v>
      </c>
      <c r="L599" s="44" t="s">
        <v>102</v>
      </c>
      <c r="M599" s="44" t="s">
        <v>102</v>
      </c>
      <c r="N599" s="38">
        <v>9</v>
      </c>
      <c r="O599" s="38">
        <v>50</v>
      </c>
      <c r="P599" s="17">
        <v>0.18</v>
      </c>
      <c r="Q599" s="16">
        <v>5062.5</v>
      </c>
      <c r="R599" s="16">
        <v>23062.5</v>
      </c>
      <c r="S599" s="16">
        <f t="shared" si="104"/>
        <v>23062.5</v>
      </c>
      <c r="T599" s="16">
        <f>(S599/(Notes!$I$28+Notes!$I$52))*Notes!$I$33</f>
        <v>1147.7173315096566</v>
      </c>
      <c r="U599" s="16">
        <f t="shared" si="105"/>
        <v>2421.0217331509657</v>
      </c>
      <c r="V599" s="16">
        <f t="shared" si="106"/>
        <v>26631.24</v>
      </c>
      <c r="W599" s="79">
        <f t="shared" si="107"/>
        <v>5.4731696331824446E-4</v>
      </c>
      <c r="X599" s="75">
        <f t="shared" si="108"/>
        <v>24629.26</v>
      </c>
      <c r="Y599" s="75">
        <f t="shared" si="109"/>
        <v>87.02</v>
      </c>
      <c r="Z599" s="82">
        <f t="shared" si="110"/>
        <v>24716.28</v>
      </c>
    </row>
    <row r="600" spans="1:26" s="5" customFormat="1" ht="15" x14ac:dyDescent="0.2">
      <c r="A600" s="37">
        <v>597</v>
      </c>
      <c r="B600" s="177">
        <v>1.3</v>
      </c>
      <c r="C600" s="177" t="s">
        <v>99</v>
      </c>
      <c r="D600" s="35">
        <v>0.75</v>
      </c>
      <c r="E600" s="66" t="s">
        <v>162</v>
      </c>
      <c r="F600" s="66" t="s">
        <v>56</v>
      </c>
      <c r="G600" s="38">
        <v>2014</v>
      </c>
      <c r="H600" s="38">
        <v>0</v>
      </c>
      <c r="I600" s="67" t="s">
        <v>101</v>
      </c>
      <c r="J600" s="16">
        <v>25</v>
      </c>
      <c r="K600" s="16">
        <v>0</v>
      </c>
      <c r="L600" s="44" t="s">
        <v>102</v>
      </c>
      <c r="M600" s="44" t="s">
        <v>102</v>
      </c>
      <c r="N600" s="38">
        <v>8</v>
      </c>
      <c r="O600" s="38">
        <v>50</v>
      </c>
      <c r="P600" s="17">
        <v>0.16</v>
      </c>
      <c r="Q600" s="16">
        <v>0</v>
      </c>
      <c r="R600" s="16">
        <v>0</v>
      </c>
      <c r="S600" s="16">
        <f t="shared" si="104"/>
        <v>0</v>
      </c>
      <c r="T600" s="16">
        <f>(S600/(Notes!$I$28+Notes!$I$52))*Notes!$I$33</f>
        <v>0</v>
      </c>
      <c r="U600" s="16">
        <f t="shared" si="105"/>
        <v>0</v>
      </c>
      <c r="V600" s="16">
        <f t="shared" si="106"/>
        <v>0</v>
      </c>
      <c r="W600" s="79">
        <f t="shared" si="107"/>
        <v>0</v>
      </c>
      <c r="X600" s="75">
        <f t="shared" si="108"/>
        <v>0</v>
      </c>
      <c r="Y600" s="75">
        <f t="shared" si="109"/>
        <v>0</v>
      </c>
      <c r="Z600" s="82">
        <f t="shared" si="110"/>
        <v>0</v>
      </c>
    </row>
    <row r="601" spans="1:26" s="5" customFormat="1" ht="15" x14ac:dyDescent="0.2">
      <c r="A601" s="37">
        <v>598</v>
      </c>
      <c r="B601" s="177">
        <v>1.3</v>
      </c>
      <c r="C601" s="177" t="s">
        <v>99</v>
      </c>
      <c r="D601" s="35">
        <v>0.75</v>
      </c>
      <c r="E601" s="66" t="s">
        <v>162</v>
      </c>
      <c r="F601" s="66" t="s">
        <v>56</v>
      </c>
      <c r="G601" s="38">
        <v>2015</v>
      </c>
      <c r="H601" s="51">
        <v>2025</v>
      </c>
      <c r="I601" s="67" t="s">
        <v>101</v>
      </c>
      <c r="J601" s="16">
        <v>25</v>
      </c>
      <c r="K601" s="16">
        <v>50625</v>
      </c>
      <c r="L601" s="44" t="s">
        <v>102</v>
      </c>
      <c r="M601" s="44" t="s">
        <v>102</v>
      </c>
      <c r="N601" s="38">
        <v>7</v>
      </c>
      <c r="O601" s="38">
        <v>50</v>
      </c>
      <c r="P601" s="17">
        <v>0.14000000000000001</v>
      </c>
      <c r="Q601" s="16">
        <v>7087.5</v>
      </c>
      <c r="R601" s="16">
        <v>43537.5</v>
      </c>
      <c r="S601" s="16">
        <f t="shared" si="104"/>
        <v>43537.5</v>
      </c>
      <c r="T601" s="16">
        <f>(S601/(Notes!$I$28+Notes!$I$52))*Notes!$I$33</f>
        <v>2166.6663770450591</v>
      </c>
      <c r="U601" s="16">
        <f t="shared" si="105"/>
        <v>4570.4166377045067</v>
      </c>
      <c r="V601" s="16">
        <f t="shared" si="106"/>
        <v>50274.58</v>
      </c>
      <c r="W601" s="79">
        <f t="shared" si="107"/>
        <v>1.0332275349439284E-3</v>
      </c>
      <c r="X601" s="75">
        <f t="shared" si="108"/>
        <v>46495.24</v>
      </c>
      <c r="Y601" s="75">
        <f t="shared" si="109"/>
        <v>164.28</v>
      </c>
      <c r="Z601" s="82">
        <f t="shared" si="110"/>
        <v>46659.519999999997</v>
      </c>
    </row>
    <row r="602" spans="1:26" s="5" customFormat="1" ht="15" x14ac:dyDescent="0.2">
      <c r="A602" s="37">
        <v>599</v>
      </c>
      <c r="B602" s="177">
        <v>1.3</v>
      </c>
      <c r="C602" s="177" t="s">
        <v>99</v>
      </c>
      <c r="D602" s="35">
        <v>0.75</v>
      </c>
      <c r="E602" s="66" t="s">
        <v>162</v>
      </c>
      <c r="F602" s="66" t="s">
        <v>56</v>
      </c>
      <c r="G602" s="38">
        <v>2016</v>
      </c>
      <c r="H602" s="51">
        <v>1750</v>
      </c>
      <c r="I602" s="67" t="s">
        <v>101</v>
      </c>
      <c r="J602" s="16">
        <v>25</v>
      </c>
      <c r="K602" s="16">
        <v>43750</v>
      </c>
      <c r="L602" s="44" t="s">
        <v>102</v>
      </c>
      <c r="M602" s="44" t="s">
        <v>102</v>
      </c>
      <c r="N602" s="38">
        <v>6</v>
      </c>
      <c r="O602" s="38">
        <v>50</v>
      </c>
      <c r="P602" s="17">
        <v>0.12</v>
      </c>
      <c r="Q602" s="16">
        <v>5250</v>
      </c>
      <c r="R602" s="16">
        <v>38500</v>
      </c>
      <c r="S602" s="16">
        <f t="shared" si="104"/>
        <v>38500</v>
      </c>
      <c r="T602" s="16">
        <f>(S602/(Notes!$I$28+Notes!$I$52))*Notes!$I$33</f>
        <v>1915.972564254603</v>
      </c>
      <c r="U602" s="16">
        <f t="shared" si="105"/>
        <v>4041.5972564254607</v>
      </c>
      <c r="V602" s="16">
        <f t="shared" si="106"/>
        <v>44457.57</v>
      </c>
      <c r="W602" s="79">
        <f t="shared" si="107"/>
        <v>9.1367815426199772E-4</v>
      </c>
      <c r="X602" s="75">
        <f t="shared" si="108"/>
        <v>41115.519999999997</v>
      </c>
      <c r="Y602" s="75">
        <f t="shared" si="109"/>
        <v>145.27000000000001</v>
      </c>
      <c r="Z602" s="82">
        <f t="shared" si="110"/>
        <v>41260.789999999994</v>
      </c>
    </row>
    <row r="603" spans="1:26" s="5" customFormat="1" ht="15" x14ac:dyDescent="0.2">
      <c r="A603" s="37">
        <v>600</v>
      </c>
      <c r="B603" s="177">
        <v>1.3</v>
      </c>
      <c r="C603" s="177" t="s">
        <v>99</v>
      </c>
      <c r="D603" s="35">
        <v>0.75</v>
      </c>
      <c r="E603" s="66" t="s">
        <v>162</v>
      </c>
      <c r="F603" s="66" t="s">
        <v>56</v>
      </c>
      <c r="G603" s="38">
        <v>2017</v>
      </c>
      <c r="H603" s="51">
        <v>1700</v>
      </c>
      <c r="I603" s="67" t="s">
        <v>101</v>
      </c>
      <c r="J603" s="16">
        <v>25</v>
      </c>
      <c r="K603" s="16">
        <v>42500</v>
      </c>
      <c r="L603" s="44" t="s">
        <v>102</v>
      </c>
      <c r="M603" s="44" t="s">
        <v>102</v>
      </c>
      <c r="N603" s="38">
        <v>5</v>
      </c>
      <c r="O603" s="38">
        <v>50</v>
      </c>
      <c r="P603" s="17">
        <v>0.1</v>
      </c>
      <c r="Q603" s="16">
        <v>4250</v>
      </c>
      <c r="R603" s="16">
        <v>38250</v>
      </c>
      <c r="S603" s="16">
        <f t="shared" si="104"/>
        <v>38250</v>
      </c>
      <c r="T603" s="16">
        <f>(S603/(Notes!$I$28+Notes!$I$52))*Notes!$I$33</f>
        <v>1903.5311839672354</v>
      </c>
      <c r="U603" s="16">
        <f t="shared" si="105"/>
        <v>4015.3531183967239</v>
      </c>
      <c r="V603" s="16">
        <f t="shared" si="106"/>
        <v>44168.88</v>
      </c>
      <c r="W603" s="79">
        <f t="shared" si="107"/>
        <v>9.0774508715207923E-4</v>
      </c>
      <c r="X603" s="75">
        <f t="shared" si="108"/>
        <v>40848.53</v>
      </c>
      <c r="Y603" s="75">
        <f t="shared" si="109"/>
        <v>144.33000000000001</v>
      </c>
      <c r="Z603" s="82">
        <f t="shared" si="110"/>
        <v>40992.86</v>
      </c>
    </row>
    <row r="604" spans="1:26" s="5" customFormat="1" ht="15" x14ac:dyDescent="0.2">
      <c r="A604" s="37">
        <v>601</v>
      </c>
      <c r="B604" s="177">
        <v>1.3</v>
      </c>
      <c r="C604" s="177" t="s">
        <v>99</v>
      </c>
      <c r="D604" s="35">
        <v>0.75</v>
      </c>
      <c r="E604" s="66" t="s">
        <v>162</v>
      </c>
      <c r="F604" s="66" t="s">
        <v>56</v>
      </c>
      <c r="G604" s="38">
        <v>2018</v>
      </c>
      <c r="H604" s="51">
        <v>2675</v>
      </c>
      <c r="I604" s="67" t="s">
        <v>101</v>
      </c>
      <c r="J604" s="16">
        <v>25</v>
      </c>
      <c r="K604" s="16">
        <v>66875</v>
      </c>
      <c r="L604" s="44" t="s">
        <v>102</v>
      </c>
      <c r="M604" s="44" t="s">
        <v>102</v>
      </c>
      <c r="N604" s="38">
        <v>4</v>
      </c>
      <c r="O604" s="38">
        <v>50</v>
      </c>
      <c r="P604" s="17">
        <v>0.08</v>
      </c>
      <c r="Q604" s="16">
        <v>5350</v>
      </c>
      <c r="R604" s="16">
        <v>61525</v>
      </c>
      <c r="S604" s="16">
        <f t="shared" si="104"/>
        <v>61525</v>
      </c>
      <c r="T604" s="16">
        <f>(S604/(Notes!$I$28+Notes!$I$52))*Notes!$I$33</f>
        <v>3061.8236887211547</v>
      </c>
      <c r="U604" s="16">
        <f t="shared" si="105"/>
        <v>6458.6823688721161</v>
      </c>
      <c r="V604" s="16">
        <f t="shared" si="106"/>
        <v>71045.509999999995</v>
      </c>
      <c r="W604" s="79">
        <f t="shared" si="107"/>
        <v>1.4601052294446659E-3</v>
      </c>
      <c r="X604" s="75">
        <f t="shared" si="108"/>
        <v>65704.740000000005</v>
      </c>
      <c r="Y604" s="75">
        <f t="shared" si="109"/>
        <v>232.16</v>
      </c>
      <c r="Z604" s="82">
        <f t="shared" si="110"/>
        <v>65936.900000000009</v>
      </c>
    </row>
    <row r="605" spans="1:26" s="5" customFormat="1" ht="15" x14ac:dyDescent="0.2">
      <c r="A605" s="37">
        <v>602</v>
      </c>
      <c r="B605" s="177">
        <v>1.3</v>
      </c>
      <c r="C605" s="177" t="s">
        <v>99</v>
      </c>
      <c r="D605" s="35">
        <v>0.75</v>
      </c>
      <c r="E605" s="66" t="s">
        <v>162</v>
      </c>
      <c r="F605" s="66" t="s">
        <v>56</v>
      </c>
      <c r="G605" s="38">
        <v>2019</v>
      </c>
      <c r="H605" s="51">
        <v>1525</v>
      </c>
      <c r="I605" s="67" t="s">
        <v>101</v>
      </c>
      <c r="J605" s="16">
        <v>25</v>
      </c>
      <c r="K605" s="16">
        <v>38125</v>
      </c>
      <c r="L605" s="44" t="s">
        <v>102</v>
      </c>
      <c r="M605" s="44" t="s">
        <v>102</v>
      </c>
      <c r="N605" s="38">
        <v>3</v>
      </c>
      <c r="O605" s="38">
        <v>50</v>
      </c>
      <c r="P605" s="17">
        <v>0.06</v>
      </c>
      <c r="Q605" s="16">
        <v>2287.5</v>
      </c>
      <c r="R605" s="16">
        <v>35837.5</v>
      </c>
      <c r="S605" s="16">
        <f t="shared" si="104"/>
        <v>35837.5</v>
      </c>
      <c r="T605" s="16">
        <f>(S605/(Notes!$I$28+Notes!$I$52))*Notes!$I$33</f>
        <v>1783.4718641941386</v>
      </c>
      <c r="U605" s="16">
        <f t="shared" si="105"/>
        <v>3762.0971864194139</v>
      </c>
      <c r="V605" s="16">
        <f t="shared" si="106"/>
        <v>41383.07</v>
      </c>
      <c r="W605" s="79">
        <f t="shared" si="107"/>
        <v>8.5049198629828511E-4</v>
      </c>
      <c r="X605" s="75">
        <f t="shared" si="108"/>
        <v>38272.14</v>
      </c>
      <c r="Y605" s="75">
        <f t="shared" si="109"/>
        <v>135.22999999999999</v>
      </c>
      <c r="Z605" s="82">
        <f t="shared" si="110"/>
        <v>38407.370000000003</v>
      </c>
    </row>
    <row r="606" spans="1:26" s="5" customFormat="1" ht="15" x14ac:dyDescent="0.2">
      <c r="A606" s="37">
        <v>603</v>
      </c>
      <c r="B606" s="177">
        <v>1.3</v>
      </c>
      <c r="C606" s="177" t="s">
        <v>99</v>
      </c>
      <c r="D606" s="35">
        <v>0.75</v>
      </c>
      <c r="E606" s="66" t="s">
        <v>162</v>
      </c>
      <c r="F606" s="66" t="s">
        <v>56</v>
      </c>
      <c r="G606" s="38">
        <v>2020</v>
      </c>
      <c r="H606" s="51">
        <v>1850</v>
      </c>
      <c r="I606" s="67" t="s">
        <v>101</v>
      </c>
      <c r="J606" s="16">
        <v>25</v>
      </c>
      <c r="K606" s="16">
        <v>46250</v>
      </c>
      <c r="L606" s="44" t="s">
        <v>102</v>
      </c>
      <c r="M606" s="44" t="s">
        <v>102</v>
      </c>
      <c r="N606" s="38">
        <v>2</v>
      </c>
      <c r="O606" s="38">
        <v>50</v>
      </c>
      <c r="P606" s="17">
        <v>0.04</v>
      </c>
      <c r="Q606" s="16">
        <v>1850</v>
      </c>
      <c r="R606" s="16">
        <v>44400</v>
      </c>
      <c r="S606" s="16">
        <f t="shared" si="104"/>
        <v>44400</v>
      </c>
      <c r="T606" s="16">
        <f>(S606/(Notes!$I$28+Notes!$I$52))*Notes!$I$33</f>
        <v>2209.5891390364773</v>
      </c>
      <c r="U606" s="16">
        <f t="shared" si="105"/>
        <v>4660.958913903648</v>
      </c>
      <c r="V606" s="16">
        <f t="shared" si="106"/>
        <v>51270.55</v>
      </c>
      <c r="W606" s="79">
        <f t="shared" si="107"/>
        <v>1.053696400680412E-3</v>
      </c>
      <c r="X606" s="75">
        <f t="shared" si="108"/>
        <v>47416.34</v>
      </c>
      <c r="Y606" s="75">
        <f t="shared" si="109"/>
        <v>167.54</v>
      </c>
      <c r="Z606" s="82">
        <f t="shared" si="110"/>
        <v>47583.88</v>
      </c>
    </row>
    <row r="607" spans="1:26" s="5" customFormat="1" ht="15" x14ac:dyDescent="0.2">
      <c r="A607" s="37">
        <v>604</v>
      </c>
      <c r="B607" s="177">
        <v>1.3</v>
      </c>
      <c r="C607" s="177" t="s">
        <v>99</v>
      </c>
      <c r="D607" s="35">
        <v>0.75</v>
      </c>
      <c r="E607" s="66" t="s">
        <v>162</v>
      </c>
      <c r="F607" s="66" t="s">
        <v>56</v>
      </c>
      <c r="G607" s="38">
        <v>2021</v>
      </c>
      <c r="H607" s="51">
        <v>1925</v>
      </c>
      <c r="I607" s="67" t="s">
        <v>101</v>
      </c>
      <c r="J607" s="16">
        <v>25</v>
      </c>
      <c r="K607" s="16">
        <v>48125</v>
      </c>
      <c r="L607" s="44" t="s">
        <v>102</v>
      </c>
      <c r="M607" s="44" t="s">
        <v>102</v>
      </c>
      <c r="N607" s="38">
        <v>1</v>
      </c>
      <c r="O607" s="38">
        <v>50</v>
      </c>
      <c r="P607" s="17">
        <v>0.02</v>
      </c>
      <c r="Q607" s="16">
        <v>962.5</v>
      </c>
      <c r="R607" s="16">
        <v>47162.5</v>
      </c>
      <c r="S607" s="16">
        <f t="shared" si="104"/>
        <v>47162.5</v>
      </c>
      <c r="T607" s="16">
        <f>(S607/(Notes!$I$28+Notes!$I$52))*Notes!$I$33</f>
        <v>2347.0663912118885</v>
      </c>
      <c r="U607" s="16">
        <f t="shared" si="105"/>
        <v>4950.9566391211893</v>
      </c>
      <c r="V607" s="16">
        <f t="shared" si="106"/>
        <v>54460.52</v>
      </c>
      <c r="W607" s="79">
        <f t="shared" si="107"/>
        <v>1.1192556721779578E-3</v>
      </c>
      <c r="X607" s="75">
        <f t="shared" si="108"/>
        <v>50366.51</v>
      </c>
      <c r="Y607" s="75">
        <f t="shared" si="109"/>
        <v>177.96</v>
      </c>
      <c r="Z607" s="82">
        <f t="shared" si="110"/>
        <v>50544.47</v>
      </c>
    </row>
    <row r="608" spans="1:26" s="5" customFormat="1" ht="15" x14ac:dyDescent="0.2">
      <c r="A608" s="37">
        <v>605</v>
      </c>
      <c r="B608" s="177">
        <v>1.3</v>
      </c>
      <c r="C608" s="177" t="s">
        <v>99</v>
      </c>
      <c r="D608" s="35">
        <v>0.75</v>
      </c>
      <c r="E608" s="66" t="s">
        <v>162</v>
      </c>
      <c r="F608" s="66" t="s">
        <v>56</v>
      </c>
      <c r="G608" s="38">
        <v>2022</v>
      </c>
      <c r="H608" s="38">
        <v>0</v>
      </c>
      <c r="I608" s="67" t="s">
        <v>101</v>
      </c>
      <c r="J608" s="16">
        <v>25</v>
      </c>
      <c r="K608" s="16">
        <v>0</v>
      </c>
      <c r="L608" s="44" t="s">
        <v>102</v>
      </c>
      <c r="M608" s="44" t="s">
        <v>102</v>
      </c>
      <c r="N608" s="38">
        <v>0</v>
      </c>
      <c r="O608" s="38">
        <v>50</v>
      </c>
      <c r="P608" s="17">
        <v>0</v>
      </c>
      <c r="Q608" s="16">
        <v>0</v>
      </c>
      <c r="R608" s="16">
        <v>0</v>
      </c>
      <c r="S608" s="16">
        <f t="shared" si="104"/>
        <v>0</v>
      </c>
      <c r="T608" s="16">
        <f>(S608/(Notes!$I$28+Notes!$I$52))*Notes!$I$33</f>
        <v>0</v>
      </c>
      <c r="U608" s="16">
        <f t="shared" si="105"/>
        <v>0</v>
      </c>
      <c r="V608" s="16">
        <f t="shared" si="106"/>
        <v>0</v>
      </c>
      <c r="W608" s="79">
        <f t="shared" si="107"/>
        <v>0</v>
      </c>
      <c r="X608" s="75">
        <f t="shared" si="108"/>
        <v>0</v>
      </c>
      <c r="Y608" s="75">
        <f t="shared" si="109"/>
        <v>0</v>
      </c>
      <c r="Z608" s="82">
        <f t="shared" si="110"/>
        <v>0</v>
      </c>
    </row>
    <row r="609" spans="1:26" s="5" customFormat="1" ht="15" x14ac:dyDescent="0.2">
      <c r="A609" s="37">
        <v>606</v>
      </c>
      <c r="B609" s="177">
        <v>1.3</v>
      </c>
      <c r="C609" s="177" t="s">
        <v>99</v>
      </c>
      <c r="D609" s="36">
        <v>1.5</v>
      </c>
      <c r="E609" s="66" t="s">
        <v>163</v>
      </c>
      <c r="F609" s="66" t="s">
        <v>58</v>
      </c>
      <c r="G609" s="38">
        <v>2007</v>
      </c>
      <c r="H609" s="46">
        <v>1</v>
      </c>
      <c r="I609" s="67" t="s">
        <v>144</v>
      </c>
      <c r="J609" s="16">
        <v>2500</v>
      </c>
      <c r="K609" s="16">
        <v>2500</v>
      </c>
      <c r="L609" s="44" t="s">
        <v>102</v>
      </c>
      <c r="M609" s="44" t="s">
        <v>102</v>
      </c>
      <c r="N609" s="38">
        <v>15</v>
      </c>
      <c r="O609" s="38">
        <v>50</v>
      </c>
      <c r="P609" s="17">
        <v>0.3</v>
      </c>
      <c r="Q609" s="16">
        <v>750</v>
      </c>
      <c r="R609" s="16">
        <v>1750</v>
      </c>
      <c r="S609" s="16">
        <f t="shared" si="104"/>
        <v>1750</v>
      </c>
      <c r="T609" s="16">
        <f>(S609/(Notes!$I$28+Notes!$I$52))*Notes!$I$33</f>
        <v>87.089662011572869</v>
      </c>
      <c r="U609" s="16">
        <f t="shared" si="105"/>
        <v>183.7089662011573</v>
      </c>
      <c r="V609" s="16">
        <f t="shared" si="106"/>
        <v>2020.8</v>
      </c>
      <c r="W609" s="79">
        <f t="shared" si="107"/>
        <v>4.1530853218757681E-5</v>
      </c>
      <c r="X609" s="75">
        <f t="shared" si="108"/>
        <v>1868.89</v>
      </c>
      <c r="Y609" s="75">
        <f t="shared" si="109"/>
        <v>6.6</v>
      </c>
      <c r="Z609" s="82">
        <f t="shared" si="110"/>
        <v>1875.49</v>
      </c>
    </row>
    <row r="610" spans="1:26" s="5" customFormat="1" ht="15" x14ac:dyDescent="0.2">
      <c r="A610" s="37">
        <v>607</v>
      </c>
      <c r="B610" s="177">
        <v>1.3</v>
      </c>
      <c r="C610" s="177" t="s">
        <v>99</v>
      </c>
      <c r="D610" s="36">
        <v>1.5</v>
      </c>
      <c r="E610" s="66" t="s">
        <v>163</v>
      </c>
      <c r="F610" s="66" t="s">
        <v>58</v>
      </c>
      <c r="G610" s="38">
        <v>2013</v>
      </c>
      <c r="H610" s="46">
        <v>50</v>
      </c>
      <c r="I610" s="67" t="s">
        <v>144</v>
      </c>
      <c r="J610" s="16">
        <v>2500</v>
      </c>
      <c r="K610" s="16">
        <v>125000</v>
      </c>
      <c r="L610" s="44" t="s">
        <v>102</v>
      </c>
      <c r="M610" s="44" t="s">
        <v>102</v>
      </c>
      <c r="N610" s="38">
        <v>9</v>
      </c>
      <c r="O610" s="38">
        <v>50</v>
      </c>
      <c r="P610" s="17">
        <v>0.18</v>
      </c>
      <c r="Q610" s="16">
        <v>22500</v>
      </c>
      <c r="R610" s="16">
        <v>102500</v>
      </c>
      <c r="S610" s="16">
        <f t="shared" si="104"/>
        <v>102500</v>
      </c>
      <c r="T610" s="16">
        <f>(S610/(Notes!$I$28+Notes!$I$52))*Notes!$I$33</f>
        <v>5100.9659178206966</v>
      </c>
      <c r="U610" s="16">
        <f t="shared" si="105"/>
        <v>10760.09659178207</v>
      </c>
      <c r="V610" s="16">
        <f t="shared" si="106"/>
        <v>118361.06</v>
      </c>
      <c r="W610" s="79">
        <f t="shared" si="107"/>
        <v>2.4325196999587149E-3</v>
      </c>
      <c r="X610" s="75">
        <f t="shared" si="108"/>
        <v>109463.39</v>
      </c>
      <c r="Y610" s="75">
        <f t="shared" si="109"/>
        <v>386.77</v>
      </c>
      <c r="Z610" s="82">
        <f t="shared" si="110"/>
        <v>109850.16</v>
      </c>
    </row>
    <row r="611" spans="1:26" s="5" customFormat="1" ht="15" x14ac:dyDescent="0.2">
      <c r="A611" s="37">
        <v>608</v>
      </c>
      <c r="B611" s="177">
        <v>1.3</v>
      </c>
      <c r="C611" s="177" t="s">
        <v>99</v>
      </c>
      <c r="D611" s="36">
        <v>1.5</v>
      </c>
      <c r="E611" s="66" t="s">
        <v>163</v>
      </c>
      <c r="F611" s="66" t="s">
        <v>58</v>
      </c>
      <c r="G611" s="38">
        <v>2014</v>
      </c>
      <c r="H611" s="46">
        <v>1</v>
      </c>
      <c r="I611" s="67" t="s">
        <v>144</v>
      </c>
      <c r="J611" s="16">
        <v>2500</v>
      </c>
      <c r="K611" s="16">
        <v>2500</v>
      </c>
      <c r="L611" s="44" t="s">
        <v>102</v>
      </c>
      <c r="M611" s="44" t="s">
        <v>102</v>
      </c>
      <c r="N611" s="38">
        <v>8</v>
      </c>
      <c r="O611" s="38">
        <v>50</v>
      </c>
      <c r="P611" s="17">
        <v>0.16</v>
      </c>
      <c r="Q611" s="16">
        <v>400</v>
      </c>
      <c r="R611" s="16">
        <v>2100</v>
      </c>
      <c r="S611" s="16">
        <f t="shared" si="104"/>
        <v>2100</v>
      </c>
      <c r="T611" s="16">
        <f>(S611/(Notes!$I$28+Notes!$I$52))*Notes!$I$33</f>
        <v>104.50759441388743</v>
      </c>
      <c r="U611" s="16">
        <f t="shared" si="105"/>
        <v>220.45075944138875</v>
      </c>
      <c r="V611" s="16">
        <f t="shared" si="106"/>
        <v>2424.96</v>
      </c>
      <c r="W611" s="79">
        <f t="shared" si="107"/>
        <v>4.9837023862509222E-5</v>
      </c>
      <c r="X611" s="75">
        <f t="shared" si="108"/>
        <v>2242.67</v>
      </c>
      <c r="Y611" s="75">
        <f t="shared" si="109"/>
        <v>7.92</v>
      </c>
      <c r="Z611" s="82">
        <f t="shared" si="110"/>
        <v>2250.59</v>
      </c>
    </row>
    <row r="612" spans="1:26" s="5" customFormat="1" ht="15" x14ac:dyDescent="0.2">
      <c r="A612" s="37">
        <v>609</v>
      </c>
      <c r="B612" s="177">
        <v>1.3</v>
      </c>
      <c r="C612" s="177" t="s">
        <v>99</v>
      </c>
      <c r="D612" s="36">
        <v>1.5</v>
      </c>
      <c r="E612" s="66" t="s">
        <v>163</v>
      </c>
      <c r="F612" s="66" t="s">
        <v>58</v>
      </c>
      <c r="G612" s="38">
        <v>2016</v>
      </c>
      <c r="H612" s="46">
        <v>1</v>
      </c>
      <c r="I612" s="67" t="s">
        <v>144</v>
      </c>
      <c r="J612" s="16">
        <v>2500</v>
      </c>
      <c r="K612" s="16">
        <v>2500</v>
      </c>
      <c r="L612" s="44" t="s">
        <v>102</v>
      </c>
      <c r="M612" s="44" t="s">
        <v>102</v>
      </c>
      <c r="N612" s="38">
        <v>6</v>
      </c>
      <c r="O612" s="38">
        <v>50</v>
      </c>
      <c r="P612" s="17">
        <v>0.12</v>
      </c>
      <c r="Q612" s="16">
        <v>300</v>
      </c>
      <c r="R612" s="16">
        <v>2200</v>
      </c>
      <c r="S612" s="16">
        <f t="shared" si="104"/>
        <v>2200</v>
      </c>
      <c r="T612" s="16">
        <f>(S612/(Notes!$I$28+Notes!$I$52))*Notes!$I$33</f>
        <v>109.48414652883444</v>
      </c>
      <c r="U612" s="16">
        <f t="shared" si="105"/>
        <v>230.94841465288346</v>
      </c>
      <c r="V612" s="16">
        <f t="shared" si="106"/>
        <v>2540.4299999999998</v>
      </c>
      <c r="W612" s="79">
        <f t="shared" si="107"/>
        <v>5.2210127396342326E-5</v>
      </c>
      <c r="X612" s="75">
        <f t="shared" si="108"/>
        <v>2349.46</v>
      </c>
      <c r="Y612" s="75">
        <f t="shared" si="109"/>
        <v>8.3000000000000007</v>
      </c>
      <c r="Z612" s="82">
        <f t="shared" si="110"/>
        <v>2357.7600000000002</v>
      </c>
    </row>
    <row r="613" spans="1:26" s="5" customFormat="1" ht="15" x14ac:dyDescent="0.2">
      <c r="A613" s="37">
        <v>610</v>
      </c>
      <c r="B613" s="177">
        <v>1.3</v>
      </c>
      <c r="C613" s="177" t="s">
        <v>99</v>
      </c>
      <c r="D613" s="36">
        <v>1.5</v>
      </c>
      <c r="E613" s="66" t="s">
        <v>163</v>
      </c>
      <c r="F613" s="66" t="s">
        <v>58</v>
      </c>
      <c r="G613" s="38">
        <v>2017</v>
      </c>
      <c r="H613" s="46">
        <v>1</v>
      </c>
      <c r="I613" s="67" t="s">
        <v>144</v>
      </c>
      <c r="J613" s="16">
        <v>2500</v>
      </c>
      <c r="K613" s="16">
        <v>2500</v>
      </c>
      <c r="L613" s="44" t="s">
        <v>102</v>
      </c>
      <c r="M613" s="44" t="s">
        <v>102</v>
      </c>
      <c r="N613" s="38">
        <v>5</v>
      </c>
      <c r="O613" s="38">
        <v>50</v>
      </c>
      <c r="P613" s="17">
        <v>0.1</v>
      </c>
      <c r="Q613" s="16">
        <v>250</v>
      </c>
      <c r="R613" s="16">
        <v>2250</v>
      </c>
      <c r="S613" s="16">
        <f t="shared" si="104"/>
        <v>2250</v>
      </c>
      <c r="T613" s="16">
        <f>(S613/(Notes!$I$28+Notes!$I$52))*Notes!$I$33</f>
        <v>111.97242258630796</v>
      </c>
      <c r="U613" s="16">
        <f t="shared" si="105"/>
        <v>236.19724225863081</v>
      </c>
      <c r="V613" s="16">
        <f t="shared" si="106"/>
        <v>2598.17</v>
      </c>
      <c r="W613" s="79">
        <f t="shared" si="107"/>
        <v>5.3396781921704104E-5</v>
      </c>
      <c r="X613" s="75">
        <f t="shared" si="108"/>
        <v>2402.86</v>
      </c>
      <c r="Y613" s="75">
        <f t="shared" si="109"/>
        <v>8.49</v>
      </c>
      <c r="Z613" s="82">
        <f t="shared" si="110"/>
        <v>2411.35</v>
      </c>
    </row>
    <row r="614" spans="1:26" s="5" customFormat="1" ht="15" x14ac:dyDescent="0.2">
      <c r="A614" s="37">
        <v>611</v>
      </c>
      <c r="B614" s="177">
        <v>1.3</v>
      </c>
      <c r="C614" s="177" t="s">
        <v>99</v>
      </c>
      <c r="D614" s="36">
        <v>1.5</v>
      </c>
      <c r="E614" s="66" t="s">
        <v>163</v>
      </c>
      <c r="F614" s="66" t="s">
        <v>58</v>
      </c>
      <c r="G614" s="38">
        <v>2018</v>
      </c>
      <c r="H614" s="46">
        <v>1</v>
      </c>
      <c r="I614" s="67" t="s">
        <v>144</v>
      </c>
      <c r="J614" s="16">
        <v>2500</v>
      </c>
      <c r="K614" s="16">
        <v>2500</v>
      </c>
      <c r="L614" s="44" t="s">
        <v>102</v>
      </c>
      <c r="M614" s="44" t="s">
        <v>102</v>
      </c>
      <c r="N614" s="38">
        <v>4</v>
      </c>
      <c r="O614" s="38">
        <v>50</v>
      </c>
      <c r="P614" s="17">
        <v>0.08</v>
      </c>
      <c r="Q614" s="16">
        <v>200</v>
      </c>
      <c r="R614" s="16">
        <v>2300</v>
      </c>
      <c r="S614" s="16">
        <f t="shared" si="104"/>
        <v>2300</v>
      </c>
      <c r="T614" s="16">
        <f>(S614/(Notes!$I$28+Notes!$I$52))*Notes!$I$33</f>
        <v>114.46069864378147</v>
      </c>
      <c r="U614" s="16">
        <f t="shared" si="105"/>
        <v>241.44606986437816</v>
      </c>
      <c r="V614" s="16">
        <f t="shared" si="106"/>
        <v>2655.91</v>
      </c>
      <c r="W614" s="79">
        <f t="shared" si="107"/>
        <v>5.4583436447065868E-5</v>
      </c>
      <c r="X614" s="75">
        <f t="shared" si="108"/>
        <v>2456.25</v>
      </c>
      <c r="Y614" s="75">
        <f t="shared" si="109"/>
        <v>8.68</v>
      </c>
      <c r="Z614" s="82">
        <f t="shared" si="110"/>
        <v>2464.9299999999998</v>
      </c>
    </row>
    <row r="615" spans="1:26" s="5" customFormat="1" ht="15" x14ac:dyDescent="0.2">
      <c r="A615" s="37">
        <v>612</v>
      </c>
      <c r="B615" s="177">
        <v>1.3</v>
      </c>
      <c r="C615" s="177" t="s">
        <v>99</v>
      </c>
      <c r="D615" s="36">
        <v>1.5</v>
      </c>
      <c r="E615" s="66" t="s">
        <v>163</v>
      </c>
      <c r="F615" s="66" t="s">
        <v>58</v>
      </c>
      <c r="G615" s="38">
        <v>2020</v>
      </c>
      <c r="H615" s="46">
        <v>3</v>
      </c>
      <c r="I615" s="67" t="s">
        <v>144</v>
      </c>
      <c r="J615" s="16">
        <v>2500</v>
      </c>
      <c r="K615" s="16">
        <v>7500</v>
      </c>
      <c r="L615" s="44" t="s">
        <v>102</v>
      </c>
      <c r="M615" s="44" t="s">
        <v>102</v>
      </c>
      <c r="N615" s="38">
        <v>2</v>
      </c>
      <c r="O615" s="38">
        <v>50</v>
      </c>
      <c r="P615" s="17">
        <v>0.04</v>
      </c>
      <c r="Q615" s="16">
        <v>300</v>
      </c>
      <c r="R615" s="16">
        <v>7200</v>
      </c>
      <c r="S615" s="16">
        <f t="shared" si="104"/>
        <v>7200</v>
      </c>
      <c r="T615" s="16">
        <f>(S615/(Notes!$I$28+Notes!$I$52))*Notes!$I$33</f>
        <v>358.31175227618547</v>
      </c>
      <c r="U615" s="16">
        <f t="shared" si="105"/>
        <v>755.83117522761859</v>
      </c>
      <c r="V615" s="16">
        <f t="shared" si="106"/>
        <v>8314.14</v>
      </c>
      <c r="W615" s="79">
        <f t="shared" si="107"/>
        <v>1.7086961994269693E-4</v>
      </c>
      <c r="X615" s="75">
        <f t="shared" si="108"/>
        <v>7689.13</v>
      </c>
      <c r="Y615" s="75">
        <f t="shared" si="109"/>
        <v>27.17</v>
      </c>
      <c r="Z615" s="82">
        <f t="shared" si="110"/>
        <v>7716.3</v>
      </c>
    </row>
    <row r="616" spans="1:26" s="5" customFormat="1" ht="15" x14ac:dyDescent="0.2">
      <c r="A616" s="37">
        <v>613</v>
      </c>
      <c r="B616" s="177">
        <v>1.3</v>
      </c>
      <c r="C616" s="177" t="s">
        <v>99</v>
      </c>
      <c r="D616" s="36">
        <v>1.5</v>
      </c>
      <c r="E616" s="66" t="s">
        <v>163</v>
      </c>
      <c r="F616" s="66" t="s">
        <v>58</v>
      </c>
      <c r="G616" s="38">
        <v>2021</v>
      </c>
      <c r="H616" s="46">
        <v>1</v>
      </c>
      <c r="I616" s="67" t="s">
        <v>144</v>
      </c>
      <c r="J616" s="16">
        <v>2500</v>
      </c>
      <c r="K616" s="16">
        <v>2500</v>
      </c>
      <c r="L616" s="44" t="s">
        <v>102</v>
      </c>
      <c r="M616" s="44" t="s">
        <v>102</v>
      </c>
      <c r="N616" s="38">
        <v>1</v>
      </c>
      <c r="O616" s="38">
        <v>50</v>
      </c>
      <c r="P616" s="17">
        <v>0.02</v>
      </c>
      <c r="Q616" s="16">
        <v>50</v>
      </c>
      <c r="R616" s="16">
        <v>2450</v>
      </c>
      <c r="S616" s="16">
        <f t="shared" si="104"/>
        <v>2450</v>
      </c>
      <c r="T616" s="16">
        <f>(S616/(Notes!$I$28+Notes!$I$52))*Notes!$I$33</f>
        <v>121.92552681620199</v>
      </c>
      <c r="U616" s="16">
        <f t="shared" si="105"/>
        <v>257.19255268162021</v>
      </c>
      <c r="V616" s="16">
        <f t="shared" si="106"/>
        <v>2829.12</v>
      </c>
      <c r="W616" s="79">
        <f t="shared" si="107"/>
        <v>5.814319450626075E-5</v>
      </c>
      <c r="X616" s="75">
        <f t="shared" si="108"/>
        <v>2616.44</v>
      </c>
      <c r="Y616" s="75">
        <f t="shared" si="109"/>
        <v>9.24</v>
      </c>
      <c r="Z616" s="82">
        <f t="shared" si="110"/>
        <v>2625.68</v>
      </c>
    </row>
    <row r="617" spans="1:26" s="5" customFormat="1" ht="15" x14ac:dyDescent="0.2">
      <c r="A617" s="37">
        <v>614</v>
      </c>
      <c r="B617" s="177">
        <v>1.3</v>
      </c>
      <c r="C617" s="177" t="s">
        <v>99</v>
      </c>
      <c r="D617" s="37">
        <v>2</v>
      </c>
      <c r="E617" s="66" t="s">
        <v>163</v>
      </c>
      <c r="F617" s="66" t="s">
        <v>58</v>
      </c>
      <c r="G617" s="38">
        <v>2010</v>
      </c>
      <c r="H617" s="46">
        <v>2</v>
      </c>
      <c r="I617" s="67" t="s">
        <v>144</v>
      </c>
      <c r="J617" s="16">
        <v>4000</v>
      </c>
      <c r="K617" s="16">
        <v>8000</v>
      </c>
      <c r="L617" s="44" t="s">
        <v>102</v>
      </c>
      <c r="M617" s="44" t="s">
        <v>102</v>
      </c>
      <c r="N617" s="38">
        <v>12</v>
      </c>
      <c r="O617" s="38">
        <v>50</v>
      </c>
      <c r="P617" s="17">
        <v>0.24</v>
      </c>
      <c r="Q617" s="16">
        <v>1920</v>
      </c>
      <c r="R617" s="16">
        <v>6080</v>
      </c>
      <c r="S617" s="16">
        <f t="shared" si="104"/>
        <v>6080</v>
      </c>
      <c r="T617" s="16">
        <f>(S617/(Notes!$I$28+Notes!$I$52))*Notes!$I$33</f>
        <v>302.57436858877884</v>
      </c>
      <c r="U617" s="16">
        <f t="shared" si="105"/>
        <v>638.25743685887801</v>
      </c>
      <c r="V617" s="16">
        <f t="shared" si="106"/>
        <v>7020.83</v>
      </c>
      <c r="W617" s="79">
        <f t="shared" si="107"/>
        <v>1.4428991498607012E-4</v>
      </c>
      <c r="X617" s="75">
        <f t="shared" si="108"/>
        <v>6493.05</v>
      </c>
      <c r="Y617" s="75">
        <f t="shared" si="109"/>
        <v>22.94</v>
      </c>
      <c r="Z617" s="82">
        <f t="shared" si="110"/>
        <v>6515.99</v>
      </c>
    </row>
    <row r="618" spans="1:26" s="5" customFormat="1" ht="15" x14ac:dyDescent="0.2">
      <c r="A618" s="37">
        <v>615</v>
      </c>
      <c r="B618" s="177">
        <v>1.3</v>
      </c>
      <c r="C618" s="177" t="s">
        <v>99</v>
      </c>
      <c r="D618" s="37">
        <v>2</v>
      </c>
      <c r="E618" s="66" t="s">
        <v>163</v>
      </c>
      <c r="F618" s="66" t="s">
        <v>58</v>
      </c>
      <c r="G618" s="38">
        <v>2012</v>
      </c>
      <c r="H618" s="46">
        <v>1</v>
      </c>
      <c r="I618" s="67" t="s">
        <v>144</v>
      </c>
      <c r="J618" s="16">
        <v>4000</v>
      </c>
      <c r="K618" s="16">
        <v>4000</v>
      </c>
      <c r="L618" s="44" t="s">
        <v>102</v>
      </c>
      <c r="M618" s="44" t="s">
        <v>102</v>
      </c>
      <c r="N618" s="38">
        <v>10</v>
      </c>
      <c r="O618" s="38">
        <v>50</v>
      </c>
      <c r="P618" s="17">
        <v>0.2</v>
      </c>
      <c r="Q618" s="16">
        <v>800</v>
      </c>
      <c r="R618" s="16">
        <v>3200</v>
      </c>
      <c r="S618" s="16">
        <f t="shared" si="104"/>
        <v>3200</v>
      </c>
      <c r="T618" s="16">
        <f>(S618/(Notes!$I$28+Notes!$I$52))*Notes!$I$33</f>
        <v>159.24966767830466</v>
      </c>
      <c r="U618" s="16">
        <f t="shared" si="105"/>
        <v>335.92496676783048</v>
      </c>
      <c r="V618" s="16">
        <f t="shared" si="106"/>
        <v>3695.17</v>
      </c>
      <c r="W618" s="79">
        <f t="shared" si="107"/>
        <v>7.5941984802235172E-5</v>
      </c>
      <c r="X618" s="75">
        <f t="shared" si="108"/>
        <v>3417.39</v>
      </c>
      <c r="Y618" s="75">
        <f t="shared" si="109"/>
        <v>12.07</v>
      </c>
      <c r="Z618" s="82">
        <f t="shared" si="110"/>
        <v>3429.46</v>
      </c>
    </row>
    <row r="619" spans="1:26" s="5" customFormat="1" ht="15" x14ac:dyDescent="0.2">
      <c r="A619" s="37">
        <v>616</v>
      </c>
      <c r="B619" s="177">
        <v>1.3</v>
      </c>
      <c r="C619" s="177" t="s">
        <v>99</v>
      </c>
      <c r="D619" s="37">
        <v>2</v>
      </c>
      <c r="E619" s="66" t="s">
        <v>163</v>
      </c>
      <c r="F619" s="66" t="s">
        <v>58</v>
      </c>
      <c r="G619" s="38">
        <v>2013</v>
      </c>
      <c r="H619" s="46">
        <v>26</v>
      </c>
      <c r="I619" s="67" t="s">
        <v>144</v>
      </c>
      <c r="J619" s="16">
        <v>4000</v>
      </c>
      <c r="K619" s="16">
        <v>104000</v>
      </c>
      <c r="L619" s="44" t="s">
        <v>102</v>
      </c>
      <c r="M619" s="44" t="s">
        <v>102</v>
      </c>
      <c r="N619" s="38">
        <v>9</v>
      </c>
      <c r="O619" s="38">
        <v>50</v>
      </c>
      <c r="P619" s="17">
        <v>0.18</v>
      </c>
      <c r="Q619" s="16">
        <v>18720</v>
      </c>
      <c r="R619" s="16">
        <v>85280</v>
      </c>
      <c r="S619" s="16">
        <f t="shared" si="104"/>
        <v>85280</v>
      </c>
      <c r="T619" s="16">
        <f>(S619/(Notes!$I$28+Notes!$I$52))*Notes!$I$33</f>
        <v>4244.0036436268192</v>
      </c>
      <c r="U619" s="16">
        <f t="shared" si="105"/>
        <v>8952.400364362682</v>
      </c>
      <c r="V619" s="16">
        <f t="shared" si="106"/>
        <v>98476.4</v>
      </c>
      <c r="W619" s="79">
        <f t="shared" si="107"/>
        <v>2.0238563509064078E-3</v>
      </c>
      <c r="X619" s="75">
        <f t="shared" si="108"/>
        <v>91073.54</v>
      </c>
      <c r="Y619" s="75">
        <f t="shared" si="109"/>
        <v>321.79000000000002</v>
      </c>
      <c r="Z619" s="82">
        <f t="shared" si="110"/>
        <v>91395.329999999987</v>
      </c>
    </row>
    <row r="620" spans="1:26" s="5" customFormat="1" ht="15" x14ac:dyDescent="0.2">
      <c r="A620" s="37">
        <v>617</v>
      </c>
      <c r="B620" s="177">
        <v>1.3</v>
      </c>
      <c r="C620" s="177" t="s">
        <v>99</v>
      </c>
      <c r="D620" s="37">
        <v>2</v>
      </c>
      <c r="E620" s="66" t="s">
        <v>163</v>
      </c>
      <c r="F620" s="66" t="s">
        <v>58</v>
      </c>
      <c r="G620" s="38">
        <v>2014</v>
      </c>
      <c r="H620" s="46">
        <v>1</v>
      </c>
      <c r="I620" s="67" t="s">
        <v>144</v>
      </c>
      <c r="J620" s="16">
        <v>4000</v>
      </c>
      <c r="K620" s="16">
        <v>4000</v>
      </c>
      <c r="L620" s="44" t="s">
        <v>102</v>
      </c>
      <c r="M620" s="44" t="s">
        <v>102</v>
      </c>
      <c r="N620" s="38">
        <v>8</v>
      </c>
      <c r="O620" s="38">
        <v>50</v>
      </c>
      <c r="P620" s="17">
        <v>0.16</v>
      </c>
      <c r="Q620" s="16">
        <v>640</v>
      </c>
      <c r="R620" s="16">
        <v>3360</v>
      </c>
      <c r="S620" s="16">
        <f t="shared" si="104"/>
        <v>3360</v>
      </c>
      <c r="T620" s="16">
        <f>(S620/(Notes!$I$28+Notes!$I$52))*Notes!$I$33</f>
        <v>167.21215106221987</v>
      </c>
      <c r="U620" s="16">
        <f t="shared" si="105"/>
        <v>352.72121510622202</v>
      </c>
      <c r="V620" s="16">
        <f t="shared" si="106"/>
        <v>3879.93</v>
      </c>
      <c r="W620" s="79">
        <f t="shared" si="107"/>
        <v>7.9739114869880484E-5</v>
      </c>
      <c r="X620" s="75">
        <f t="shared" si="108"/>
        <v>3588.26</v>
      </c>
      <c r="Y620" s="75">
        <f t="shared" si="109"/>
        <v>12.68</v>
      </c>
      <c r="Z620" s="82">
        <f t="shared" si="110"/>
        <v>3600.94</v>
      </c>
    </row>
    <row r="621" spans="1:26" s="5" customFormat="1" ht="15" x14ac:dyDescent="0.2">
      <c r="A621" s="37">
        <v>618</v>
      </c>
      <c r="B621" s="177">
        <v>1.3</v>
      </c>
      <c r="C621" s="177" t="s">
        <v>99</v>
      </c>
      <c r="D621" s="37">
        <v>2</v>
      </c>
      <c r="E621" s="66" t="s">
        <v>163</v>
      </c>
      <c r="F621" s="66" t="s">
        <v>58</v>
      </c>
      <c r="G621" s="38">
        <v>2015</v>
      </c>
      <c r="H621" s="46">
        <v>2</v>
      </c>
      <c r="I621" s="67" t="s">
        <v>144</v>
      </c>
      <c r="J621" s="16">
        <v>4000</v>
      </c>
      <c r="K621" s="16">
        <v>8000</v>
      </c>
      <c r="L621" s="44" t="s">
        <v>102</v>
      </c>
      <c r="M621" s="44" t="s">
        <v>102</v>
      </c>
      <c r="N621" s="38">
        <v>7</v>
      </c>
      <c r="O621" s="38">
        <v>50</v>
      </c>
      <c r="P621" s="17">
        <v>0.14000000000000001</v>
      </c>
      <c r="Q621" s="16">
        <v>1120</v>
      </c>
      <c r="R621" s="16">
        <v>6880</v>
      </c>
      <c r="S621" s="16">
        <f t="shared" si="104"/>
        <v>6880</v>
      </c>
      <c r="T621" s="16">
        <f>(S621/(Notes!$I$28+Notes!$I$52))*Notes!$I$33</f>
        <v>342.38678550835499</v>
      </c>
      <c r="U621" s="16">
        <f t="shared" si="105"/>
        <v>722.23867855083563</v>
      </c>
      <c r="V621" s="16">
        <f t="shared" si="106"/>
        <v>7944.63</v>
      </c>
      <c r="W621" s="79">
        <f t="shared" si="107"/>
        <v>1.6327556532429673E-4</v>
      </c>
      <c r="X621" s="75">
        <f t="shared" si="108"/>
        <v>7347.4</v>
      </c>
      <c r="Y621" s="75">
        <f t="shared" si="109"/>
        <v>25.96</v>
      </c>
      <c r="Z621" s="82">
        <f t="shared" si="110"/>
        <v>7373.36</v>
      </c>
    </row>
    <row r="622" spans="1:26" s="5" customFormat="1" ht="15" x14ac:dyDescent="0.2">
      <c r="A622" s="37">
        <v>619</v>
      </c>
      <c r="B622" s="177">
        <v>1.3</v>
      </c>
      <c r="C622" s="177" t="s">
        <v>99</v>
      </c>
      <c r="D622" s="37">
        <v>2</v>
      </c>
      <c r="E622" s="66" t="s">
        <v>163</v>
      </c>
      <c r="F622" s="66" t="s">
        <v>58</v>
      </c>
      <c r="G622" s="38">
        <v>2017</v>
      </c>
      <c r="H622" s="46">
        <v>1</v>
      </c>
      <c r="I622" s="67" t="s">
        <v>144</v>
      </c>
      <c r="J622" s="16">
        <v>4000</v>
      </c>
      <c r="K622" s="16">
        <v>4000</v>
      </c>
      <c r="L622" s="44" t="s">
        <v>102</v>
      </c>
      <c r="M622" s="44" t="s">
        <v>102</v>
      </c>
      <c r="N622" s="38">
        <v>5</v>
      </c>
      <c r="O622" s="38">
        <v>50</v>
      </c>
      <c r="P622" s="17">
        <v>0.1</v>
      </c>
      <c r="Q622" s="16">
        <v>400</v>
      </c>
      <c r="R622" s="16">
        <v>3600</v>
      </c>
      <c r="S622" s="16">
        <f t="shared" si="104"/>
        <v>3600</v>
      </c>
      <c r="T622" s="16">
        <f>(S622/(Notes!$I$28+Notes!$I$52))*Notes!$I$33</f>
        <v>179.15587613809274</v>
      </c>
      <c r="U622" s="16">
        <f t="shared" si="105"/>
        <v>377.91558761380929</v>
      </c>
      <c r="V622" s="16">
        <f t="shared" si="106"/>
        <v>4157.07</v>
      </c>
      <c r="W622" s="79">
        <f t="shared" si="107"/>
        <v>8.5434809971348465E-5</v>
      </c>
      <c r="X622" s="75">
        <f t="shared" si="108"/>
        <v>3844.57</v>
      </c>
      <c r="Y622" s="75">
        <f t="shared" si="109"/>
        <v>13.58</v>
      </c>
      <c r="Z622" s="82">
        <f t="shared" si="110"/>
        <v>3858.15</v>
      </c>
    </row>
    <row r="623" spans="1:26" s="5" customFormat="1" ht="15" x14ac:dyDescent="0.2">
      <c r="A623" s="37">
        <v>620</v>
      </c>
      <c r="B623" s="177">
        <v>1.3</v>
      </c>
      <c r="C623" s="177" t="s">
        <v>99</v>
      </c>
      <c r="D623" s="37">
        <v>2</v>
      </c>
      <c r="E623" s="66" t="s">
        <v>163</v>
      </c>
      <c r="F623" s="66" t="s">
        <v>58</v>
      </c>
      <c r="G623" s="38">
        <v>2019</v>
      </c>
      <c r="H623" s="46">
        <v>1</v>
      </c>
      <c r="I623" s="67" t="s">
        <v>144</v>
      </c>
      <c r="J623" s="16">
        <v>4000</v>
      </c>
      <c r="K623" s="16">
        <v>4000</v>
      </c>
      <c r="L623" s="44" t="s">
        <v>102</v>
      </c>
      <c r="M623" s="44" t="s">
        <v>102</v>
      </c>
      <c r="N623" s="38">
        <v>3</v>
      </c>
      <c r="O623" s="38">
        <v>50</v>
      </c>
      <c r="P623" s="17">
        <v>0.06</v>
      </c>
      <c r="Q623" s="16">
        <v>240</v>
      </c>
      <c r="R623" s="16">
        <v>3760</v>
      </c>
      <c r="S623" s="16">
        <f t="shared" si="104"/>
        <v>3760</v>
      </c>
      <c r="T623" s="16">
        <f>(S623/(Notes!$I$28+Notes!$I$52))*Notes!$I$33</f>
        <v>187.11835952200795</v>
      </c>
      <c r="U623" s="16">
        <f t="shared" si="105"/>
        <v>394.71183595220083</v>
      </c>
      <c r="V623" s="16">
        <f t="shared" si="106"/>
        <v>4341.83</v>
      </c>
      <c r="W623" s="79">
        <f t="shared" si="107"/>
        <v>8.9231940038993803E-5</v>
      </c>
      <c r="X623" s="75">
        <f t="shared" si="108"/>
        <v>4015.44</v>
      </c>
      <c r="Y623" s="75">
        <f t="shared" si="109"/>
        <v>14.19</v>
      </c>
      <c r="Z623" s="82">
        <f t="shared" si="110"/>
        <v>4029.63</v>
      </c>
    </row>
    <row r="624" spans="1:26" s="5" customFormat="1" ht="15" x14ac:dyDescent="0.2">
      <c r="A624" s="37">
        <v>621</v>
      </c>
      <c r="B624" s="177">
        <v>1.3</v>
      </c>
      <c r="C624" s="177" t="s">
        <v>99</v>
      </c>
      <c r="D624" s="37">
        <v>2</v>
      </c>
      <c r="E624" s="66" t="s">
        <v>163</v>
      </c>
      <c r="F624" s="66" t="s">
        <v>58</v>
      </c>
      <c r="G624" s="38">
        <v>2020</v>
      </c>
      <c r="H624" s="46">
        <v>2</v>
      </c>
      <c r="I624" s="67" t="s">
        <v>144</v>
      </c>
      <c r="J624" s="16">
        <v>4000</v>
      </c>
      <c r="K624" s="16">
        <v>8000</v>
      </c>
      <c r="L624" s="44" t="s">
        <v>102</v>
      </c>
      <c r="M624" s="44" t="s">
        <v>102</v>
      </c>
      <c r="N624" s="38">
        <v>2</v>
      </c>
      <c r="O624" s="38">
        <v>50</v>
      </c>
      <c r="P624" s="17">
        <v>0.04</v>
      </c>
      <c r="Q624" s="16">
        <v>320</v>
      </c>
      <c r="R624" s="16">
        <v>7680</v>
      </c>
      <c r="S624" s="16">
        <f t="shared" si="104"/>
        <v>7680</v>
      </c>
      <c r="T624" s="16">
        <f>(S624/(Notes!$I$28+Notes!$I$52))*Notes!$I$33</f>
        <v>382.1992024279312</v>
      </c>
      <c r="U624" s="16">
        <f t="shared" si="105"/>
        <v>806.21992024279325</v>
      </c>
      <c r="V624" s="16">
        <f t="shared" si="106"/>
        <v>8868.42</v>
      </c>
      <c r="W624" s="79">
        <f t="shared" si="107"/>
        <v>1.8226101014563292E-4</v>
      </c>
      <c r="X624" s="75">
        <f t="shared" si="108"/>
        <v>8201.75</v>
      </c>
      <c r="Y624" s="75">
        <f t="shared" si="109"/>
        <v>28.98</v>
      </c>
      <c r="Z624" s="82">
        <f t="shared" si="110"/>
        <v>8230.73</v>
      </c>
    </row>
    <row r="625" spans="1:26" s="5" customFormat="1" ht="15" x14ac:dyDescent="0.2">
      <c r="A625" s="37">
        <v>622</v>
      </c>
      <c r="B625" s="177">
        <v>1.3</v>
      </c>
      <c r="C625" s="177" t="s">
        <v>99</v>
      </c>
      <c r="D625" s="37">
        <v>2</v>
      </c>
      <c r="E625" s="66" t="s">
        <v>163</v>
      </c>
      <c r="F625" s="66" t="s">
        <v>58</v>
      </c>
      <c r="G625" s="38">
        <v>2021</v>
      </c>
      <c r="H625" s="46">
        <v>3</v>
      </c>
      <c r="I625" s="67" t="s">
        <v>144</v>
      </c>
      <c r="J625" s="16">
        <v>4000</v>
      </c>
      <c r="K625" s="16">
        <v>12000</v>
      </c>
      <c r="L625" s="44" t="s">
        <v>102</v>
      </c>
      <c r="M625" s="44" t="s">
        <v>102</v>
      </c>
      <c r="N625" s="38">
        <v>1</v>
      </c>
      <c r="O625" s="38">
        <v>50</v>
      </c>
      <c r="P625" s="17">
        <v>0.02</v>
      </c>
      <c r="Q625" s="16">
        <v>240</v>
      </c>
      <c r="R625" s="16">
        <v>11760</v>
      </c>
      <c r="S625" s="16">
        <f t="shared" ref="S625:S632" si="111">R625</f>
        <v>11760</v>
      </c>
      <c r="T625" s="16">
        <f>(S625/(Notes!$I$28+Notes!$I$52))*Notes!$I$33</f>
        <v>585.24252871776957</v>
      </c>
      <c r="U625" s="16">
        <f t="shared" ref="U625:U632" si="112">(S625+T625)*0.1</f>
        <v>1234.5242528717772</v>
      </c>
      <c r="V625" s="16">
        <f t="shared" ref="V625:V632" si="113">ROUND(S625+T625+U625,2)</f>
        <v>13579.77</v>
      </c>
      <c r="W625" s="79">
        <f t="shared" ref="W625:W632" si="114">V625/($V$1418)</f>
        <v>2.7908721031991737E-4</v>
      </c>
      <c r="X625" s="75">
        <f t="shared" ref="X625:X632" si="115">ROUND(W625*($X$1),2)</f>
        <v>12558.92</v>
      </c>
      <c r="Y625" s="75">
        <f t="shared" ref="Y625:Y632" si="116">ROUND(W625*$Y$2,2)</f>
        <v>44.37</v>
      </c>
      <c r="Z625" s="82">
        <f t="shared" si="110"/>
        <v>12603.29</v>
      </c>
    </row>
    <row r="626" spans="1:26" s="5" customFormat="1" ht="15" x14ac:dyDescent="0.2">
      <c r="A626" s="37">
        <v>623</v>
      </c>
      <c r="B626" s="177">
        <v>1.3</v>
      </c>
      <c r="C626" s="177" t="s">
        <v>99</v>
      </c>
      <c r="D626" s="37">
        <v>3</v>
      </c>
      <c r="E626" s="66" t="s">
        <v>163</v>
      </c>
      <c r="F626" s="66" t="s">
        <v>58</v>
      </c>
      <c r="G626" s="38">
        <v>2010</v>
      </c>
      <c r="H626" s="46">
        <v>2</v>
      </c>
      <c r="I626" s="67" t="s">
        <v>144</v>
      </c>
      <c r="J626" s="16">
        <v>6000</v>
      </c>
      <c r="K626" s="16">
        <v>12000</v>
      </c>
      <c r="L626" s="44" t="s">
        <v>102</v>
      </c>
      <c r="M626" s="44" t="s">
        <v>102</v>
      </c>
      <c r="N626" s="38">
        <v>12</v>
      </c>
      <c r="O626" s="38">
        <v>50</v>
      </c>
      <c r="P626" s="17">
        <v>0.24</v>
      </c>
      <c r="Q626" s="16">
        <v>2880</v>
      </c>
      <c r="R626" s="16">
        <v>9120</v>
      </c>
      <c r="S626" s="16">
        <f t="shared" si="111"/>
        <v>9120</v>
      </c>
      <c r="T626" s="16">
        <f>(S626/(Notes!$I$28+Notes!$I$52))*Notes!$I$33</f>
        <v>453.86155288316826</v>
      </c>
      <c r="U626" s="16">
        <f t="shared" si="112"/>
        <v>957.3861552883169</v>
      </c>
      <c r="V626" s="16">
        <f t="shared" si="113"/>
        <v>10531.25</v>
      </c>
      <c r="W626" s="79">
        <f t="shared" si="114"/>
        <v>2.1643497523755041E-4</v>
      </c>
      <c r="X626" s="75">
        <f t="shared" si="115"/>
        <v>9739.57</v>
      </c>
      <c r="Y626" s="75">
        <f t="shared" si="116"/>
        <v>34.409999999999997</v>
      </c>
      <c r="Z626" s="82">
        <f t="shared" si="110"/>
        <v>9773.98</v>
      </c>
    </row>
    <row r="627" spans="1:26" s="5" customFormat="1" ht="15" x14ac:dyDescent="0.2">
      <c r="A627" s="37">
        <v>624</v>
      </c>
      <c r="B627" s="177">
        <v>1.3</v>
      </c>
      <c r="C627" s="177" t="s">
        <v>99</v>
      </c>
      <c r="D627" s="37">
        <v>3</v>
      </c>
      <c r="E627" s="66" t="s">
        <v>163</v>
      </c>
      <c r="F627" s="66" t="s">
        <v>58</v>
      </c>
      <c r="G627" s="38">
        <v>2013</v>
      </c>
      <c r="H627" s="46">
        <v>1</v>
      </c>
      <c r="I627" s="67" t="s">
        <v>144</v>
      </c>
      <c r="J627" s="16">
        <v>6000</v>
      </c>
      <c r="K627" s="16">
        <v>6000</v>
      </c>
      <c r="L627" s="44" t="s">
        <v>102</v>
      </c>
      <c r="M627" s="44" t="s">
        <v>102</v>
      </c>
      <c r="N627" s="38">
        <v>9</v>
      </c>
      <c r="O627" s="38">
        <v>50</v>
      </c>
      <c r="P627" s="17">
        <v>0.18</v>
      </c>
      <c r="Q627" s="16">
        <v>1080</v>
      </c>
      <c r="R627" s="16">
        <v>4920</v>
      </c>
      <c r="S627" s="16">
        <f t="shared" si="111"/>
        <v>4920</v>
      </c>
      <c r="T627" s="16">
        <f>(S627/(Notes!$I$28+Notes!$I$52))*Notes!$I$33</f>
        <v>244.84636405539339</v>
      </c>
      <c r="U627" s="16">
        <f t="shared" si="112"/>
        <v>516.48463640553939</v>
      </c>
      <c r="V627" s="16">
        <f t="shared" si="113"/>
        <v>5681.33</v>
      </c>
      <c r="W627" s="79">
        <f t="shared" si="114"/>
        <v>1.1676092751253196E-4</v>
      </c>
      <c r="X627" s="75">
        <f t="shared" si="115"/>
        <v>5254.24</v>
      </c>
      <c r="Y627" s="75">
        <f t="shared" si="116"/>
        <v>18.559999999999999</v>
      </c>
      <c r="Z627" s="82">
        <f t="shared" si="110"/>
        <v>5272.8</v>
      </c>
    </row>
    <row r="628" spans="1:26" s="5" customFormat="1" ht="15" x14ac:dyDescent="0.2">
      <c r="A628" s="37">
        <v>625</v>
      </c>
      <c r="B628" s="177">
        <v>1.3</v>
      </c>
      <c r="C628" s="177" t="s">
        <v>99</v>
      </c>
      <c r="D628" s="37">
        <v>4</v>
      </c>
      <c r="E628" s="66" t="s">
        <v>163</v>
      </c>
      <c r="F628" s="66" t="s">
        <v>58</v>
      </c>
      <c r="G628" s="38">
        <v>2013</v>
      </c>
      <c r="H628" s="46">
        <v>3</v>
      </c>
      <c r="I628" s="67" t="s">
        <v>144</v>
      </c>
      <c r="J628" s="16">
        <v>8500</v>
      </c>
      <c r="K628" s="16">
        <v>25500</v>
      </c>
      <c r="L628" s="44" t="s">
        <v>102</v>
      </c>
      <c r="M628" s="44" t="s">
        <v>102</v>
      </c>
      <c r="N628" s="38">
        <v>9</v>
      </c>
      <c r="O628" s="38">
        <v>50</v>
      </c>
      <c r="P628" s="17">
        <v>0.18</v>
      </c>
      <c r="Q628" s="16">
        <v>4590</v>
      </c>
      <c r="R628" s="16">
        <v>20910</v>
      </c>
      <c r="S628" s="16">
        <f t="shared" si="111"/>
        <v>20910</v>
      </c>
      <c r="T628" s="16">
        <f>(S628/(Notes!$I$28+Notes!$I$52))*Notes!$I$33</f>
        <v>1040.597047235422</v>
      </c>
      <c r="U628" s="16">
        <f t="shared" si="112"/>
        <v>2195.0597047235424</v>
      </c>
      <c r="V628" s="16">
        <f t="shared" si="113"/>
        <v>24145.66</v>
      </c>
      <c r="W628" s="79">
        <f t="shared" si="114"/>
        <v>4.9623409606592867E-4</v>
      </c>
      <c r="X628" s="75">
        <f t="shared" si="115"/>
        <v>22330.53</v>
      </c>
      <c r="Y628" s="75">
        <f t="shared" si="116"/>
        <v>78.900000000000006</v>
      </c>
      <c r="Z628" s="82">
        <f t="shared" si="110"/>
        <v>22409.43</v>
      </c>
    </row>
    <row r="629" spans="1:26" s="5" customFormat="1" ht="15" x14ac:dyDescent="0.2">
      <c r="A629" s="37">
        <v>626</v>
      </c>
      <c r="B629" s="177">
        <v>1.3</v>
      </c>
      <c r="C629" s="177" t="s">
        <v>99</v>
      </c>
      <c r="D629" s="37">
        <v>4</v>
      </c>
      <c r="E629" s="66" t="s">
        <v>163</v>
      </c>
      <c r="F629" s="66" t="s">
        <v>58</v>
      </c>
      <c r="G629" s="38">
        <v>2017</v>
      </c>
      <c r="H629" s="46">
        <v>1</v>
      </c>
      <c r="I629" s="67" t="s">
        <v>144</v>
      </c>
      <c r="J629" s="16">
        <v>8500</v>
      </c>
      <c r="K629" s="16">
        <v>8500</v>
      </c>
      <c r="L629" s="44" t="s">
        <v>102</v>
      </c>
      <c r="M629" s="44" t="s">
        <v>102</v>
      </c>
      <c r="N629" s="38">
        <v>5</v>
      </c>
      <c r="O629" s="38">
        <v>50</v>
      </c>
      <c r="P629" s="17">
        <v>0.1</v>
      </c>
      <c r="Q629" s="16">
        <v>850</v>
      </c>
      <c r="R629" s="16">
        <v>7650</v>
      </c>
      <c r="S629" s="16">
        <f t="shared" si="111"/>
        <v>7650</v>
      </c>
      <c r="T629" s="16">
        <f>(S629/(Notes!$I$28+Notes!$I$52))*Notes!$I$33</f>
        <v>380.70623679344703</v>
      </c>
      <c r="U629" s="16">
        <f t="shared" si="112"/>
        <v>803.07062367934475</v>
      </c>
      <c r="V629" s="16">
        <f t="shared" si="113"/>
        <v>8833.7800000000007</v>
      </c>
      <c r="W629" s="79">
        <f t="shared" si="114"/>
        <v>1.8154909963717205E-4</v>
      </c>
      <c r="X629" s="75">
        <f t="shared" si="115"/>
        <v>8169.71</v>
      </c>
      <c r="Y629" s="75">
        <f t="shared" si="116"/>
        <v>28.87</v>
      </c>
      <c r="Z629" s="82">
        <f t="shared" si="110"/>
        <v>8198.58</v>
      </c>
    </row>
    <row r="630" spans="1:26" s="5" customFormat="1" ht="15" x14ac:dyDescent="0.2">
      <c r="A630" s="37">
        <v>627</v>
      </c>
      <c r="B630" s="177">
        <v>1.3</v>
      </c>
      <c r="C630" s="177" t="s">
        <v>99</v>
      </c>
      <c r="D630" s="37">
        <v>6</v>
      </c>
      <c r="E630" s="66" t="s">
        <v>163</v>
      </c>
      <c r="F630" s="66" t="s">
        <v>58</v>
      </c>
      <c r="G630" s="38">
        <v>2013</v>
      </c>
      <c r="H630" s="46">
        <v>1</v>
      </c>
      <c r="I630" s="67" t="s">
        <v>144</v>
      </c>
      <c r="J630" s="16">
        <v>11000</v>
      </c>
      <c r="K630" s="16">
        <v>11000</v>
      </c>
      <c r="L630" s="44" t="s">
        <v>102</v>
      </c>
      <c r="M630" s="44" t="s">
        <v>102</v>
      </c>
      <c r="N630" s="38">
        <v>9</v>
      </c>
      <c r="O630" s="38">
        <v>50</v>
      </c>
      <c r="P630" s="17">
        <v>0.18</v>
      </c>
      <c r="Q630" s="16">
        <v>1980</v>
      </c>
      <c r="R630" s="16">
        <v>9020</v>
      </c>
      <c r="S630" s="16">
        <f t="shared" si="111"/>
        <v>9020</v>
      </c>
      <c r="T630" s="16">
        <f>(S630/(Notes!$I$28+Notes!$I$52))*Notes!$I$33</f>
        <v>448.88500076822123</v>
      </c>
      <c r="U630" s="16">
        <f t="shared" si="112"/>
        <v>946.8885000768222</v>
      </c>
      <c r="V630" s="16">
        <f t="shared" si="113"/>
        <v>10415.77</v>
      </c>
      <c r="W630" s="79">
        <f t="shared" si="114"/>
        <v>2.1406166618682688E-4</v>
      </c>
      <c r="X630" s="75">
        <f t="shared" si="115"/>
        <v>9632.77</v>
      </c>
      <c r="Y630" s="75">
        <f t="shared" si="116"/>
        <v>34.04</v>
      </c>
      <c r="Z630" s="82">
        <f t="shared" si="110"/>
        <v>9666.8100000000013</v>
      </c>
    </row>
    <row r="631" spans="1:26" s="5" customFormat="1" ht="15" x14ac:dyDescent="0.2">
      <c r="A631" s="37">
        <v>628</v>
      </c>
      <c r="B631" s="177">
        <v>1.3</v>
      </c>
      <c r="C631" s="177" t="s">
        <v>99</v>
      </c>
      <c r="D631" s="37">
        <v>6</v>
      </c>
      <c r="E631" s="66" t="s">
        <v>163</v>
      </c>
      <c r="F631" s="66" t="s">
        <v>58</v>
      </c>
      <c r="G631" s="38">
        <v>2016</v>
      </c>
      <c r="H631" s="46">
        <v>1</v>
      </c>
      <c r="I631" s="67" t="s">
        <v>144</v>
      </c>
      <c r="J631" s="16">
        <v>11000</v>
      </c>
      <c r="K631" s="16">
        <v>11000</v>
      </c>
      <c r="L631" s="44" t="s">
        <v>102</v>
      </c>
      <c r="M631" s="44" t="s">
        <v>102</v>
      </c>
      <c r="N631" s="38">
        <v>6</v>
      </c>
      <c r="O631" s="38">
        <v>50</v>
      </c>
      <c r="P631" s="17">
        <v>0.12</v>
      </c>
      <c r="Q631" s="16">
        <v>1320</v>
      </c>
      <c r="R631" s="16">
        <v>9680</v>
      </c>
      <c r="S631" s="16">
        <f t="shared" si="111"/>
        <v>9680</v>
      </c>
      <c r="T631" s="16">
        <f>(S631/(Notes!$I$28+Notes!$I$52))*Notes!$I$33</f>
        <v>481.7302447268716</v>
      </c>
      <c r="U631" s="16">
        <f t="shared" si="112"/>
        <v>1016.1730244726873</v>
      </c>
      <c r="V631" s="16">
        <f t="shared" si="113"/>
        <v>11177.9</v>
      </c>
      <c r="W631" s="79">
        <f t="shared" si="114"/>
        <v>2.2972472495741858E-4</v>
      </c>
      <c r="X631" s="75">
        <f t="shared" si="115"/>
        <v>10337.61</v>
      </c>
      <c r="Y631" s="75">
        <f t="shared" si="116"/>
        <v>36.53</v>
      </c>
      <c r="Z631" s="82">
        <f t="shared" si="110"/>
        <v>10374.140000000001</v>
      </c>
    </row>
    <row r="632" spans="1:26" s="5" customFormat="1" ht="15" x14ac:dyDescent="0.2">
      <c r="A632" s="37">
        <v>629</v>
      </c>
      <c r="B632" s="177">
        <v>1.3</v>
      </c>
      <c r="C632" s="177" t="s">
        <v>99</v>
      </c>
      <c r="D632" s="37">
        <v>6</v>
      </c>
      <c r="E632" s="66" t="s">
        <v>163</v>
      </c>
      <c r="F632" s="66" t="s">
        <v>58</v>
      </c>
      <c r="G632" s="38">
        <v>2019</v>
      </c>
      <c r="H632" s="46">
        <v>1</v>
      </c>
      <c r="I632" s="67" t="s">
        <v>144</v>
      </c>
      <c r="J632" s="16">
        <v>11000</v>
      </c>
      <c r="K632" s="16">
        <v>11000</v>
      </c>
      <c r="L632" s="44" t="s">
        <v>102</v>
      </c>
      <c r="M632" s="44" t="s">
        <v>102</v>
      </c>
      <c r="N632" s="38">
        <v>3</v>
      </c>
      <c r="O632" s="38">
        <v>50</v>
      </c>
      <c r="P632" s="17">
        <v>0.06</v>
      </c>
      <c r="Q632" s="16">
        <v>660</v>
      </c>
      <c r="R632" s="16">
        <v>10340</v>
      </c>
      <c r="S632" s="16">
        <f t="shared" si="111"/>
        <v>10340</v>
      </c>
      <c r="T632" s="16">
        <f>(S632/(Notes!$I$28+Notes!$I$52))*Notes!$I$33</f>
        <v>514.57548868552192</v>
      </c>
      <c r="U632" s="16">
        <f t="shared" si="112"/>
        <v>1085.4575488685521</v>
      </c>
      <c r="V632" s="16">
        <f t="shared" si="113"/>
        <v>11940.03</v>
      </c>
      <c r="W632" s="79">
        <f t="shared" si="114"/>
        <v>2.4538778372801035E-4</v>
      </c>
      <c r="X632" s="75">
        <f t="shared" si="115"/>
        <v>11042.45</v>
      </c>
      <c r="Y632" s="75">
        <f t="shared" si="116"/>
        <v>39.020000000000003</v>
      </c>
      <c r="Z632" s="82">
        <f t="shared" si="110"/>
        <v>11081.470000000001</v>
      </c>
    </row>
    <row r="633" spans="1:26" s="5" customFormat="1" ht="15" x14ac:dyDescent="0.2">
      <c r="A633" s="62">
        <v>630</v>
      </c>
      <c r="B633" s="62"/>
      <c r="C633" s="62"/>
      <c r="D633" s="62" t="s">
        <v>164</v>
      </c>
      <c r="E633" s="70"/>
      <c r="F633" s="70"/>
      <c r="G633" s="49"/>
      <c r="H633" s="50"/>
      <c r="I633" s="71"/>
      <c r="J633" s="39"/>
      <c r="K633" s="40">
        <f>SUM(K465:K632)</f>
        <v>14290250</v>
      </c>
      <c r="L633" s="40"/>
      <c r="M633" s="53"/>
      <c r="N633" s="45"/>
      <c r="O633" s="45"/>
      <c r="P633" s="57"/>
      <c r="Q633" s="40">
        <f t="shared" ref="Q633:Z633" si="117">SUM(Q465:Q632)</f>
        <v>8806242.5</v>
      </c>
      <c r="R633" s="40">
        <f t="shared" si="117"/>
        <v>5484007.5</v>
      </c>
      <c r="S633" s="40">
        <f>SUM(S465:S632)</f>
        <v>5484007.5</v>
      </c>
      <c r="T633" s="40">
        <f t="shared" si="117"/>
        <v>272914.49122510321</v>
      </c>
      <c r="U633" s="40">
        <f t="shared" si="117"/>
        <v>575692.19912251004</v>
      </c>
      <c r="V633" s="40">
        <f t="shared" si="117"/>
        <v>6332614.1799999988</v>
      </c>
      <c r="W633" s="80">
        <f t="shared" si="117"/>
        <v>0.13014591745873089</v>
      </c>
      <c r="X633" s="40">
        <f t="shared" si="117"/>
        <v>5856566.330000001</v>
      </c>
      <c r="Y633" s="40">
        <f t="shared" si="117"/>
        <v>20693.240000000002</v>
      </c>
      <c r="Z633" s="40">
        <f t="shared" si="117"/>
        <v>5877259.5699999994</v>
      </c>
    </row>
    <row r="634" spans="1:26" s="5" customFormat="1" ht="15" x14ac:dyDescent="0.2">
      <c r="A634" s="37">
        <v>631</v>
      </c>
      <c r="B634" s="177">
        <v>1.4</v>
      </c>
      <c r="C634" s="177" t="s">
        <v>99</v>
      </c>
      <c r="D634" s="37">
        <v>6</v>
      </c>
      <c r="E634" s="66" t="s">
        <v>165</v>
      </c>
      <c r="F634" s="66" t="s">
        <v>59</v>
      </c>
      <c r="G634" s="38">
        <v>1963</v>
      </c>
      <c r="H634" s="46">
        <v>1</v>
      </c>
      <c r="I634" s="67" t="s">
        <v>144</v>
      </c>
      <c r="J634" s="16">
        <v>5000</v>
      </c>
      <c r="K634" s="16">
        <v>5000</v>
      </c>
      <c r="L634" s="44" t="s">
        <v>102</v>
      </c>
      <c r="M634" s="44" t="s">
        <v>102</v>
      </c>
      <c r="N634" s="38">
        <v>59</v>
      </c>
      <c r="O634" s="38">
        <v>50</v>
      </c>
      <c r="P634" s="17">
        <v>1</v>
      </c>
      <c r="Q634" s="16">
        <v>5000</v>
      </c>
      <c r="R634" s="16">
        <v>0</v>
      </c>
      <c r="S634" s="16">
        <f t="shared" ref="S634:S665" si="118">R634</f>
        <v>0</v>
      </c>
      <c r="T634" s="16">
        <f>(S634/(Notes!$I$28+Notes!$I$52))*Notes!$I$33</f>
        <v>0</v>
      </c>
      <c r="U634" s="16">
        <f t="shared" ref="U634:U665" si="119">(S634+T634)*0.1</f>
        <v>0</v>
      </c>
      <c r="V634" s="16">
        <f t="shared" ref="V634:V665" si="120">ROUND(S634+T634+U634,2)</f>
        <v>0</v>
      </c>
      <c r="W634" s="79">
        <f t="shared" ref="W634:W665" si="121">V634/($V$1418)</f>
        <v>0</v>
      </c>
      <c r="X634" s="75">
        <f t="shared" ref="X634:X665" si="122">ROUND(W634*($X$1),2)</f>
        <v>0</v>
      </c>
      <c r="Y634" s="75">
        <f t="shared" ref="Y634:Y665" si="123">ROUND(W634*$Y$2,2)</f>
        <v>0</v>
      </c>
      <c r="Z634" s="82">
        <f t="shared" ref="Z634:Z697" si="124">X634+Y634</f>
        <v>0</v>
      </c>
    </row>
    <row r="635" spans="1:26" s="5" customFormat="1" ht="15" x14ac:dyDescent="0.2">
      <c r="A635" s="37">
        <v>632</v>
      </c>
      <c r="B635" s="177">
        <v>1.4</v>
      </c>
      <c r="C635" s="177" t="s">
        <v>99</v>
      </c>
      <c r="D635" s="37">
        <v>6</v>
      </c>
      <c r="E635" s="66" t="s">
        <v>165</v>
      </c>
      <c r="F635" s="66" t="s">
        <v>59</v>
      </c>
      <c r="G635" s="38">
        <v>1964</v>
      </c>
      <c r="H635" s="46">
        <v>1</v>
      </c>
      <c r="I635" s="67" t="s">
        <v>144</v>
      </c>
      <c r="J635" s="16">
        <v>5000</v>
      </c>
      <c r="K635" s="16">
        <v>5000</v>
      </c>
      <c r="L635" s="44" t="s">
        <v>102</v>
      </c>
      <c r="M635" s="44" t="s">
        <v>102</v>
      </c>
      <c r="N635" s="38">
        <v>58</v>
      </c>
      <c r="O635" s="38">
        <v>50</v>
      </c>
      <c r="P635" s="17">
        <v>1</v>
      </c>
      <c r="Q635" s="16">
        <v>5000</v>
      </c>
      <c r="R635" s="16">
        <v>0</v>
      </c>
      <c r="S635" s="16">
        <f t="shared" si="118"/>
        <v>0</v>
      </c>
      <c r="T635" s="16">
        <f>(S635/(Notes!$I$28+Notes!$I$52))*Notes!$I$33</f>
        <v>0</v>
      </c>
      <c r="U635" s="16">
        <f t="shared" si="119"/>
        <v>0</v>
      </c>
      <c r="V635" s="16">
        <f t="shared" si="120"/>
        <v>0</v>
      </c>
      <c r="W635" s="79">
        <f t="shared" si="121"/>
        <v>0</v>
      </c>
      <c r="X635" s="75">
        <f t="shared" si="122"/>
        <v>0</v>
      </c>
      <c r="Y635" s="75">
        <f t="shared" si="123"/>
        <v>0</v>
      </c>
      <c r="Z635" s="82">
        <f t="shared" si="124"/>
        <v>0</v>
      </c>
    </row>
    <row r="636" spans="1:26" s="5" customFormat="1" ht="15" x14ac:dyDescent="0.2">
      <c r="A636" s="37">
        <v>633</v>
      </c>
      <c r="B636" s="177">
        <v>1.4</v>
      </c>
      <c r="C636" s="177" t="s">
        <v>99</v>
      </c>
      <c r="D636" s="37">
        <v>6</v>
      </c>
      <c r="E636" s="66" t="s">
        <v>165</v>
      </c>
      <c r="F636" s="66" t="s">
        <v>59</v>
      </c>
      <c r="G636" s="38">
        <v>1965</v>
      </c>
      <c r="H636" s="46">
        <v>0</v>
      </c>
      <c r="I636" s="67" t="s">
        <v>144</v>
      </c>
      <c r="J636" s="16">
        <v>5000</v>
      </c>
      <c r="K636" s="16">
        <v>0</v>
      </c>
      <c r="L636" s="44" t="s">
        <v>102</v>
      </c>
      <c r="M636" s="44" t="s">
        <v>102</v>
      </c>
      <c r="N636" s="38">
        <v>57</v>
      </c>
      <c r="O636" s="38">
        <v>50</v>
      </c>
      <c r="P636" s="17">
        <v>1</v>
      </c>
      <c r="Q636" s="16">
        <v>0</v>
      </c>
      <c r="R636" s="16">
        <v>0</v>
      </c>
      <c r="S636" s="16">
        <f t="shared" si="118"/>
        <v>0</v>
      </c>
      <c r="T636" s="16">
        <f>(S636/(Notes!$I$28+Notes!$I$52))*Notes!$I$33</f>
        <v>0</v>
      </c>
      <c r="U636" s="16">
        <f t="shared" si="119"/>
        <v>0</v>
      </c>
      <c r="V636" s="16">
        <f t="shared" si="120"/>
        <v>0</v>
      </c>
      <c r="W636" s="79">
        <f t="shared" si="121"/>
        <v>0</v>
      </c>
      <c r="X636" s="75">
        <f t="shared" si="122"/>
        <v>0</v>
      </c>
      <c r="Y636" s="75">
        <f t="shared" si="123"/>
        <v>0</v>
      </c>
      <c r="Z636" s="82">
        <f t="shared" si="124"/>
        <v>0</v>
      </c>
    </row>
    <row r="637" spans="1:26" s="5" customFormat="1" ht="15" x14ac:dyDescent="0.2">
      <c r="A637" s="37">
        <v>634</v>
      </c>
      <c r="B637" s="177">
        <v>1.4</v>
      </c>
      <c r="C637" s="177" t="s">
        <v>99</v>
      </c>
      <c r="D637" s="37">
        <v>6</v>
      </c>
      <c r="E637" s="66" t="s">
        <v>165</v>
      </c>
      <c r="F637" s="66" t="s">
        <v>59</v>
      </c>
      <c r="G637" s="38">
        <v>1966</v>
      </c>
      <c r="H637" s="46">
        <v>2</v>
      </c>
      <c r="I637" s="67" t="s">
        <v>144</v>
      </c>
      <c r="J637" s="16">
        <v>5000</v>
      </c>
      <c r="K637" s="16">
        <v>10000</v>
      </c>
      <c r="L637" s="44" t="s">
        <v>102</v>
      </c>
      <c r="M637" s="44" t="s">
        <v>102</v>
      </c>
      <c r="N637" s="38">
        <v>56</v>
      </c>
      <c r="O637" s="38">
        <v>50</v>
      </c>
      <c r="P637" s="17">
        <v>1</v>
      </c>
      <c r="Q637" s="16">
        <v>10000</v>
      </c>
      <c r="R637" s="16">
        <v>0</v>
      </c>
      <c r="S637" s="16">
        <f t="shared" si="118"/>
        <v>0</v>
      </c>
      <c r="T637" s="16">
        <f>(S637/(Notes!$I$28+Notes!$I$52))*Notes!$I$33</f>
        <v>0</v>
      </c>
      <c r="U637" s="16">
        <f t="shared" si="119"/>
        <v>0</v>
      </c>
      <c r="V637" s="16">
        <f t="shared" si="120"/>
        <v>0</v>
      </c>
      <c r="W637" s="79">
        <f t="shared" si="121"/>
        <v>0</v>
      </c>
      <c r="X637" s="75">
        <f t="shared" si="122"/>
        <v>0</v>
      </c>
      <c r="Y637" s="75">
        <f t="shared" si="123"/>
        <v>0</v>
      </c>
      <c r="Z637" s="82">
        <f t="shared" si="124"/>
        <v>0</v>
      </c>
    </row>
    <row r="638" spans="1:26" s="5" customFormat="1" ht="15" x14ac:dyDescent="0.2">
      <c r="A638" s="37">
        <v>635</v>
      </c>
      <c r="B638" s="177">
        <v>1.4</v>
      </c>
      <c r="C638" s="177" t="s">
        <v>99</v>
      </c>
      <c r="D638" s="37">
        <v>6</v>
      </c>
      <c r="E638" s="66" t="s">
        <v>165</v>
      </c>
      <c r="F638" s="66" t="s">
        <v>59</v>
      </c>
      <c r="G638" s="38">
        <v>1967</v>
      </c>
      <c r="H638" s="46">
        <v>0</v>
      </c>
      <c r="I638" s="67" t="s">
        <v>144</v>
      </c>
      <c r="J638" s="16">
        <v>5000</v>
      </c>
      <c r="K638" s="16">
        <v>0</v>
      </c>
      <c r="L638" s="44" t="s">
        <v>102</v>
      </c>
      <c r="M638" s="44" t="s">
        <v>102</v>
      </c>
      <c r="N638" s="38">
        <v>55</v>
      </c>
      <c r="O638" s="38">
        <v>50</v>
      </c>
      <c r="P638" s="17">
        <v>1</v>
      </c>
      <c r="Q638" s="16">
        <v>0</v>
      </c>
      <c r="R638" s="16">
        <v>0</v>
      </c>
      <c r="S638" s="16">
        <f t="shared" si="118"/>
        <v>0</v>
      </c>
      <c r="T638" s="16">
        <f>(S638/(Notes!$I$28+Notes!$I$52))*Notes!$I$33</f>
        <v>0</v>
      </c>
      <c r="U638" s="16">
        <f t="shared" si="119"/>
        <v>0</v>
      </c>
      <c r="V638" s="16">
        <f t="shared" si="120"/>
        <v>0</v>
      </c>
      <c r="W638" s="79">
        <f t="shared" si="121"/>
        <v>0</v>
      </c>
      <c r="X638" s="75">
        <f t="shared" si="122"/>
        <v>0</v>
      </c>
      <c r="Y638" s="75">
        <f t="shared" si="123"/>
        <v>0</v>
      </c>
      <c r="Z638" s="82">
        <f t="shared" si="124"/>
        <v>0</v>
      </c>
    </row>
    <row r="639" spans="1:26" s="5" customFormat="1" ht="15" x14ac:dyDescent="0.2">
      <c r="A639" s="37">
        <v>636</v>
      </c>
      <c r="B639" s="177">
        <v>1.4</v>
      </c>
      <c r="C639" s="177" t="s">
        <v>99</v>
      </c>
      <c r="D639" s="37">
        <v>6</v>
      </c>
      <c r="E639" s="66" t="s">
        <v>165</v>
      </c>
      <c r="F639" s="66" t="s">
        <v>59</v>
      </c>
      <c r="G639" s="38">
        <v>1968</v>
      </c>
      <c r="H639" s="46">
        <v>0</v>
      </c>
      <c r="I639" s="67" t="s">
        <v>144</v>
      </c>
      <c r="J639" s="16">
        <v>5000</v>
      </c>
      <c r="K639" s="16">
        <v>0</v>
      </c>
      <c r="L639" s="44" t="s">
        <v>102</v>
      </c>
      <c r="M639" s="44" t="s">
        <v>102</v>
      </c>
      <c r="N639" s="38">
        <v>54</v>
      </c>
      <c r="O639" s="38">
        <v>50</v>
      </c>
      <c r="P639" s="17">
        <v>1</v>
      </c>
      <c r="Q639" s="16">
        <v>0</v>
      </c>
      <c r="R639" s="16">
        <v>0</v>
      </c>
      <c r="S639" s="16">
        <f t="shared" si="118"/>
        <v>0</v>
      </c>
      <c r="T639" s="16">
        <f>(S639/(Notes!$I$28+Notes!$I$52))*Notes!$I$33</f>
        <v>0</v>
      </c>
      <c r="U639" s="16">
        <f t="shared" si="119"/>
        <v>0</v>
      </c>
      <c r="V639" s="16">
        <f t="shared" si="120"/>
        <v>0</v>
      </c>
      <c r="W639" s="79">
        <f t="shared" si="121"/>
        <v>0</v>
      </c>
      <c r="X639" s="75">
        <f t="shared" si="122"/>
        <v>0</v>
      </c>
      <c r="Y639" s="75">
        <f t="shared" si="123"/>
        <v>0</v>
      </c>
      <c r="Z639" s="82">
        <f t="shared" si="124"/>
        <v>0</v>
      </c>
    </row>
    <row r="640" spans="1:26" s="5" customFormat="1" ht="15" x14ac:dyDescent="0.2">
      <c r="A640" s="37">
        <v>637</v>
      </c>
      <c r="B640" s="177">
        <v>1.4</v>
      </c>
      <c r="C640" s="177" t="s">
        <v>99</v>
      </c>
      <c r="D640" s="37">
        <v>6</v>
      </c>
      <c r="E640" s="66" t="s">
        <v>165</v>
      </c>
      <c r="F640" s="66" t="s">
        <v>59</v>
      </c>
      <c r="G640" s="38">
        <v>1969</v>
      </c>
      <c r="H640" s="46">
        <v>0</v>
      </c>
      <c r="I640" s="67" t="s">
        <v>144</v>
      </c>
      <c r="J640" s="16">
        <v>5000</v>
      </c>
      <c r="K640" s="16">
        <v>0</v>
      </c>
      <c r="L640" s="44" t="s">
        <v>102</v>
      </c>
      <c r="M640" s="44" t="s">
        <v>102</v>
      </c>
      <c r="N640" s="38">
        <v>53</v>
      </c>
      <c r="O640" s="38">
        <v>50</v>
      </c>
      <c r="P640" s="17">
        <v>1</v>
      </c>
      <c r="Q640" s="16">
        <v>0</v>
      </c>
      <c r="R640" s="16">
        <v>0</v>
      </c>
      <c r="S640" s="16">
        <f t="shared" si="118"/>
        <v>0</v>
      </c>
      <c r="T640" s="16">
        <f>(S640/(Notes!$I$28+Notes!$I$52))*Notes!$I$33</f>
        <v>0</v>
      </c>
      <c r="U640" s="16">
        <f t="shared" si="119"/>
        <v>0</v>
      </c>
      <c r="V640" s="16">
        <f t="shared" si="120"/>
        <v>0</v>
      </c>
      <c r="W640" s="79">
        <f t="shared" si="121"/>
        <v>0</v>
      </c>
      <c r="X640" s="75">
        <f t="shared" si="122"/>
        <v>0</v>
      </c>
      <c r="Y640" s="75">
        <f t="shared" si="123"/>
        <v>0</v>
      </c>
      <c r="Z640" s="82">
        <f t="shared" si="124"/>
        <v>0</v>
      </c>
    </row>
    <row r="641" spans="1:26" s="5" customFormat="1" ht="15" x14ac:dyDescent="0.2">
      <c r="A641" s="37">
        <v>638</v>
      </c>
      <c r="B641" s="177">
        <v>1.4</v>
      </c>
      <c r="C641" s="177" t="s">
        <v>99</v>
      </c>
      <c r="D641" s="37">
        <v>6</v>
      </c>
      <c r="E641" s="66" t="s">
        <v>165</v>
      </c>
      <c r="F641" s="66" t="s">
        <v>59</v>
      </c>
      <c r="G641" s="38">
        <v>1970</v>
      </c>
      <c r="H641" s="46">
        <v>0</v>
      </c>
      <c r="I641" s="67" t="s">
        <v>144</v>
      </c>
      <c r="J641" s="16">
        <v>5000</v>
      </c>
      <c r="K641" s="16">
        <v>0</v>
      </c>
      <c r="L641" s="44" t="s">
        <v>102</v>
      </c>
      <c r="M641" s="44" t="s">
        <v>102</v>
      </c>
      <c r="N641" s="38">
        <v>52</v>
      </c>
      <c r="O641" s="38">
        <v>50</v>
      </c>
      <c r="P641" s="17">
        <v>1</v>
      </c>
      <c r="Q641" s="16">
        <v>0</v>
      </c>
      <c r="R641" s="16">
        <v>0</v>
      </c>
      <c r="S641" s="16">
        <f t="shared" si="118"/>
        <v>0</v>
      </c>
      <c r="T641" s="16">
        <f>(S641/(Notes!$I$28+Notes!$I$52))*Notes!$I$33</f>
        <v>0</v>
      </c>
      <c r="U641" s="16">
        <f t="shared" si="119"/>
        <v>0</v>
      </c>
      <c r="V641" s="16">
        <f t="shared" si="120"/>
        <v>0</v>
      </c>
      <c r="W641" s="79">
        <f t="shared" si="121"/>
        <v>0</v>
      </c>
      <c r="X641" s="75">
        <f t="shared" si="122"/>
        <v>0</v>
      </c>
      <c r="Y641" s="75">
        <f t="shared" si="123"/>
        <v>0</v>
      </c>
      <c r="Z641" s="82">
        <f t="shared" si="124"/>
        <v>0</v>
      </c>
    </row>
    <row r="642" spans="1:26" s="5" customFormat="1" ht="15" x14ac:dyDescent="0.2">
      <c r="A642" s="37">
        <v>639</v>
      </c>
      <c r="B642" s="177">
        <v>1.4</v>
      </c>
      <c r="C642" s="177" t="s">
        <v>99</v>
      </c>
      <c r="D642" s="37">
        <v>6</v>
      </c>
      <c r="E642" s="66" t="s">
        <v>165</v>
      </c>
      <c r="F642" s="66" t="s">
        <v>59</v>
      </c>
      <c r="G642" s="38">
        <v>1971</v>
      </c>
      <c r="H642" s="46">
        <v>0</v>
      </c>
      <c r="I642" s="67" t="s">
        <v>144</v>
      </c>
      <c r="J642" s="16">
        <v>5000</v>
      </c>
      <c r="K642" s="16">
        <v>0</v>
      </c>
      <c r="L642" s="44" t="s">
        <v>102</v>
      </c>
      <c r="M642" s="44" t="s">
        <v>102</v>
      </c>
      <c r="N642" s="38">
        <v>51</v>
      </c>
      <c r="O642" s="38">
        <v>50</v>
      </c>
      <c r="P642" s="17">
        <v>1</v>
      </c>
      <c r="Q642" s="16">
        <v>0</v>
      </c>
      <c r="R642" s="16">
        <v>0</v>
      </c>
      <c r="S642" s="16">
        <f t="shared" si="118"/>
        <v>0</v>
      </c>
      <c r="T642" s="16">
        <f>(S642/(Notes!$I$28+Notes!$I$52))*Notes!$I$33</f>
        <v>0</v>
      </c>
      <c r="U642" s="16">
        <f t="shared" si="119"/>
        <v>0</v>
      </c>
      <c r="V642" s="16">
        <f t="shared" si="120"/>
        <v>0</v>
      </c>
      <c r="W642" s="79">
        <f t="shared" si="121"/>
        <v>0</v>
      </c>
      <c r="X642" s="75">
        <f t="shared" si="122"/>
        <v>0</v>
      </c>
      <c r="Y642" s="75">
        <f t="shared" si="123"/>
        <v>0</v>
      </c>
      <c r="Z642" s="82">
        <f t="shared" si="124"/>
        <v>0</v>
      </c>
    </row>
    <row r="643" spans="1:26" s="5" customFormat="1" ht="15" x14ac:dyDescent="0.2">
      <c r="A643" s="37">
        <v>640</v>
      </c>
      <c r="B643" s="177">
        <v>1.4</v>
      </c>
      <c r="C643" s="177" t="s">
        <v>99</v>
      </c>
      <c r="D643" s="37">
        <v>6</v>
      </c>
      <c r="E643" s="66" t="s">
        <v>165</v>
      </c>
      <c r="F643" s="66" t="s">
        <v>59</v>
      </c>
      <c r="G643" s="38">
        <v>1972</v>
      </c>
      <c r="H643" s="46">
        <v>3</v>
      </c>
      <c r="I643" s="67" t="s">
        <v>144</v>
      </c>
      <c r="J643" s="16">
        <v>5000</v>
      </c>
      <c r="K643" s="16">
        <v>15000</v>
      </c>
      <c r="L643" s="44" t="s">
        <v>102</v>
      </c>
      <c r="M643" s="44" t="s">
        <v>102</v>
      </c>
      <c r="N643" s="38">
        <v>50</v>
      </c>
      <c r="O643" s="38">
        <v>50</v>
      </c>
      <c r="P643" s="17">
        <v>1</v>
      </c>
      <c r="Q643" s="16">
        <v>15000</v>
      </c>
      <c r="R643" s="16">
        <v>0</v>
      </c>
      <c r="S643" s="16">
        <f t="shared" si="118"/>
        <v>0</v>
      </c>
      <c r="T643" s="16">
        <f>(S643/(Notes!$I$28+Notes!$I$52))*Notes!$I$33</f>
        <v>0</v>
      </c>
      <c r="U643" s="16">
        <f t="shared" si="119"/>
        <v>0</v>
      </c>
      <c r="V643" s="16">
        <f t="shared" si="120"/>
        <v>0</v>
      </c>
      <c r="W643" s="79">
        <f t="shared" si="121"/>
        <v>0</v>
      </c>
      <c r="X643" s="75">
        <f t="shared" si="122"/>
        <v>0</v>
      </c>
      <c r="Y643" s="75">
        <f t="shared" si="123"/>
        <v>0</v>
      </c>
      <c r="Z643" s="82">
        <f t="shared" si="124"/>
        <v>0</v>
      </c>
    </row>
    <row r="644" spans="1:26" s="5" customFormat="1" ht="15" x14ac:dyDescent="0.2">
      <c r="A644" s="37">
        <v>641</v>
      </c>
      <c r="B644" s="177">
        <v>1.4</v>
      </c>
      <c r="C644" s="177" t="s">
        <v>99</v>
      </c>
      <c r="D644" s="37">
        <v>6</v>
      </c>
      <c r="E644" s="66" t="s">
        <v>165</v>
      </c>
      <c r="F644" s="66" t="s">
        <v>59</v>
      </c>
      <c r="G644" s="38">
        <v>1973</v>
      </c>
      <c r="H644" s="46">
        <v>0</v>
      </c>
      <c r="I644" s="67" t="s">
        <v>144</v>
      </c>
      <c r="J644" s="16">
        <v>5000</v>
      </c>
      <c r="K644" s="16">
        <v>0</v>
      </c>
      <c r="L644" s="44" t="s">
        <v>102</v>
      </c>
      <c r="M644" s="44" t="s">
        <v>102</v>
      </c>
      <c r="N644" s="38">
        <v>49</v>
      </c>
      <c r="O644" s="38">
        <v>50</v>
      </c>
      <c r="P644" s="17">
        <v>0.98</v>
      </c>
      <c r="Q644" s="16">
        <v>0</v>
      </c>
      <c r="R644" s="16">
        <v>0</v>
      </c>
      <c r="S644" s="16">
        <f t="shared" si="118"/>
        <v>0</v>
      </c>
      <c r="T644" s="16">
        <f>(S644/(Notes!$I$28+Notes!$I$52))*Notes!$I$33</f>
        <v>0</v>
      </c>
      <c r="U644" s="16">
        <f t="shared" si="119"/>
        <v>0</v>
      </c>
      <c r="V644" s="16">
        <f t="shared" si="120"/>
        <v>0</v>
      </c>
      <c r="W644" s="79">
        <f t="shared" si="121"/>
        <v>0</v>
      </c>
      <c r="X644" s="75">
        <f t="shared" si="122"/>
        <v>0</v>
      </c>
      <c r="Y644" s="75">
        <f t="shared" si="123"/>
        <v>0</v>
      </c>
      <c r="Z644" s="82">
        <f t="shared" si="124"/>
        <v>0</v>
      </c>
    </row>
    <row r="645" spans="1:26" s="5" customFormat="1" ht="15" x14ac:dyDescent="0.2">
      <c r="A645" s="37">
        <v>642</v>
      </c>
      <c r="B645" s="177">
        <v>1.4</v>
      </c>
      <c r="C645" s="177" t="s">
        <v>99</v>
      </c>
      <c r="D645" s="37">
        <v>6</v>
      </c>
      <c r="E645" s="66" t="s">
        <v>165</v>
      </c>
      <c r="F645" s="66" t="s">
        <v>59</v>
      </c>
      <c r="G645" s="38">
        <v>1974</v>
      </c>
      <c r="H645" s="46">
        <v>0</v>
      </c>
      <c r="I645" s="67" t="s">
        <v>144</v>
      </c>
      <c r="J645" s="16">
        <v>5000</v>
      </c>
      <c r="K645" s="16">
        <v>0</v>
      </c>
      <c r="L645" s="44" t="s">
        <v>102</v>
      </c>
      <c r="M645" s="44" t="s">
        <v>102</v>
      </c>
      <c r="N645" s="38">
        <v>48</v>
      </c>
      <c r="O645" s="38">
        <v>50</v>
      </c>
      <c r="P645" s="17">
        <v>0.96</v>
      </c>
      <c r="Q645" s="16">
        <v>0</v>
      </c>
      <c r="R645" s="16">
        <v>0</v>
      </c>
      <c r="S645" s="16">
        <f t="shared" si="118"/>
        <v>0</v>
      </c>
      <c r="T645" s="16">
        <f>(S645/(Notes!$I$28+Notes!$I$52))*Notes!$I$33</f>
        <v>0</v>
      </c>
      <c r="U645" s="16">
        <f t="shared" si="119"/>
        <v>0</v>
      </c>
      <c r="V645" s="16">
        <f t="shared" si="120"/>
        <v>0</v>
      </c>
      <c r="W645" s="79">
        <f t="shared" si="121"/>
        <v>0</v>
      </c>
      <c r="X645" s="75">
        <f t="shared" si="122"/>
        <v>0</v>
      </c>
      <c r="Y645" s="75">
        <f t="shared" si="123"/>
        <v>0</v>
      </c>
      <c r="Z645" s="82">
        <f t="shared" si="124"/>
        <v>0</v>
      </c>
    </row>
    <row r="646" spans="1:26" s="5" customFormat="1" ht="15" x14ac:dyDescent="0.2">
      <c r="A646" s="37">
        <v>643</v>
      </c>
      <c r="B646" s="177">
        <v>1.4</v>
      </c>
      <c r="C646" s="177" t="s">
        <v>99</v>
      </c>
      <c r="D646" s="37">
        <v>6</v>
      </c>
      <c r="E646" s="66" t="s">
        <v>165</v>
      </c>
      <c r="F646" s="66" t="s">
        <v>59</v>
      </c>
      <c r="G646" s="38">
        <v>1975</v>
      </c>
      <c r="H646" s="46">
        <v>0</v>
      </c>
      <c r="I646" s="67" t="s">
        <v>144</v>
      </c>
      <c r="J646" s="16">
        <v>5000</v>
      </c>
      <c r="K646" s="16">
        <v>0</v>
      </c>
      <c r="L646" s="44" t="s">
        <v>102</v>
      </c>
      <c r="M646" s="44" t="s">
        <v>102</v>
      </c>
      <c r="N646" s="38">
        <v>47</v>
      </c>
      <c r="O646" s="38">
        <v>50</v>
      </c>
      <c r="P646" s="17">
        <v>0.94</v>
      </c>
      <c r="Q646" s="16">
        <v>0</v>
      </c>
      <c r="R646" s="16">
        <v>0</v>
      </c>
      <c r="S646" s="16">
        <f t="shared" si="118"/>
        <v>0</v>
      </c>
      <c r="T646" s="16">
        <f>(S646/(Notes!$I$28+Notes!$I$52))*Notes!$I$33</f>
        <v>0</v>
      </c>
      <c r="U646" s="16">
        <f t="shared" si="119"/>
        <v>0</v>
      </c>
      <c r="V646" s="16">
        <f t="shared" si="120"/>
        <v>0</v>
      </c>
      <c r="W646" s="79">
        <f t="shared" si="121"/>
        <v>0</v>
      </c>
      <c r="X646" s="75">
        <f t="shared" si="122"/>
        <v>0</v>
      </c>
      <c r="Y646" s="75">
        <f t="shared" si="123"/>
        <v>0</v>
      </c>
      <c r="Z646" s="82">
        <f t="shared" si="124"/>
        <v>0</v>
      </c>
    </row>
    <row r="647" spans="1:26" s="5" customFormat="1" ht="15" x14ac:dyDescent="0.2">
      <c r="A647" s="37">
        <v>644</v>
      </c>
      <c r="B647" s="177">
        <v>1.4</v>
      </c>
      <c r="C647" s="177" t="s">
        <v>99</v>
      </c>
      <c r="D647" s="37">
        <v>6</v>
      </c>
      <c r="E647" s="66" t="s">
        <v>165</v>
      </c>
      <c r="F647" s="66" t="s">
        <v>59</v>
      </c>
      <c r="G647" s="38">
        <v>1976</v>
      </c>
      <c r="H647" s="46">
        <v>1</v>
      </c>
      <c r="I647" s="67" t="s">
        <v>144</v>
      </c>
      <c r="J647" s="16">
        <v>5000</v>
      </c>
      <c r="K647" s="16">
        <v>5000</v>
      </c>
      <c r="L647" s="44" t="s">
        <v>102</v>
      </c>
      <c r="M647" s="44" t="s">
        <v>102</v>
      </c>
      <c r="N647" s="38">
        <v>46</v>
      </c>
      <c r="O647" s="38">
        <v>50</v>
      </c>
      <c r="P647" s="17">
        <v>0.92</v>
      </c>
      <c r="Q647" s="16">
        <v>4600</v>
      </c>
      <c r="R647" s="16">
        <v>400</v>
      </c>
      <c r="S647" s="16">
        <f t="shared" si="118"/>
        <v>400</v>
      </c>
      <c r="T647" s="16">
        <f>(S647/(Notes!$I$28+Notes!$I$52))*Notes!$I$33</f>
        <v>19.906208459788083</v>
      </c>
      <c r="U647" s="16">
        <f t="shared" si="119"/>
        <v>41.99062084597881</v>
      </c>
      <c r="V647" s="16">
        <f t="shared" si="120"/>
        <v>461.9</v>
      </c>
      <c r="W647" s="79">
        <f t="shared" si="121"/>
        <v>9.4928251691133077E-6</v>
      </c>
      <c r="X647" s="75">
        <f t="shared" si="122"/>
        <v>427.18</v>
      </c>
      <c r="Y647" s="75">
        <f t="shared" si="123"/>
        <v>1.51</v>
      </c>
      <c r="Z647" s="82">
        <f t="shared" si="124"/>
        <v>428.69</v>
      </c>
    </row>
    <row r="648" spans="1:26" s="5" customFormat="1" ht="15" x14ac:dyDescent="0.2">
      <c r="A648" s="37">
        <v>645</v>
      </c>
      <c r="B648" s="177">
        <v>1.4</v>
      </c>
      <c r="C648" s="177" t="s">
        <v>99</v>
      </c>
      <c r="D648" s="37">
        <v>6</v>
      </c>
      <c r="E648" s="66" t="s">
        <v>165</v>
      </c>
      <c r="F648" s="66" t="s">
        <v>59</v>
      </c>
      <c r="G648" s="38">
        <v>1977</v>
      </c>
      <c r="H648" s="46">
        <v>0</v>
      </c>
      <c r="I648" s="67" t="s">
        <v>144</v>
      </c>
      <c r="J648" s="16">
        <v>5000</v>
      </c>
      <c r="K648" s="16">
        <v>0</v>
      </c>
      <c r="L648" s="44" t="s">
        <v>102</v>
      </c>
      <c r="M648" s="44" t="s">
        <v>102</v>
      </c>
      <c r="N648" s="38">
        <v>45</v>
      </c>
      <c r="O648" s="38">
        <v>50</v>
      </c>
      <c r="P648" s="17">
        <v>0.9</v>
      </c>
      <c r="Q648" s="16">
        <v>0</v>
      </c>
      <c r="R648" s="16">
        <v>0</v>
      </c>
      <c r="S648" s="16">
        <f t="shared" si="118"/>
        <v>0</v>
      </c>
      <c r="T648" s="16">
        <f>(S648/(Notes!$I$28+Notes!$I$52))*Notes!$I$33</f>
        <v>0</v>
      </c>
      <c r="U648" s="16">
        <f t="shared" si="119"/>
        <v>0</v>
      </c>
      <c r="V648" s="16">
        <f t="shared" si="120"/>
        <v>0</v>
      </c>
      <c r="W648" s="79">
        <f t="shared" si="121"/>
        <v>0</v>
      </c>
      <c r="X648" s="75">
        <f t="shared" si="122"/>
        <v>0</v>
      </c>
      <c r="Y648" s="75">
        <f t="shared" si="123"/>
        <v>0</v>
      </c>
      <c r="Z648" s="82">
        <f t="shared" si="124"/>
        <v>0</v>
      </c>
    </row>
    <row r="649" spans="1:26" s="5" customFormat="1" ht="15" x14ac:dyDescent="0.2">
      <c r="A649" s="37">
        <v>646</v>
      </c>
      <c r="B649" s="177">
        <v>1.4</v>
      </c>
      <c r="C649" s="177" t="s">
        <v>99</v>
      </c>
      <c r="D649" s="37">
        <v>6</v>
      </c>
      <c r="E649" s="66" t="s">
        <v>165</v>
      </c>
      <c r="F649" s="66" t="s">
        <v>59</v>
      </c>
      <c r="G649" s="38">
        <v>1978</v>
      </c>
      <c r="H649" s="46">
        <v>4</v>
      </c>
      <c r="I649" s="67" t="s">
        <v>144</v>
      </c>
      <c r="J649" s="16">
        <v>5000</v>
      </c>
      <c r="K649" s="16">
        <v>20000</v>
      </c>
      <c r="L649" s="44" t="s">
        <v>102</v>
      </c>
      <c r="M649" s="44" t="s">
        <v>102</v>
      </c>
      <c r="N649" s="38">
        <v>44</v>
      </c>
      <c r="O649" s="38">
        <v>50</v>
      </c>
      <c r="P649" s="17">
        <v>0.88</v>
      </c>
      <c r="Q649" s="16">
        <v>17600</v>
      </c>
      <c r="R649" s="16">
        <v>2400</v>
      </c>
      <c r="S649" s="16">
        <f t="shared" si="118"/>
        <v>2400</v>
      </c>
      <c r="T649" s="16">
        <f>(S649/(Notes!$I$28+Notes!$I$52))*Notes!$I$33</f>
        <v>119.4372507587285</v>
      </c>
      <c r="U649" s="16">
        <f t="shared" si="119"/>
        <v>251.94372507587286</v>
      </c>
      <c r="V649" s="16">
        <f t="shared" si="120"/>
        <v>2771.38</v>
      </c>
      <c r="W649" s="79">
        <f t="shared" si="121"/>
        <v>5.6956539980898986E-5</v>
      </c>
      <c r="X649" s="75">
        <f t="shared" si="122"/>
        <v>2563.04</v>
      </c>
      <c r="Y649" s="75">
        <f t="shared" si="123"/>
        <v>9.06</v>
      </c>
      <c r="Z649" s="82">
        <f t="shared" si="124"/>
        <v>2572.1</v>
      </c>
    </row>
    <row r="650" spans="1:26" s="5" customFormat="1" ht="15" x14ac:dyDescent="0.2">
      <c r="A650" s="37">
        <v>647</v>
      </c>
      <c r="B650" s="177">
        <v>1.4</v>
      </c>
      <c r="C650" s="177" t="s">
        <v>99</v>
      </c>
      <c r="D650" s="37">
        <v>6</v>
      </c>
      <c r="E650" s="66" t="s">
        <v>165</v>
      </c>
      <c r="F650" s="66" t="s">
        <v>59</v>
      </c>
      <c r="G650" s="38">
        <v>1979</v>
      </c>
      <c r="H650" s="46">
        <v>6</v>
      </c>
      <c r="I650" s="67" t="s">
        <v>144</v>
      </c>
      <c r="J650" s="16">
        <v>5000</v>
      </c>
      <c r="K650" s="16">
        <v>30000</v>
      </c>
      <c r="L650" s="44" t="s">
        <v>102</v>
      </c>
      <c r="M650" s="44" t="s">
        <v>102</v>
      </c>
      <c r="N650" s="38">
        <v>43</v>
      </c>
      <c r="O650" s="38">
        <v>50</v>
      </c>
      <c r="P650" s="17">
        <v>0.86</v>
      </c>
      <c r="Q650" s="16">
        <v>25800</v>
      </c>
      <c r="R650" s="16">
        <v>4200</v>
      </c>
      <c r="S650" s="16">
        <f t="shared" si="118"/>
        <v>4200</v>
      </c>
      <c r="T650" s="16">
        <f>(S650/(Notes!$I$28+Notes!$I$52))*Notes!$I$33</f>
        <v>209.01518882777486</v>
      </c>
      <c r="U650" s="16">
        <f t="shared" si="119"/>
        <v>440.90151888277751</v>
      </c>
      <c r="V650" s="16">
        <f t="shared" si="120"/>
        <v>4849.92</v>
      </c>
      <c r="W650" s="79">
        <f t="shared" si="121"/>
        <v>9.9674047725018444E-5</v>
      </c>
      <c r="X650" s="75">
        <f t="shared" si="122"/>
        <v>4485.33</v>
      </c>
      <c r="Y650" s="75">
        <f t="shared" si="123"/>
        <v>15.85</v>
      </c>
      <c r="Z650" s="82">
        <f t="shared" si="124"/>
        <v>4501.18</v>
      </c>
    </row>
    <row r="651" spans="1:26" s="5" customFormat="1" ht="15" x14ac:dyDescent="0.2">
      <c r="A651" s="37">
        <v>648</v>
      </c>
      <c r="B651" s="177">
        <v>1.4</v>
      </c>
      <c r="C651" s="177" t="s">
        <v>99</v>
      </c>
      <c r="D651" s="37">
        <v>6</v>
      </c>
      <c r="E651" s="66" t="s">
        <v>165</v>
      </c>
      <c r="F651" s="66" t="s">
        <v>59</v>
      </c>
      <c r="G651" s="38">
        <v>1980</v>
      </c>
      <c r="H651" s="46">
        <v>4</v>
      </c>
      <c r="I651" s="67" t="s">
        <v>144</v>
      </c>
      <c r="J651" s="16">
        <v>5000</v>
      </c>
      <c r="K651" s="16">
        <v>20000</v>
      </c>
      <c r="L651" s="44" t="s">
        <v>102</v>
      </c>
      <c r="M651" s="44" t="s">
        <v>102</v>
      </c>
      <c r="N651" s="38">
        <v>42</v>
      </c>
      <c r="O651" s="38">
        <v>50</v>
      </c>
      <c r="P651" s="17">
        <v>0.84</v>
      </c>
      <c r="Q651" s="16">
        <v>16800</v>
      </c>
      <c r="R651" s="16">
        <v>3200</v>
      </c>
      <c r="S651" s="16">
        <f t="shared" si="118"/>
        <v>3200</v>
      </c>
      <c r="T651" s="16">
        <f>(S651/(Notes!$I$28+Notes!$I$52))*Notes!$I$33</f>
        <v>159.24966767830466</v>
      </c>
      <c r="U651" s="16">
        <f t="shared" si="119"/>
        <v>335.92496676783048</v>
      </c>
      <c r="V651" s="16">
        <f t="shared" si="120"/>
        <v>3695.17</v>
      </c>
      <c r="W651" s="79">
        <f t="shared" si="121"/>
        <v>7.5941984802235172E-5</v>
      </c>
      <c r="X651" s="75">
        <f t="shared" si="122"/>
        <v>3417.39</v>
      </c>
      <c r="Y651" s="75">
        <f t="shared" si="123"/>
        <v>12.07</v>
      </c>
      <c r="Z651" s="82">
        <f t="shared" si="124"/>
        <v>3429.46</v>
      </c>
    </row>
    <row r="652" spans="1:26" s="5" customFormat="1" ht="15" x14ac:dyDescent="0.2">
      <c r="A652" s="37">
        <v>649</v>
      </c>
      <c r="B652" s="177">
        <v>1.4</v>
      </c>
      <c r="C652" s="177" t="s">
        <v>99</v>
      </c>
      <c r="D652" s="37">
        <v>6</v>
      </c>
      <c r="E652" s="66" t="s">
        <v>165</v>
      </c>
      <c r="F652" s="66" t="s">
        <v>59</v>
      </c>
      <c r="G652" s="38">
        <v>1981</v>
      </c>
      <c r="H652" s="46">
        <v>4</v>
      </c>
      <c r="I652" s="67" t="s">
        <v>144</v>
      </c>
      <c r="J652" s="16">
        <v>5000</v>
      </c>
      <c r="K652" s="16">
        <v>20000</v>
      </c>
      <c r="L652" s="44" t="s">
        <v>102</v>
      </c>
      <c r="M652" s="44" t="s">
        <v>102</v>
      </c>
      <c r="N652" s="38">
        <v>41</v>
      </c>
      <c r="O652" s="38">
        <v>50</v>
      </c>
      <c r="P652" s="17">
        <v>0.82</v>
      </c>
      <c r="Q652" s="16">
        <v>16400</v>
      </c>
      <c r="R652" s="16">
        <v>3600</v>
      </c>
      <c r="S652" s="16">
        <f t="shared" si="118"/>
        <v>3600</v>
      </c>
      <c r="T652" s="16">
        <f>(S652/(Notes!$I$28+Notes!$I$52))*Notes!$I$33</f>
        <v>179.15587613809274</v>
      </c>
      <c r="U652" s="16">
        <f t="shared" si="119"/>
        <v>377.91558761380929</v>
      </c>
      <c r="V652" s="16">
        <f t="shared" si="120"/>
        <v>4157.07</v>
      </c>
      <c r="W652" s="79">
        <f t="shared" si="121"/>
        <v>8.5434809971348465E-5</v>
      </c>
      <c r="X652" s="75">
        <f t="shared" si="122"/>
        <v>3844.57</v>
      </c>
      <c r="Y652" s="75">
        <f t="shared" si="123"/>
        <v>13.58</v>
      </c>
      <c r="Z652" s="82">
        <f t="shared" si="124"/>
        <v>3858.15</v>
      </c>
    </row>
    <row r="653" spans="1:26" s="5" customFormat="1" ht="15" x14ac:dyDescent="0.2">
      <c r="A653" s="37">
        <v>650</v>
      </c>
      <c r="B653" s="177">
        <v>1.4</v>
      </c>
      <c r="C653" s="177" t="s">
        <v>99</v>
      </c>
      <c r="D653" s="37">
        <v>6</v>
      </c>
      <c r="E653" s="66" t="s">
        <v>165</v>
      </c>
      <c r="F653" s="66" t="s">
        <v>59</v>
      </c>
      <c r="G653" s="38">
        <v>1982</v>
      </c>
      <c r="H653" s="46">
        <v>2</v>
      </c>
      <c r="I653" s="67" t="s">
        <v>144</v>
      </c>
      <c r="J653" s="16">
        <v>5000</v>
      </c>
      <c r="K653" s="16">
        <v>10000</v>
      </c>
      <c r="L653" s="44" t="s">
        <v>102</v>
      </c>
      <c r="M653" s="44" t="s">
        <v>102</v>
      </c>
      <c r="N653" s="38">
        <v>40</v>
      </c>
      <c r="O653" s="38">
        <v>50</v>
      </c>
      <c r="P653" s="17">
        <v>0.8</v>
      </c>
      <c r="Q653" s="16">
        <v>8000</v>
      </c>
      <c r="R653" s="16">
        <v>2000</v>
      </c>
      <c r="S653" s="16">
        <f t="shared" si="118"/>
        <v>2000</v>
      </c>
      <c r="T653" s="16">
        <f>(S653/(Notes!$I$28+Notes!$I$52))*Notes!$I$33</f>
        <v>99.531042298940406</v>
      </c>
      <c r="U653" s="16">
        <f t="shared" si="119"/>
        <v>209.95310422989405</v>
      </c>
      <c r="V653" s="16">
        <f t="shared" si="120"/>
        <v>2309.48</v>
      </c>
      <c r="W653" s="79">
        <f t="shared" si="121"/>
        <v>4.7463714811785673E-5</v>
      </c>
      <c r="X653" s="75">
        <f t="shared" si="122"/>
        <v>2135.87</v>
      </c>
      <c r="Y653" s="75">
        <f t="shared" si="123"/>
        <v>7.55</v>
      </c>
      <c r="Z653" s="82">
        <f t="shared" si="124"/>
        <v>2143.42</v>
      </c>
    </row>
    <row r="654" spans="1:26" s="5" customFormat="1" ht="15" x14ac:dyDescent="0.2">
      <c r="A654" s="37">
        <v>651</v>
      </c>
      <c r="B654" s="177">
        <v>1.4</v>
      </c>
      <c r="C654" s="177" t="s">
        <v>99</v>
      </c>
      <c r="D654" s="37">
        <v>6</v>
      </c>
      <c r="E654" s="66" t="s">
        <v>165</v>
      </c>
      <c r="F654" s="66" t="s">
        <v>59</v>
      </c>
      <c r="G654" s="38">
        <v>1983</v>
      </c>
      <c r="H654" s="46">
        <v>2</v>
      </c>
      <c r="I654" s="67" t="s">
        <v>144</v>
      </c>
      <c r="J654" s="16">
        <v>5000</v>
      </c>
      <c r="K654" s="16">
        <v>10000</v>
      </c>
      <c r="L654" s="44" t="s">
        <v>102</v>
      </c>
      <c r="M654" s="44" t="s">
        <v>102</v>
      </c>
      <c r="N654" s="38">
        <v>39</v>
      </c>
      <c r="O654" s="38">
        <v>50</v>
      </c>
      <c r="P654" s="17">
        <v>0.78</v>
      </c>
      <c r="Q654" s="16">
        <v>7800</v>
      </c>
      <c r="R654" s="16">
        <v>2200</v>
      </c>
      <c r="S654" s="16">
        <f t="shared" si="118"/>
        <v>2200</v>
      </c>
      <c r="T654" s="16">
        <f>(S654/(Notes!$I$28+Notes!$I$52))*Notes!$I$33</f>
        <v>109.48414652883444</v>
      </c>
      <c r="U654" s="16">
        <f t="shared" si="119"/>
        <v>230.94841465288346</v>
      </c>
      <c r="V654" s="16">
        <f t="shared" si="120"/>
        <v>2540.4299999999998</v>
      </c>
      <c r="W654" s="79">
        <f t="shared" si="121"/>
        <v>5.2210127396342326E-5</v>
      </c>
      <c r="X654" s="75">
        <f t="shared" si="122"/>
        <v>2349.46</v>
      </c>
      <c r="Y654" s="75">
        <f t="shared" si="123"/>
        <v>8.3000000000000007</v>
      </c>
      <c r="Z654" s="82">
        <f t="shared" si="124"/>
        <v>2357.7600000000002</v>
      </c>
    </row>
    <row r="655" spans="1:26" s="5" customFormat="1" ht="15" x14ac:dyDescent="0.2">
      <c r="A655" s="37">
        <v>652</v>
      </c>
      <c r="B655" s="177">
        <v>1.4</v>
      </c>
      <c r="C655" s="177" t="s">
        <v>99</v>
      </c>
      <c r="D655" s="37">
        <v>6</v>
      </c>
      <c r="E655" s="66" t="s">
        <v>165</v>
      </c>
      <c r="F655" s="66" t="s">
        <v>59</v>
      </c>
      <c r="G655" s="38">
        <v>1984</v>
      </c>
      <c r="H655" s="46">
        <v>0</v>
      </c>
      <c r="I655" s="67" t="s">
        <v>144</v>
      </c>
      <c r="J655" s="16">
        <v>5000</v>
      </c>
      <c r="K655" s="16">
        <v>0</v>
      </c>
      <c r="L655" s="44" t="s">
        <v>102</v>
      </c>
      <c r="M655" s="44" t="s">
        <v>102</v>
      </c>
      <c r="N655" s="38">
        <v>38</v>
      </c>
      <c r="O655" s="38">
        <v>50</v>
      </c>
      <c r="P655" s="17">
        <v>0.76</v>
      </c>
      <c r="Q655" s="16">
        <v>0</v>
      </c>
      <c r="R655" s="16">
        <v>0</v>
      </c>
      <c r="S655" s="16">
        <f t="shared" si="118"/>
        <v>0</v>
      </c>
      <c r="T655" s="16">
        <f>(S655/(Notes!$I$28+Notes!$I$52))*Notes!$I$33</f>
        <v>0</v>
      </c>
      <c r="U655" s="16">
        <f t="shared" si="119"/>
        <v>0</v>
      </c>
      <c r="V655" s="16">
        <f t="shared" si="120"/>
        <v>0</v>
      </c>
      <c r="W655" s="79">
        <f t="shared" si="121"/>
        <v>0</v>
      </c>
      <c r="X655" s="75">
        <f t="shared" si="122"/>
        <v>0</v>
      </c>
      <c r="Y655" s="75">
        <f t="shared" si="123"/>
        <v>0</v>
      </c>
      <c r="Z655" s="82">
        <f t="shared" si="124"/>
        <v>0</v>
      </c>
    </row>
    <row r="656" spans="1:26" s="5" customFormat="1" ht="15" x14ac:dyDescent="0.2">
      <c r="A656" s="37">
        <v>653</v>
      </c>
      <c r="B656" s="177">
        <v>1.4</v>
      </c>
      <c r="C656" s="177" t="s">
        <v>99</v>
      </c>
      <c r="D656" s="37">
        <v>6</v>
      </c>
      <c r="E656" s="66" t="s">
        <v>165</v>
      </c>
      <c r="F656" s="66" t="s">
        <v>59</v>
      </c>
      <c r="G656" s="38">
        <v>1985</v>
      </c>
      <c r="H656" s="46">
        <v>0</v>
      </c>
      <c r="I656" s="67" t="s">
        <v>144</v>
      </c>
      <c r="J656" s="16">
        <v>5000</v>
      </c>
      <c r="K656" s="16">
        <v>0</v>
      </c>
      <c r="L656" s="44" t="s">
        <v>102</v>
      </c>
      <c r="M656" s="44" t="s">
        <v>102</v>
      </c>
      <c r="N656" s="38">
        <v>37</v>
      </c>
      <c r="O656" s="38">
        <v>50</v>
      </c>
      <c r="P656" s="17">
        <v>0.74</v>
      </c>
      <c r="Q656" s="16">
        <v>0</v>
      </c>
      <c r="R656" s="16">
        <v>0</v>
      </c>
      <c r="S656" s="16">
        <f t="shared" si="118"/>
        <v>0</v>
      </c>
      <c r="T656" s="16">
        <f>(S656/(Notes!$I$28+Notes!$I$52))*Notes!$I$33</f>
        <v>0</v>
      </c>
      <c r="U656" s="16">
        <f t="shared" si="119"/>
        <v>0</v>
      </c>
      <c r="V656" s="16">
        <f t="shared" si="120"/>
        <v>0</v>
      </c>
      <c r="W656" s="79">
        <f t="shared" si="121"/>
        <v>0</v>
      </c>
      <c r="X656" s="75">
        <f t="shared" si="122"/>
        <v>0</v>
      </c>
      <c r="Y656" s="75">
        <f t="shared" si="123"/>
        <v>0</v>
      </c>
      <c r="Z656" s="82">
        <f t="shared" si="124"/>
        <v>0</v>
      </c>
    </row>
    <row r="657" spans="1:26" s="5" customFormat="1" ht="15" x14ac:dyDescent="0.2">
      <c r="A657" s="37">
        <v>654</v>
      </c>
      <c r="B657" s="177">
        <v>1.4</v>
      </c>
      <c r="C657" s="177" t="s">
        <v>99</v>
      </c>
      <c r="D657" s="37">
        <v>6</v>
      </c>
      <c r="E657" s="66" t="s">
        <v>165</v>
      </c>
      <c r="F657" s="66" t="s">
        <v>59</v>
      </c>
      <c r="G657" s="38">
        <v>1986</v>
      </c>
      <c r="H657" s="46">
        <v>3</v>
      </c>
      <c r="I657" s="67" t="s">
        <v>144</v>
      </c>
      <c r="J657" s="16">
        <v>5000</v>
      </c>
      <c r="K657" s="16">
        <v>15000</v>
      </c>
      <c r="L657" s="44" t="s">
        <v>102</v>
      </c>
      <c r="M657" s="44" t="s">
        <v>102</v>
      </c>
      <c r="N657" s="38">
        <v>36</v>
      </c>
      <c r="O657" s="38">
        <v>50</v>
      </c>
      <c r="P657" s="17">
        <v>0.72</v>
      </c>
      <c r="Q657" s="16">
        <v>10800</v>
      </c>
      <c r="R657" s="16">
        <v>4200</v>
      </c>
      <c r="S657" s="16">
        <f t="shared" si="118"/>
        <v>4200</v>
      </c>
      <c r="T657" s="16">
        <f>(S657/(Notes!$I$28+Notes!$I$52))*Notes!$I$33</f>
        <v>209.01518882777486</v>
      </c>
      <c r="U657" s="16">
        <f t="shared" si="119"/>
        <v>440.90151888277751</v>
      </c>
      <c r="V657" s="16">
        <f t="shared" si="120"/>
        <v>4849.92</v>
      </c>
      <c r="W657" s="79">
        <f t="shared" si="121"/>
        <v>9.9674047725018444E-5</v>
      </c>
      <c r="X657" s="75">
        <f t="shared" si="122"/>
        <v>4485.33</v>
      </c>
      <c r="Y657" s="75">
        <f t="shared" si="123"/>
        <v>15.85</v>
      </c>
      <c r="Z657" s="82">
        <f t="shared" si="124"/>
        <v>4501.18</v>
      </c>
    </row>
    <row r="658" spans="1:26" s="5" customFormat="1" ht="15" x14ac:dyDescent="0.2">
      <c r="A658" s="37">
        <v>655</v>
      </c>
      <c r="B658" s="177">
        <v>1.4</v>
      </c>
      <c r="C658" s="177" t="s">
        <v>99</v>
      </c>
      <c r="D658" s="37">
        <v>6</v>
      </c>
      <c r="E658" s="66" t="s">
        <v>165</v>
      </c>
      <c r="F658" s="66" t="s">
        <v>59</v>
      </c>
      <c r="G658" s="38">
        <v>1987</v>
      </c>
      <c r="H658" s="46">
        <v>1</v>
      </c>
      <c r="I658" s="67" t="s">
        <v>144</v>
      </c>
      <c r="J658" s="16">
        <v>5000</v>
      </c>
      <c r="K658" s="16">
        <v>5000</v>
      </c>
      <c r="L658" s="44" t="s">
        <v>102</v>
      </c>
      <c r="M658" s="44" t="s">
        <v>102</v>
      </c>
      <c r="N658" s="38">
        <v>35</v>
      </c>
      <c r="O658" s="38">
        <v>50</v>
      </c>
      <c r="P658" s="17">
        <v>0.7</v>
      </c>
      <c r="Q658" s="16">
        <v>3500</v>
      </c>
      <c r="R658" s="16">
        <v>1500</v>
      </c>
      <c r="S658" s="16">
        <f t="shared" si="118"/>
        <v>1500</v>
      </c>
      <c r="T658" s="16">
        <f>(S658/(Notes!$I$28+Notes!$I$52))*Notes!$I$33</f>
        <v>74.648281724205304</v>
      </c>
      <c r="U658" s="16">
        <f t="shared" si="119"/>
        <v>157.46482817242054</v>
      </c>
      <c r="V658" s="16">
        <f t="shared" si="120"/>
        <v>1732.11</v>
      </c>
      <c r="W658" s="79">
        <f t="shared" si="121"/>
        <v>3.5597786108839256E-5</v>
      </c>
      <c r="X658" s="75">
        <f t="shared" si="122"/>
        <v>1601.9</v>
      </c>
      <c r="Y658" s="75">
        <f t="shared" si="123"/>
        <v>5.66</v>
      </c>
      <c r="Z658" s="82">
        <f t="shared" si="124"/>
        <v>1607.5600000000002</v>
      </c>
    </row>
    <row r="659" spans="1:26" s="5" customFormat="1" ht="15" x14ac:dyDescent="0.2">
      <c r="A659" s="37">
        <v>656</v>
      </c>
      <c r="B659" s="177">
        <v>1.4</v>
      </c>
      <c r="C659" s="177" t="s">
        <v>99</v>
      </c>
      <c r="D659" s="37">
        <v>6</v>
      </c>
      <c r="E659" s="66" t="s">
        <v>165</v>
      </c>
      <c r="F659" s="66" t="s">
        <v>59</v>
      </c>
      <c r="G659" s="38">
        <v>1988</v>
      </c>
      <c r="H659" s="46">
        <v>3</v>
      </c>
      <c r="I659" s="67" t="s">
        <v>144</v>
      </c>
      <c r="J659" s="16">
        <v>5000</v>
      </c>
      <c r="K659" s="16">
        <v>15000</v>
      </c>
      <c r="L659" s="44" t="s">
        <v>102</v>
      </c>
      <c r="M659" s="44" t="s">
        <v>102</v>
      </c>
      <c r="N659" s="38">
        <v>34</v>
      </c>
      <c r="O659" s="38">
        <v>50</v>
      </c>
      <c r="P659" s="17">
        <v>0.68</v>
      </c>
      <c r="Q659" s="16">
        <v>10200</v>
      </c>
      <c r="R659" s="16">
        <v>4800</v>
      </c>
      <c r="S659" s="16">
        <f t="shared" si="118"/>
        <v>4800</v>
      </c>
      <c r="T659" s="16">
        <f>(S659/(Notes!$I$28+Notes!$I$52))*Notes!$I$33</f>
        <v>238.87450151745699</v>
      </c>
      <c r="U659" s="16">
        <f t="shared" si="119"/>
        <v>503.88745015174572</v>
      </c>
      <c r="V659" s="16">
        <f t="shared" si="120"/>
        <v>5542.76</v>
      </c>
      <c r="W659" s="79">
        <f t="shared" si="121"/>
        <v>1.1391307996179797E-4</v>
      </c>
      <c r="X659" s="75">
        <f t="shared" si="122"/>
        <v>5126.09</v>
      </c>
      <c r="Y659" s="75">
        <f t="shared" si="123"/>
        <v>18.11</v>
      </c>
      <c r="Z659" s="82">
        <f t="shared" si="124"/>
        <v>5144.2</v>
      </c>
    </row>
    <row r="660" spans="1:26" s="5" customFormat="1" ht="15" x14ac:dyDescent="0.2">
      <c r="A660" s="37">
        <v>657</v>
      </c>
      <c r="B660" s="177">
        <v>1.4</v>
      </c>
      <c r="C660" s="177" t="s">
        <v>99</v>
      </c>
      <c r="D660" s="37">
        <v>6</v>
      </c>
      <c r="E660" s="66" t="s">
        <v>165</v>
      </c>
      <c r="F660" s="66" t="s">
        <v>59</v>
      </c>
      <c r="G660" s="38">
        <v>1989</v>
      </c>
      <c r="H660" s="46">
        <v>13</v>
      </c>
      <c r="I660" s="67" t="s">
        <v>144</v>
      </c>
      <c r="J660" s="16">
        <v>5000</v>
      </c>
      <c r="K660" s="16">
        <v>65000</v>
      </c>
      <c r="L660" s="44" t="s">
        <v>102</v>
      </c>
      <c r="M660" s="44" t="s">
        <v>102</v>
      </c>
      <c r="N660" s="38">
        <v>33</v>
      </c>
      <c r="O660" s="38">
        <v>50</v>
      </c>
      <c r="P660" s="17">
        <v>0.66</v>
      </c>
      <c r="Q660" s="16">
        <v>42900</v>
      </c>
      <c r="R660" s="16">
        <v>22100</v>
      </c>
      <c r="S660" s="16">
        <f t="shared" si="118"/>
        <v>22100</v>
      </c>
      <c r="T660" s="16">
        <f>(S660/(Notes!$I$28+Notes!$I$52))*Notes!$I$33</f>
        <v>1099.8180174032914</v>
      </c>
      <c r="U660" s="16">
        <f t="shared" si="119"/>
        <v>2319.981801740329</v>
      </c>
      <c r="V660" s="16">
        <f t="shared" si="120"/>
        <v>25519.8</v>
      </c>
      <c r="W660" s="79">
        <f t="shared" si="121"/>
        <v>5.2447499404792766E-4</v>
      </c>
      <c r="X660" s="75">
        <f t="shared" si="122"/>
        <v>23601.37</v>
      </c>
      <c r="Y660" s="75">
        <f t="shared" si="123"/>
        <v>83.39</v>
      </c>
      <c r="Z660" s="82">
        <f t="shared" si="124"/>
        <v>23684.76</v>
      </c>
    </row>
    <row r="661" spans="1:26" s="5" customFormat="1" ht="15" x14ac:dyDescent="0.2">
      <c r="A661" s="37">
        <v>658</v>
      </c>
      <c r="B661" s="177">
        <v>1.4</v>
      </c>
      <c r="C661" s="177" t="s">
        <v>99</v>
      </c>
      <c r="D661" s="37">
        <v>6</v>
      </c>
      <c r="E661" s="66" t="s">
        <v>165</v>
      </c>
      <c r="F661" s="66" t="s">
        <v>59</v>
      </c>
      <c r="G661" s="38">
        <v>1990</v>
      </c>
      <c r="H661" s="46">
        <v>8</v>
      </c>
      <c r="I661" s="67" t="s">
        <v>144</v>
      </c>
      <c r="J661" s="16">
        <v>5000</v>
      </c>
      <c r="K661" s="16">
        <v>40000</v>
      </c>
      <c r="L661" s="44" t="s">
        <v>102</v>
      </c>
      <c r="M661" s="44" t="s">
        <v>102</v>
      </c>
      <c r="N661" s="38">
        <v>32</v>
      </c>
      <c r="O661" s="38">
        <v>50</v>
      </c>
      <c r="P661" s="17">
        <v>0.64</v>
      </c>
      <c r="Q661" s="16">
        <v>25600</v>
      </c>
      <c r="R661" s="16">
        <v>14400</v>
      </c>
      <c r="S661" s="16">
        <f t="shared" si="118"/>
        <v>14400</v>
      </c>
      <c r="T661" s="16">
        <f>(S661/(Notes!$I$28+Notes!$I$52))*Notes!$I$33</f>
        <v>716.62350455237095</v>
      </c>
      <c r="U661" s="16">
        <f t="shared" si="119"/>
        <v>1511.6623504552372</v>
      </c>
      <c r="V661" s="16">
        <f t="shared" si="120"/>
        <v>16628.29</v>
      </c>
      <c r="W661" s="79">
        <f t="shared" si="121"/>
        <v>3.4173944540228437E-4</v>
      </c>
      <c r="X661" s="75">
        <f t="shared" si="122"/>
        <v>15378.28</v>
      </c>
      <c r="Y661" s="75">
        <f t="shared" si="123"/>
        <v>54.34</v>
      </c>
      <c r="Z661" s="82">
        <f t="shared" si="124"/>
        <v>15432.62</v>
      </c>
    </row>
    <row r="662" spans="1:26" s="5" customFormat="1" ht="15" x14ac:dyDescent="0.2">
      <c r="A662" s="37">
        <v>659</v>
      </c>
      <c r="B662" s="177">
        <v>1.4</v>
      </c>
      <c r="C662" s="177" t="s">
        <v>99</v>
      </c>
      <c r="D662" s="37">
        <v>6</v>
      </c>
      <c r="E662" s="66" t="s">
        <v>165</v>
      </c>
      <c r="F662" s="66" t="s">
        <v>59</v>
      </c>
      <c r="G662" s="38">
        <v>1991</v>
      </c>
      <c r="H662" s="46">
        <v>4</v>
      </c>
      <c r="I662" s="67" t="s">
        <v>144</v>
      </c>
      <c r="J662" s="16">
        <v>5000</v>
      </c>
      <c r="K662" s="16">
        <v>20000</v>
      </c>
      <c r="L662" s="44" t="s">
        <v>102</v>
      </c>
      <c r="M662" s="44" t="s">
        <v>102</v>
      </c>
      <c r="N662" s="38">
        <v>31</v>
      </c>
      <c r="O662" s="38">
        <v>50</v>
      </c>
      <c r="P662" s="17">
        <v>0.62</v>
      </c>
      <c r="Q662" s="16">
        <v>12400</v>
      </c>
      <c r="R662" s="16">
        <v>7600</v>
      </c>
      <c r="S662" s="16">
        <f t="shared" si="118"/>
        <v>7600</v>
      </c>
      <c r="T662" s="16">
        <f>(S662/(Notes!$I$28+Notes!$I$52))*Notes!$I$33</f>
        <v>378.21796073597352</v>
      </c>
      <c r="U662" s="16">
        <f t="shared" si="119"/>
        <v>797.8217960735974</v>
      </c>
      <c r="V662" s="16">
        <f t="shared" si="120"/>
        <v>8776.0400000000009</v>
      </c>
      <c r="W662" s="79">
        <f t="shared" si="121"/>
        <v>1.8036244511181028E-4</v>
      </c>
      <c r="X662" s="75">
        <f t="shared" si="122"/>
        <v>8116.31</v>
      </c>
      <c r="Y662" s="75">
        <f t="shared" si="123"/>
        <v>28.68</v>
      </c>
      <c r="Z662" s="82">
        <f t="shared" si="124"/>
        <v>8144.9900000000007</v>
      </c>
    </row>
    <row r="663" spans="1:26" s="5" customFormat="1" ht="15" x14ac:dyDescent="0.2">
      <c r="A663" s="37">
        <v>660</v>
      </c>
      <c r="B663" s="177">
        <v>1.4</v>
      </c>
      <c r="C663" s="177" t="s">
        <v>99</v>
      </c>
      <c r="D663" s="37">
        <v>6</v>
      </c>
      <c r="E663" s="66" t="s">
        <v>165</v>
      </c>
      <c r="F663" s="66" t="s">
        <v>59</v>
      </c>
      <c r="G663" s="38">
        <v>1992</v>
      </c>
      <c r="H663" s="46">
        <v>41</v>
      </c>
      <c r="I663" s="67" t="s">
        <v>144</v>
      </c>
      <c r="J663" s="16">
        <v>5000</v>
      </c>
      <c r="K663" s="16">
        <v>205000</v>
      </c>
      <c r="L663" s="44" t="s">
        <v>102</v>
      </c>
      <c r="M663" s="44" t="s">
        <v>102</v>
      </c>
      <c r="N663" s="38">
        <v>30</v>
      </c>
      <c r="O663" s="38">
        <v>50</v>
      </c>
      <c r="P663" s="17">
        <v>0.6</v>
      </c>
      <c r="Q663" s="16">
        <v>123000</v>
      </c>
      <c r="R663" s="16">
        <v>82000</v>
      </c>
      <c r="S663" s="16">
        <f t="shared" si="118"/>
        <v>82000</v>
      </c>
      <c r="T663" s="16">
        <f>(S663/(Notes!$I$28+Notes!$I$52))*Notes!$I$33</f>
        <v>4080.7727342565568</v>
      </c>
      <c r="U663" s="16">
        <f t="shared" si="119"/>
        <v>8608.077273425657</v>
      </c>
      <c r="V663" s="16">
        <f t="shared" si="120"/>
        <v>94688.85</v>
      </c>
      <c r="W663" s="79">
        <f t="shared" si="121"/>
        <v>1.9460158010703502E-3</v>
      </c>
      <c r="X663" s="75">
        <f t="shared" si="122"/>
        <v>87570.71</v>
      </c>
      <c r="Y663" s="75">
        <f t="shared" si="123"/>
        <v>309.42</v>
      </c>
      <c r="Z663" s="82">
        <f t="shared" si="124"/>
        <v>87880.13</v>
      </c>
    </row>
    <row r="664" spans="1:26" s="5" customFormat="1" ht="15" x14ac:dyDescent="0.2">
      <c r="A664" s="37">
        <v>661</v>
      </c>
      <c r="B664" s="177">
        <v>1.4</v>
      </c>
      <c r="C664" s="177" t="s">
        <v>99</v>
      </c>
      <c r="D664" s="37">
        <v>6</v>
      </c>
      <c r="E664" s="66" t="s">
        <v>165</v>
      </c>
      <c r="F664" s="66" t="s">
        <v>59</v>
      </c>
      <c r="G664" s="38">
        <v>1993</v>
      </c>
      <c r="H664" s="46">
        <v>27</v>
      </c>
      <c r="I664" s="67" t="s">
        <v>144</v>
      </c>
      <c r="J664" s="16">
        <v>5000</v>
      </c>
      <c r="K664" s="16">
        <v>135000</v>
      </c>
      <c r="L664" s="44" t="s">
        <v>102</v>
      </c>
      <c r="M664" s="44" t="s">
        <v>102</v>
      </c>
      <c r="N664" s="38">
        <v>29</v>
      </c>
      <c r="O664" s="38">
        <v>50</v>
      </c>
      <c r="P664" s="17">
        <v>0.57999999999999996</v>
      </c>
      <c r="Q664" s="16">
        <v>78300</v>
      </c>
      <c r="R664" s="16">
        <v>56700</v>
      </c>
      <c r="S664" s="16">
        <f t="shared" si="118"/>
        <v>56700</v>
      </c>
      <c r="T664" s="16">
        <f>(S664/(Notes!$I$28+Notes!$I$52))*Notes!$I$33</f>
        <v>2821.7050491749605</v>
      </c>
      <c r="U664" s="16">
        <f t="shared" si="119"/>
        <v>5952.1705049174961</v>
      </c>
      <c r="V664" s="16">
        <f t="shared" si="120"/>
        <v>65473.88</v>
      </c>
      <c r="W664" s="79">
        <f t="shared" si="121"/>
        <v>1.3455988222201871E-3</v>
      </c>
      <c r="X664" s="75">
        <f t="shared" si="122"/>
        <v>60551.95</v>
      </c>
      <c r="Y664" s="75">
        <f t="shared" si="123"/>
        <v>213.95</v>
      </c>
      <c r="Z664" s="82">
        <f t="shared" si="124"/>
        <v>60765.899999999994</v>
      </c>
    </row>
    <row r="665" spans="1:26" s="5" customFormat="1" ht="15" x14ac:dyDescent="0.2">
      <c r="A665" s="37">
        <v>662</v>
      </c>
      <c r="B665" s="177">
        <v>1.4</v>
      </c>
      <c r="C665" s="177" t="s">
        <v>99</v>
      </c>
      <c r="D665" s="37">
        <v>6</v>
      </c>
      <c r="E665" s="66" t="s">
        <v>165</v>
      </c>
      <c r="F665" s="66" t="s">
        <v>59</v>
      </c>
      <c r="G665" s="38">
        <v>1994</v>
      </c>
      <c r="H665" s="46">
        <v>24</v>
      </c>
      <c r="I665" s="67" t="s">
        <v>144</v>
      </c>
      <c r="J665" s="16">
        <v>5000</v>
      </c>
      <c r="K665" s="16">
        <v>120000</v>
      </c>
      <c r="L665" s="44" t="s">
        <v>102</v>
      </c>
      <c r="M665" s="44" t="s">
        <v>102</v>
      </c>
      <c r="N665" s="38">
        <v>28</v>
      </c>
      <c r="O665" s="38">
        <v>50</v>
      </c>
      <c r="P665" s="17">
        <v>0.56000000000000005</v>
      </c>
      <c r="Q665" s="16">
        <v>67200</v>
      </c>
      <c r="R665" s="16">
        <v>52800</v>
      </c>
      <c r="S665" s="16">
        <f t="shared" si="118"/>
        <v>52800</v>
      </c>
      <c r="T665" s="16">
        <f>(S665/(Notes!$I$28+Notes!$I$52))*Notes!$I$33</f>
        <v>2627.619516692027</v>
      </c>
      <c r="U665" s="16">
        <f t="shared" si="119"/>
        <v>5542.761951669203</v>
      </c>
      <c r="V665" s="16">
        <f t="shared" si="120"/>
        <v>60970.38</v>
      </c>
      <c r="W665" s="79">
        <f t="shared" si="121"/>
        <v>1.2530442906135584E-3</v>
      </c>
      <c r="X665" s="75">
        <f t="shared" si="122"/>
        <v>56386.99</v>
      </c>
      <c r="Y665" s="75">
        <f t="shared" si="123"/>
        <v>199.23</v>
      </c>
      <c r="Z665" s="82">
        <f t="shared" si="124"/>
        <v>56586.22</v>
      </c>
    </row>
    <row r="666" spans="1:26" s="5" customFormat="1" ht="15" x14ac:dyDescent="0.2">
      <c r="A666" s="37">
        <v>663</v>
      </c>
      <c r="B666" s="177">
        <v>1.4</v>
      </c>
      <c r="C666" s="177" t="s">
        <v>99</v>
      </c>
      <c r="D666" s="37">
        <v>6</v>
      </c>
      <c r="E666" s="66" t="s">
        <v>165</v>
      </c>
      <c r="F666" s="66" t="s">
        <v>59</v>
      </c>
      <c r="G666" s="38">
        <v>1995</v>
      </c>
      <c r="H666" s="46">
        <v>29</v>
      </c>
      <c r="I666" s="67" t="s">
        <v>144</v>
      </c>
      <c r="J666" s="16">
        <v>5000</v>
      </c>
      <c r="K666" s="16">
        <v>145000</v>
      </c>
      <c r="L666" s="44" t="s">
        <v>102</v>
      </c>
      <c r="M666" s="44" t="s">
        <v>102</v>
      </c>
      <c r="N666" s="38">
        <v>27</v>
      </c>
      <c r="O666" s="38">
        <v>50</v>
      </c>
      <c r="P666" s="17">
        <v>0.54</v>
      </c>
      <c r="Q666" s="16">
        <v>78300</v>
      </c>
      <c r="R666" s="16">
        <v>66700</v>
      </c>
      <c r="S666" s="16">
        <f t="shared" ref="S666:S697" si="125">R666</f>
        <v>66700</v>
      </c>
      <c r="T666" s="16">
        <f>(S666/(Notes!$I$28+Notes!$I$52))*Notes!$I$33</f>
        <v>3319.3602606696627</v>
      </c>
      <c r="U666" s="16">
        <f t="shared" ref="U666:U697" si="126">(S666+T666)*0.1</f>
        <v>7001.9360260669673</v>
      </c>
      <c r="V666" s="16">
        <f t="shared" ref="V666:V697" si="127">ROUND(S666+T666+U666,2)</f>
        <v>77021.3</v>
      </c>
      <c r="W666" s="79">
        <f t="shared" ref="W666:W697" si="128">V666/($V$1418)</f>
        <v>1.5829178073128965E-3</v>
      </c>
      <c r="X666" s="75">
        <f t="shared" ref="X666:X697" si="129">ROUND(W666*($X$1),2)</f>
        <v>71231.3</v>
      </c>
      <c r="Y666" s="75">
        <f t="shared" ref="Y666:Y697" si="130">ROUND(W666*$Y$2,2)</f>
        <v>251.68</v>
      </c>
      <c r="Z666" s="82">
        <f t="shared" si="124"/>
        <v>71482.98</v>
      </c>
    </row>
    <row r="667" spans="1:26" s="5" customFormat="1" ht="15" x14ac:dyDescent="0.2">
      <c r="A667" s="37">
        <v>664</v>
      </c>
      <c r="B667" s="177">
        <v>1.4</v>
      </c>
      <c r="C667" s="177" t="s">
        <v>99</v>
      </c>
      <c r="D667" s="37">
        <v>6</v>
      </c>
      <c r="E667" s="66" t="s">
        <v>165</v>
      </c>
      <c r="F667" s="66" t="s">
        <v>59</v>
      </c>
      <c r="G667" s="38">
        <v>1996</v>
      </c>
      <c r="H667" s="46">
        <v>24</v>
      </c>
      <c r="I667" s="67" t="s">
        <v>144</v>
      </c>
      <c r="J667" s="16">
        <v>5000</v>
      </c>
      <c r="K667" s="16">
        <v>120000</v>
      </c>
      <c r="L667" s="44" t="s">
        <v>102</v>
      </c>
      <c r="M667" s="44" t="s">
        <v>102</v>
      </c>
      <c r="N667" s="38">
        <v>26</v>
      </c>
      <c r="O667" s="38">
        <v>50</v>
      </c>
      <c r="P667" s="17">
        <v>0.52</v>
      </c>
      <c r="Q667" s="16">
        <v>62400</v>
      </c>
      <c r="R667" s="16">
        <v>57600</v>
      </c>
      <c r="S667" s="16">
        <f t="shared" si="125"/>
        <v>57600</v>
      </c>
      <c r="T667" s="16">
        <f>(S667/(Notes!$I$28+Notes!$I$52))*Notes!$I$33</f>
        <v>2866.4940182094838</v>
      </c>
      <c r="U667" s="16">
        <f t="shared" si="126"/>
        <v>6046.6494018209487</v>
      </c>
      <c r="V667" s="16">
        <f t="shared" si="127"/>
        <v>66513.14</v>
      </c>
      <c r="W667" s="79">
        <f t="shared" si="128"/>
        <v>1.3669573705753564E-3</v>
      </c>
      <c r="X667" s="75">
        <f t="shared" si="129"/>
        <v>61513.08</v>
      </c>
      <c r="Y667" s="75">
        <f t="shared" si="130"/>
        <v>217.35</v>
      </c>
      <c r="Z667" s="82">
        <f t="shared" si="124"/>
        <v>61730.43</v>
      </c>
    </row>
    <row r="668" spans="1:26" s="5" customFormat="1" ht="15" x14ac:dyDescent="0.2">
      <c r="A668" s="37">
        <v>665</v>
      </c>
      <c r="B668" s="177">
        <v>1.4</v>
      </c>
      <c r="C668" s="177" t="s">
        <v>99</v>
      </c>
      <c r="D668" s="37">
        <v>6</v>
      </c>
      <c r="E668" s="66" t="s">
        <v>165</v>
      </c>
      <c r="F668" s="66" t="s">
        <v>59</v>
      </c>
      <c r="G668" s="38">
        <v>1997</v>
      </c>
      <c r="H668" s="46">
        <v>21</v>
      </c>
      <c r="I668" s="67" t="s">
        <v>144</v>
      </c>
      <c r="J668" s="16">
        <v>5000</v>
      </c>
      <c r="K668" s="16">
        <v>105000</v>
      </c>
      <c r="L668" s="44" t="s">
        <v>102</v>
      </c>
      <c r="M668" s="44" t="s">
        <v>102</v>
      </c>
      <c r="N668" s="38">
        <v>25</v>
      </c>
      <c r="O668" s="38">
        <v>50</v>
      </c>
      <c r="P668" s="17">
        <v>0.5</v>
      </c>
      <c r="Q668" s="16">
        <v>52500</v>
      </c>
      <c r="R668" s="16">
        <v>52500</v>
      </c>
      <c r="S668" s="16">
        <f t="shared" si="125"/>
        <v>52500</v>
      </c>
      <c r="T668" s="16">
        <f>(S668/(Notes!$I$28+Notes!$I$52))*Notes!$I$33</f>
        <v>2612.6898603471859</v>
      </c>
      <c r="U668" s="16">
        <f t="shared" si="126"/>
        <v>5511.2689860347191</v>
      </c>
      <c r="V668" s="16">
        <f t="shared" si="127"/>
        <v>60623.96</v>
      </c>
      <c r="W668" s="79">
        <f t="shared" si="128"/>
        <v>1.2459247744951688E-3</v>
      </c>
      <c r="X668" s="75">
        <f t="shared" si="129"/>
        <v>56066.61</v>
      </c>
      <c r="Y668" s="75">
        <f t="shared" si="130"/>
        <v>198.1</v>
      </c>
      <c r="Z668" s="82">
        <f t="shared" si="124"/>
        <v>56264.71</v>
      </c>
    </row>
    <row r="669" spans="1:26" s="5" customFormat="1" ht="15" x14ac:dyDescent="0.2">
      <c r="A669" s="37">
        <v>666</v>
      </c>
      <c r="B669" s="177">
        <v>1.4</v>
      </c>
      <c r="C669" s="177" t="s">
        <v>99</v>
      </c>
      <c r="D669" s="37">
        <v>6</v>
      </c>
      <c r="E669" s="66" t="s">
        <v>165</v>
      </c>
      <c r="F669" s="66" t="s">
        <v>59</v>
      </c>
      <c r="G669" s="38">
        <v>1998</v>
      </c>
      <c r="H669" s="46">
        <v>49</v>
      </c>
      <c r="I669" s="67" t="s">
        <v>144</v>
      </c>
      <c r="J669" s="16">
        <v>5000</v>
      </c>
      <c r="K669" s="16">
        <v>245000</v>
      </c>
      <c r="L669" s="44" t="s">
        <v>102</v>
      </c>
      <c r="M669" s="44" t="s">
        <v>102</v>
      </c>
      <c r="N669" s="38">
        <v>24</v>
      </c>
      <c r="O669" s="38">
        <v>50</v>
      </c>
      <c r="P669" s="17">
        <v>0.48</v>
      </c>
      <c r="Q669" s="16">
        <v>117600</v>
      </c>
      <c r="R669" s="16">
        <v>127400</v>
      </c>
      <c r="S669" s="16">
        <f t="shared" si="125"/>
        <v>127400</v>
      </c>
      <c r="T669" s="16">
        <f>(S669/(Notes!$I$28+Notes!$I$52))*Notes!$I$33</f>
        <v>6340.1273944425038</v>
      </c>
      <c r="U669" s="16">
        <f t="shared" si="126"/>
        <v>13374.012739444252</v>
      </c>
      <c r="V669" s="16">
        <f t="shared" si="127"/>
        <v>147114.14000000001</v>
      </c>
      <c r="W669" s="79">
        <f t="shared" si="128"/>
        <v>3.0234440591566554E-3</v>
      </c>
      <c r="X669" s="75">
        <f t="shared" si="129"/>
        <v>136054.98000000001</v>
      </c>
      <c r="Y669" s="75">
        <f t="shared" si="130"/>
        <v>480.73</v>
      </c>
      <c r="Z669" s="82">
        <f t="shared" si="124"/>
        <v>136535.71000000002</v>
      </c>
    </row>
    <row r="670" spans="1:26" s="5" customFormat="1" ht="15" x14ac:dyDescent="0.2">
      <c r="A670" s="37">
        <v>667</v>
      </c>
      <c r="B670" s="177">
        <v>1.4</v>
      </c>
      <c r="C670" s="177" t="s">
        <v>99</v>
      </c>
      <c r="D670" s="37">
        <v>6</v>
      </c>
      <c r="E670" s="66" t="s">
        <v>165</v>
      </c>
      <c r="F670" s="66" t="s">
        <v>59</v>
      </c>
      <c r="G670" s="38">
        <v>1999</v>
      </c>
      <c r="H670" s="46">
        <v>60</v>
      </c>
      <c r="I670" s="67" t="s">
        <v>144</v>
      </c>
      <c r="J670" s="16">
        <v>5000</v>
      </c>
      <c r="K670" s="16">
        <v>300000</v>
      </c>
      <c r="L670" s="44" t="s">
        <v>102</v>
      </c>
      <c r="M670" s="44" t="s">
        <v>102</v>
      </c>
      <c r="N670" s="38">
        <v>23</v>
      </c>
      <c r="O670" s="38">
        <v>50</v>
      </c>
      <c r="P670" s="17">
        <v>0.46</v>
      </c>
      <c r="Q670" s="16">
        <v>138000</v>
      </c>
      <c r="R670" s="16">
        <v>162000</v>
      </c>
      <c r="S670" s="16">
        <f t="shared" si="125"/>
        <v>162000</v>
      </c>
      <c r="T670" s="16">
        <f>(S670/(Notes!$I$28+Notes!$I$52))*Notes!$I$33</f>
        <v>8062.0144262141739</v>
      </c>
      <c r="U670" s="16">
        <f t="shared" si="126"/>
        <v>17006.201442621419</v>
      </c>
      <c r="V670" s="16">
        <f t="shared" si="127"/>
        <v>187068.22</v>
      </c>
      <c r="W670" s="79">
        <f t="shared" si="128"/>
        <v>3.8445678873289145E-3</v>
      </c>
      <c r="X670" s="75">
        <f t="shared" si="129"/>
        <v>173005.55</v>
      </c>
      <c r="Y670" s="75">
        <f t="shared" si="130"/>
        <v>611.29</v>
      </c>
      <c r="Z670" s="82">
        <f t="shared" si="124"/>
        <v>173616.84</v>
      </c>
    </row>
    <row r="671" spans="1:26" s="5" customFormat="1" ht="15" x14ac:dyDescent="0.2">
      <c r="A671" s="37">
        <v>668</v>
      </c>
      <c r="B671" s="177">
        <v>1.4</v>
      </c>
      <c r="C671" s="177" t="s">
        <v>99</v>
      </c>
      <c r="D671" s="37">
        <v>6</v>
      </c>
      <c r="E671" s="66" t="s">
        <v>165</v>
      </c>
      <c r="F671" s="66" t="s">
        <v>59</v>
      </c>
      <c r="G671" s="38">
        <v>2000</v>
      </c>
      <c r="H671" s="46">
        <v>13</v>
      </c>
      <c r="I671" s="67" t="s">
        <v>144</v>
      </c>
      <c r="J671" s="16">
        <v>5000</v>
      </c>
      <c r="K671" s="16">
        <v>65000</v>
      </c>
      <c r="L671" s="44" t="s">
        <v>102</v>
      </c>
      <c r="M671" s="44" t="s">
        <v>102</v>
      </c>
      <c r="N671" s="38">
        <v>22</v>
      </c>
      <c r="O671" s="38">
        <v>50</v>
      </c>
      <c r="P671" s="17">
        <v>0.44</v>
      </c>
      <c r="Q671" s="16">
        <v>28600</v>
      </c>
      <c r="R671" s="16">
        <v>36400</v>
      </c>
      <c r="S671" s="16">
        <f t="shared" si="125"/>
        <v>36400</v>
      </c>
      <c r="T671" s="16">
        <f>(S671/(Notes!$I$28+Notes!$I$52))*Notes!$I$33</f>
        <v>1811.4649698407154</v>
      </c>
      <c r="U671" s="16">
        <f t="shared" si="126"/>
        <v>3821.1464969840717</v>
      </c>
      <c r="V671" s="16">
        <f t="shared" si="127"/>
        <v>42032.61</v>
      </c>
      <c r="W671" s="79">
        <f t="shared" si="128"/>
        <v>8.6384113039948847E-4</v>
      </c>
      <c r="X671" s="75">
        <f t="shared" si="129"/>
        <v>38872.85</v>
      </c>
      <c r="Y671" s="75">
        <f t="shared" si="130"/>
        <v>137.35</v>
      </c>
      <c r="Z671" s="82">
        <f t="shared" si="124"/>
        <v>39010.199999999997</v>
      </c>
    </row>
    <row r="672" spans="1:26" s="5" customFormat="1" ht="15" x14ac:dyDescent="0.2">
      <c r="A672" s="37">
        <v>669</v>
      </c>
      <c r="B672" s="177">
        <v>1.4</v>
      </c>
      <c r="C672" s="177" t="s">
        <v>99</v>
      </c>
      <c r="D672" s="37">
        <v>6</v>
      </c>
      <c r="E672" s="66" t="s">
        <v>165</v>
      </c>
      <c r="F672" s="66" t="s">
        <v>59</v>
      </c>
      <c r="G672" s="38">
        <v>2001</v>
      </c>
      <c r="H672" s="46">
        <v>24</v>
      </c>
      <c r="I672" s="67" t="s">
        <v>144</v>
      </c>
      <c r="J672" s="16">
        <v>5000</v>
      </c>
      <c r="K672" s="16">
        <v>120000</v>
      </c>
      <c r="L672" s="44" t="s">
        <v>102</v>
      </c>
      <c r="M672" s="44" t="s">
        <v>102</v>
      </c>
      <c r="N672" s="38">
        <v>21</v>
      </c>
      <c r="O672" s="38">
        <v>50</v>
      </c>
      <c r="P672" s="17">
        <v>0.42</v>
      </c>
      <c r="Q672" s="16">
        <v>50400</v>
      </c>
      <c r="R672" s="16">
        <v>69600</v>
      </c>
      <c r="S672" s="16">
        <f t="shared" si="125"/>
        <v>69600</v>
      </c>
      <c r="T672" s="16">
        <f>(S672/(Notes!$I$28+Notes!$I$52))*Notes!$I$33</f>
        <v>3463.680272003126</v>
      </c>
      <c r="U672" s="16">
        <f t="shared" si="126"/>
        <v>7306.368027200313</v>
      </c>
      <c r="V672" s="16">
        <f t="shared" si="127"/>
        <v>80370.05</v>
      </c>
      <c r="W672" s="79">
        <f t="shared" si="128"/>
        <v>1.6517402759967418E-3</v>
      </c>
      <c r="X672" s="75">
        <f t="shared" si="129"/>
        <v>74328.31</v>
      </c>
      <c r="Y672" s="75">
        <f t="shared" si="130"/>
        <v>262.63</v>
      </c>
      <c r="Z672" s="82">
        <f t="shared" si="124"/>
        <v>74590.94</v>
      </c>
    </row>
    <row r="673" spans="1:26" s="5" customFormat="1" ht="15" x14ac:dyDescent="0.2">
      <c r="A673" s="37">
        <v>670</v>
      </c>
      <c r="B673" s="177">
        <v>1.4</v>
      </c>
      <c r="C673" s="177" t="s">
        <v>99</v>
      </c>
      <c r="D673" s="37">
        <v>6</v>
      </c>
      <c r="E673" s="66" t="s">
        <v>165</v>
      </c>
      <c r="F673" s="66" t="s">
        <v>59</v>
      </c>
      <c r="G673" s="38">
        <v>2002</v>
      </c>
      <c r="H673" s="46">
        <v>0</v>
      </c>
      <c r="I673" s="67" t="s">
        <v>144</v>
      </c>
      <c r="J673" s="16">
        <v>5000</v>
      </c>
      <c r="K673" s="16">
        <v>0</v>
      </c>
      <c r="L673" s="44" t="s">
        <v>102</v>
      </c>
      <c r="M673" s="44" t="s">
        <v>102</v>
      </c>
      <c r="N673" s="38">
        <v>20</v>
      </c>
      <c r="O673" s="38">
        <v>50</v>
      </c>
      <c r="P673" s="17">
        <v>0.4</v>
      </c>
      <c r="Q673" s="16">
        <v>0</v>
      </c>
      <c r="R673" s="16">
        <v>0</v>
      </c>
      <c r="S673" s="16">
        <f t="shared" si="125"/>
        <v>0</v>
      </c>
      <c r="T673" s="16">
        <f>(S673/(Notes!$I$28+Notes!$I$52))*Notes!$I$33</f>
        <v>0</v>
      </c>
      <c r="U673" s="16">
        <f t="shared" si="126"/>
        <v>0</v>
      </c>
      <c r="V673" s="16">
        <f t="shared" si="127"/>
        <v>0</v>
      </c>
      <c r="W673" s="79">
        <f t="shared" si="128"/>
        <v>0</v>
      </c>
      <c r="X673" s="75">
        <f t="shared" si="129"/>
        <v>0</v>
      </c>
      <c r="Y673" s="75">
        <f t="shared" si="130"/>
        <v>0</v>
      </c>
      <c r="Z673" s="82">
        <f t="shared" si="124"/>
        <v>0</v>
      </c>
    </row>
    <row r="674" spans="1:26" s="5" customFormat="1" ht="15" x14ac:dyDescent="0.2">
      <c r="A674" s="37">
        <v>671</v>
      </c>
      <c r="B674" s="177">
        <v>1.4</v>
      </c>
      <c r="C674" s="177" t="s">
        <v>99</v>
      </c>
      <c r="D674" s="37">
        <v>6</v>
      </c>
      <c r="E674" s="66" t="s">
        <v>165</v>
      </c>
      <c r="F674" s="66" t="s">
        <v>59</v>
      </c>
      <c r="G674" s="38">
        <v>2003</v>
      </c>
      <c r="H674" s="46">
        <v>17</v>
      </c>
      <c r="I674" s="67" t="s">
        <v>144</v>
      </c>
      <c r="J674" s="16">
        <v>5000</v>
      </c>
      <c r="K674" s="16">
        <v>85000</v>
      </c>
      <c r="L674" s="44" t="s">
        <v>102</v>
      </c>
      <c r="M674" s="44" t="s">
        <v>102</v>
      </c>
      <c r="N674" s="38">
        <v>19</v>
      </c>
      <c r="O674" s="38">
        <v>50</v>
      </c>
      <c r="P674" s="17">
        <v>0.38</v>
      </c>
      <c r="Q674" s="16">
        <v>32300</v>
      </c>
      <c r="R674" s="16">
        <v>52700</v>
      </c>
      <c r="S674" s="16">
        <f t="shared" si="125"/>
        <v>52700</v>
      </c>
      <c r="T674" s="16">
        <f>(S674/(Notes!$I$28+Notes!$I$52))*Notes!$I$33</f>
        <v>2622.6429645770795</v>
      </c>
      <c r="U674" s="16">
        <f t="shared" si="126"/>
        <v>5532.264296457708</v>
      </c>
      <c r="V674" s="16">
        <f t="shared" si="127"/>
        <v>60854.91</v>
      </c>
      <c r="W674" s="79">
        <f t="shared" si="128"/>
        <v>1.2506711870797255E-3</v>
      </c>
      <c r="X674" s="75">
        <f t="shared" si="129"/>
        <v>56280.2</v>
      </c>
      <c r="Y674" s="75">
        <f t="shared" si="130"/>
        <v>198.86</v>
      </c>
      <c r="Z674" s="82">
        <f t="shared" si="124"/>
        <v>56479.06</v>
      </c>
    </row>
    <row r="675" spans="1:26" s="5" customFormat="1" ht="15" x14ac:dyDescent="0.2">
      <c r="A675" s="37">
        <v>672</v>
      </c>
      <c r="B675" s="177">
        <v>1.4</v>
      </c>
      <c r="C675" s="177" t="s">
        <v>99</v>
      </c>
      <c r="D675" s="37">
        <v>6</v>
      </c>
      <c r="E675" s="66" t="s">
        <v>165</v>
      </c>
      <c r="F675" s="66" t="s">
        <v>59</v>
      </c>
      <c r="G675" s="38">
        <v>2004</v>
      </c>
      <c r="H675" s="46">
        <v>15</v>
      </c>
      <c r="I675" s="67" t="s">
        <v>144</v>
      </c>
      <c r="J675" s="16">
        <v>5000</v>
      </c>
      <c r="K675" s="16">
        <v>75000</v>
      </c>
      <c r="L675" s="44" t="s">
        <v>102</v>
      </c>
      <c r="M675" s="44" t="s">
        <v>102</v>
      </c>
      <c r="N675" s="38">
        <v>18</v>
      </c>
      <c r="O675" s="38">
        <v>50</v>
      </c>
      <c r="P675" s="17">
        <v>0.36</v>
      </c>
      <c r="Q675" s="16">
        <v>27000</v>
      </c>
      <c r="R675" s="16">
        <v>48000</v>
      </c>
      <c r="S675" s="16">
        <f t="shared" si="125"/>
        <v>48000</v>
      </c>
      <c r="T675" s="16">
        <f>(S675/(Notes!$I$28+Notes!$I$52))*Notes!$I$33</f>
        <v>2388.7450151745697</v>
      </c>
      <c r="U675" s="16">
        <f t="shared" si="126"/>
        <v>5038.8745015174572</v>
      </c>
      <c r="V675" s="16">
        <f t="shared" si="127"/>
        <v>55427.62</v>
      </c>
      <c r="W675" s="79">
        <f t="shared" si="128"/>
        <v>1.1391312106517606E-3</v>
      </c>
      <c r="X675" s="75">
        <f t="shared" si="129"/>
        <v>51260.9</v>
      </c>
      <c r="Y675" s="75">
        <f t="shared" si="130"/>
        <v>181.12</v>
      </c>
      <c r="Z675" s="82">
        <f t="shared" si="124"/>
        <v>51442.020000000004</v>
      </c>
    </row>
    <row r="676" spans="1:26" s="5" customFormat="1" ht="15" x14ac:dyDescent="0.2">
      <c r="A676" s="37">
        <v>673</v>
      </c>
      <c r="B676" s="177">
        <v>1.4</v>
      </c>
      <c r="C676" s="177" t="s">
        <v>99</v>
      </c>
      <c r="D676" s="37">
        <v>6</v>
      </c>
      <c r="E676" s="66" t="s">
        <v>165</v>
      </c>
      <c r="F676" s="66" t="s">
        <v>59</v>
      </c>
      <c r="G676" s="38">
        <v>2005</v>
      </c>
      <c r="H676" s="46">
        <v>32</v>
      </c>
      <c r="I676" s="67" t="s">
        <v>144</v>
      </c>
      <c r="J676" s="16">
        <v>5000</v>
      </c>
      <c r="K676" s="16">
        <v>160000</v>
      </c>
      <c r="L676" s="44" t="s">
        <v>102</v>
      </c>
      <c r="M676" s="44" t="s">
        <v>102</v>
      </c>
      <c r="N676" s="38">
        <v>17</v>
      </c>
      <c r="O676" s="38">
        <v>50</v>
      </c>
      <c r="P676" s="17">
        <v>0.34</v>
      </c>
      <c r="Q676" s="16">
        <v>54400</v>
      </c>
      <c r="R676" s="16">
        <v>105600</v>
      </c>
      <c r="S676" s="16">
        <f t="shared" si="125"/>
        <v>105600</v>
      </c>
      <c r="T676" s="16">
        <f>(S676/(Notes!$I$28+Notes!$I$52))*Notes!$I$33</f>
        <v>5255.239033384054</v>
      </c>
      <c r="U676" s="16">
        <f t="shared" si="126"/>
        <v>11085.523903338406</v>
      </c>
      <c r="V676" s="16">
        <f t="shared" si="127"/>
        <v>121940.76</v>
      </c>
      <c r="W676" s="79">
        <f t="shared" si="128"/>
        <v>2.5060885812271168E-3</v>
      </c>
      <c r="X676" s="75">
        <f t="shared" si="129"/>
        <v>112773.99</v>
      </c>
      <c r="Y676" s="75">
        <f t="shared" si="130"/>
        <v>398.47</v>
      </c>
      <c r="Z676" s="82">
        <f t="shared" si="124"/>
        <v>113172.46</v>
      </c>
    </row>
    <row r="677" spans="1:26" s="5" customFormat="1" ht="15" x14ac:dyDescent="0.2">
      <c r="A677" s="37">
        <v>674</v>
      </c>
      <c r="B677" s="177">
        <v>1.4</v>
      </c>
      <c r="C677" s="177" t="s">
        <v>99</v>
      </c>
      <c r="D677" s="37">
        <v>6</v>
      </c>
      <c r="E677" s="66" t="s">
        <v>165</v>
      </c>
      <c r="F677" s="66" t="s">
        <v>59</v>
      </c>
      <c r="G677" s="38">
        <v>2006</v>
      </c>
      <c r="H677" s="46">
        <v>56</v>
      </c>
      <c r="I677" s="67" t="s">
        <v>144</v>
      </c>
      <c r="J677" s="16">
        <v>5000</v>
      </c>
      <c r="K677" s="16">
        <v>280000</v>
      </c>
      <c r="L677" s="44" t="s">
        <v>102</v>
      </c>
      <c r="M677" s="44" t="s">
        <v>102</v>
      </c>
      <c r="N677" s="38">
        <v>16</v>
      </c>
      <c r="O677" s="38">
        <v>50</v>
      </c>
      <c r="P677" s="17">
        <v>0.32</v>
      </c>
      <c r="Q677" s="16">
        <v>89600</v>
      </c>
      <c r="R677" s="16">
        <v>190400</v>
      </c>
      <c r="S677" s="16">
        <f t="shared" si="125"/>
        <v>190400</v>
      </c>
      <c r="T677" s="16">
        <f>(S677/(Notes!$I$28+Notes!$I$52))*Notes!$I$33</f>
        <v>9475.3552268591266</v>
      </c>
      <c r="U677" s="16">
        <f t="shared" si="126"/>
        <v>19987.535522685914</v>
      </c>
      <c r="V677" s="16">
        <f t="shared" si="127"/>
        <v>219862.89</v>
      </c>
      <c r="W677" s="79">
        <f t="shared" si="128"/>
        <v>4.5185537474474796E-3</v>
      </c>
      <c r="X677" s="75">
        <f t="shared" si="129"/>
        <v>203334.92</v>
      </c>
      <c r="Y677" s="75">
        <f t="shared" si="130"/>
        <v>718.45</v>
      </c>
      <c r="Z677" s="82">
        <f t="shared" si="124"/>
        <v>204053.37000000002</v>
      </c>
    </row>
    <row r="678" spans="1:26" s="5" customFormat="1" ht="15" x14ac:dyDescent="0.2">
      <c r="A678" s="37">
        <v>675</v>
      </c>
      <c r="B678" s="177">
        <v>1.4</v>
      </c>
      <c r="C678" s="177" t="s">
        <v>99</v>
      </c>
      <c r="D678" s="37">
        <v>6</v>
      </c>
      <c r="E678" s="66" t="s">
        <v>165</v>
      </c>
      <c r="F678" s="66" t="s">
        <v>59</v>
      </c>
      <c r="G678" s="38">
        <v>2007</v>
      </c>
      <c r="H678" s="46">
        <v>0</v>
      </c>
      <c r="I678" s="67" t="s">
        <v>144</v>
      </c>
      <c r="J678" s="16">
        <v>5000</v>
      </c>
      <c r="K678" s="16">
        <v>0</v>
      </c>
      <c r="L678" s="44" t="s">
        <v>102</v>
      </c>
      <c r="M678" s="44" t="s">
        <v>102</v>
      </c>
      <c r="N678" s="38">
        <v>15</v>
      </c>
      <c r="O678" s="38">
        <v>50</v>
      </c>
      <c r="P678" s="17">
        <v>0.3</v>
      </c>
      <c r="Q678" s="16">
        <v>0</v>
      </c>
      <c r="R678" s="16">
        <v>0</v>
      </c>
      <c r="S678" s="16">
        <f t="shared" si="125"/>
        <v>0</v>
      </c>
      <c r="T678" s="16">
        <f>(S678/(Notes!$I$28+Notes!$I$52))*Notes!$I$33</f>
        <v>0</v>
      </c>
      <c r="U678" s="16">
        <f t="shared" si="126"/>
        <v>0</v>
      </c>
      <c r="V678" s="16">
        <f t="shared" si="127"/>
        <v>0</v>
      </c>
      <c r="W678" s="79">
        <f t="shared" si="128"/>
        <v>0</v>
      </c>
      <c r="X678" s="75">
        <f t="shared" si="129"/>
        <v>0</v>
      </c>
      <c r="Y678" s="75">
        <f t="shared" si="130"/>
        <v>0</v>
      </c>
      <c r="Z678" s="82">
        <f t="shared" si="124"/>
        <v>0</v>
      </c>
    </row>
    <row r="679" spans="1:26" s="5" customFormat="1" ht="15" x14ac:dyDescent="0.2">
      <c r="A679" s="37">
        <v>676</v>
      </c>
      <c r="B679" s="177">
        <v>1.4</v>
      </c>
      <c r="C679" s="177" t="s">
        <v>99</v>
      </c>
      <c r="D679" s="37">
        <v>6</v>
      </c>
      <c r="E679" s="66" t="s">
        <v>165</v>
      </c>
      <c r="F679" s="66" t="s">
        <v>59</v>
      </c>
      <c r="G679" s="38">
        <v>2008</v>
      </c>
      <c r="H679" s="46">
        <v>7</v>
      </c>
      <c r="I679" s="67" t="s">
        <v>144</v>
      </c>
      <c r="J679" s="16">
        <v>5000</v>
      </c>
      <c r="K679" s="16">
        <v>35000</v>
      </c>
      <c r="L679" s="44" t="s">
        <v>102</v>
      </c>
      <c r="M679" s="44" t="s">
        <v>102</v>
      </c>
      <c r="N679" s="38">
        <v>14</v>
      </c>
      <c r="O679" s="38">
        <v>50</v>
      </c>
      <c r="P679" s="17">
        <v>0.28000000000000003</v>
      </c>
      <c r="Q679" s="16">
        <v>9800</v>
      </c>
      <c r="R679" s="16">
        <v>25200</v>
      </c>
      <c r="S679" s="16">
        <f t="shared" si="125"/>
        <v>25200</v>
      </c>
      <c r="T679" s="16">
        <f>(S679/(Notes!$I$28+Notes!$I$52))*Notes!$I$33</f>
        <v>1254.0911329666492</v>
      </c>
      <c r="U679" s="16">
        <f t="shared" si="126"/>
        <v>2645.4091132966651</v>
      </c>
      <c r="V679" s="16">
        <f t="shared" si="127"/>
        <v>29099.5</v>
      </c>
      <c r="W679" s="79">
        <f t="shared" si="128"/>
        <v>5.9804387531632976E-4</v>
      </c>
      <c r="X679" s="75">
        <f t="shared" si="129"/>
        <v>26911.97</v>
      </c>
      <c r="Y679" s="75">
        <f t="shared" si="130"/>
        <v>95.09</v>
      </c>
      <c r="Z679" s="82">
        <f t="shared" si="124"/>
        <v>27007.06</v>
      </c>
    </row>
    <row r="680" spans="1:26" s="5" customFormat="1" ht="15" x14ac:dyDescent="0.2">
      <c r="A680" s="37">
        <v>677</v>
      </c>
      <c r="B680" s="177">
        <v>1.4</v>
      </c>
      <c r="C680" s="177" t="s">
        <v>99</v>
      </c>
      <c r="D680" s="37">
        <v>6</v>
      </c>
      <c r="E680" s="66" t="s">
        <v>165</v>
      </c>
      <c r="F680" s="66" t="s">
        <v>59</v>
      </c>
      <c r="G680" s="38">
        <v>2009</v>
      </c>
      <c r="H680" s="46">
        <v>0</v>
      </c>
      <c r="I680" s="67" t="s">
        <v>144</v>
      </c>
      <c r="J680" s="16">
        <v>5000</v>
      </c>
      <c r="K680" s="16">
        <v>0</v>
      </c>
      <c r="L680" s="44" t="s">
        <v>102</v>
      </c>
      <c r="M680" s="44" t="s">
        <v>102</v>
      </c>
      <c r="N680" s="38">
        <v>13</v>
      </c>
      <c r="O680" s="38">
        <v>50</v>
      </c>
      <c r="P680" s="17">
        <v>0.26</v>
      </c>
      <c r="Q680" s="16">
        <v>0</v>
      </c>
      <c r="R680" s="16">
        <v>0</v>
      </c>
      <c r="S680" s="16">
        <f t="shared" si="125"/>
        <v>0</v>
      </c>
      <c r="T680" s="16">
        <f>(S680/(Notes!$I$28+Notes!$I$52))*Notes!$I$33</f>
        <v>0</v>
      </c>
      <c r="U680" s="16">
        <f t="shared" si="126"/>
        <v>0</v>
      </c>
      <c r="V680" s="16">
        <f t="shared" si="127"/>
        <v>0</v>
      </c>
      <c r="W680" s="79">
        <f t="shared" si="128"/>
        <v>0</v>
      </c>
      <c r="X680" s="75">
        <f t="shared" si="129"/>
        <v>0</v>
      </c>
      <c r="Y680" s="75">
        <f t="shared" si="130"/>
        <v>0</v>
      </c>
      <c r="Z680" s="82">
        <f t="shared" si="124"/>
        <v>0</v>
      </c>
    </row>
    <row r="681" spans="1:26" s="5" customFormat="1" ht="15" x14ac:dyDescent="0.2">
      <c r="A681" s="37">
        <v>678</v>
      </c>
      <c r="B681" s="177">
        <v>1.4</v>
      </c>
      <c r="C681" s="177" t="s">
        <v>99</v>
      </c>
      <c r="D681" s="37">
        <v>6</v>
      </c>
      <c r="E681" s="66" t="s">
        <v>165</v>
      </c>
      <c r="F681" s="66" t="s">
        <v>59</v>
      </c>
      <c r="G681" s="38">
        <v>2010</v>
      </c>
      <c r="H681" s="46">
        <v>0</v>
      </c>
      <c r="I681" s="67" t="s">
        <v>144</v>
      </c>
      <c r="J681" s="16">
        <v>5000</v>
      </c>
      <c r="K681" s="16">
        <v>0</v>
      </c>
      <c r="L681" s="44" t="s">
        <v>102</v>
      </c>
      <c r="M681" s="44" t="s">
        <v>102</v>
      </c>
      <c r="N681" s="38">
        <v>12</v>
      </c>
      <c r="O681" s="38">
        <v>50</v>
      </c>
      <c r="P681" s="17">
        <v>0.24</v>
      </c>
      <c r="Q681" s="16">
        <v>0</v>
      </c>
      <c r="R681" s="16">
        <v>0</v>
      </c>
      <c r="S681" s="16">
        <f t="shared" si="125"/>
        <v>0</v>
      </c>
      <c r="T681" s="16">
        <f>(S681/(Notes!$I$28+Notes!$I$52))*Notes!$I$33</f>
        <v>0</v>
      </c>
      <c r="U681" s="16">
        <f t="shared" si="126"/>
        <v>0</v>
      </c>
      <c r="V681" s="16">
        <f t="shared" si="127"/>
        <v>0</v>
      </c>
      <c r="W681" s="79">
        <f t="shared" si="128"/>
        <v>0</v>
      </c>
      <c r="X681" s="75">
        <f t="shared" si="129"/>
        <v>0</v>
      </c>
      <c r="Y681" s="75">
        <f t="shared" si="130"/>
        <v>0</v>
      </c>
      <c r="Z681" s="82">
        <f t="shared" si="124"/>
        <v>0</v>
      </c>
    </row>
    <row r="682" spans="1:26" s="5" customFormat="1" ht="15" x14ac:dyDescent="0.2">
      <c r="A682" s="37">
        <v>679</v>
      </c>
      <c r="B682" s="177">
        <v>1.4</v>
      </c>
      <c r="C682" s="177" t="s">
        <v>99</v>
      </c>
      <c r="D682" s="37">
        <v>6</v>
      </c>
      <c r="E682" s="66" t="s">
        <v>165</v>
      </c>
      <c r="F682" s="66" t="s">
        <v>59</v>
      </c>
      <c r="G682" s="38">
        <v>2011</v>
      </c>
      <c r="H682" s="46">
        <v>1</v>
      </c>
      <c r="I682" s="67" t="s">
        <v>144</v>
      </c>
      <c r="J682" s="16">
        <v>5000</v>
      </c>
      <c r="K682" s="16">
        <v>5000</v>
      </c>
      <c r="L682" s="44" t="s">
        <v>102</v>
      </c>
      <c r="M682" s="44" t="s">
        <v>102</v>
      </c>
      <c r="N682" s="38">
        <v>11</v>
      </c>
      <c r="O682" s="38">
        <v>50</v>
      </c>
      <c r="P682" s="17">
        <v>0.22</v>
      </c>
      <c r="Q682" s="16">
        <v>1100</v>
      </c>
      <c r="R682" s="16">
        <v>3900</v>
      </c>
      <c r="S682" s="16">
        <f t="shared" si="125"/>
        <v>3900</v>
      </c>
      <c r="T682" s="16">
        <f>(S682/(Notes!$I$28+Notes!$I$52))*Notes!$I$33</f>
        <v>194.08553248293381</v>
      </c>
      <c r="U682" s="16">
        <f t="shared" si="126"/>
        <v>409.4085532482934</v>
      </c>
      <c r="V682" s="16">
        <f t="shared" si="127"/>
        <v>4503.49</v>
      </c>
      <c r="W682" s="79">
        <f t="shared" si="128"/>
        <v>9.2554326089738242E-5</v>
      </c>
      <c r="X682" s="75">
        <f t="shared" si="129"/>
        <v>4164.9399999999996</v>
      </c>
      <c r="Y682" s="75">
        <f t="shared" si="130"/>
        <v>14.72</v>
      </c>
      <c r="Z682" s="82">
        <f t="shared" si="124"/>
        <v>4179.66</v>
      </c>
    </row>
    <row r="683" spans="1:26" s="5" customFormat="1" ht="15" x14ac:dyDescent="0.2">
      <c r="A683" s="37">
        <v>680</v>
      </c>
      <c r="B683" s="177">
        <v>1.4</v>
      </c>
      <c r="C683" s="177" t="s">
        <v>99</v>
      </c>
      <c r="D683" s="37">
        <v>6</v>
      </c>
      <c r="E683" s="66" t="s">
        <v>165</v>
      </c>
      <c r="F683" s="66" t="s">
        <v>59</v>
      </c>
      <c r="G683" s="38">
        <v>2012</v>
      </c>
      <c r="H683" s="46">
        <v>1</v>
      </c>
      <c r="I683" s="67" t="s">
        <v>144</v>
      </c>
      <c r="J683" s="16">
        <v>5000</v>
      </c>
      <c r="K683" s="16">
        <v>5000</v>
      </c>
      <c r="L683" s="44" t="s">
        <v>102</v>
      </c>
      <c r="M683" s="44" t="s">
        <v>102</v>
      </c>
      <c r="N683" s="38">
        <v>10</v>
      </c>
      <c r="O683" s="38">
        <v>50</v>
      </c>
      <c r="P683" s="17">
        <v>0.2</v>
      </c>
      <c r="Q683" s="16">
        <v>1000</v>
      </c>
      <c r="R683" s="16">
        <v>4000</v>
      </c>
      <c r="S683" s="16">
        <f t="shared" si="125"/>
        <v>4000</v>
      </c>
      <c r="T683" s="16">
        <f>(S683/(Notes!$I$28+Notes!$I$52))*Notes!$I$33</f>
        <v>199.06208459788081</v>
      </c>
      <c r="U683" s="16">
        <f t="shared" si="126"/>
        <v>419.9062084597881</v>
      </c>
      <c r="V683" s="16">
        <f t="shared" si="127"/>
        <v>4618.97</v>
      </c>
      <c r="W683" s="79">
        <f t="shared" si="128"/>
        <v>9.4927635140461784E-5</v>
      </c>
      <c r="X683" s="75">
        <f t="shared" si="129"/>
        <v>4271.74</v>
      </c>
      <c r="Y683" s="75">
        <f t="shared" si="130"/>
        <v>15.09</v>
      </c>
      <c r="Z683" s="82">
        <f t="shared" si="124"/>
        <v>4286.83</v>
      </c>
    </row>
    <row r="684" spans="1:26" s="5" customFormat="1" ht="15" x14ac:dyDescent="0.2">
      <c r="A684" s="37">
        <v>681</v>
      </c>
      <c r="B684" s="177">
        <v>1.4</v>
      </c>
      <c r="C684" s="177" t="s">
        <v>99</v>
      </c>
      <c r="D684" s="37">
        <v>6</v>
      </c>
      <c r="E684" s="66" t="s">
        <v>165</v>
      </c>
      <c r="F684" s="66" t="s">
        <v>59</v>
      </c>
      <c r="G684" s="38">
        <v>2013</v>
      </c>
      <c r="H684" s="46">
        <v>0</v>
      </c>
      <c r="I684" s="67" t="s">
        <v>144</v>
      </c>
      <c r="J684" s="16">
        <v>5000</v>
      </c>
      <c r="K684" s="16">
        <v>0</v>
      </c>
      <c r="L684" s="44" t="s">
        <v>102</v>
      </c>
      <c r="M684" s="44" t="s">
        <v>102</v>
      </c>
      <c r="N684" s="38">
        <v>9</v>
      </c>
      <c r="O684" s="38">
        <v>50</v>
      </c>
      <c r="P684" s="17">
        <v>0.18</v>
      </c>
      <c r="Q684" s="16">
        <v>0</v>
      </c>
      <c r="R684" s="16">
        <v>0</v>
      </c>
      <c r="S684" s="16">
        <f t="shared" si="125"/>
        <v>0</v>
      </c>
      <c r="T684" s="16">
        <f>(S684/(Notes!$I$28+Notes!$I$52))*Notes!$I$33</f>
        <v>0</v>
      </c>
      <c r="U684" s="16">
        <f t="shared" si="126"/>
        <v>0</v>
      </c>
      <c r="V684" s="16">
        <f t="shared" si="127"/>
        <v>0</v>
      </c>
      <c r="W684" s="79">
        <f t="shared" si="128"/>
        <v>0</v>
      </c>
      <c r="X684" s="75">
        <f t="shared" si="129"/>
        <v>0</v>
      </c>
      <c r="Y684" s="75">
        <f t="shared" si="130"/>
        <v>0</v>
      </c>
      <c r="Z684" s="82">
        <f t="shared" si="124"/>
        <v>0</v>
      </c>
    </row>
    <row r="685" spans="1:26" s="5" customFormat="1" ht="15" x14ac:dyDescent="0.2">
      <c r="A685" s="37">
        <v>682</v>
      </c>
      <c r="B685" s="177">
        <v>1.4</v>
      </c>
      <c r="C685" s="177" t="s">
        <v>99</v>
      </c>
      <c r="D685" s="37">
        <v>6</v>
      </c>
      <c r="E685" s="66" t="s">
        <v>165</v>
      </c>
      <c r="F685" s="66" t="s">
        <v>59</v>
      </c>
      <c r="G685" s="38">
        <v>2014</v>
      </c>
      <c r="H685" s="46">
        <v>13</v>
      </c>
      <c r="I685" s="67" t="s">
        <v>144</v>
      </c>
      <c r="J685" s="16">
        <v>5000</v>
      </c>
      <c r="K685" s="16">
        <v>65000</v>
      </c>
      <c r="L685" s="44" t="s">
        <v>102</v>
      </c>
      <c r="M685" s="44" t="s">
        <v>102</v>
      </c>
      <c r="N685" s="38">
        <v>8</v>
      </c>
      <c r="O685" s="38">
        <v>50</v>
      </c>
      <c r="P685" s="17">
        <v>0.16</v>
      </c>
      <c r="Q685" s="16">
        <v>10400</v>
      </c>
      <c r="R685" s="16">
        <v>54600</v>
      </c>
      <c r="S685" s="16">
        <f t="shared" si="125"/>
        <v>54600</v>
      </c>
      <c r="T685" s="16">
        <f>(S685/(Notes!$I$28+Notes!$I$52))*Notes!$I$33</f>
        <v>2717.1974547610735</v>
      </c>
      <c r="U685" s="16">
        <f t="shared" si="126"/>
        <v>5731.7197454761081</v>
      </c>
      <c r="V685" s="16">
        <f t="shared" si="127"/>
        <v>63048.92</v>
      </c>
      <c r="W685" s="79">
        <f t="shared" si="128"/>
        <v>1.295761798357678E-3</v>
      </c>
      <c r="X685" s="75">
        <f t="shared" si="129"/>
        <v>58309.279999999999</v>
      </c>
      <c r="Y685" s="75">
        <f t="shared" si="130"/>
        <v>206.03</v>
      </c>
      <c r="Z685" s="82">
        <f t="shared" si="124"/>
        <v>58515.31</v>
      </c>
    </row>
    <row r="686" spans="1:26" s="5" customFormat="1" ht="15" x14ac:dyDescent="0.2">
      <c r="A686" s="37">
        <v>683</v>
      </c>
      <c r="B686" s="177">
        <v>1.4</v>
      </c>
      <c r="C686" s="177" t="s">
        <v>99</v>
      </c>
      <c r="D686" s="37">
        <v>6</v>
      </c>
      <c r="E686" s="66" t="s">
        <v>165</v>
      </c>
      <c r="F686" s="66" t="s">
        <v>59</v>
      </c>
      <c r="G686" s="38">
        <v>2015</v>
      </c>
      <c r="H686" s="46">
        <v>5</v>
      </c>
      <c r="I686" s="67" t="s">
        <v>144</v>
      </c>
      <c r="J686" s="16">
        <v>5000</v>
      </c>
      <c r="K686" s="16">
        <v>25000</v>
      </c>
      <c r="L686" s="44" t="s">
        <v>102</v>
      </c>
      <c r="M686" s="44" t="s">
        <v>102</v>
      </c>
      <c r="N686" s="38">
        <v>7</v>
      </c>
      <c r="O686" s="38">
        <v>50</v>
      </c>
      <c r="P686" s="17">
        <v>0.14000000000000001</v>
      </c>
      <c r="Q686" s="16">
        <v>3500</v>
      </c>
      <c r="R686" s="16">
        <v>21500</v>
      </c>
      <c r="S686" s="16">
        <f t="shared" si="125"/>
        <v>21500</v>
      </c>
      <c r="T686" s="16">
        <f>(S686/(Notes!$I$28+Notes!$I$52))*Notes!$I$33</f>
        <v>1069.9587047136094</v>
      </c>
      <c r="U686" s="16">
        <f t="shared" si="126"/>
        <v>2256.9958704713608</v>
      </c>
      <c r="V686" s="16">
        <f t="shared" si="127"/>
        <v>24826.95</v>
      </c>
      <c r="W686" s="79">
        <f t="shared" si="128"/>
        <v>5.1023575629425774E-4</v>
      </c>
      <c r="X686" s="75">
        <f t="shared" si="129"/>
        <v>22960.61</v>
      </c>
      <c r="Y686" s="75">
        <f t="shared" si="130"/>
        <v>81.13</v>
      </c>
      <c r="Z686" s="82">
        <f t="shared" si="124"/>
        <v>23041.74</v>
      </c>
    </row>
    <row r="687" spans="1:26" s="5" customFormat="1" ht="15" x14ac:dyDescent="0.2">
      <c r="A687" s="37">
        <v>684</v>
      </c>
      <c r="B687" s="177">
        <v>1.4</v>
      </c>
      <c r="C687" s="177" t="s">
        <v>99</v>
      </c>
      <c r="D687" s="37">
        <v>6</v>
      </c>
      <c r="E687" s="66" t="s">
        <v>165</v>
      </c>
      <c r="F687" s="66" t="s">
        <v>59</v>
      </c>
      <c r="G687" s="38">
        <v>2016</v>
      </c>
      <c r="H687" s="46">
        <v>16</v>
      </c>
      <c r="I687" s="67" t="s">
        <v>144</v>
      </c>
      <c r="J687" s="16">
        <v>5000</v>
      </c>
      <c r="K687" s="16">
        <v>80000</v>
      </c>
      <c r="L687" s="44" t="s">
        <v>102</v>
      </c>
      <c r="M687" s="44" t="s">
        <v>102</v>
      </c>
      <c r="N687" s="38">
        <v>6</v>
      </c>
      <c r="O687" s="38">
        <v>50</v>
      </c>
      <c r="P687" s="17">
        <v>0.12</v>
      </c>
      <c r="Q687" s="16">
        <v>9600</v>
      </c>
      <c r="R687" s="16">
        <v>70400</v>
      </c>
      <c r="S687" s="16">
        <f t="shared" si="125"/>
        <v>70400</v>
      </c>
      <c r="T687" s="16">
        <f>(S687/(Notes!$I$28+Notes!$I$52))*Notes!$I$33</f>
        <v>3503.4926889227022</v>
      </c>
      <c r="U687" s="16">
        <f t="shared" si="126"/>
        <v>7390.3492688922706</v>
      </c>
      <c r="V687" s="16">
        <f t="shared" si="127"/>
        <v>81293.84</v>
      </c>
      <c r="W687" s="79">
        <f t="shared" si="128"/>
        <v>1.670725720818078E-3</v>
      </c>
      <c r="X687" s="75">
        <f t="shared" si="129"/>
        <v>75182.66</v>
      </c>
      <c r="Y687" s="75">
        <f t="shared" si="130"/>
        <v>265.64999999999998</v>
      </c>
      <c r="Z687" s="82">
        <f t="shared" si="124"/>
        <v>75448.31</v>
      </c>
    </row>
    <row r="688" spans="1:26" s="5" customFormat="1" ht="15" x14ac:dyDescent="0.2">
      <c r="A688" s="37">
        <v>685</v>
      </c>
      <c r="B688" s="177">
        <v>1.4</v>
      </c>
      <c r="C688" s="177" t="s">
        <v>99</v>
      </c>
      <c r="D688" s="37">
        <v>6</v>
      </c>
      <c r="E688" s="66" t="s">
        <v>165</v>
      </c>
      <c r="F688" s="66" t="s">
        <v>59</v>
      </c>
      <c r="G688" s="38">
        <v>2017</v>
      </c>
      <c r="H688" s="46">
        <v>11</v>
      </c>
      <c r="I688" s="67" t="s">
        <v>144</v>
      </c>
      <c r="J688" s="16">
        <v>5000</v>
      </c>
      <c r="K688" s="16">
        <v>55000</v>
      </c>
      <c r="L688" s="44" t="s">
        <v>102</v>
      </c>
      <c r="M688" s="44" t="s">
        <v>102</v>
      </c>
      <c r="N688" s="38">
        <v>5</v>
      </c>
      <c r="O688" s="38">
        <v>50</v>
      </c>
      <c r="P688" s="17">
        <v>0.1</v>
      </c>
      <c r="Q688" s="16">
        <v>5500</v>
      </c>
      <c r="R688" s="16">
        <v>49500</v>
      </c>
      <c r="S688" s="16">
        <f t="shared" si="125"/>
        <v>49500</v>
      </c>
      <c r="T688" s="16">
        <f>(S688/(Notes!$I$28+Notes!$I$52))*Notes!$I$33</f>
        <v>2463.3932968987751</v>
      </c>
      <c r="U688" s="16">
        <f t="shared" si="126"/>
        <v>5196.3393296898776</v>
      </c>
      <c r="V688" s="16">
        <f t="shared" si="127"/>
        <v>57159.73</v>
      </c>
      <c r="W688" s="79">
        <f t="shared" si="128"/>
        <v>1.1747289967605999E-3</v>
      </c>
      <c r="X688" s="75">
        <f t="shared" si="129"/>
        <v>52862.8</v>
      </c>
      <c r="Y688" s="75">
        <f t="shared" si="130"/>
        <v>186.78</v>
      </c>
      <c r="Z688" s="82">
        <f t="shared" si="124"/>
        <v>53049.58</v>
      </c>
    </row>
    <row r="689" spans="1:26" s="5" customFormat="1" ht="15" x14ac:dyDescent="0.2">
      <c r="A689" s="37">
        <v>686</v>
      </c>
      <c r="B689" s="177">
        <v>1.4</v>
      </c>
      <c r="C689" s="177" t="s">
        <v>99</v>
      </c>
      <c r="D689" s="37">
        <v>6</v>
      </c>
      <c r="E689" s="66" t="s">
        <v>165</v>
      </c>
      <c r="F689" s="66" t="s">
        <v>59</v>
      </c>
      <c r="G689" s="38">
        <v>2018</v>
      </c>
      <c r="H689" s="46">
        <v>4</v>
      </c>
      <c r="I689" s="67" t="s">
        <v>144</v>
      </c>
      <c r="J689" s="16">
        <v>5000</v>
      </c>
      <c r="K689" s="16">
        <v>20000</v>
      </c>
      <c r="L689" s="44" t="s">
        <v>102</v>
      </c>
      <c r="M689" s="44" t="s">
        <v>102</v>
      </c>
      <c r="N689" s="38">
        <v>4</v>
      </c>
      <c r="O689" s="38">
        <v>50</v>
      </c>
      <c r="P689" s="17">
        <v>0.08</v>
      </c>
      <c r="Q689" s="16">
        <v>1600</v>
      </c>
      <c r="R689" s="16">
        <v>18400</v>
      </c>
      <c r="S689" s="16">
        <f t="shared" si="125"/>
        <v>18400</v>
      </c>
      <c r="T689" s="16">
        <f>(S689/(Notes!$I$28+Notes!$I$52))*Notes!$I$33</f>
        <v>915.68558915025176</v>
      </c>
      <c r="U689" s="16">
        <f t="shared" si="126"/>
        <v>1931.5685589150253</v>
      </c>
      <c r="V689" s="16">
        <f t="shared" si="127"/>
        <v>21247.25</v>
      </c>
      <c r="W689" s="79">
        <f t="shared" si="128"/>
        <v>4.366668750258557E-4</v>
      </c>
      <c r="X689" s="75">
        <f t="shared" si="129"/>
        <v>19650.009999999998</v>
      </c>
      <c r="Y689" s="75">
        <f t="shared" si="130"/>
        <v>69.430000000000007</v>
      </c>
      <c r="Z689" s="82">
        <f t="shared" si="124"/>
        <v>19719.439999999999</v>
      </c>
    </row>
    <row r="690" spans="1:26" s="5" customFormat="1" ht="15" x14ac:dyDescent="0.2">
      <c r="A690" s="37">
        <v>687</v>
      </c>
      <c r="B690" s="177">
        <v>1.4</v>
      </c>
      <c r="C690" s="177" t="s">
        <v>99</v>
      </c>
      <c r="D690" s="37">
        <v>6</v>
      </c>
      <c r="E690" s="66" t="s">
        <v>165</v>
      </c>
      <c r="F690" s="66" t="s">
        <v>59</v>
      </c>
      <c r="G690" s="38">
        <v>2019</v>
      </c>
      <c r="H690" s="46">
        <v>8</v>
      </c>
      <c r="I690" s="67" t="s">
        <v>144</v>
      </c>
      <c r="J690" s="16">
        <v>5000</v>
      </c>
      <c r="K690" s="16">
        <v>40000</v>
      </c>
      <c r="L690" s="44" t="s">
        <v>102</v>
      </c>
      <c r="M690" s="44" t="s">
        <v>102</v>
      </c>
      <c r="N690" s="38">
        <v>3</v>
      </c>
      <c r="O690" s="38">
        <v>50</v>
      </c>
      <c r="P690" s="17">
        <v>0.06</v>
      </c>
      <c r="Q690" s="16">
        <v>2400</v>
      </c>
      <c r="R690" s="16">
        <v>37600</v>
      </c>
      <c r="S690" s="16">
        <f t="shared" si="125"/>
        <v>37600</v>
      </c>
      <c r="T690" s="16">
        <f>(S690/(Notes!$I$28+Notes!$I$52))*Notes!$I$33</f>
        <v>1871.1835952200797</v>
      </c>
      <c r="U690" s="16">
        <f t="shared" si="126"/>
        <v>3947.1183595220082</v>
      </c>
      <c r="V690" s="16">
        <f t="shared" si="127"/>
        <v>43418.3</v>
      </c>
      <c r="W690" s="79">
        <f t="shared" si="128"/>
        <v>8.9231940038993803E-4</v>
      </c>
      <c r="X690" s="75">
        <f t="shared" si="129"/>
        <v>40154.370000000003</v>
      </c>
      <c r="Y690" s="75">
        <f t="shared" si="130"/>
        <v>141.88</v>
      </c>
      <c r="Z690" s="82">
        <f t="shared" si="124"/>
        <v>40296.25</v>
      </c>
    </row>
    <row r="691" spans="1:26" s="5" customFormat="1" ht="15" x14ac:dyDescent="0.2">
      <c r="A691" s="37">
        <v>688</v>
      </c>
      <c r="B691" s="177">
        <v>1.4</v>
      </c>
      <c r="C691" s="177" t="s">
        <v>99</v>
      </c>
      <c r="D691" s="37">
        <v>6</v>
      </c>
      <c r="E691" s="66" t="s">
        <v>165</v>
      </c>
      <c r="F691" s="66" t="s">
        <v>59</v>
      </c>
      <c r="G691" s="38">
        <v>2020</v>
      </c>
      <c r="H691" s="46">
        <v>8</v>
      </c>
      <c r="I691" s="67" t="s">
        <v>144</v>
      </c>
      <c r="J691" s="16">
        <v>5000</v>
      </c>
      <c r="K691" s="16">
        <v>40000</v>
      </c>
      <c r="L691" s="44" t="s">
        <v>102</v>
      </c>
      <c r="M691" s="44" t="s">
        <v>102</v>
      </c>
      <c r="N691" s="38">
        <v>2</v>
      </c>
      <c r="O691" s="38">
        <v>50</v>
      </c>
      <c r="P691" s="17">
        <v>0.04</v>
      </c>
      <c r="Q691" s="16">
        <v>1600</v>
      </c>
      <c r="R691" s="16">
        <v>38400</v>
      </c>
      <c r="S691" s="16">
        <f t="shared" si="125"/>
        <v>38400</v>
      </c>
      <c r="T691" s="16">
        <f>(S691/(Notes!$I$28+Notes!$I$52))*Notes!$I$33</f>
        <v>1910.9960121396559</v>
      </c>
      <c r="U691" s="16">
        <f t="shared" si="126"/>
        <v>4031.0996012139658</v>
      </c>
      <c r="V691" s="16">
        <f t="shared" si="127"/>
        <v>44342.1</v>
      </c>
      <c r="W691" s="79">
        <f t="shared" si="128"/>
        <v>9.1130505072816457E-4</v>
      </c>
      <c r="X691" s="75">
        <f t="shared" si="129"/>
        <v>41008.730000000003</v>
      </c>
      <c r="Y691" s="75">
        <f t="shared" si="130"/>
        <v>144.9</v>
      </c>
      <c r="Z691" s="82">
        <f t="shared" si="124"/>
        <v>41153.630000000005</v>
      </c>
    </row>
    <row r="692" spans="1:26" s="5" customFormat="1" ht="15" x14ac:dyDescent="0.2">
      <c r="A692" s="37">
        <v>689</v>
      </c>
      <c r="B692" s="177">
        <v>1.4</v>
      </c>
      <c r="C692" s="177" t="s">
        <v>99</v>
      </c>
      <c r="D692" s="37">
        <v>6</v>
      </c>
      <c r="E692" s="66" t="s">
        <v>165</v>
      </c>
      <c r="F692" s="66" t="s">
        <v>59</v>
      </c>
      <c r="G692" s="38">
        <v>2021</v>
      </c>
      <c r="H692" s="46">
        <v>11</v>
      </c>
      <c r="I692" s="67" t="s">
        <v>144</v>
      </c>
      <c r="J692" s="16">
        <v>5000</v>
      </c>
      <c r="K692" s="16">
        <v>55000</v>
      </c>
      <c r="L692" s="44" t="s">
        <v>102</v>
      </c>
      <c r="M692" s="44" t="s">
        <v>102</v>
      </c>
      <c r="N692" s="38">
        <v>1</v>
      </c>
      <c r="O692" s="38">
        <v>50</v>
      </c>
      <c r="P692" s="17">
        <v>0.02</v>
      </c>
      <c r="Q692" s="16">
        <v>1100</v>
      </c>
      <c r="R692" s="16">
        <v>53900</v>
      </c>
      <c r="S692" s="16">
        <f t="shared" si="125"/>
        <v>53900</v>
      </c>
      <c r="T692" s="16">
        <f>(S692/(Notes!$I$28+Notes!$I$52))*Notes!$I$33</f>
        <v>2682.3615899564443</v>
      </c>
      <c r="U692" s="16">
        <f t="shared" si="126"/>
        <v>5658.2361589956454</v>
      </c>
      <c r="V692" s="16">
        <f t="shared" si="127"/>
        <v>62240.6</v>
      </c>
      <c r="W692" s="79">
        <f t="shared" si="128"/>
        <v>1.2791494570701749E-3</v>
      </c>
      <c r="X692" s="75">
        <f t="shared" si="129"/>
        <v>57561.73</v>
      </c>
      <c r="Y692" s="75">
        <f t="shared" si="130"/>
        <v>203.38</v>
      </c>
      <c r="Z692" s="82">
        <f t="shared" si="124"/>
        <v>57765.11</v>
      </c>
    </row>
    <row r="693" spans="1:26" s="5" customFormat="1" ht="15" x14ac:dyDescent="0.2">
      <c r="A693" s="37">
        <v>690</v>
      </c>
      <c r="B693" s="177">
        <v>1.4</v>
      </c>
      <c r="C693" s="177" t="s">
        <v>99</v>
      </c>
      <c r="D693" s="37">
        <v>6</v>
      </c>
      <c r="E693" s="66" t="s">
        <v>165</v>
      </c>
      <c r="F693" s="66" t="s">
        <v>59</v>
      </c>
      <c r="G693" s="38">
        <v>2022</v>
      </c>
      <c r="H693" s="46">
        <v>4</v>
      </c>
      <c r="I693" s="67" t="s">
        <v>144</v>
      </c>
      <c r="J693" s="16">
        <v>5000</v>
      </c>
      <c r="K693" s="16">
        <v>20000</v>
      </c>
      <c r="L693" s="44" t="s">
        <v>102</v>
      </c>
      <c r="M693" s="44" t="s">
        <v>102</v>
      </c>
      <c r="N693" s="38">
        <v>0</v>
      </c>
      <c r="O693" s="38">
        <v>50</v>
      </c>
      <c r="P693" s="17">
        <v>0</v>
      </c>
      <c r="Q693" s="16">
        <v>0</v>
      </c>
      <c r="R693" s="16">
        <v>20000</v>
      </c>
      <c r="S693" s="16">
        <f t="shared" si="125"/>
        <v>20000</v>
      </c>
      <c r="T693" s="16">
        <f>(S693/(Notes!$I$28+Notes!$I$52))*Notes!$I$33</f>
        <v>995.31042298940406</v>
      </c>
      <c r="U693" s="16">
        <f t="shared" si="126"/>
        <v>2099.5310422989405</v>
      </c>
      <c r="V693" s="16">
        <f t="shared" si="127"/>
        <v>23094.84</v>
      </c>
      <c r="W693" s="79">
        <f t="shared" si="128"/>
        <v>4.7463797018541847E-4</v>
      </c>
      <c r="X693" s="75">
        <f t="shared" si="129"/>
        <v>21358.71</v>
      </c>
      <c r="Y693" s="75">
        <f t="shared" si="130"/>
        <v>75.47</v>
      </c>
      <c r="Z693" s="82">
        <f t="shared" si="124"/>
        <v>21434.18</v>
      </c>
    </row>
    <row r="694" spans="1:26" s="5" customFormat="1" ht="15" x14ac:dyDescent="0.2">
      <c r="A694" s="37">
        <v>691</v>
      </c>
      <c r="B694" s="177">
        <v>1.4</v>
      </c>
      <c r="C694" s="177" t="s">
        <v>99</v>
      </c>
      <c r="D694" s="37">
        <v>2</v>
      </c>
      <c r="E694" s="66" t="s">
        <v>166</v>
      </c>
      <c r="F694" s="66" t="s">
        <v>59</v>
      </c>
      <c r="G694" s="38">
        <v>1963</v>
      </c>
      <c r="H694" s="46">
        <v>5</v>
      </c>
      <c r="I694" s="67" t="s">
        <v>144</v>
      </c>
      <c r="J694" s="16">
        <v>2000</v>
      </c>
      <c r="K694" s="16">
        <v>10000</v>
      </c>
      <c r="L694" s="44" t="s">
        <v>102</v>
      </c>
      <c r="M694" s="44" t="s">
        <v>102</v>
      </c>
      <c r="N694" s="38">
        <v>59</v>
      </c>
      <c r="O694" s="38">
        <v>50</v>
      </c>
      <c r="P694" s="17">
        <v>1</v>
      </c>
      <c r="Q694" s="16">
        <v>10000</v>
      </c>
      <c r="R694" s="16">
        <v>0</v>
      </c>
      <c r="S694" s="16">
        <f t="shared" si="125"/>
        <v>0</v>
      </c>
      <c r="T694" s="16">
        <f>(S694/(Notes!$I$28+Notes!$I$52))*Notes!$I$33</f>
        <v>0</v>
      </c>
      <c r="U694" s="16">
        <f t="shared" si="126"/>
        <v>0</v>
      </c>
      <c r="V694" s="16">
        <f t="shared" si="127"/>
        <v>0</v>
      </c>
      <c r="W694" s="79">
        <f t="shared" si="128"/>
        <v>0</v>
      </c>
      <c r="X694" s="75">
        <f t="shared" si="129"/>
        <v>0</v>
      </c>
      <c r="Y694" s="75">
        <f t="shared" si="130"/>
        <v>0</v>
      </c>
      <c r="Z694" s="82">
        <f t="shared" si="124"/>
        <v>0</v>
      </c>
    </row>
    <row r="695" spans="1:26" s="5" customFormat="1" ht="15" x14ac:dyDescent="0.2">
      <c r="A695" s="37">
        <v>692</v>
      </c>
      <c r="B695" s="177">
        <v>1.4</v>
      </c>
      <c r="C695" s="177" t="s">
        <v>99</v>
      </c>
      <c r="D695" s="37">
        <v>2</v>
      </c>
      <c r="E695" s="66" t="s">
        <v>166</v>
      </c>
      <c r="F695" s="66" t="s">
        <v>59</v>
      </c>
      <c r="G695" s="38">
        <v>1964</v>
      </c>
      <c r="H695" s="46">
        <v>2</v>
      </c>
      <c r="I695" s="67" t="s">
        <v>144</v>
      </c>
      <c r="J695" s="16">
        <v>2000</v>
      </c>
      <c r="K695" s="16">
        <v>4000</v>
      </c>
      <c r="L695" s="44" t="s">
        <v>102</v>
      </c>
      <c r="M695" s="44" t="s">
        <v>102</v>
      </c>
      <c r="N695" s="38">
        <v>58</v>
      </c>
      <c r="O695" s="38">
        <v>50</v>
      </c>
      <c r="P695" s="17">
        <v>1</v>
      </c>
      <c r="Q695" s="16">
        <v>4000</v>
      </c>
      <c r="R695" s="16">
        <v>0</v>
      </c>
      <c r="S695" s="16">
        <f t="shared" si="125"/>
        <v>0</v>
      </c>
      <c r="T695" s="16">
        <f>(S695/(Notes!$I$28+Notes!$I$52))*Notes!$I$33</f>
        <v>0</v>
      </c>
      <c r="U695" s="16">
        <f t="shared" si="126"/>
        <v>0</v>
      </c>
      <c r="V695" s="16">
        <f t="shared" si="127"/>
        <v>0</v>
      </c>
      <c r="W695" s="79">
        <f t="shared" si="128"/>
        <v>0</v>
      </c>
      <c r="X695" s="75">
        <f t="shared" si="129"/>
        <v>0</v>
      </c>
      <c r="Y695" s="75">
        <f t="shared" si="130"/>
        <v>0</v>
      </c>
      <c r="Z695" s="82">
        <f t="shared" si="124"/>
        <v>0</v>
      </c>
    </row>
    <row r="696" spans="1:26" s="5" customFormat="1" ht="15" x14ac:dyDescent="0.2">
      <c r="A696" s="37">
        <v>693</v>
      </c>
      <c r="B696" s="177">
        <v>1.4</v>
      </c>
      <c r="C696" s="177" t="s">
        <v>99</v>
      </c>
      <c r="D696" s="37">
        <v>2</v>
      </c>
      <c r="E696" s="66" t="s">
        <v>166</v>
      </c>
      <c r="F696" s="66" t="s">
        <v>59</v>
      </c>
      <c r="G696" s="38">
        <v>1965</v>
      </c>
      <c r="H696" s="46">
        <v>0</v>
      </c>
      <c r="I696" s="67" t="s">
        <v>144</v>
      </c>
      <c r="J696" s="16">
        <v>2000</v>
      </c>
      <c r="K696" s="16">
        <v>0</v>
      </c>
      <c r="L696" s="44" t="s">
        <v>102</v>
      </c>
      <c r="M696" s="44" t="s">
        <v>102</v>
      </c>
      <c r="N696" s="38">
        <v>57</v>
      </c>
      <c r="O696" s="38">
        <v>50</v>
      </c>
      <c r="P696" s="17">
        <v>1</v>
      </c>
      <c r="Q696" s="16">
        <v>0</v>
      </c>
      <c r="R696" s="16">
        <v>0</v>
      </c>
      <c r="S696" s="16">
        <f t="shared" si="125"/>
        <v>0</v>
      </c>
      <c r="T696" s="16">
        <f>(S696/(Notes!$I$28+Notes!$I$52))*Notes!$I$33</f>
        <v>0</v>
      </c>
      <c r="U696" s="16">
        <f t="shared" si="126"/>
        <v>0</v>
      </c>
      <c r="V696" s="16">
        <f t="shared" si="127"/>
        <v>0</v>
      </c>
      <c r="W696" s="79">
        <f t="shared" si="128"/>
        <v>0</v>
      </c>
      <c r="X696" s="75">
        <f t="shared" si="129"/>
        <v>0</v>
      </c>
      <c r="Y696" s="75">
        <f t="shared" si="130"/>
        <v>0</v>
      </c>
      <c r="Z696" s="82">
        <f t="shared" si="124"/>
        <v>0</v>
      </c>
    </row>
    <row r="697" spans="1:26" s="5" customFormat="1" ht="15" x14ac:dyDescent="0.2">
      <c r="A697" s="37">
        <v>694</v>
      </c>
      <c r="B697" s="177">
        <v>1.4</v>
      </c>
      <c r="C697" s="177" t="s">
        <v>99</v>
      </c>
      <c r="D697" s="37">
        <v>2</v>
      </c>
      <c r="E697" s="66" t="s">
        <v>166</v>
      </c>
      <c r="F697" s="66" t="s">
        <v>59</v>
      </c>
      <c r="G697" s="38">
        <v>1966</v>
      </c>
      <c r="H697" s="46">
        <v>0</v>
      </c>
      <c r="I697" s="67" t="s">
        <v>144</v>
      </c>
      <c r="J697" s="16">
        <v>2000</v>
      </c>
      <c r="K697" s="16">
        <v>0</v>
      </c>
      <c r="L697" s="44" t="s">
        <v>102</v>
      </c>
      <c r="M697" s="44" t="s">
        <v>102</v>
      </c>
      <c r="N697" s="38">
        <v>56</v>
      </c>
      <c r="O697" s="38">
        <v>50</v>
      </c>
      <c r="P697" s="17">
        <v>1</v>
      </c>
      <c r="Q697" s="16">
        <v>0</v>
      </c>
      <c r="R697" s="16">
        <v>0</v>
      </c>
      <c r="S697" s="16">
        <f t="shared" si="125"/>
        <v>0</v>
      </c>
      <c r="T697" s="16">
        <f>(S697/(Notes!$I$28+Notes!$I$52))*Notes!$I$33</f>
        <v>0</v>
      </c>
      <c r="U697" s="16">
        <f t="shared" si="126"/>
        <v>0</v>
      </c>
      <c r="V697" s="16">
        <f t="shared" si="127"/>
        <v>0</v>
      </c>
      <c r="W697" s="79">
        <f t="shared" si="128"/>
        <v>0</v>
      </c>
      <c r="X697" s="75">
        <f t="shared" si="129"/>
        <v>0</v>
      </c>
      <c r="Y697" s="75">
        <f t="shared" si="130"/>
        <v>0</v>
      </c>
      <c r="Z697" s="82">
        <f t="shared" si="124"/>
        <v>0</v>
      </c>
    </row>
    <row r="698" spans="1:26" s="5" customFormat="1" ht="15" x14ac:dyDescent="0.2">
      <c r="A698" s="37">
        <v>695</v>
      </c>
      <c r="B698" s="177">
        <v>1.4</v>
      </c>
      <c r="C698" s="177" t="s">
        <v>99</v>
      </c>
      <c r="D698" s="37">
        <v>2</v>
      </c>
      <c r="E698" s="66" t="s">
        <v>166</v>
      </c>
      <c r="F698" s="66" t="s">
        <v>59</v>
      </c>
      <c r="G698" s="38">
        <v>1967</v>
      </c>
      <c r="H698" s="46">
        <v>0</v>
      </c>
      <c r="I698" s="67" t="s">
        <v>144</v>
      </c>
      <c r="J698" s="16">
        <v>2000</v>
      </c>
      <c r="K698" s="16">
        <v>0</v>
      </c>
      <c r="L698" s="44" t="s">
        <v>102</v>
      </c>
      <c r="M698" s="44" t="s">
        <v>102</v>
      </c>
      <c r="N698" s="38">
        <v>55</v>
      </c>
      <c r="O698" s="38">
        <v>50</v>
      </c>
      <c r="P698" s="17">
        <v>1</v>
      </c>
      <c r="Q698" s="16">
        <v>0</v>
      </c>
      <c r="R698" s="16">
        <v>0</v>
      </c>
      <c r="S698" s="16">
        <f t="shared" ref="S698:S729" si="131">R698</f>
        <v>0</v>
      </c>
      <c r="T698" s="16">
        <f>(S698/(Notes!$I$28+Notes!$I$52))*Notes!$I$33</f>
        <v>0</v>
      </c>
      <c r="U698" s="16">
        <f t="shared" ref="U698:U729" si="132">(S698+T698)*0.1</f>
        <v>0</v>
      </c>
      <c r="V698" s="16">
        <f t="shared" ref="V698:V729" si="133">ROUND(S698+T698+U698,2)</f>
        <v>0</v>
      </c>
      <c r="W698" s="79">
        <f t="shared" ref="W698:W729" si="134">V698/($V$1418)</f>
        <v>0</v>
      </c>
      <c r="X698" s="75">
        <f t="shared" ref="X698:X729" si="135">ROUND(W698*($X$1),2)</f>
        <v>0</v>
      </c>
      <c r="Y698" s="75">
        <f t="shared" ref="Y698:Y729" si="136">ROUND(W698*$Y$2,2)</f>
        <v>0</v>
      </c>
      <c r="Z698" s="82">
        <f t="shared" ref="Z698:Z757" si="137">X698+Y698</f>
        <v>0</v>
      </c>
    </row>
    <row r="699" spans="1:26" s="5" customFormat="1" ht="15" x14ac:dyDescent="0.2">
      <c r="A699" s="37">
        <v>696</v>
      </c>
      <c r="B699" s="177">
        <v>1.4</v>
      </c>
      <c r="C699" s="177" t="s">
        <v>99</v>
      </c>
      <c r="D699" s="37">
        <v>2</v>
      </c>
      <c r="E699" s="66" t="s">
        <v>166</v>
      </c>
      <c r="F699" s="66" t="s">
        <v>59</v>
      </c>
      <c r="G699" s="38">
        <v>1968</v>
      </c>
      <c r="H699" s="46">
        <v>0</v>
      </c>
      <c r="I699" s="67" t="s">
        <v>144</v>
      </c>
      <c r="J699" s="16">
        <v>2000</v>
      </c>
      <c r="K699" s="16">
        <v>0</v>
      </c>
      <c r="L699" s="44" t="s">
        <v>102</v>
      </c>
      <c r="M699" s="44" t="s">
        <v>102</v>
      </c>
      <c r="N699" s="38">
        <v>54</v>
      </c>
      <c r="O699" s="38">
        <v>50</v>
      </c>
      <c r="P699" s="17">
        <v>1</v>
      </c>
      <c r="Q699" s="16">
        <v>0</v>
      </c>
      <c r="R699" s="16">
        <v>0</v>
      </c>
      <c r="S699" s="16">
        <f t="shared" si="131"/>
        <v>0</v>
      </c>
      <c r="T699" s="16">
        <f>(S699/(Notes!$I$28+Notes!$I$52))*Notes!$I$33</f>
        <v>0</v>
      </c>
      <c r="U699" s="16">
        <f t="shared" si="132"/>
        <v>0</v>
      </c>
      <c r="V699" s="16">
        <f t="shared" si="133"/>
        <v>0</v>
      </c>
      <c r="W699" s="79">
        <f t="shared" si="134"/>
        <v>0</v>
      </c>
      <c r="X699" s="75">
        <f t="shared" si="135"/>
        <v>0</v>
      </c>
      <c r="Y699" s="75">
        <f t="shared" si="136"/>
        <v>0</v>
      </c>
      <c r="Z699" s="82">
        <f t="shared" si="137"/>
        <v>0</v>
      </c>
    </row>
    <row r="700" spans="1:26" s="5" customFormat="1" ht="15" x14ac:dyDescent="0.2">
      <c r="A700" s="37">
        <v>697</v>
      </c>
      <c r="B700" s="177">
        <v>1.4</v>
      </c>
      <c r="C700" s="177" t="s">
        <v>99</v>
      </c>
      <c r="D700" s="37">
        <v>2</v>
      </c>
      <c r="E700" s="66" t="s">
        <v>166</v>
      </c>
      <c r="F700" s="66" t="s">
        <v>59</v>
      </c>
      <c r="G700" s="38">
        <v>1969</v>
      </c>
      <c r="H700" s="46">
        <v>0</v>
      </c>
      <c r="I700" s="67" t="s">
        <v>144</v>
      </c>
      <c r="J700" s="16">
        <v>2000</v>
      </c>
      <c r="K700" s="16">
        <v>0</v>
      </c>
      <c r="L700" s="44" t="s">
        <v>102</v>
      </c>
      <c r="M700" s="44" t="s">
        <v>102</v>
      </c>
      <c r="N700" s="38">
        <v>53</v>
      </c>
      <c r="O700" s="38">
        <v>50</v>
      </c>
      <c r="P700" s="17">
        <v>1</v>
      </c>
      <c r="Q700" s="16">
        <v>0</v>
      </c>
      <c r="R700" s="16">
        <v>0</v>
      </c>
      <c r="S700" s="16">
        <f t="shared" si="131"/>
        <v>0</v>
      </c>
      <c r="T700" s="16">
        <f>(S700/(Notes!$I$28+Notes!$I$52))*Notes!$I$33</f>
        <v>0</v>
      </c>
      <c r="U700" s="16">
        <f t="shared" si="132"/>
        <v>0</v>
      </c>
      <c r="V700" s="16">
        <f t="shared" si="133"/>
        <v>0</v>
      </c>
      <c r="W700" s="79">
        <f t="shared" si="134"/>
        <v>0</v>
      </c>
      <c r="X700" s="75">
        <f t="shared" si="135"/>
        <v>0</v>
      </c>
      <c r="Y700" s="75">
        <f t="shared" si="136"/>
        <v>0</v>
      </c>
      <c r="Z700" s="82">
        <f t="shared" si="137"/>
        <v>0</v>
      </c>
    </row>
    <row r="701" spans="1:26" s="5" customFormat="1" ht="15" x14ac:dyDescent="0.2">
      <c r="A701" s="37">
        <v>698</v>
      </c>
      <c r="B701" s="177">
        <v>1.4</v>
      </c>
      <c r="C701" s="177" t="s">
        <v>99</v>
      </c>
      <c r="D701" s="37">
        <v>2</v>
      </c>
      <c r="E701" s="66" t="s">
        <v>166</v>
      </c>
      <c r="F701" s="66" t="s">
        <v>59</v>
      </c>
      <c r="G701" s="38">
        <v>1970</v>
      </c>
      <c r="H701" s="46">
        <v>2</v>
      </c>
      <c r="I701" s="67" t="s">
        <v>144</v>
      </c>
      <c r="J701" s="16">
        <v>2000</v>
      </c>
      <c r="K701" s="16">
        <v>4000</v>
      </c>
      <c r="L701" s="44" t="s">
        <v>102</v>
      </c>
      <c r="M701" s="44" t="s">
        <v>102</v>
      </c>
      <c r="N701" s="38">
        <v>52</v>
      </c>
      <c r="O701" s="38">
        <v>50</v>
      </c>
      <c r="P701" s="17">
        <v>1</v>
      </c>
      <c r="Q701" s="16">
        <v>4000</v>
      </c>
      <c r="R701" s="16">
        <v>0</v>
      </c>
      <c r="S701" s="16">
        <f t="shared" si="131"/>
        <v>0</v>
      </c>
      <c r="T701" s="16">
        <f>(S701/(Notes!$I$28+Notes!$I$52))*Notes!$I$33</f>
        <v>0</v>
      </c>
      <c r="U701" s="16">
        <f t="shared" si="132"/>
        <v>0</v>
      </c>
      <c r="V701" s="16">
        <f t="shared" si="133"/>
        <v>0</v>
      </c>
      <c r="W701" s="79">
        <f t="shared" si="134"/>
        <v>0</v>
      </c>
      <c r="X701" s="75">
        <f t="shared" si="135"/>
        <v>0</v>
      </c>
      <c r="Y701" s="75">
        <f t="shared" si="136"/>
        <v>0</v>
      </c>
      <c r="Z701" s="82">
        <f t="shared" si="137"/>
        <v>0</v>
      </c>
    </row>
    <row r="702" spans="1:26" s="5" customFormat="1" ht="15" x14ac:dyDescent="0.2">
      <c r="A702" s="37">
        <v>699</v>
      </c>
      <c r="B702" s="177">
        <v>1.4</v>
      </c>
      <c r="C702" s="177" t="s">
        <v>99</v>
      </c>
      <c r="D702" s="37">
        <v>2</v>
      </c>
      <c r="E702" s="66" t="s">
        <v>166</v>
      </c>
      <c r="F702" s="66" t="s">
        <v>59</v>
      </c>
      <c r="G702" s="38">
        <v>1971</v>
      </c>
      <c r="H702" s="46">
        <v>0</v>
      </c>
      <c r="I702" s="67" t="s">
        <v>144</v>
      </c>
      <c r="J702" s="16">
        <v>2000</v>
      </c>
      <c r="K702" s="16">
        <v>0</v>
      </c>
      <c r="L702" s="44" t="s">
        <v>102</v>
      </c>
      <c r="M702" s="44" t="s">
        <v>102</v>
      </c>
      <c r="N702" s="38">
        <v>51</v>
      </c>
      <c r="O702" s="38">
        <v>50</v>
      </c>
      <c r="P702" s="17">
        <v>1</v>
      </c>
      <c r="Q702" s="16">
        <v>0</v>
      </c>
      <c r="R702" s="16">
        <v>0</v>
      </c>
      <c r="S702" s="16">
        <f t="shared" si="131"/>
        <v>0</v>
      </c>
      <c r="T702" s="16">
        <f>(S702/(Notes!$I$28+Notes!$I$52))*Notes!$I$33</f>
        <v>0</v>
      </c>
      <c r="U702" s="16">
        <f t="shared" si="132"/>
        <v>0</v>
      </c>
      <c r="V702" s="16">
        <f t="shared" si="133"/>
        <v>0</v>
      </c>
      <c r="W702" s="79">
        <f t="shared" si="134"/>
        <v>0</v>
      </c>
      <c r="X702" s="75">
        <f t="shared" si="135"/>
        <v>0</v>
      </c>
      <c r="Y702" s="75">
        <f t="shared" si="136"/>
        <v>0</v>
      </c>
      <c r="Z702" s="82">
        <f t="shared" si="137"/>
        <v>0</v>
      </c>
    </row>
    <row r="703" spans="1:26" s="5" customFormat="1" ht="15" x14ac:dyDescent="0.2">
      <c r="A703" s="37">
        <v>700</v>
      </c>
      <c r="B703" s="177">
        <v>1.4</v>
      </c>
      <c r="C703" s="177" t="s">
        <v>99</v>
      </c>
      <c r="D703" s="37">
        <v>2</v>
      </c>
      <c r="E703" s="66" t="s">
        <v>166</v>
      </c>
      <c r="F703" s="66" t="s">
        <v>59</v>
      </c>
      <c r="G703" s="38">
        <v>1972</v>
      </c>
      <c r="H703" s="46">
        <v>0</v>
      </c>
      <c r="I703" s="67" t="s">
        <v>144</v>
      </c>
      <c r="J703" s="16">
        <v>2000</v>
      </c>
      <c r="K703" s="16">
        <v>0</v>
      </c>
      <c r="L703" s="44" t="s">
        <v>102</v>
      </c>
      <c r="M703" s="44" t="s">
        <v>102</v>
      </c>
      <c r="N703" s="38">
        <v>50</v>
      </c>
      <c r="O703" s="38">
        <v>50</v>
      </c>
      <c r="P703" s="17">
        <v>1</v>
      </c>
      <c r="Q703" s="16">
        <v>0</v>
      </c>
      <c r="R703" s="16">
        <v>0</v>
      </c>
      <c r="S703" s="16">
        <f t="shared" si="131"/>
        <v>0</v>
      </c>
      <c r="T703" s="16">
        <f>(S703/(Notes!$I$28+Notes!$I$52))*Notes!$I$33</f>
        <v>0</v>
      </c>
      <c r="U703" s="16">
        <f t="shared" si="132"/>
        <v>0</v>
      </c>
      <c r="V703" s="16">
        <f t="shared" si="133"/>
        <v>0</v>
      </c>
      <c r="W703" s="79">
        <f t="shared" si="134"/>
        <v>0</v>
      </c>
      <c r="X703" s="75">
        <f t="shared" si="135"/>
        <v>0</v>
      </c>
      <c r="Y703" s="75">
        <f t="shared" si="136"/>
        <v>0</v>
      </c>
      <c r="Z703" s="82">
        <f t="shared" si="137"/>
        <v>0</v>
      </c>
    </row>
    <row r="704" spans="1:26" s="5" customFormat="1" ht="15" x14ac:dyDescent="0.2">
      <c r="A704" s="37">
        <v>701</v>
      </c>
      <c r="B704" s="177">
        <v>1.4</v>
      </c>
      <c r="C704" s="177" t="s">
        <v>99</v>
      </c>
      <c r="D704" s="37">
        <v>2</v>
      </c>
      <c r="E704" s="66" t="s">
        <v>166</v>
      </c>
      <c r="F704" s="66" t="s">
        <v>59</v>
      </c>
      <c r="G704" s="38">
        <v>1973</v>
      </c>
      <c r="H704" s="46">
        <v>0</v>
      </c>
      <c r="I704" s="67" t="s">
        <v>144</v>
      </c>
      <c r="J704" s="16">
        <v>2000</v>
      </c>
      <c r="K704" s="16">
        <v>0</v>
      </c>
      <c r="L704" s="44" t="s">
        <v>102</v>
      </c>
      <c r="M704" s="44" t="s">
        <v>102</v>
      </c>
      <c r="N704" s="38">
        <v>49</v>
      </c>
      <c r="O704" s="38">
        <v>50</v>
      </c>
      <c r="P704" s="17">
        <v>0.98</v>
      </c>
      <c r="Q704" s="16">
        <v>0</v>
      </c>
      <c r="R704" s="16">
        <v>0</v>
      </c>
      <c r="S704" s="16">
        <f t="shared" si="131"/>
        <v>0</v>
      </c>
      <c r="T704" s="16">
        <f>(S704/(Notes!$I$28+Notes!$I$52))*Notes!$I$33</f>
        <v>0</v>
      </c>
      <c r="U704" s="16">
        <f t="shared" si="132"/>
        <v>0</v>
      </c>
      <c r="V704" s="16">
        <f t="shared" si="133"/>
        <v>0</v>
      </c>
      <c r="W704" s="79">
        <f t="shared" si="134"/>
        <v>0</v>
      </c>
      <c r="X704" s="75">
        <f t="shared" si="135"/>
        <v>0</v>
      </c>
      <c r="Y704" s="75">
        <f t="shared" si="136"/>
        <v>0</v>
      </c>
      <c r="Z704" s="82">
        <f t="shared" si="137"/>
        <v>0</v>
      </c>
    </row>
    <row r="705" spans="1:26" s="5" customFormat="1" ht="15" x14ac:dyDescent="0.2">
      <c r="A705" s="37">
        <v>702</v>
      </c>
      <c r="B705" s="177">
        <v>1.4</v>
      </c>
      <c r="C705" s="177" t="s">
        <v>99</v>
      </c>
      <c r="D705" s="37">
        <v>2</v>
      </c>
      <c r="E705" s="66" t="s">
        <v>166</v>
      </c>
      <c r="F705" s="66" t="s">
        <v>59</v>
      </c>
      <c r="G705" s="38">
        <v>1974</v>
      </c>
      <c r="H705" s="46">
        <v>2</v>
      </c>
      <c r="I705" s="67" t="s">
        <v>144</v>
      </c>
      <c r="J705" s="16">
        <v>2000</v>
      </c>
      <c r="K705" s="16">
        <v>4000</v>
      </c>
      <c r="L705" s="44" t="s">
        <v>102</v>
      </c>
      <c r="M705" s="44" t="s">
        <v>102</v>
      </c>
      <c r="N705" s="38">
        <v>48</v>
      </c>
      <c r="O705" s="38">
        <v>50</v>
      </c>
      <c r="P705" s="17">
        <v>0.96</v>
      </c>
      <c r="Q705" s="16">
        <v>3840</v>
      </c>
      <c r="R705" s="16">
        <v>160</v>
      </c>
      <c r="S705" s="16">
        <f t="shared" si="131"/>
        <v>160</v>
      </c>
      <c r="T705" s="16">
        <f>(S705/(Notes!$I$28+Notes!$I$52))*Notes!$I$33</f>
        <v>7.9624833839152327</v>
      </c>
      <c r="U705" s="16">
        <f t="shared" si="132"/>
        <v>16.796248338391525</v>
      </c>
      <c r="V705" s="16">
        <f t="shared" si="133"/>
        <v>184.76</v>
      </c>
      <c r="W705" s="79">
        <f t="shared" si="134"/>
        <v>3.797130067645323E-6</v>
      </c>
      <c r="X705" s="75">
        <f t="shared" si="135"/>
        <v>170.87</v>
      </c>
      <c r="Y705" s="75">
        <f t="shared" si="136"/>
        <v>0.6</v>
      </c>
      <c r="Z705" s="82">
        <f t="shared" si="137"/>
        <v>171.47</v>
      </c>
    </row>
    <row r="706" spans="1:26" s="5" customFormat="1" ht="15" x14ac:dyDescent="0.2">
      <c r="A706" s="37">
        <v>703</v>
      </c>
      <c r="B706" s="177">
        <v>1.4</v>
      </c>
      <c r="C706" s="177" t="s">
        <v>99</v>
      </c>
      <c r="D706" s="37">
        <v>2</v>
      </c>
      <c r="E706" s="66" t="s">
        <v>166</v>
      </c>
      <c r="F706" s="66" t="s">
        <v>59</v>
      </c>
      <c r="G706" s="38">
        <v>1975</v>
      </c>
      <c r="H706" s="46">
        <v>3</v>
      </c>
      <c r="I706" s="67" t="s">
        <v>144</v>
      </c>
      <c r="J706" s="16">
        <v>2000</v>
      </c>
      <c r="K706" s="16">
        <v>6000</v>
      </c>
      <c r="L706" s="44" t="s">
        <v>102</v>
      </c>
      <c r="M706" s="44" t="s">
        <v>102</v>
      </c>
      <c r="N706" s="38">
        <v>47</v>
      </c>
      <c r="O706" s="38">
        <v>50</v>
      </c>
      <c r="P706" s="17">
        <v>0.94</v>
      </c>
      <c r="Q706" s="16">
        <v>5640</v>
      </c>
      <c r="R706" s="16">
        <v>360</v>
      </c>
      <c r="S706" s="16">
        <f t="shared" si="131"/>
        <v>360</v>
      </c>
      <c r="T706" s="16">
        <f>(S706/(Notes!$I$28+Notes!$I$52))*Notes!$I$33</f>
        <v>17.915587613809276</v>
      </c>
      <c r="U706" s="16">
        <f t="shared" si="132"/>
        <v>37.791558761380934</v>
      </c>
      <c r="V706" s="16">
        <f t="shared" si="133"/>
        <v>415.71</v>
      </c>
      <c r="W706" s="79">
        <f t="shared" si="134"/>
        <v>8.5435426522019764E-6</v>
      </c>
      <c r="X706" s="75">
        <f t="shared" si="135"/>
        <v>384.46</v>
      </c>
      <c r="Y706" s="75">
        <f t="shared" si="136"/>
        <v>1.36</v>
      </c>
      <c r="Z706" s="82">
        <f t="shared" si="137"/>
        <v>385.82</v>
      </c>
    </row>
    <row r="707" spans="1:26" s="5" customFormat="1" ht="15" x14ac:dyDescent="0.2">
      <c r="A707" s="37">
        <v>704</v>
      </c>
      <c r="B707" s="177">
        <v>1.4</v>
      </c>
      <c r="C707" s="177" t="s">
        <v>99</v>
      </c>
      <c r="D707" s="37">
        <v>2</v>
      </c>
      <c r="E707" s="66" t="s">
        <v>166</v>
      </c>
      <c r="F707" s="66" t="s">
        <v>59</v>
      </c>
      <c r="G707" s="38">
        <v>1976</v>
      </c>
      <c r="H707" s="46">
        <v>3</v>
      </c>
      <c r="I707" s="67" t="s">
        <v>144</v>
      </c>
      <c r="J707" s="16">
        <v>2000</v>
      </c>
      <c r="K707" s="16">
        <v>6000</v>
      </c>
      <c r="L707" s="44" t="s">
        <v>102</v>
      </c>
      <c r="M707" s="44" t="s">
        <v>102</v>
      </c>
      <c r="N707" s="38">
        <v>46</v>
      </c>
      <c r="O707" s="38">
        <v>50</v>
      </c>
      <c r="P707" s="17">
        <v>0.92</v>
      </c>
      <c r="Q707" s="16">
        <v>5520</v>
      </c>
      <c r="R707" s="16">
        <v>480</v>
      </c>
      <c r="S707" s="16">
        <f t="shared" si="131"/>
        <v>480</v>
      </c>
      <c r="T707" s="16">
        <f>(S707/(Notes!$I$28+Notes!$I$52))*Notes!$I$33</f>
        <v>23.8874501517457</v>
      </c>
      <c r="U707" s="16">
        <f t="shared" si="132"/>
        <v>50.388745015174578</v>
      </c>
      <c r="V707" s="16">
        <f t="shared" si="133"/>
        <v>554.28</v>
      </c>
      <c r="W707" s="79">
        <f t="shared" si="134"/>
        <v>1.139139020293597E-5</v>
      </c>
      <c r="X707" s="75">
        <f t="shared" si="135"/>
        <v>512.61</v>
      </c>
      <c r="Y707" s="75">
        <f t="shared" si="136"/>
        <v>1.81</v>
      </c>
      <c r="Z707" s="82">
        <f t="shared" si="137"/>
        <v>514.41999999999996</v>
      </c>
    </row>
    <row r="708" spans="1:26" s="5" customFormat="1" ht="15" x14ac:dyDescent="0.2">
      <c r="A708" s="37">
        <v>705</v>
      </c>
      <c r="B708" s="177">
        <v>1.4</v>
      </c>
      <c r="C708" s="177" t="s">
        <v>99</v>
      </c>
      <c r="D708" s="37">
        <v>2</v>
      </c>
      <c r="E708" s="66" t="s">
        <v>166</v>
      </c>
      <c r="F708" s="66" t="s">
        <v>59</v>
      </c>
      <c r="G708" s="38">
        <v>1977</v>
      </c>
      <c r="H708" s="46">
        <v>1</v>
      </c>
      <c r="I708" s="67" t="s">
        <v>144</v>
      </c>
      <c r="J708" s="16">
        <v>2000</v>
      </c>
      <c r="K708" s="16">
        <v>2000</v>
      </c>
      <c r="L708" s="44" t="s">
        <v>102</v>
      </c>
      <c r="M708" s="44" t="s">
        <v>102</v>
      </c>
      <c r="N708" s="38">
        <v>45</v>
      </c>
      <c r="O708" s="38">
        <v>50</v>
      </c>
      <c r="P708" s="17">
        <v>0.9</v>
      </c>
      <c r="Q708" s="16">
        <v>1800</v>
      </c>
      <c r="R708" s="16">
        <v>200</v>
      </c>
      <c r="S708" s="16">
        <f t="shared" si="131"/>
        <v>200</v>
      </c>
      <c r="T708" s="16">
        <f>(S708/(Notes!$I$28+Notes!$I$52))*Notes!$I$33</f>
        <v>9.9531042298940413</v>
      </c>
      <c r="U708" s="16">
        <f t="shared" si="132"/>
        <v>20.995310422989405</v>
      </c>
      <c r="V708" s="16">
        <f t="shared" si="133"/>
        <v>230.95</v>
      </c>
      <c r="W708" s="79">
        <f t="shared" si="134"/>
        <v>4.7464125845566539E-6</v>
      </c>
      <c r="X708" s="75">
        <f t="shared" si="135"/>
        <v>213.59</v>
      </c>
      <c r="Y708" s="75">
        <f t="shared" si="136"/>
        <v>0.75</v>
      </c>
      <c r="Z708" s="82">
        <f t="shared" si="137"/>
        <v>214.34</v>
      </c>
    </row>
    <row r="709" spans="1:26" s="5" customFormat="1" ht="15" x14ac:dyDescent="0.2">
      <c r="A709" s="37">
        <v>706</v>
      </c>
      <c r="B709" s="177">
        <v>1.4</v>
      </c>
      <c r="C709" s="177" t="s">
        <v>99</v>
      </c>
      <c r="D709" s="37">
        <v>2</v>
      </c>
      <c r="E709" s="66" t="s">
        <v>166</v>
      </c>
      <c r="F709" s="66" t="s">
        <v>59</v>
      </c>
      <c r="G709" s="38">
        <v>1978</v>
      </c>
      <c r="H709" s="46">
        <v>0</v>
      </c>
      <c r="I709" s="67" t="s">
        <v>144</v>
      </c>
      <c r="J709" s="16">
        <v>2000</v>
      </c>
      <c r="K709" s="16">
        <v>0</v>
      </c>
      <c r="L709" s="44" t="s">
        <v>102</v>
      </c>
      <c r="M709" s="44" t="s">
        <v>102</v>
      </c>
      <c r="N709" s="38">
        <v>44</v>
      </c>
      <c r="O709" s="38">
        <v>50</v>
      </c>
      <c r="P709" s="17">
        <v>0.88</v>
      </c>
      <c r="Q709" s="16">
        <v>0</v>
      </c>
      <c r="R709" s="16">
        <v>0</v>
      </c>
      <c r="S709" s="16">
        <f t="shared" si="131"/>
        <v>0</v>
      </c>
      <c r="T709" s="16">
        <f>(S709/(Notes!$I$28+Notes!$I$52))*Notes!$I$33</f>
        <v>0</v>
      </c>
      <c r="U709" s="16">
        <f t="shared" si="132"/>
        <v>0</v>
      </c>
      <c r="V709" s="16">
        <f t="shared" si="133"/>
        <v>0</v>
      </c>
      <c r="W709" s="79">
        <f t="shared" si="134"/>
        <v>0</v>
      </c>
      <c r="X709" s="75">
        <f t="shared" si="135"/>
        <v>0</v>
      </c>
      <c r="Y709" s="75">
        <f t="shared" si="136"/>
        <v>0</v>
      </c>
      <c r="Z709" s="82">
        <f t="shared" si="137"/>
        <v>0</v>
      </c>
    </row>
    <row r="710" spans="1:26" s="5" customFormat="1" ht="15" x14ac:dyDescent="0.2">
      <c r="A710" s="37">
        <v>707</v>
      </c>
      <c r="B710" s="177">
        <v>1.4</v>
      </c>
      <c r="C710" s="177" t="s">
        <v>99</v>
      </c>
      <c r="D710" s="37">
        <v>2</v>
      </c>
      <c r="E710" s="66" t="s">
        <v>166</v>
      </c>
      <c r="F710" s="66" t="s">
        <v>59</v>
      </c>
      <c r="G710" s="38">
        <v>1979</v>
      </c>
      <c r="H710" s="46">
        <v>0</v>
      </c>
      <c r="I710" s="67" t="s">
        <v>144</v>
      </c>
      <c r="J710" s="16">
        <v>2000</v>
      </c>
      <c r="K710" s="16">
        <v>0</v>
      </c>
      <c r="L710" s="44" t="s">
        <v>102</v>
      </c>
      <c r="M710" s="44" t="s">
        <v>102</v>
      </c>
      <c r="N710" s="38">
        <v>43</v>
      </c>
      <c r="O710" s="38">
        <v>50</v>
      </c>
      <c r="P710" s="17">
        <v>0.86</v>
      </c>
      <c r="Q710" s="16">
        <v>0</v>
      </c>
      <c r="R710" s="16">
        <v>0</v>
      </c>
      <c r="S710" s="16">
        <f t="shared" si="131"/>
        <v>0</v>
      </c>
      <c r="T710" s="16">
        <f>(S710/(Notes!$I$28+Notes!$I$52))*Notes!$I$33</f>
        <v>0</v>
      </c>
      <c r="U710" s="16">
        <f t="shared" si="132"/>
        <v>0</v>
      </c>
      <c r="V710" s="16">
        <f t="shared" si="133"/>
        <v>0</v>
      </c>
      <c r="W710" s="79">
        <f t="shared" si="134"/>
        <v>0</v>
      </c>
      <c r="X710" s="75">
        <f t="shared" si="135"/>
        <v>0</v>
      </c>
      <c r="Y710" s="75">
        <f t="shared" si="136"/>
        <v>0</v>
      </c>
      <c r="Z710" s="82">
        <f t="shared" si="137"/>
        <v>0</v>
      </c>
    </row>
    <row r="711" spans="1:26" s="5" customFormat="1" ht="15" x14ac:dyDescent="0.2">
      <c r="A711" s="37">
        <v>708</v>
      </c>
      <c r="B711" s="177">
        <v>1.4</v>
      </c>
      <c r="C711" s="177" t="s">
        <v>99</v>
      </c>
      <c r="D711" s="37">
        <v>2</v>
      </c>
      <c r="E711" s="66" t="s">
        <v>166</v>
      </c>
      <c r="F711" s="66" t="s">
        <v>59</v>
      </c>
      <c r="G711" s="38">
        <v>1980</v>
      </c>
      <c r="H711" s="46">
        <v>2</v>
      </c>
      <c r="I711" s="67" t="s">
        <v>144</v>
      </c>
      <c r="J711" s="16">
        <v>2000</v>
      </c>
      <c r="K711" s="16">
        <v>4000</v>
      </c>
      <c r="L711" s="44" t="s">
        <v>102</v>
      </c>
      <c r="M711" s="44" t="s">
        <v>102</v>
      </c>
      <c r="N711" s="38">
        <v>42</v>
      </c>
      <c r="O711" s="38">
        <v>50</v>
      </c>
      <c r="P711" s="17">
        <v>0.84</v>
      </c>
      <c r="Q711" s="16">
        <v>3360</v>
      </c>
      <c r="R711" s="16">
        <v>640</v>
      </c>
      <c r="S711" s="16">
        <f t="shared" si="131"/>
        <v>640</v>
      </c>
      <c r="T711" s="16">
        <f>(S711/(Notes!$I$28+Notes!$I$52))*Notes!$I$33</f>
        <v>31.849933535660931</v>
      </c>
      <c r="U711" s="16">
        <f t="shared" si="132"/>
        <v>67.184993353566099</v>
      </c>
      <c r="V711" s="16">
        <f t="shared" si="133"/>
        <v>739.03</v>
      </c>
      <c r="W711" s="79">
        <f t="shared" si="134"/>
        <v>1.518831475369086E-5</v>
      </c>
      <c r="X711" s="75">
        <f t="shared" si="135"/>
        <v>683.47</v>
      </c>
      <c r="Y711" s="75">
        <f t="shared" si="136"/>
        <v>2.41</v>
      </c>
      <c r="Z711" s="82">
        <f t="shared" si="137"/>
        <v>685.88</v>
      </c>
    </row>
    <row r="712" spans="1:26" s="5" customFormat="1" ht="15" x14ac:dyDescent="0.2">
      <c r="A712" s="37">
        <v>709</v>
      </c>
      <c r="B712" s="177">
        <v>1.4</v>
      </c>
      <c r="C712" s="177" t="s">
        <v>99</v>
      </c>
      <c r="D712" s="37">
        <v>2</v>
      </c>
      <c r="E712" s="66" t="s">
        <v>166</v>
      </c>
      <c r="F712" s="66" t="s">
        <v>59</v>
      </c>
      <c r="G712" s="38">
        <v>1981</v>
      </c>
      <c r="H712" s="46">
        <v>0</v>
      </c>
      <c r="I712" s="67" t="s">
        <v>144</v>
      </c>
      <c r="J712" s="16">
        <v>2000</v>
      </c>
      <c r="K712" s="16">
        <v>0</v>
      </c>
      <c r="L712" s="44" t="s">
        <v>102</v>
      </c>
      <c r="M712" s="44" t="s">
        <v>102</v>
      </c>
      <c r="N712" s="38">
        <v>41</v>
      </c>
      <c r="O712" s="38">
        <v>50</v>
      </c>
      <c r="P712" s="17">
        <v>0.82</v>
      </c>
      <c r="Q712" s="16">
        <v>0</v>
      </c>
      <c r="R712" s="16">
        <v>0</v>
      </c>
      <c r="S712" s="16">
        <f t="shared" si="131"/>
        <v>0</v>
      </c>
      <c r="T712" s="16">
        <f>(S712/(Notes!$I$28+Notes!$I$52))*Notes!$I$33</f>
        <v>0</v>
      </c>
      <c r="U712" s="16">
        <f t="shared" si="132"/>
        <v>0</v>
      </c>
      <c r="V712" s="16">
        <f t="shared" si="133"/>
        <v>0</v>
      </c>
      <c r="W712" s="79">
        <f t="shared" si="134"/>
        <v>0</v>
      </c>
      <c r="X712" s="75">
        <f t="shared" si="135"/>
        <v>0</v>
      </c>
      <c r="Y712" s="75">
        <f t="shared" si="136"/>
        <v>0</v>
      </c>
      <c r="Z712" s="82">
        <f t="shared" si="137"/>
        <v>0</v>
      </c>
    </row>
    <row r="713" spans="1:26" s="5" customFormat="1" ht="15" x14ac:dyDescent="0.2">
      <c r="A713" s="37">
        <v>710</v>
      </c>
      <c r="B713" s="177">
        <v>1.4</v>
      </c>
      <c r="C713" s="177" t="s">
        <v>99</v>
      </c>
      <c r="D713" s="37">
        <v>2</v>
      </c>
      <c r="E713" s="66" t="s">
        <v>166</v>
      </c>
      <c r="F713" s="66" t="s">
        <v>59</v>
      </c>
      <c r="G713" s="38">
        <v>1982</v>
      </c>
      <c r="H713" s="46">
        <v>0</v>
      </c>
      <c r="I713" s="67" t="s">
        <v>144</v>
      </c>
      <c r="J713" s="16">
        <v>2000</v>
      </c>
      <c r="K713" s="16">
        <v>0</v>
      </c>
      <c r="L713" s="44" t="s">
        <v>102</v>
      </c>
      <c r="M713" s="44" t="s">
        <v>102</v>
      </c>
      <c r="N713" s="38">
        <v>40</v>
      </c>
      <c r="O713" s="38">
        <v>50</v>
      </c>
      <c r="P713" s="17">
        <v>0.8</v>
      </c>
      <c r="Q713" s="16">
        <v>0</v>
      </c>
      <c r="R713" s="16">
        <v>0</v>
      </c>
      <c r="S713" s="16">
        <f t="shared" si="131"/>
        <v>0</v>
      </c>
      <c r="T713" s="16">
        <f>(S713/(Notes!$I$28+Notes!$I$52))*Notes!$I$33</f>
        <v>0</v>
      </c>
      <c r="U713" s="16">
        <f t="shared" si="132"/>
        <v>0</v>
      </c>
      <c r="V713" s="16">
        <f t="shared" si="133"/>
        <v>0</v>
      </c>
      <c r="W713" s="79">
        <f t="shared" si="134"/>
        <v>0</v>
      </c>
      <c r="X713" s="75">
        <f t="shared" si="135"/>
        <v>0</v>
      </c>
      <c r="Y713" s="75">
        <f t="shared" si="136"/>
        <v>0</v>
      </c>
      <c r="Z713" s="82">
        <f t="shared" si="137"/>
        <v>0</v>
      </c>
    </row>
    <row r="714" spans="1:26" s="5" customFormat="1" ht="15" x14ac:dyDescent="0.2">
      <c r="A714" s="37">
        <v>711</v>
      </c>
      <c r="B714" s="177">
        <v>1.4</v>
      </c>
      <c r="C714" s="177" t="s">
        <v>99</v>
      </c>
      <c r="D714" s="37">
        <v>2</v>
      </c>
      <c r="E714" s="66" t="s">
        <v>166</v>
      </c>
      <c r="F714" s="66" t="s">
        <v>59</v>
      </c>
      <c r="G714" s="38">
        <v>1983</v>
      </c>
      <c r="H714" s="46">
        <v>1</v>
      </c>
      <c r="I714" s="67" t="s">
        <v>144</v>
      </c>
      <c r="J714" s="16">
        <v>2000</v>
      </c>
      <c r="K714" s="16">
        <v>2000</v>
      </c>
      <c r="L714" s="44" t="s">
        <v>102</v>
      </c>
      <c r="M714" s="44" t="s">
        <v>102</v>
      </c>
      <c r="N714" s="38">
        <v>39</v>
      </c>
      <c r="O714" s="38">
        <v>50</v>
      </c>
      <c r="P714" s="17">
        <v>0.78</v>
      </c>
      <c r="Q714" s="16">
        <v>1560</v>
      </c>
      <c r="R714" s="16">
        <v>440</v>
      </c>
      <c r="S714" s="16">
        <f t="shared" si="131"/>
        <v>440</v>
      </c>
      <c r="T714" s="16">
        <f>(S714/(Notes!$I$28+Notes!$I$52))*Notes!$I$33</f>
        <v>21.896829305766893</v>
      </c>
      <c r="U714" s="16">
        <f t="shared" si="132"/>
        <v>46.189682930576694</v>
      </c>
      <c r="V714" s="16">
        <f t="shared" si="133"/>
        <v>508.09</v>
      </c>
      <c r="W714" s="79">
        <f t="shared" si="134"/>
        <v>1.0442107686024639E-5</v>
      </c>
      <c r="X714" s="75">
        <f t="shared" si="135"/>
        <v>469.89</v>
      </c>
      <c r="Y714" s="75">
        <f t="shared" si="136"/>
        <v>1.66</v>
      </c>
      <c r="Z714" s="82">
        <f t="shared" si="137"/>
        <v>471.55</v>
      </c>
    </row>
    <row r="715" spans="1:26" s="5" customFormat="1" ht="15" x14ac:dyDescent="0.2">
      <c r="A715" s="37">
        <v>712</v>
      </c>
      <c r="B715" s="177">
        <v>1.4</v>
      </c>
      <c r="C715" s="177" t="s">
        <v>99</v>
      </c>
      <c r="D715" s="37">
        <v>2</v>
      </c>
      <c r="E715" s="66" t="s">
        <v>166</v>
      </c>
      <c r="F715" s="66" t="s">
        <v>59</v>
      </c>
      <c r="G715" s="38">
        <v>1984</v>
      </c>
      <c r="H715" s="46">
        <v>1</v>
      </c>
      <c r="I715" s="67" t="s">
        <v>144</v>
      </c>
      <c r="J715" s="16">
        <v>2000</v>
      </c>
      <c r="K715" s="16">
        <v>2000</v>
      </c>
      <c r="L715" s="44" t="s">
        <v>102</v>
      </c>
      <c r="M715" s="44" t="s">
        <v>102</v>
      </c>
      <c r="N715" s="38">
        <v>38</v>
      </c>
      <c r="O715" s="38">
        <v>50</v>
      </c>
      <c r="P715" s="17">
        <v>0.76</v>
      </c>
      <c r="Q715" s="16">
        <v>1520</v>
      </c>
      <c r="R715" s="16">
        <v>480</v>
      </c>
      <c r="S715" s="16">
        <f t="shared" si="131"/>
        <v>480</v>
      </c>
      <c r="T715" s="16">
        <f>(S715/(Notes!$I$28+Notes!$I$52))*Notes!$I$33</f>
        <v>23.8874501517457</v>
      </c>
      <c r="U715" s="16">
        <f t="shared" si="132"/>
        <v>50.388745015174578</v>
      </c>
      <c r="V715" s="16">
        <f t="shared" si="133"/>
        <v>554.28</v>
      </c>
      <c r="W715" s="79">
        <f t="shared" si="134"/>
        <v>1.139139020293597E-5</v>
      </c>
      <c r="X715" s="75">
        <f t="shared" si="135"/>
        <v>512.61</v>
      </c>
      <c r="Y715" s="75">
        <f t="shared" si="136"/>
        <v>1.81</v>
      </c>
      <c r="Z715" s="82">
        <f t="shared" si="137"/>
        <v>514.41999999999996</v>
      </c>
    </row>
    <row r="716" spans="1:26" s="5" customFormat="1" ht="15" x14ac:dyDescent="0.2">
      <c r="A716" s="37">
        <v>713</v>
      </c>
      <c r="B716" s="177">
        <v>1.4</v>
      </c>
      <c r="C716" s="177" t="s">
        <v>99</v>
      </c>
      <c r="D716" s="37">
        <v>2</v>
      </c>
      <c r="E716" s="66" t="s">
        <v>166</v>
      </c>
      <c r="F716" s="66" t="s">
        <v>59</v>
      </c>
      <c r="G716" s="38">
        <v>1985</v>
      </c>
      <c r="H716" s="46">
        <v>0</v>
      </c>
      <c r="I716" s="67" t="s">
        <v>144</v>
      </c>
      <c r="J716" s="16">
        <v>2000</v>
      </c>
      <c r="K716" s="16">
        <v>0</v>
      </c>
      <c r="L716" s="44" t="s">
        <v>102</v>
      </c>
      <c r="M716" s="44" t="s">
        <v>102</v>
      </c>
      <c r="N716" s="38">
        <v>37</v>
      </c>
      <c r="O716" s="38">
        <v>50</v>
      </c>
      <c r="P716" s="17">
        <v>0.74</v>
      </c>
      <c r="Q716" s="16">
        <v>0</v>
      </c>
      <c r="R716" s="16">
        <v>0</v>
      </c>
      <c r="S716" s="16">
        <f t="shared" si="131"/>
        <v>0</v>
      </c>
      <c r="T716" s="16">
        <f>(S716/(Notes!$I$28+Notes!$I$52))*Notes!$I$33</f>
        <v>0</v>
      </c>
      <c r="U716" s="16">
        <f t="shared" si="132"/>
        <v>0</v>
      </c>
      <c r="V716" s="16">
        <f t="shared" si="133"/>
        <v>0</v>
      </c>
      <c r="W716" s="79">
        <f t="shared" si="134"/>
        <v>0</v>
      </c>
      <c r="X716" s="75">
        <f t="shared" si="135"/>
        <v>0</v>
      </c>
      <c r="Y716" s="75">
        <f t="shared" si="136"/>
        <v>0</v>
      </c>
      <c r="Z716" s="82">
        <f t="shared" si="137"/>
        <v>0</v>
      </c>
    </row>
    <row r="717" spans="1:26" s="5" customFormat="1" ht="15" x14ac:dyDescent="0.2">
      <c r="A717" s="37">
        <v>714</v>
      </c>
      <c r="B717" s="177">
        <v>1.4</v>
      </c>
      <c r="C717" s="177" t="s">
        <v>99</v>
      </c>
      <c r="D717" s="37">
        <v>2</v>
      </c>
      <c r="E717" s="66" t="s">
        <v>166</v>
      </c>
      <c r="F717" s="66" t="s">
        <v>59</v>
      </c>
      <c r="G717" s="38">
        <v>1986</v>
      </c>
      <c r="H717" s="46">
        <v>2</v>
      </c>
      <c r="I717" s="67" t="s">
        <v>144</v>
      </c>
      <c r="J717" s="16">
        <v>2000</v>
      </c>
      <c r="K717" s="16">
        <v>4000</v>
      </c>
      <c r="L717" s="44" t="s">
        <v>102</v>
      </c>
      <c r="M717" s="44" t="s">
        <v>102</v>
      </c>
      <c r="N717" s="38">
        <v>36</v>
      </c>
      <c r="O717" s="38">
        <v>50</v>
      </c>
      <c r="P717" s="17">
        <v>0.72</v>
      </c>
      <c r="Q717" s="16">
        <v>2880</v>
      </c>
      <c r="R717" s="16">
        <v>1120</v>
      </c>
      <c r="S717" s="16">
        <f t="shared" si="131"/>
        <v>1120</v>
      </c>
      <c r="T717" s="16">
        <f>(S717/(Notes!$I$28+Notes!$I$52))*Notes!$I$33</f>
        <v>55.737383687406627</v>
      </c>
      <c r="U717" s="16">
        <f t="shared" si="132"/>
        <v>117.57373836874068</v>
      </c>
      <c r="V717" s="16">
        <f t="shared" si="133"/>
        <v>1293.31</v>
      </c>
      <c r="W717" s="79">
        <f t="shared" si="134"/>
        <v>2.657970495662683E-5</v>
      </c>
      <c r="X717" s="75">
        <f t="shared" si="135"/>
        <v>1196.0899999999999</v>
      </c>
      <c r="Y717" s="75">
        <f t="shared" si="136"/>
        <v>4.2300000000000004</v>
      </c>
      <c r="Z717" s="82">
        <f t="shared" si="137"/>
        <v>1200.32</v>
      </c>
    </row>
    <row r="718" spans="1:26" s="5" customFormat="1" ht="15" x14ac:dyDescent="0.2">
      <c r="A718" s="37">
        <v>715</v>
      </c>
      <c r="B718" s="177">
        <v>1.4</v>
      </c>
      <c r="C718" s="177" t="s">
        <v>99</v>
      </c>
      <c r="D718" s="37">
        <v>2</v>
      </c>
      <c r="E718" s="66" t="s">
        <v>166</v>
      </c>
      <c r="F718" s="66" t="s">
        <v>59</v>
      </c>
      <c r="G718" s="38">
        <v>1987</v>
      </c>
      <c r="H718" s="46">
        <v>3</v>
      </c>
      <c r="I718" s="67" t="s">
        <v>144</v>
      </c>
      <c r="J718" s="16">
        <v>2000</v>
      </c>
      <c r="K718" s="16">
        <v>6000</v>
      </c>
      <c r="L718" s="44" t="s">
        <v>102</v>
      </c>
      <c r="M718" s="44" t="s">
        <v>102</v>
      </c>
      <c r="N718" s="38">
        <v>35</v>
      </c>
      <c r="O718" s="38">
        <v>50</v>
      </c>
      <c r="P718" s="17">
        <v>0.7</v>
      </c>
      <c r="Q718" s="16">
        <v>4200</v>
      </c>
      <c r="R718" s="16">
        <v>1800</v>
      </c>
      <c r="S718" s="16">
        <f t="shared" si="131"/>
        <v>1800</v>
      </c>
      <c r="T718" s="16">
        <f>(S718/(Notes!$I$28+Notes!$I$52))*Notes!$I$33</f>
        <v>89.577938069046368</v>
      </c>
      <c r="U718" s="16">
        <f t="shared" si="132"/>
        <v>188.95779380690465</v>
      </c>
      <c r="V718" s="16">
        <f t="shared" si="133"/>
        <v>2078.54</v>
      </c>
      <c r="W718" s="79">
        <f t="shared" si="134"/>
        <v>4.2717507744119452E-5</v>
      </c>
      <c r="X718" s="75">
        <f t="shared" si="135"/>
        <v>1922.29</v>
      </c>
      <c r="Y718" s="75">
        <f t="shared" si="136"/>
        <v>6.79</v>
      </c>
      <c r="Z718" s="82">
        <f t="shared" si="137"/>
        <v>1929.08</v>
      </c>
    </row>
    <row r="719" spans="1:26" s="5" customFormat="1" ht="15" x14ac:dyDescent="0.2">
      <c r="A719" s="37">
        <v>716</v>
      </c>
      <c r="B719" s="177">
        <v>1.4</v>
      </c>
      <c r="C719" s="177" t="s">
        <v>99</v>
      </c>
      <c r="D719" s="37">
        <v>2</v>
      </c>
      <c r="E719" s="66" t="s">
        <v>166</v>
      </c>
      <c r="F719" s="66" t="s">
        <v>59</v>
      </c>
      <c r="G719" s="38">
        <v>1988</v>
      </c>
      <c r="H719" s="46">
        <v>4</v>
      </c>
      <c r="I719" s="67" t="s">
        <v>144</v>
      </c>
      <c r="J719" s="16">
        <v>2000</v>
      </c>
      <c r="K719" s="16">
        <v>8000</v>
      </c>
      <c r="L719" s="44" t="s">
        <v>102</v>
      </c>
      <c r="M719" s="44" t="s">
        <v>102</v>
      </c>
      <c r="N719" s="38">
        <v>34</v>
      </c>
      <c r="O719" s="38">
        <v>50</v>
      </c>
      <c r="P719" s="17">
        <v>0.68</v>
      </c>
      <c r="Q719" s="16">
        <v>5440</v>
      </c>
      <c r="R719" s="16">
        <v>2560</v>
      </c>
      <c r="S719" s="16">
        <f t="shared" si="131"/>
        <v>2560</v>
      </c>
      <c r="T719" s="16">
        <f>(S719/(Notes!$I$28+Notes!$I$52))*Notes!$I$33</f>
        <v>127.39973414264372</v>
      </c>
      <c r="U719" s="16">
        <f t="shared" si="132"/>
        <v>268.7399734142644</v>
      </c>
      <c r="V719" s="16">
        <f t="shared" si="133"/>
        <v>2956.14</v>
      </c>
      <c r="W719" s="79">
        <f t="shared" si="134"/>
        <v>6.0753670048544304E-5</v>
      </c>
      <c r="X719" s="75">
        <f t="shared" si="135"/>
        <v>2733.92</v>
      </c>
      <c r="Y719" s="75">
        <f t="shared" si="136"/>
        <v>9.66</v>
      </c>
      <c r="Z719" s="82">
        <f t="shared" si="137"/>
        <v>2743.58</v>
      </c>
    </row>
    <row r="720" spans="1:26" s="5" customFormat="1" ht="15" x14ac:dyDescent="0.2">
      <c r="A720" s="37">
        <v>717</v>
      </c>
      <c r="B720" s="177">
        <v>1.4</v>
      </c>
      <c r="C720" s="177" t="s">
        <v>99</v>
      </c>
      <c r="D720" s="37">
        <v>2</v>
      </c>
      <c r="E720" s="66" t="s">
        <v>166</v>
      </c>
      <c r="F720" s="66" t="s">
        <v>59</v>
      </c>
      <c r="G720" s="38">
        <v>1989</v>
      </c>
      <c r="H720" s="46">
        <v>5</v>
      </c>
      <c r="I720" s="67" t="s">
        <v>144</v>
      </c>
      <c r="J720" s="16">
        <v>2000</v>
      </c>
      <c r="K720" s="16">
        <v>10000</v>
      </c>
      <c r="L720" s="44" t="s">
        <v>102</v>
      </c>
      <c r="M720" s="44" t="s">
        <v>102</v>
      </c>
      <c r="N720" s="38">
        <v>33</v>
      </c>
      <c r="O720" s="38">
        <v>50</v>
      </c>
      <c r="P720" s="17">
        <v>0.66</v>
      </c>
      <c r="Q720" s="16">
        <v>6600</v>
      </c>
      <c r="R720" s="16">
        <v>3400</v>
      </c>
      <c r="S720" s="16">
        <f t="shared" si="131"/>
        <v>3400</v>
      </c>
      <c r="T720" s="16">
        <f>(S720/(Notes!$I$28+Notes!$I$52))*Notes!$I$33</f>
        <v>169.20277190819868</v>
      </c>
      <c r="U720" s="16">
        <f t="shared" si="132"/>
        <v>356.92027719081989</v>
      </c>
      <c r="V720" s="16">
        <f t="shared" si="133"/>
        <v>3926.12</v>
      </c>
      <c r="W720" s="79">
        <f t="shared" si="134"/>
        <v>8.0688397386791819E-5</v>
      </c>
      <c r="X720" s="75">
        <f t="shared" si="135"/>
        <v>3630.98</v>
      </c>
      <c r="Y720" s="75">
        <f t="shared" si="136"/>
        <v>12.83</v>
      </c>
      <c r="Z720" s="82">
        <f t="shared" si="137"/>
        <v>3643.81</v>
      </c>
    </row>
    <row r="721" spans="1:26" s="5" customFormat="1" ht="15" x14ac:dyDescent="0.2">
      <c r="A721" s="37">
        <v>718</v>
      </c>
      <c r="B721" s="177">
        <v>1.4</v>
      </c>
      <c r="C721" s="177" t="s">
        <v>99</v>
      </c>
      <c r="D721" s="37">
        <v>2</v>
      </c>
      <c r="E721" s="66" t="s">
        <v>166</v>
      </c>
      <c r="F721" s="66" t="s">
        <v>59</v>
      </c>
      <c r="G721" s="38">
        <v>1990</v>
      </c>
      <c r="H721" s="46">
        <v>5</v>
      </c>
      <c r="I721" s="67" t="s">
        <v>144</v>
      </c>
      <c r="J721" s="16">
        <v>2000</v>
      </c>
      <c r="K721" s="16">
        <v>10000</v>
      </c>
      <c r="L721" s="44" t="s">
        <v>102</v>
      </c>
      <c r="M721" s="44" t="s">
        <v>102</v>
      </c>
      <c r="N721" s="38">
        <v>32</v>
      </c>
      <c r="O721" s="38">
        <v>50</v>
      </c>
      <c r="P721" s="17">
        <v>0.64</v>
      </c>
      <c r="Q721" s="16">
        <v>6400</v>
      </c>
      <c r="R721" s="16">
        <v>3600</v>
      </c>
      <c r="S721" s="16">
        <f t="shared" si="131"/>
        <v>3600</v>
      </c>
      <c r="T721" s="16">
        <f>(S721/(Notes!$I$28+Notes!$I$52))*Notes!$I$33</f>
        <v>179.15587613809274</v>
      </c>
      <c r="U721" s="16">
        <f t="shared" si="132"/>
        <v>377.91558761380929</v>
      </c>
      <c r="V721" s="16">
        <f t="shared" si="133"/>
        <v>4157.07</v>
      </c>
      <c r="W721" s="79">
        <f t="shared" si="134"/>
        <v>8.5434809971348465E-5</v>
      </c>
      <c r="X721" s="75">
        <f t="shared" si="135"/>
        <v>3844.57</v>
      </c>
      <c r="Y721" s="75">
        <f t="shared" si="136"/>
        <v>13.58</v>
      </c>
      <c r="Z721" s="82">
        <f t="shared" si="137"/>
        <v>3858.15</v>
      </c>
    </row>
    <row r="722" spans="1:26" s="5" customFormat="1" ht="15" x14ac:dyDescent="0.2">
      <c r="A722" s="37">
        <v>719</v>
      </c>
      <c r="B722" s="177">
        <v>1.4</v>
      </c>
      <c r="C722" s="177" t="s">
        <v>99</v>
      </c>
      <c r="D722" s="37">
        <v>2</v>
      </c>
      <c r="E722" s="66" t="s">
        <v>166</v>
      </c>
      <c r="F722" s="66" t="s">
        <v>59</v>
      </c>
      <c r="G722" s="38">
        <v>1991</v>
      </c>
      <c r="H722" s="46">
        <v>0</v>
      </c>
      <c r="I722" s="67" t="s">
        <v>144</v>
      </c>
      <c r="J722" s="16">
        <v>2000</v>
      </c>
      <c r="K722" s="16">
        <v>0</v>
      </c>
      <c r="L722" s="44" t="s">
        <v>102</v>
      </c>
      <c r="M722" s="44" t="s">
        <v>102</v>
      </c>
      <c r="N722" s="38">
        <v>31</v>
      </c>
      <c r="O722" s="38">
        <v>50</v>
      </c>
      <c r="P722" s="17">
        <v>0.62</v>
      </c>
      <c r="Q722" s="16">
        <v>0</v>
      </c>
      <c r="R722" s="16">
        <v>0</v>
      </c>
      <c r="S722" s="16">
        <f t="shared" si="131"/>
        <v>0</v>
      </c>
      <c r="T722" s="16">
        <f>(S722/(Notes!$I$28+Notes!$I$52))*Notes!$I$33</f>
        <v>0</v>
      </c>
      <c r="U722" s="16">
        <f t="shared" si="132"/>
        <v>0</v>
      </c>
      <c r="V722" s="16">
        <f t="shared" si="133"/>
        <v>0</v>
      </c>
      <c r="W722" s="79">
        <f t="shared" si="134"/>
        <v>0</v>
      </c>
      <c r="X722" s="75">
        <f t="shared" si="135"/>
        <v>0</v>
      </c>
      <c r="Y722" s="75">
        <f t="shared" si="136"/>
        <v>0</v>
      </c>
      <c r="Z722" s="82">
        <f t="shared" si="137"/>
        <v>0</v>
      </c>
    </row>
    <row r="723" spans="1:26" s="5" customFormat="1" ht="15" x14ac:dyDescent="0.2">
      <c r="A723" s="37">
        <v>720</v>
      </c>
      <c r="B723" s="177">
        <v>1.4</v>
      </c>
      <c r="C723" s="177" t="s">
        <v>99</v>
      </c>
      <c r="D723" s="37">
        <v>2</v>
      </c>
      <c r="E723" s="66" t="s">
        <v>166</v>
      </c>
      <c r="F723" s="66" t="s">
        <v>59</v>
      </c>
      <c r="G723" s="38">
        <v>1992</v>
      </c>
      <c r="H723" s="46">
        <v>6</v>
      </c>
      <c r="I723" s="67" t="s">
        <v>144</v>
      </c>
      <c r="J723" s="16">
        <v>2000</v>
      </c>
      <c r="K723" s="16">
        <v>12000</v>
      </c>
      <c r="L723" s="44" t="s">
        <v>102</v>
      </c>
      <c r="M723" s="44" t="s">
        <v>102</v>
      </c>
      <c r="N723" s="38">
        <v>30</v>
      </c>
      <c r="O723" s="38">
        <v>50</v>
      </c>
      <c r="P723" s="17">
        <v>0.6</v>
      </c>
      <c r="Q723" s="16">
        <v>7200</v>
      </c>
      <c r="R723" s="16">
        <v>4800</v>
      </c>
      <c r="S723" s="16">
        <f t="shared" si="131"/>
        <v>4800</v>
      </c>
      <c r="T723" s="16">
        <f>(S723/(Notes!$I$28+Notes!$I$52))*Notes!$I$33</f>
        <v>238.87450151745699</v>
      </c>
      <c r="U723" s="16">
        <f t="shared" si="132"/>
        <v>503.88745015174572</v>
      </c>
      <c r="V723" s="16">
        <f t="shared" si="133"/>
        <v>5542.76</v>
      </c>
      <c r="W723" s="79">
        <f t="shared" si="134"/>
        <v>1.1391307996179797E-4</v>
      </c>
      <c r="X723" s="75">
        <f t="shared" si="135"/>
        <v>5126.09</v>
      </c>
      <c r="Y723" s="75">
        <f t="shared" si="136"/>
        <v>18.11</v>
      </c>
      <c r="Z723" s="82">
        <f t="shared" si="137"/>
        <v>5144.2</v>
      </c>
    </row>
    <row r="724" spans="1:26" s="5" customFormat="1" ht="15" x14ac:dyDescent="0.2">
      <c r="A724" s="37">
        <v>721</v>
      </c>
      <c r="B724" s="177">
        <v>1.4</v>
      </c>
      <c r="C724" s="177" t="s">
        <v>99</v>
      </c>
      <c r="D724" s="37">
        <v>2</v>
      </c>
      <c r="E724" s="66" t="s">
        <v>166</v>
      </c>
      <c r="F724" s="66" t="s">
        <v>59</v>
      </c>
      <c r="G724" s="38">
        <v>1993</v>
      </c>
      <c r="H724" s="46">
        <v>8</v>
      </c>
      <c r="I724" s="67" t="s">
        <v>144</v>
      </c>
      <c r="J724" s="16">
        <v>2000</v>
      </c>
      <c r="K724" s="16">
        <v>16000</v>
      </c>
      <c r="L724" s="44" t="s">
        <v>102</v>
      </c>
      <c r="M724" s="44" t="s">
        <v>102</v>
      </c>
      <c r="N724" s="38">
        <v>29</v>
      </c>
      <c r="O724" s="38">
        <v>50</v>
      </c>
      <c r="P724" s="17">
        <v>0.57999999999999996</v>
      </c>
      <c r="Q724" s="16">
        <v>9280</v>
      </c>
      <c r="R724" s="16">
        <v>6720</v>
      </c>
      <c r="S724" s="16">
        <f t="shared" si="131"/>
        <v>6720</v>
      </c>
      <c r="T724" s="16">
        <f>(S724/(Notes!$I$28+Notes!$I$52))*Notes!$I$33</f>
        <v>334.42430212443975</v>
      </c>
      <c r="U724" s="16">
        <f t="shared" si="132"/>
        <v>705.44243021244404</v>
      </c>
      <c r="V724" s="16">
        <f t="shared" si="133"/>
        <v>7759.87</v>
      </c>
      <c r="W724" s="79">
        <f t="shared" si="134"/>
        <v>1.5947843525665142E-4</v>
      </c>
      <c r="X724" s="75">
        <f t="shared" si="135"/>
        <v>7176.53</v>
      </c>
      <c r="Y724" s="75">
        <f t="shared" si="136"/>
        <v>25.36</v>
      </c>
      <c r="Z724" s="82">
        <f t="shared" si="137"/>
        <v>7201.8899999999994</v>
      </c>
    </row>
    <row r="725" spans="1:26" s="5" customFormat="1" ht="15" x14ac:dyDescent="0.2">
      <c r="A725" s="37">
        <v>722</v>
      </c>
      <c r="B725" s="177">
        <v>1.4</v>
      </c>
      <c r="C725" s="177" t="s">
        <v>99</v>
      </c>
      <c r="D725" s="37">
        <v>2</v>
      </c>
      <c r="E725" s="66" t="s">
        <v>166</v>
      </c>
      <c r="F725" s="66" t="s">
        <v>59</v>
      </c>
      <c r="G725" s="38">
        <v>1994</v>
      </c>
      <c r="H725" s="46">
        <v>13</v>
      </c>
      <c r="I725" s="67" t="s">
        <v>144</v>
      </c>
      <c r="J725" s="16">
        <v>2000</v>
      </c>
      <c r="K725" s="16">
        <v>26000</v>
      </c>
      <c r="L725" s="44" t="s">
        <v>102</v>
      </c>
      <c r="M725" s="44" t="s">
        <v>102</v>
      </c>
      <c r="N725" s="38">
        <v>28</v>
      </c>
      <c r="O725" s="38">
        <v>50</v>
      </c>
      <c r="P725" s="17">
        <v>0.56000000000000005</v>
      </c>
      <c r="Q725" s="16">
        <v>14560</v>
      </c>
      <c r="R725" s="16">
        <v>11440</v>
      </c>
      <c r="S725" s="16">
        <f t="shared" si="131"/>
        <v>11440</v>
      </c>
      <c r="T725" s="16">
        <f>(S725/(Notes!$I$28+Notes!$I$52))*Notes!$I$33</f>
        <v>569.3175619499392</v>
      </c>
      <c r="U725" s="16">
        <f t="shared" si="132"/>
        <v>1200.931756194994</v>
      </c>
      <c r="V725" s="16">
        <f t="shared" si="133"/>
        <v>13210.25</v>
      </c>
      <c r="W725" s="79">
        <f t="shared" si="134"/>
        <v>2.7149295018462669E-4</v>
      </c>
      <c r="X725" s="75">
        <f t="shared" si="135"/>
        <v>12217.18</v>
      </c>
      <c r="Y725" s="75">
        <f t="shared" si="136"/>
        <v>43.17</v>
      </c>
      <c r="Z725" s="82">
        <f t="shared" si="137"/>
        <v>12260.35</v>
      </c>
    </row>
    <row r="726" spans="1:26" s="5" customFormat="1" ht="15" x14ac:dyDescent="0.2">
      <c r="A726" s="37">
        <v>723</v>
      </c>
      <c r="B726" s="177">
        <v>1.4</v>
      </c>
      <c r="C726" s="177" t="s">
        <v>99</v>
      </c>
      <c r="D726" s="37">
        <v>2</v>
      </c>
      <c r="E726" s="66" t="s">
        <v>166</v>
      </c>
      <c r="F726" s="66" t="s">
        <v>59</v>
      </c>
      <c r="G726" s="38">
        <v>1995</v>
      </c>
      <c r="H726" s="46">
        <v>7</v>
      </c>
      <c r="I726" s="67" t="s">
        <v>144</v>
      </c>
      <c r="J726" s="16">
        <v>2000</v>
      </c>
      <c r="K726" s="16">
        <v>14000</v>
      </c>
      <c r="L726" s="44" t="s">
        <v>102</v>
      </c>
      <c r="M726" s="44" t="s">
        <v>102</v>
      </c>
      <c r="N726" s="38">
        <v>27</v>
      </c>
      <c r="O726" s="38">
        <v>50</v>
      </c>
      <c r="P726" s="17">
        <v>0.54</v>
      </c>
      <c r="Q726" s="16">
        <v>7560</v>
      </c>
      <c r="R726" s="16">
        <v>6440</v>
      </c>
      <c r="S726" s="16">
        <f t="shared" si="131"/>
        <v>6440</v>
      </c>
      <c r="T726" s="16">
        <f>(S726/(Notes!$I$28+Notes!$I$52))*Notes!$I$33</f>
        <v>320.48995620258813</v>
      </c>
      <c r="U726" s="16">
        <f t="shared" si="132"/>
        <v>676.04899562025889</v>
      </c>
      <c r="V726" s="16">
        <f t="shared" si="133"/>
        <v>7436.54</v>
      </c>
      <c r="W726" s="79">
        <f t="shared" si="134"/>
        <v>1.5283345763827209E-4</v>
      </c>
      <c r="X726" s="75">
        <f t="shared" si="135"/>
        <v>6877.51</v>
      </c>
      <c r="Y726" s="75">
        <f t="shared" si="136"/>
        <v>24.3</v>
      </c>
      <c r="Z726" s="82">
        <f t="shared" si="137"/>
        <v>6901.81</v>
      </c>
    </row>
    <row r="727" spans="1:26" s="5" customFormat="1" ht="15" x14ac:dyDescent="0.2">
      <c r="A727" s="37">
        <v>724</v>
      </c>
      <c r="B727" s="177">
        <v>1.4</v>
      </c>
      <c r="C727" s="177" t="s">
        <v>99</v>
      </c>
      <c r="D727" s="37">
        <v>2</v>
      </c>
      <c r="E727" s="66" t="s">
        <v>166</v>
      </c>
      <c r="F727" s="66" t="s">
        <v>59</v>
      </c>
      <c r="G727" s="38">
        <v>1996</v>
      </c>
      <c r="H727" s="46">
        <v>5</v>
      </c>
      <c r="I727" s="67" t="s">
        <v>144</v>
      </c>
      <c r="J727" s="16">
        <v>2000</v>
      </c>
      <c r="K727" s="16">
        <v>10000</v>
      </c>
      <c r="L727" s="44" t="s">
        <v>102</v>
      </c>
      <c r="M727" s="44" t="s">
        <v>102</v>
      </c>
      <c r="N727" s="38">
        <v>26</v>
      </c>
      <c r="O727" s="38">
        <v>50</v>
      </c>
      <c r="P727" s="17">
        <v>0.52</v>
      </c>
      <c r="Q727" s="16">
        <v>5200</v>
      </c>
      <c r="R727" s="16">
        <v>4800</v>
      </c>
      <c r="S727" s="16">
        <f t="shared" si="131"/>
        <v>4800</v>
      </c>
      <c r="T727" s="16">
        <f>(S727/(Notes!$I$28+Notes!$I$52))*Notes!$I$33</f>
        <v>238.87450151745699</v>
      </c>
      <c r="U727" s="16">
        <f t="shared" si="132"/>
        <v>503.88745015174572</v>
      </c>
      <c r="V727" s="16">
        <f t="shared" si="133"/>
        <v>5542.76</v>
      </c>
      <c r="W727" s="79">
        <f t="shared" si="134"/>
        <v>1.1391307996179797E-4</v>
      </c>
      <c r="X727" s="75">
        <f t="shared" si="135"/>
        <v>5126.09</v>
      </c>
      <c r="Y727" s="75">
        <f t="shared" si="136"/>
        <v>18.11</v>
      </c>
      <c r="Z727" s="82">
        <f t="shared" si="137"/>
        <v>5144.2</v>
      </c>
    </row>
    <row r="728" spans="1:26" s="5" customFormat="1" ht="15" x14ac:dyDescent="0.2">
      <c r="A728" s="37">
        <v>725</v>
      </c>
      <c r="B728" s="177">
        <v>1.4</v>
      </c>
      <c r="C728" s="177" t="s">
        <v>99</v>
      </c>
      <c r="D728" s="37">
        <v>2</v>
      </c>
      <c r="E728" s="66" t="s">
        <v>166</v>
      </c>
      <c r="F728" s="66" t="s">
        <v>59</v>
      </c>
      <c r="G728" s="38">
        <v>1997</v>
      </c>
      <c r="H728" s="46">
        <v>18</v>
      </c>
      <c r="I728" s="67" t="s">
        <v>144</v>
      </c>
      <c r="J728" s="16">
        <v>2000</v>
      </c>
      <c r="K728" s="16">
        <v>36000</v>
      </c>
      <c r="L728" s="44" t="s">
        <v>102</v>
      </c>
      <c r="M728" s="44" t="s">
        <v>102</v>
      </c>
      <c r="N728" s="38">
        <v>25</v>
      </c>
      <c r="O728" s="38">
        <v>50</v>
      </c>
      <c r="P728" s="17">
        <v>0.5</v>
      </c>
      <c r="Q728" s="16">
        <v>18000</v>
      </c>
      <c r="R728" s="16">
        <v>18000</v>
      </c>
      <c r="S728" s="16">
        <f t="shared" si="131"/>
        <v>18000</v>
      </c>
      <c r="T728" s="16">
        <f>(S728/(Notes!$I$28+Notes!$I$52))*Notes!$I$33</f>
        <v>895.77938069046365</v>
      </c>
      <c r="U728" s="16">
        <f t="shared" si="132"/>
        <v>1889.5779380690465</v>
      </c>
      <c r="V728" s="16">
        <f t="shared" si="133"/>
        <v>20785.36</v>
      </c>
      <c r="W728" s="79">
        <f t="shared" si="134"/>
        <v>4.2717425537363283E-4</v>
      </c>
      <c r="X728" s="75">
        <f t="shared" si="135"/>
        <v>19222.84</v>
      </c>
      <c r="Y728" s="75">
        <f t="shared" si="136"/>
        <v>67.92</v>
      </c>
      <c r="Z728" s="82">
        <f t="shared" si="137"/>
        <v>19290.759999999998</v>
      </c>
    </row>
    <row r="729" spans="1:26" s="5" customFormat="1" ht="15" x14ac:dyDescent="0.2">
      <c r="A729" s="37">
        <v>726</v>
      </c>
      <c r="B729" s="177">
        <v>1.4</v>
      </c>
      <c r="C729" s="177" t="s">
        <v>99</v>
      </c>
      <c r="D729" s="37">
        <v>2</v>
      </c>
      <c r="E729" s="66" t="s">
        <v>166</v>
      </c>
      <c r="F729" s="66" t="s">
        <v>59</v>
      </c>
      <c r="G729" s="38">
        <v>1998</v>
      </c>
      <c r="H729" s="46">
        <v>7</v>
      </c>
      <c r="I729" s="67" t="s">
        <v>144</v>
      </c>
      <c r="J729" s="16">
        <v>2000</v>
      </c>
      <c r="K729" s="16">
        <v>14000</v>
      </c>
      <c r="L729" s="44" t="s">
        <v>102</v>
      </c>
      <c r="M729" s="44" t="s">
        <v>102</v>
      </c>
      <c r="N729" s="38">
        <v>24</v>
      </c>
      <c r="O729" s="38">
        <v>50</v>
      </c>
      <c r="P729" s="17">
        <v>0.48</v>
      </c>
      <c r="Q729" s="16">
        <v>6720</v>
      </c>
      <c r="R729" s="16">
        <v>7280</v>
      </c>
      <c r="S729" s="16">
        <f t="shared" si="131"/>
        <v>7280</v>
      </c>
      <c r="T729" s="16">
        <f>(S729/(Notes!$I$28+Notes!$I$52))*Notes!$I$33</f>
        <v>362.29299396814309</v>
      </c>
      <c r="U729" s="16">
        <f t="shared" si="132"/>
        <v>764.22929939681444</v>
      </c>
      <c r="V729" s="16">
        <f t="shared" si="133"/>
        <v>8406.52</v>
      </c>
      <c r="W729" s="79">
        <f t="shared" si="134"/>
        <v>1.7276818497651963E-4</v>
      </c>
      <c r="X729" s="75">
        <f t="shared" si="135"/>
        <v>7774.57</v>
      </c>
      <c r="Y729" s="75">
        <f t="shared" si="136"/>
        <v>27.47</v>
      </c>
      <c r="Z729" s="82">
        <f t="shared" si="137"/>
        <v>7802.04</v>
      </c>
    </row>
    <row r="730" spans="1:26" s="5" customFormat="1" ht="15" x14ac:dyDescent="0.2">
      <c r="A730" s="37">
        <v>727</v>
      </c>
      <c r="B730" s="177">
        <v>1.4</v>
      </c>
      <c r="C730" s="177" t="s">
        <v>99</v>
      </c>
      <c r="D730" s="37">
        <v>2</v>
      </c>
      <c r="E730" s="66" t="s">
        <v>166</v>
      </c>
      <c r="F730" s="66" t="s">
        <v>59</v>
      </c>
      <c r="G730" s="38">
        <v>1999</v>
      </c>
      <c r="H730" s="46">
        <v>23</v>
      </c>
      <c r="I730" s="67" t="s">
        <v>144</v>
      </c>
      <c r="J730" s="16">
        <v>2000</v>
      </c>
      <c r="K730" s="16">
        <v>46000</v>
      </c>
      <c r="L730" s="44" t="s">
        <v>102</v>
      </c>
      <c r="M730" s="44" t="s">
        <v>102</v>
      </c>
      <c r="N730" s="38">
        <v>23</v>
      </c>
      <c r="O730" s="38">
        <v>50</v>
      </c>
      <c r="P730" s="17">
        <v>0.46</v>
      </c>
      <c r="Q730" s="16">
        <v>21160</v>
      </c>
      <c r="R730" s="16">
        <v>24840</v>
      </c>
      <c r="S730" s="16">
        <f t="shared" ref="S730:S757" si="138">R730</f>
        <v>24840</v>
      </c>
      <c r="T730" s="16">
        <f>(S730/(Notes!$I$28+Notes!$I$52))*Notes!$I$33</f>
        <v>1236.1755453528399</v>
      </c>
      <c r="U730" s="16">
        <f t="shared" ref="U730:U757" si="139">(S730+T730)*0.1</f>
        <v>2607.6175545352839</v>
      </c>
      <c r="V730" s="16">
        <f t="shared" ref="V730:V757" si="140">ROUND(S730+T730+U730,2)</f>
        <v>28683.79</v>
      </c>
      <c r="W730" s="79">
        <f t="shared" ref="W730:W757" si="141">V730/($V$1418)</f>
        <v>5.8950033266412776E-4</v>
      </c>
      <c r="X730" s="75">
        <f t="shared" ref="X730:X757" si="142">ROUND(W730*($X$1),2)</f>
        <v>26527.51</v>
      </c>
      <c r="Y730" s="75">
        <f t="shared" ref="Y730:Y757" si="143">ROUND(W730*$Y$2,2)</f>
        <v>93.73</v>
      </c>
      <c r="Z730" s="82">
        <f t="shared" si="137"/>
        <v>26621.239999999998</v>
      </c>
    </row>
    <row r="731" spans="1:26" s="5" customFormat="1" ht="15" x14ac:dyDescent="0.2">
      <c r="A731" s="37">
        <v>728</v>
      </c>
      <c r="B731" s="177">
        <v>1.4</v>
      </c>
      <c r="C731" s="177" t="s">
        <v>99</v>
      </c>
      <c r="D731" s="37">
        <v>2</v>
      </c>
      <c r="E731" s="66" t="s">
        <v>166</v>
      </c>
      <c r="F731" s="66" t="s">
        <v>59</v>
      </c>
      <c r="G731" s="38">
        <v>2000</v>
      </c>
      <c r="H731" s="46">
        <v>15</v>
      </c>
      <c r="I731" s="67" t="s">
        <v>144</v>
      </c>
      <c r="J731" s="16">
        <v>2000</v>
      </c>
      <c r="K731" s="16">
        <v>30000</v>
      </c>
      <c r="L731" s="44" t="s">
        <v>102</v>
      </c>
      <c r="M731" s="44" t="s">
        <v>102</v>
      </c>
      <c r="N731" s="38">
        <v>22</v>
      </c>
      <c r="O731" s="38">
        <v>50</v>
      </c>
      <c r="P731" s="17">
        <v>0.44</v>
      </c>
      <c r="Q731" s="16">
        <v>13200</v>
      </c>
      <c r="R731" s="16">
        <v>16800</v>
      </c>
      <c r="S731" s="16">
        <f t="shared" si="138"/>
        <v>16800</v>
      </c>
      <c r="T731" s="16">
        <f>(S731/(Notes!$I$28+Notes!$I$52))*Notes!$I$33</f>
        <v>836.06075531109946</v>
      </c>
      <c r="U731" s="16">
        <f t="shared" si="139"/>
        <v>1763.60607553111</v>
      </c>
      <c r="V731" s="16">
        <f t="shared" si="140"/>
        <v>19399.669999999998</v>
      </c>
      <c r="W731" s="79">
        <f t="shared" si="141"/>
        <v>3.9869598538318327E-4</v>
      </c>
      <c r="X731" s="75">
        <f t="shared" si="142"/>
        <v>17941.32</v>
      </c>
      <c r="Y731" s="75">
        <f t="shared" si="143"/>
        <v>63.39</v>
      </c>
      <c r="Z731" s="82">
        <f t="shared" si="137"/>
        <v>18004.71</v>
      </c>
    </row>
    <row r="732" spans="1:26" s="5" customFormat="1" ht="15" x14ac:dyDescent="0.2">
      <c r="A732" s="37">
        <v>729</v>
      </c>
      <c r="B732" s="177">
        <v>1.4</v>
      </c>
      <c r="C732" s="177" t="s">
        <v>99</v>
      </c>
      <c r="D732" s="37">
        <v>2</v>
      </c>
      <c r="E732" s="66" t="s">
        <v>166</v>
      </c>
      <c r="F732" s="66" t="s">
        <v>59</v>
      </c>
      <c r="G732" s="38">
        <v>2001</v>
      </c>
      <c r="H732" s="46">
        <v>4</v>
      </c>
      <c r="I732" s="67" t="s">
        <v>144</v>
      </c>
      <c r="J732" s="16">
        <v>2000</v>
      </c>
      <c r="K732" s="16">
        <v>8000</v>
      </c>
      <c r="L732" s="44" t="s">
        <v>102</v>
      </c>
      <c r="M732" s="44" t="s">
        <v>102</v>
      </c>
      <c r="N732" s="38">
        <v>21</v>
      </c>
      <c r="O732" s="38">
        <v>50</v>
      </c>
      <c r="P732" s="17">
        <v>0.42</v>
      </c>
      <c r="Q732" s="16">
        <v>3360</v>
      </c>
      <c r="R732" s="16">
        <v>4640</v>
      </c>
      <c r="S732" s="16">
        <f t="shared" si="138"/>
        <v>4640</v>
      </c>
      <c r="T732" s="16">
        <f>(S732/(Notes!$I$28+Notes!$I$52))*Notes!$I$33</f>
        <v>230.91201813354175</v>
      </c>
      <c r="U732" s="16">
        <f t="shared" si="139"/>
        <v>487.09120181335425</v>
      </c>
      <c r="V732" s="16">
        <f t="shared" si="140"/>
        <v>5358</v>
      </c>
      <c r="W732" s="79">
        <f t="shared" si="141"/>
        <v>1.1011594989415265E-4</v>
      </c>
      <c r="X732" s="75">
        <f t="shared" si="142"/>
        <v>4955.22</v>
      </c>
      <c r="Y732" s="75">
        <f t="shared" si="143"/>
        <v>17.510000000000002</v>
      </c>
      <c r="Z732" s="82">
        <f t="shared" si="137"/>
        <v>4972.7300000000005</v>
      </c>
    </row>
    <row r="733" spans="1:26" s="5" customFormat="1" ht="15" x14ac:dyDescent="0.2">
      <c r="A733" s="37">
        <v>730</v>
      </c>
      <c r="B733" s="177">
        <v>1.4</v>
      </c>
      <c r="C733" s="177" t="s">
        <v>99</v>
      </c>
      <c r="D733" s="37">
        <v>2</v>
      </c>
      <c r="E733" s="66" t="s">
        <v>166</v>
      </c>
      <c r="F733" s="66" t="s">
        <v>59</v>
      </c>
      <c r="G733" s="38">
        <v>2002</v>
      </c>
      <c r="H733" s="46">
        <v>6</v>
      </c>
      <c r="I733" s="67" t="s">
        <v>144</v>
      </c>
      <c r="J733" s="16">
        <v>2000</v>
      </c>
      <c r="K733" s="16">
        <v>12000</v>
      </c>
      <c r="L733" s="44" t="s">
        <v>102</v>
      </c>
      <c r="M733" s="44" t="s">
        <v>102</v>
      </c>
      <c r="N733" s="38">
        <v>20</v>
      </c>
      <c r="O733" s="38">
        <v>50</v>
      </c>
      <c r="P733" s="17">
        <v>0.4</v>
      </c>
      <c r="Q733" s="16">
        <v>4800</v>
      </c>
      <c r="R733" s="16">
        <v>7200</v>
      </c>
      <c r="S733" s="16">
        <f t="shared" si="138"/>
        <v>7200</v>
      </c>
      <c r="T733" s="16">
        <f>(S733/(Notes!$I$28+Notes!$I$52))*Notes!$I$33</f>
        <v>358.31175227618547</v>
      </c>
      <c r="U733" s="16">
        <f t="shared" si="139"/>
        <v>755.83117522761859</v>
      </c>
      <c r="V733" s="16">
        <f t="shared" si="140"/>
        <v>8314.14</v>
      </c>
      <c r="W733" s="79">
        <f t="shared" si="141"/>
        <v>1.7086961994269693E-4</v>
      </c>
      <c r="X733" s="75">
        <f t="shared" si="142"/>
        <v>7689.13</v>
      </c>
      <c r="Y733" s="75">
        <f t="shared" si="143"/>
        <v>27.17</v>
      </c>
      <c r="Z733" s="82">
        <f t="shared" si="137"/>
        <v>7716.3</v>
      </c>
    </row>
    <row r="734" spans="1:26" s="5" customFormat="1" ht="15" x14ac:dyDescent="0.2">
      <c r="A734" s="37">
        <v>731</v>
      </c>
      <c r="B734" s="177">
        <v>1.4</v>
      </c>
      <c r="C734" s="177" t="s">
        <v>99</v>
      </c>
      <c r="D734" s="37">
        <v>2</v>
      </c>
      <c r="E734" s="66" t="s">
        <v>166</v>
      </c>
      <c r="F734" s="66" t="s">
        <v>59</v>
      </c>
      <c r="G734" s="38">
        <v>2003</v>
      </c>
      <c r="H734" s="46">
        <v>8</v>
      </c>
      <c r="I734" s="67" t="s">
        <v>144</v>
      </c>
      <c r="J734" s="16">
        <v>2000</v>
      </c>
      <c r="K734" s="16">
        <v>16000</v>
      </c>
      <c r="L734" s="44" t="s">
        <v>102</v>
      </c>
      <c r="M734" s="44" t="s">
        <v>102</v>
      </c>
      <c r="N734" s="38">
        <v>19</v>
      </c>
      <c r="O734" s="38">
        <v>50</v>
      </c>
      <c r="P734" s="17">
        <v>0.38</v>
      </c>
      <c r="Q734" s="16">
        <v>6080</v>
      </c>
      <c r="R734" s="16">
        <v>9920</v>
      </c>
      <c r="S734" s="16">
        <f t="shared" si="138"/>
        <v>9920</v>
      </c>
      <c r="T734" s="16">
        <f>(S734/(Notes!$I$28+Notes!$I$52))*Notes!$I$33</f>
        <v>493.67396980274441</v>
      </c>
      <c r="U734" s="16">
        <f t="shared" si="139"/>
        <v>1041.3673969802746</v>
      </c>
      <c r="V734" s="16">
        <f t="shared" si="140"/>
        <v>11455.04</v>
      </c>
      <c r="W734" s="79">
        <f t="shared" si="141"/>
        <v>2.3542042005888659E-4</v>
      </c>
      <c r="X734" s="75">
        <f t="shared" si="142"/>
        <v>10593.92</v>
      </c>
      <c r="Y734" s="75">
        <f t="shared" si="143"/>
        <v>37.43</v>
      </c>
      <c r="Z734" s="82">
        <f t="shared" si="137"/>
        <v>10631.35</v>
      </c>
    </row>
    <row r="735" spans="1:26" s="5" customFormat="1" ht="15" x14ac:dyDescent="0.2">
      <c r="A735" s="37">
        <v>732</v>
      </c>
      <c r="B735" s="177">
        <v>1.4</v>
      </c>
      <c r="C735" s="177" t="s">
        <v>99</v>
      </c>
      <c r="D735" s="37">
        <v>2</v>
      </c>
      <c r="E735" s="66" t="s">
        <v>166</v>
      </c>
      <c r="F735" s="66" t="s">
        <v>59</v>
      </c>
      <c r="G735" s="38">
        <v>2004</v>
      </c>
      <c r="H735" s="46">
        <v>9</v>
      </c>
      <c r="I735" s="67" t="s">
        <v>144</v>
      </c>
      <c r="J735" s="16">
        <v>2000</v>
      </c>
      <c r="K735" s="16">
        <v>18000</v>
      </c>
      <c r="L735" s="44" t="s">
        <v>102</v>
      </c>
      <c r="M735" s="44" t="s">
        <v>102</v>
      </c>
      <c r="N735" s="38">
        <v>18</v>
      </c>
      <c r="O735" s="38">
        <v>50</v>
      </c>
      <c r="P735" s="17">
        <v>0.36</v>
      </c>
      <c r="Q735" s="16">
        <v>6480</v>
      </c>
      <c r="R735" s="16">
        <v>11520</v>
      </c>
      <c r="S735" s="16">
        <f t="shared" si="138"/>
        <v>11520</v>
      </c>
      <c r="T735" s="16">
        <f>(S735/(Notes!$I$28+Notes!$I$52))*Notes!$I$33</f>
        <v>573.29880364189682</v>
      </c>
      <c r="U735" s="16">
        <f t="shared" si="139"/>
        <v>1209.3298803641899</v>
      </c>
      <c r="V735" s="16">
        <f t="shared" si="140"/>
        <v>13302.63</v>
      </c>
      <c r="W735" s="79">
        <f t="shared" si="141"/>
        <v>2.7339151521844939E-4</v>
      </c>
      <c r="X735" s="75">
        <f t="shared" si="142"/>
        <v>12302.62</v>
      </c>
      <c r="Y735" s="75">
        <f t="shared" si="143"/>
        <v>43.47</v>
      </c>
      <c r="Z735" s="82">
        <f t="shared" si="137"/>
        <v>12346.09</v>
      </c>
    </row>
    <row r="736" spans="1:26" s="5" customFormat="1" ht="15" x14ac:dyDescent="0.2">
      <c r="A736" s="37">
        <v>733</v>
      </c>
      <c r="B736" s="177">
        <v>1.4</v>
      </c>
      <c r="C736" s="177" t="s">
        <v>99</v>
      </c>
      <c r="D736" s="37">
        <v>2</v>
      </c>
      <c r="E736" s="66" t="s">
        <v>166</v>
      </c>
      <c r="F736" s="66" t="s">
        <v>59</v>
      </c>
      <c r="G736" s="38">
        <v>2005</v>
      </c>
      <c r="H736" s="46">
        <v>19</v>
      </c>
      <c r="I736" s="67" t="s">
        <v>144</v>
      </c>
      <c r="J736" s="16">
        <v>2000</v>
      </c>
      <c r="K736" s="16">
        <v>38000</v>
      </c>
      <c r="L736" s="44" t="s">
        <v>102</v>
      </c>
      <c r="M736" s="44" t="s">
        <v>102</v>
      </c>
      <c r="N736" s="38">
        <v>17</v>
      </c>
      <c r="O736" s="38">
        <v>50</v>
      </c>
      <c r="P736" s="17">
        <v>0.34</v>
      </c>
      <c r="Q736" s="16">
        <v>12920</v>
      </c>
      <c r="R736" s="16">
        <v>25080</v>
      </c>
      <c r="S736" s="16">
        <f t="shared" si="138"/>
        <v>25080</v>
      </c>
      <c r="T736" s="16">
        <f>(S736/(Notes!$I$28+Notes!$I$52))*Notes!$I$33</f>
        <v>1248.1192704287128</v>
      </c>
      <c r="U736" s="16">
        <f t="shared" si="139"/>
        <v>2632.8119270428715</v>
      </c>
      <c r="V736" s="16">
        <f t="shared" si="140"/>
        <v>28960.93</v>
      </c>
      <c r="W736" s="79">
        <f t="shared" si="141"/>
        <v>5.951960277655958E-4</v>
      </c>
      <c r="X736" s="75">
        <f t="shared" si="142"/>
        <v>26783.82</v>
      </c>
      <c r="Y736" s="75">
        <f t="shared" si="143"/>
        <v>94.64</v>
      </c>
      <c r="Z736" s="82">
        <f t="shared" si="137"/>
        <v>26878.46</v>
      </c>
    </row>
    <row r="737" spans="1:26" s="5" customFormat="1" ht="15" x14ac:dyDescent="0.2">
      <c r="A737" s="37">
        <v>734</v>
      </c>
      <c r="B737" s="177">
        <v>1.4</v>
      </c>
      <c r="C737" s="177" t="s">
        <v>99</v>
      </c>
      <c r="D737" s="37">
        <v>2</v>
      </c>
      <c r="E737" s="66" t="s">
        <v>166</v>
      </c>
      <c r="F737" s="66" t="s">
        <v>59</v>
      </c>
      <c r="G737" s="38">
        <v>2006</v>
      </c>
      <c r="H737" s="46">
        <v>5</v>
      </c>
      <c r="I737" s="67" t="s">
        <v>144</v>
      </c>
      <c r="J737" s="16">
        <v>2000</v>
      </c>
      <c r="K737" s="16">
        <v>10000</v>
      </c>
      <c r="L737" s="44" t="s">
        <v>102</v>
      </c>
      <c r="M737" s="44" t="s">
        <v>102</v>
      </c>
      <c r="N737" s="38">
        <v>16</v>
      </c>
      <c r="O737" s="38">
        <v>50</v>
      </c>
      <c r="P737" s="17">
        <v>0.32</v>
      </c>
      <c r="Q737" s="16">
        <v>3200</v>
      </c>
      <c r="R737" s="16">
        <v>6800</v>
      </c>
      <c r="S737" s="16">
        <f t="shared" si="138"/>
        <v>6800</v>
      </c>
      <c r="T737" s="16">
        <f>(S737/(Notes!$I$28+Notes!$I$52))*Notes!$I$33</f>
        <v>338.40554381639737</v>
      </c>
      <c r="U737" s="16">
        <f t="shared" si="139"/>
        <v>713.84055438163978</v>
      </c>
      <c r="V737" s="16">
        <f t="shared" si="140"/>
        <v>7852.25</v>
      </c>
      <c r="W737" s="79">
        <f t="shared" si="141"/>
        <v>1.6137700029047409E-4</v>
      </c>
      <c r="X737" s="75">
        <f t="shared" si="142"/>
        <v>7261.97</v>
      </c>
      <c r="Y737" s="75">
        <f t="shared" si="143"/>
        <v>25.66</v>
      </c>
      <c r="Z737" s="82">
        <f t="shared" si="137"/>
        <v>7287.63</v>
      </c>
    </row>
    <row r="738" spans="1:26" s="5" customFormat="1" ht="15" x14ac:dyDescent="0.2">
      <c r="A738" s="37">
        <v>735</v>
      </c>
      <c r="B738" s="177">
        <v>1.4</v>
      </c>
      <c r="C738" s="177" t="s">
        <v>99</v>
      </c>
      <c r="D738" s="37">
        <v>2</v>
      </c>
      <c r="E738" s="66" t="s">
        <v>166</v>
      </c>
      <c r="F738" s="66" t="s">
        <v>59</v>
      </c>
      <c r="G738" s="38">
        <v>2007</v>
      </c>
      <c r="H738" s="46">
        <v>2</v>
      </c>
      <c r="I738" s="67" t="s">
        <v>144</v>
      </c>
      <c r="J738" s="16">
        <v>2000</v>
      </c>
      <c r="K738" s="16">
        <v>4000</v>
      </c>
      <c r="L738" s="44" t="s">
        <v>102</v>
      </c>
      <c r="M738" s="44" t="s">
        <v>102</v>
      </c>
      <c r="N738" s="38">
        <v>15</v>
      </c>
      <c r="O738" s="38">
        <v>50</v>
      </c>
      <c r="P738" s="17">
        <v>0.3</v>
      </c>
      <c r="Q738" s="16">
        <v>1200</v>
      </c>
      <c r="R738" s="16">
        <v>2800</v>
      </c>
      <c r="S738" s="16">
        <f t="shared" si="138"/>
        <v>2800</v>
      </c>
      <c r="T738" s="16">
        <f>(S738/(Notes!$I$28+Notes!$I$52))*Notes!$I$33</f>
        <v>139.34345921851659</v>
      </c>
      <c r="U738" s="16">
        <f t="shared" si="139"/>
        <v>293.93434592185167</v>
      </c>
      <c r="V738" s="16">
        <f t="shared" si="140"/>
        <v>3233.28</v>
      </c>
      <c r="W738" s="79">
        <f t="shared" si="141"/>
        <v>6.6449365150012292E-5</v>
      </c>
      <c r="X738" s="75">
        <f t="shared" si="142"/>
        <v>2990.22</v>
      </c>
      <c r="Y738" s="75">
        <f t="shared" si="143"/>
        <v>10.57</v>
      </c>
      <c r="Z738" s="82">
        <f t="shared" si="137"/>
        <v>3000.79</v>
      </c>
    </row>
    <row r="739" spans="1:26" s="5" customFormat="1" ht="15" x14ac:dyDescent="0.2">
      <c r="A739" s="37">
        <v>736</v>
      </c>
      <c r="B739" s="177">
        <v>1.4</v>
      </c>
      <c r="C739" s="177" t="s">
        <v>99</v>
      </c>
      <c r="D739" s="37">
        <v>2</v>
      </c>
      <c r="E739" s="66" t="s">
        <v>166</v>
      </c>
      <c r="F739" s="66" t="s">
        <v>59</v>
      </c>
      <c r="G739" s="38">
        <v>2008</v>
      </c>
      <c r="H739" s="46">
        <v>21</v>
      </c>
      <c r="I739" s="67" t="s">
        <v>144</v>
      </c>
      <c r="J739" s="16">
        <v>2000</v>
      </c>
      <c r="K739" s="16">
        <v>42000</v>
      </c>
      <c r="L739" s="44" t="s">
        <v>102</v>
      </c>
      <c r="M739" s="44" t="s">
        <v>102</v>
      </c>
      <c r="N739" s="38">
        <v>14</v>
      </c>
      <c r="O739" s="38">
        <v>50</v>
      </c>
      <c r="P739" s="17">
        <v>0.28000000000000003</v>
      </c>
      <c r="Q739" s="16">
        <v>11760</v>
      </c>
      <c r="R739" s="16">
        <v>30240</v>
      </c>
      <c r="S739" s="16">
        <f t="shared" si="138"/>
        <v>30240</v>
      </c>
      <c r="T739" s="16">
        <f>(S739/(Notes!$I$28+Notes!$I$52))*Notes!$I$33</f>
        <v>1504.9093595599788</v>
      </c>
      <c r="U739" s="16">
        <f t="shared" si="139"/>
        <v>3174.4909359559979</v>
      </c>
      <c r="V739" s="16">
        <f t="shared" si="140"/>
        <v>34919.4</v>
      </c>
      <c r="W739" s="79">
        <f t="shared" si="141"/>
        <v>7.1765265037959571E-4</v>
      </c>
      <c r="X739" s="75">
        <f t="shared" si="142"/>
        <v>32294.37</v>
      </c>
      <c r="Y739" s="75">
        <f t="shared" si="143"/>
        <v>114.11</v>
      </c>
      <c r="Z739" s="82">
        <f t="shared" si="137"/>
        <v>32408.48</v>
      </c>
    </row>
    <row r="740" spans="1:26" s="5" customFormat="1" ht="15" x14ac:dyDescent="0.2">
      <c r="A740" s="37">
        <v>737</v>
      </c>
      <c r="B740" s="177">
        <v>1.4</v>
      </c>
      <c r="C740" s="177" t="s">
        <v>99</v>
      </c>
      <c r="D740" s="37">
        <v>2</v>
      </c>
      <c r="E740" s="66" t="s">
        <v>166</v>
      </c>
      <c r="F740" s="66" t="s">
        <v>59</v>
      </c>
      <c r="G740" s="38">
        <v>2009</v>
      </c>
      <c r="H740" s="46">
        <v>1</v>
      </c>
      <c r="I740" s="67" t="s">
        <v>144</v>
      </c>
      <c r="J740" s="16">
        <v>2000</v>
      </c>
      <c r="K740" s="16">
        <v>2000</v>
      </c>
      <c r="L740" s="44" t="s">
        <v>102</v>
      </c>
      <c r="M740" s="44" t="s">
        <v>102</v>
      </c>
      <c r="N740" s="38">
        <v>13</v>
      </c>
      <c r="O740" s="38">
        <v>50</v>
      </c>
      <c r="P740" s="17">
        <v>0.26</v>
      </c>
      <c r="Q740" s="16">
        <v>520</v>
      </c>
      <c r="R740" s="16">
        <v>1480</v>
      </c>
      <c r="S740" s="16">
        <f t="shared" si="138"/>
        <v>1480</v>
      </c>
      <c r="T740" s="16">
        <f>(S740/(Notes!$I$28+Notes!$I$52))*Notes!$I$33</f>
        <v>73.652971301215899</v>
      </c>
      <c r="U740" s="16">
        <f t="shared" si="139"/>
        <v>155.3652971301216</v>
      </c>
      <c r="V740" s="16">
        <f t="shared" si="140"/>
        <v>1709.02</v>
      </c>
      <c r="W740" s="79">
        <f t="shared" si="141"/>
        <v>3.5123247608828808E-5</v>
      </c>
      <c r="X740" s="75">
        <f t="shared" si="142"/>
        <v>1580.55</v>
      </c>
      <c r="Y740" s="75">
        <f t="shared" si="143"/>
        <v>5.58</v>
      </c>
      <c r="Z740" s="82">
        <f t="shared" si="137"/>
        <v>1586.1299999999999</v>
      </c>
    </row>
    <row r="741" spans="1:26" s="5" customFormat="1" ht="15" x14ac:dyDescent="0.2">
      <c r="A741" s="37">
        <v>738</v>
      </c>
      <c r="B741" s="177">
        <v>1.4</v>
      </c>
      <c r="C741" s="177" t="s">
        <v>99</v>
      </c>
      <c r="D741" s="37">
        <v>2</v>
      </c>
      <c r="E741" s="66" t="s">
        <v>166</v>
      </c>
      <c r="F741" s="66" t="s">
        <v>59</v>
      </c>
      <c r="G741" s="38">
        <v>2010</v>
      </c>
      <c r="H741" s="46">
        <v>0</v>
      </c>
      <c r="I741" s="67" t="s">
        <v>144</v>
      </c>
      <c r="J741" s="16">
        <v>2000</v>
      </c>
      <c r="K741" s="16">
        <v>0</v>
      </c>
      <c r="L741" s="44" t="s">
        <v>102</v>
      </c>
      <c r="M741" s="44" t="s">
        <v>102</v>
      </c>
      <c r="N741" s="38">
        <v>12</v>
      </c>
      <c r="O741" s="38">
        <v>50</v>
      </c>
      <c r="P741" s="17">
        <v>0.24</v>
      </c>
      <c r="Q741" s="16">
        <v>0</v>
      </c>
      <c r="R741" s="16">
        <v>0</v>
      </c>
      <c r="S741" s="16">
        <f t="shared" si="138"/>
        <v>0</v>
      </c>
      <c r="T741" s="16">
        <f>(S741/(Notes!$I$28+Notes!$I$52))*Notes!$I$33</f>
        <v>0</v>
      </c>
      <c r="U741" s="16">
        <f t="shared" si="139"/>
        <v>0</v>
      </c>
      <c r="V741" s="16">
        <f t="shared" si="140"/>
        <v>0</v>
      </c>
      <c r="W741" s="79">
        <f t="shared" si="141"/>
        <v>0</v>
      </c>
      <c r="X741" s="75">
        <f t="shared" si="142"/>
        <v>0</v>
      </c>
      <c r="Y741" s="75">
        <f t="shared" si="143"/>
        <v>0</v>
      </c>
      <c r="Z741" s="82">
        <f t="shared" si="137"/>
        <v>0</v>
      </c>
    </row>
    <row r="742" spans="1:26" s="5" customFormat="1" ht="15" x14ac:dyDescent="0.2">
      <c r="A742" s="37">
        <v>739</v>
      </c>
      <c r="B742" s="177">
        <v>1.4</v>
      </c>
      <c r="C742" s="177" t="s">
        <v>99</v>
      </c>
      <c r="D742" s="37">
        <v>2</v>
      </c>
      <c r="E742" s="66" t="s">
        <v>166</v>
      </c>
      <c r="F742" s="66" t="s">
        <v>59</v>
      </c>
      <c r="G742" s="38">
        <v>2011</v>
      </c>
      <c r="H742" s="46">
        <v>0</v>
      </c>
      <c r="I742" s="67" t="s">
        <v>144</v>
      </c>
      <c r="J742" s="16">
        <v>2000</v>
      </c>
      <c r="K742" s="16">
        <v>0</v>
      </c>
      <c r="L742" s="44" t="s">
        <v>102</v>
      </c>
      <c r="M742" s="44" t="s">
        <v>102</v>
      </c>
      <c r="N742" s="38">
        <v>11</v>
      </c>
      <c r="O742" s="38">
        <v>50</v>
      </c>
      <c r="P742" s="17">
        <v>0.22</v>
      </c>
      <c r="Q742" s="16">
        <v>0</v>
      </c>
      <c r="R742" s="16">
        <v>0</v>
      </c>
      <c r="S742" s="16">
        <f t="shared" si="138"/>
        <v>0</v>
      </c>
      <c r="T742" s="16">
        <f>(S742/(Notes!$I$28+Notes!$I$52))*Notes!$I$33</f>
        <v>0</v>
      </c>
      <c r="U742" s="16">
        <f t="shared" si="139"/>
        <v>0</v>
      </c>
      <c r="V742" s="16">
        <f t="shared" si="140"/>
        <v>0</v>
      </c>
      <c r="W742" s="79">
        <f t="shared" si="141"/>
        <v>0</v>
      </c>
      <c r="X742" s="75">
        <f t="shared" si="142"/>
        <v>0</v>
      </c>
      <c r="Y742" s="75">
        <f t="shared" si="143"/>
        <v>0</v>
      </c>
      <c r="Z742" s="82">
        <f t="shared" si="137"/>
        <v>0</v>
      </c>
    </row>
    <row r="743" spans="1:26" s="5" customFormat="1" ht="15" x14ac:dyDescent="0.2">
      <c r="A743" s="37">
        <v>740</v>
      </c>
      <c r="B743" s="177">
        <v>1.4</v>
      </c>
      <c r="C743" s="177" t="s">
        <v>99</v>
      </c>
      <c r="D743" s="37">
        <v>2</v>
      </c>
      <c r="E743" s="66" t="s">
        <v>166</v>
      </c>
      <c r="F743" s="66" t="s">
        <v>59</v>
      </c>
      <c r="G743" s="38">
        <v>2012</v>
      </c>
      <c r="H743" s="46">
        <v>5</v>
      </c>
      <c r="I743" s="67" t="s">
        <v>144</v>
      </c>
      <c r="J743" s="16">
        <v>2000</v>
      </c>
      <c r="K743" s="16">
        <v>10000</v>
      </c>
      <c r="L743" s="44" t="s">
        <v>102</v>
      </c>
      <c r="M743" s="44" t="s">
        <v>102</v>
      </c>
      <c r="N743" s="38">
        <v>10</v>
      </c>
      <c r="O743" s="38">
        <v>50</v>
      </c>
      <c r="P743" s="17">
        <v>0.2</v>
      </c>
      <c r="Q743" s="16">
        <v>2000</v>
      </c>
      <c r="R743" s="16">
        <v>8000</v>
      </c>
      <c r="S743" s="16">
        <f t="shared" si="138"/>
        <v>8000</v>
      </c>
      <c r="T743" s="16">
        <f>(S743/(Notes!$I$28+Notes!$I$52))*Notes!$I$33</f>
        <v>398.12416919576162</v>
      </c>
      <c r="U743" s="16">
        <f t="shared" si="139"/>
        <v>839.81241691957621</v>
      </c>
      <c r="V743" s="16">
        <f t="shared" si="140"/>
        <v>9237.94</v>
      </c>
      <c r="W743" s="79">
        <f t="shared" si="141"/>
        <v>1.8985527028092357E-4</v>
      </c>
      <c r="X743" s="75">
        <f t="shared" si="142"/>
        <v>8543.49</v>
      </c>
      <c r="Y743" s="75">
        <f t="shared" si="143"/>
        <v>30.19</v>
      </c>
      <c r="Z743" s="82">
        <f t="shared" si="137"/>
        <v>8573.68</v>
      </c>
    </row>
    <row r="744" spans="1:26" s="5" customFormat="1" ht="15" x14ac:dyDescent="0.2">
      <c r="A744" s="37">
        <v>741</v>
      </c>
      <c r="B744" s="177">
        <v>1.4</v>
      </c>
      <c r="C744" s="177" t="s">
        <v>99</v>
      </c>
      <c r="D744" s="37">
        <v>2</v>
      </c>
      <c r="E744" s="66" t="s">
        <v>166</v>
      </c>
      <c r="F744" s="66" t="s">
        <v>59</v>
      </c>
      <c r="G744" s="38">
        <v>2013</v>
      </c>
      <c r="H744" s="46">
        <v>16</v>
      </c>
      <c r="I744" s="67" t="s">
        <v>144</v>
      </c>
      <c r="J744" s="16">
        <v>2000</v>
      </c>
      <c r="K744" s="16">
        <v>32000</v>
      </c>
      <c r="L744" s="44" t="s">
        <v>102</v>
      </c>
      <c r="M744" s="44" t="s">
        <v>102</v>
      </c>
      <c r="N744" s="38">
        <v>9</v>
      </c>
      <c r="O744" s="38">
        <v>50</v>
      </c>
      <c r="P744" s="17">
        <v>0.18</v>
      </c>
      <c r="Q744" s="16">
        <v>5760</v>
      </c>
      <c r="R744" s="16">
        <v>26240</v>
      </c>
      <c r="S744" s="16">
        <f t="shared" si="138"/>
        <v>26240</v>
      </c>
      <c r="T744" s="16">
        <f>(S744/(Notes!$I$28+Notes!$I$52))*Notes!$I$33</f>
        <v>1305.8472749620983</v>
      </c>
      <c r="U744" s="16">
        <f t="shared" si="139"/>
        <v>2754.5847274962102</v>
      </c>
      <c r="V744" s="16">
        <f t="shared" si="140"/>
        <v>30300.43</v>
      </c>
      <c r="W744" s="79">
        <f t="shared" si="141"/>
        <v>6.2272501523913393E-4</v>
      </c>
      <c r="X744" s="75">
        <f t="shared" si="142"/>
        <v>28022.63</v>
      </c>
      <c r="Y744" s="75">
        <f t="shared" si="143"/>
        <v>99.01</v>
      </c>
      <c r="Z744" s="82">
        <f t="shared" si="137"/>
        <v>28121.64</v>
      </c>
    </row>
    <row r="745" spans="1:26" s="5" customFormat="1" ht="15" x14ac:dyDescent="0.2">
      <c r="A745" s="37">
        <v>742</v>
      </c>
      <c r="B745" s="177">
        <v>1.4</v>
      </c>
      <c r="C745" s="177" t="s">
        <v>99</v>
      </c>
      <c r="D745" s="37">
        <v>2</v>
      </c>
      <c r="E745" s="66" t="s">
        <v>166</v>
      </c>
      <c r="F745" s="66" t="s">
        <v>59</v>
      </c>
      <c r="G745" s="38">
        <v>2014</v>
      </c>
      <c r="H745" s="46">
        <v>8</v>
      </c>
      <c r="I745" s="67" t="s">
        <v>144</v>
      </c>
      <c r="J745" s="16">
        <v>2000</v>
      </c>
      <c r="K745" s="16">
        <v>16000</v>
      </c>
      <c r="L745" s="44" t="s">
        <v>102</v>
      </c>
      <c r="M745" s="44" t="s">
        <v>102</v>
      </c>
      <c r="N745" s="38">
        <v>8</v>
      </c>
      <c r="O745" s="38">
        <v>50</v>
      </c>
      <c r="P745" s="17">
        <v>0.16</v>
      </c>
      <c r="Q745" s="16">
        <v>2560</v>
      </c>
      <c r="R745" s="16">
        <v>13440</v>
      </c>
      <c r="S745" s="16">
        <f t="shared" si="138"/>
        <v>13440</v>
      </c>
      <c r="T745" s="16">
        <f>(S745/(Notes!$I$28+Notes!$I$52))*Notes!$I$33</f>
        <v>668.8486042488795</v>
      </c>
      <c r="U745" s="16">
        <f t="shared" si="139"/>
        <v>1410.8848604248881</v>
      </c>
      <c r="V745" s="16">
        <f t="shared" si="140"/>
        <v>15519.73</v>
      </c>
      <c r="W745" s="79">
        <f t="shared" si="141"/>
        <v>3.1895666499641239E-4</v>
      </c>
      <c r="X745" s="75">
        <f t="shared" si="142"/>
        <v>14353.05</v>
      </c>
      <c r="Y745" s="75">
        <f t="shared" si="143"/>
        <v>50.71</v>
      </c>
      <c r="Z745" s="82">
        <f t="shared" si="137"/>
        <v>14403.759999999998</v>
      </c>
    </row>
    <row r="746" spans="1:26" s="5" customFormat="1" ht="15" x14ac:dyDescent="0.2">
      <c r="A746" s="37">
        <v>743</v>
      </c>
      <c r="B746" s="177">
        <v>1.4</v>
      </c>
      <c r="C746" s="177" t="s">
        <v>99</v>
      </c>
      <c r="D746" s="37">
        <v>2</v>
      </c>
      <c r="E746" s="66" t="s">
        <v>166</v>
      </c>
      <c r="F746" s="66" t="s">
        <v>59</v>
      </c>
      <c r="G746" s="38">
        <v>2015</v>
      </c>
      <c r="H746" s="46">
        <v>7</v>
      </c>
      <c r="I746" s="67" t="s">
        <v>144</v>
      </c>
      <c r="J746" s="16">
        <v>2000</v>
      </c>
      <c r="K746" s="16">
        <v>14000</v>
      </c>
      <c r="L746" s="44" t="s">
        <v>102</v>
      </c>
      <c r="M746" s="44" t="s">
        <v>102</v>
      </c>
      <c r="N746" s="38">
        <v>7</v>
      </c>
      <c r="O746" s="38">
        <v>50</v>
      </c>
      <c r="P746" s="17">
        <v>0.14000000000000001</v>
      </c>
      <c r="Q746" s="16">
        <v>1960</v>
      </c>
      <c r="R746" s="16">
        <v>12040</v>
      </c>
      <c r="S746" s="16">
        <f t="shared" si="138"/>
        <v>12040</v>
      </c>
      <c r="T746" s="16">
        <f>(S746/(Notes!$I$28+Notes!$I$52))*Notes!$I$33</f>
        <v>599.17687463962125</v>
      </c>
      <c r="U746" s="16">
        <f t="shared" si="139"/>
        <v>1263.9176874639622</v>
      </c>
      <c r="V746" s="16">
        <f t="shared" si="140"/>
        <v>13903.09</v>
      </c>
      <c r="W746" s="79">
        <f t="shared" si="141"/>
        <v>2.8573198242140628E-4</v>
      </c>
      <c r="X746" s="75">
        <f t="shared" si="142"/>
        <v>12857.94</v>
      </c>
      <c r="Y746" s="75">
        <f t="shared" si="143"/>
        <v>45.43</v>
      </c>
      <c r="Z746" s="82">
        <f t="shared" si="137"/>
        <v>12903.37</v>
      </c>
    </row>
    <row r="747" spans="1:26" s="5" customFormat="1" ht="15" x14ac:dyDescent="0.2">
      <c r="A747" s="37">
        <v>744</v>
      </c>
      <c r="B747" s="177">
        <v>1.4</v>
      </c>
      <c r="C747" s="177" t="s">
        <v>99</v>
      </c>
      <c r="D747" s="37">
        <v>2</v>
      </c>
      <c r="E747" s="66" t="s">
        <v>166</v>
      </c>
      <c r="F747" s="66" t="s">
        <v>59</v>
      </c>
      <c r="G747" s="38">
        <v>2016</v>
      </c>
      <c r="H747" s="46">
        <v>4</v>
      </c>
      <c r="I747" s="67" t="s">
        <v>144</v>
      </c>
      <c r="J747" s="16">
        <v>2000</v>
      </c>
      <c r="K747" s="16">
        <v>8000</v>
      </c>
      <c r="L747" s="44" t="s">
        <v>102</v>
      </c>
      <c r="M747" s="44" t="s">
        <v>102</v>
      </c>
      <c r="N747" s="38">
        <v>6</v>
      </c>
      <c r="O747" s="38">
        <v>50</v>
      </c>
      <c r="P747" s="17">
        <v>0.12</v>
      </c>
      <c r="Q747" s="16">
        <v>960</v>
      </c>
      <c r="R747" s="16">
        <v>7040</v>
      </c>
      <c r="S747" s="16">
        <f t="shared" si="138"/>
        <v>7040</v>
      </c>
      <c r="T747" s="16">
        <f>(S747/(Notes!$I$28+Notes!$I$52))*Notes!$I$33</f>
        <v>350.34926889227029</v>
      </c>
      <c r="U747" s="16">
        <f t="shared" si="139"/>
        <v>739.03492688922711</v>
      </c>
      <c r="V747" s="16">
        <f t="shared" si="140"/>
        <v>8129.38</v>
      </c>
      <c r="W747" s="79">
        <f t="shared" si="141"/>
        <v>1.6707248987505162E-4</v>
      </c>
      <c r="X747" s="75">
        <f t="shared" si="142"/>
        <v>7518.26</v>
      </c>
      <c r="Y747" s="75">
        <f t="shared" si="143"/>
        <v>26.56</v>
      </c>
      <c r="Z747" s="82">
        <f t="shared" si="137"/>
        <v>7544.8200000000006</v>
      </c>
    </row>
    <row r="748" spans="1:26" s="5" customFormat="1" ht="15" x14ac:dyDescent="0.2">
      <c r="A748" s="37">
        <v>745</v>
      </c>
      <c r="B748" s="177">
        <v>1.4</v>
      </c>
      <c r="C748" s="177" t="s">
        <v>99</v>
      </c>
      <c r="D748" s="37">
        <v>2</v>
      </c>
      <c r="E748" s="66" t="s">
        <v>166</v>
      </c>
      <c r="F748" s="66" t="s">
        <v>59</v>
      </c>
      <c r="G748" s="38">
        <v>2017</v>
      </c>
      <c r="H748" s="46">
        <v>5</v>
      </c>
      <c r="I748" s="67" t="s">
        <v>144</v>
      </c>
      <c r="J748" s="16">
        <v>2000</v>
      </c>
      <c r="K748" s="16">
        <v>10000</v>
      </c>
      <c r="L748" s="44" t="s">
        <v>102</v>
      </c>
      <c r="M748" s="44" t="s">
        <v>102</v>
      </c>
      <c r="N748" s="38">
        <v>5</v>
      </c>
      <c r="O748" s="38">
        <v>50</v>
      </c>
      <c r="P748" s="17">
        <v>0.1</v>
      </c>
      <c r="Q748" s="16">
        <v>1000</v>
      </c>
      <c r="R748" s="16">
        <v>9000</v>
      </c>
      <c r="S748" s="16">
        <f t="shared" si="138"/>
        <v>9000</v>
      </c>
      <c r="T748" s="16">
        <f>(S748/(Notes!$I$28+Notes!$I$52))*Notes!$I$33</f>
        <v>447.88969034523183</v>
      </c>
      <c r="U748" s="16">
        <f t="shared" si="139"/>
        <v>944.78896903452323</v>
      </c>
      <c r="V748" s="16">
        <f t="shared" si="140"/>
        <v>10392.68</v>
      </c>
      <c r="W748" s="79">
        <f t="shared" si="141"/>
        <v>2.1358712768681642E-4</v>
      </c>
      <c r="X748" s="75">
        <f t="shared" si="142"/>
        <v>9611.42</v>
      </c>
      <c r="Y748" s="75">
        <f t="shared" si="143"/>
        <v>33.96</v>
      </c>
      <c r="Z748" s="82">
        <f t="shared" si="137"/>
        <v>9645.3799999999992</v>
      </c>
    </row>
    <row r="749" spans="1:26" s="5" customFormat="1" ht="15" x14ac:dyDescent="0.2">
      <c r="A749" s="37">
        <v>746</v>
      </c>
      <c r="B749" s="177">
        <v>1.4</v>
      </c>
      <c r="C749" s="177" t="s">
        <v>99</v>
      </c>
      <c r="D749" s="37">
        <v>2</v>
      </c>
      <c r="E749" s="66" t="s">
        <v>166</v>
      </c>
      <c r="F749" s="66" t="s">
        <v>59</v>
      </c>
      <c r="G749" s="38">
        <v>2018</v>
      </c>
      <c r="H749" s="46">
        <v>2</v>
      </c>
      <c r="I749" s="67" t="s">
        <v>144</v>
      </c>
      <c r="J749" s="16">
        <v>2000</v>
      </c>
      <c r="K749" s="16">
        <v>4000</v>
      </c>
      <c r="L749" s="44" t="s">
        <v>102</v>
      </c>
      <c r="M749" s="44" t="s">
        <v>102</v>
      </c>
      <c r="N749" s="38">
        <v>4</v>
      </c>
      <c r="O749" s="38">
        <v>50</v>
      </c>
      <c r="P749" s="17">
        <v>0.08</v>
      </c>
      <c r="Q749" s="16">
        <v>320</v>
      </c>
      <c r="R749" s="16">
        <v>3680</v>
      </c>
      <c r="S749" s="16">
        <f t="shared" si="138"/>
        <v>3680</v>
      </c>
      <c r="T749" s="16">
        <f>(S749/(Notes!$I$28+Notes!$I$52))*Notes!$I$33</f>
        <v>183.13711783005036</v>
      </c>
      <c r="U749" s="16">
        <f t="shared" si="139"/>
        <v>386.31371178300509</v>
      </c>
      <c r="V749" s="16">
        <f t="shared" si="140"/>
        <v>4249.45</v>
      </c>
      <c r="W749" s="79">
        <f t="shared" si="141"/>
        <v>8.7333375005171134E-5</v>
      </c>
      <c r="X749" s="75">
        <f t="shared" si="142"/>
        <v>3930</v>
      </c>
      <c r="Y749" s="75">
        <f t="shared" si="143"/>
        <v>13.89</v>
      </c>
      <c r="Z749" s="82">
        <f t="shared" si="137"/>
        <v>3943.89</v>
      </c>
    </row>
    <row r="750" spans="1:26" s="5" customFormat="1" ht="15" x14ac:dyDescent="0.2">
      <c r="A750" s="37">
        <v>747</v>
      </c>
      <c r="B750" s="177">
        <v>1.4</v>
      </c>
      <c r="C750" s="177" t="s">
        <v>99</v>
      </c>
      <c r="D750" s="37">
        <v>2</v>
      </c>
      <c r="E750" s="66" t="s">
        <v>166</v>
      </c>
      <c r="F750" s="66" t="s">
        <v>59</v>
      </c>
      <c r="G750" s="38">
        <v>2019</v>
      </c>
      <c r="H750" s="46">
        <v>9</v>
      </c>
      <c r="I750" s="67" t="s">
        <v>144</v>
      </c>
      <c r="J750" s="16">
        <v>2000</v>
      </c>
      <c r="K750" s="16">
        <v>18000</v>
      </c>
      <c r="L750" s="44" t="s">
        <v>102</v>
      </c>
      <c r="M750" s="44" t="s">
        <v>102</v>
      </c>
      <c r="N750" s="38">
        <v>3</v>
      </c>
      <c r="O750" s="38">
        <v>50</v>
      </c>
      <c r="P750" s="17">
        <v>0.06</v>
      </c>
      <c r="Q750" s="16">
        <v>1080</v>
      </c>
      <c r="R750" s="16">
        <v>16920</v>
      </c>
      <c r="S750" s="16">
        <f t="shared" si="138"/>
        <v>16920</v>
      </c>
      <c r="T750" s="16">
        <f>(S750/(Notes!$I$28+Notes!$I$52))*Notes!$I$33</f>
        <v>842.03261784903589</v>
      </c>
      <c r="U750" s="16">
        <f t="shared" si="139"/>
        <v>1776.2032617849036</v>
      </c>
      <c r="V750" s="16">
        <f t="shared" si="140"/>
        <v>19538.240000000002</v>
      </c>
      <c r="W750" s="79">
        <f t="shared" si="141"/>
        <v>4.0154383293391734E-4</v>
      </c>
      <c r="X750" s="75">
        <f t="shared" si="142"/>
        <v>18069.47</v>
      </c>
      <c r="Y750" s="75">
        <f t="shared" si="143"/>
        <v>63.85</v>
      </c>
      <c r="Z750" s="82">
        <f t="shared" si="137"/>
        <v>18133.32</v>
      </c>
    </row>
    <row r="751" spans="1:26" s="5" customFormat="1" ht="15" x14ac:dyDescent="0.2">
      <c r="A751" s="37">
        <v>748</v>
      </c>
      <c r="B751" s="177">
        <v>1.4</v>
      </c>
      <c r="C751" s="177" t="s">
        <v>99</v>
      </c>
      <c r="D751" s="37">
        <v>2</v>
      </c>
      <c r="E751" s="66" t="s">
        <v>166</v>
      </c>
      <c r="F751" s="66" t="s">
        <v>59</v>
      </c>
      <c r="G751" s="38">
        <v>2020</v>
      </c>
      <c r="H751" s="46">
        <v>11</v>
      </c>
      <c r="I751" s="67" t="s">
        <v>144</v>
      </c>
      <c r="J751" s="16">
        <v>2000</v>
      </c>
      <c r="K751" s="16">
        <v>22000</v>
      </c>
      <c r="L751" s="44" t="s">
        <v>102</v>
      </c>
      <c r="M751" s="44" t="s">
        <v>102</v>
      </c>
      <c r="N751" s="38">
        <v>2</v>
      </c>
      <c r="O751" s="38">
        <v>50</v>
      </c>
      <c r="P751" s="17">
        <v>0.04</v>
      </c>
      <c r="Q751" s="16">
        <v>880</v>
      </c>
      <c r="R751" s="16">
        <v>21120</v>
      </c>
      <c r="S751" s="16">
        <f t="shared" si="138"/>
        <v>21120</v>
      </c>
      <c r="T751" s="16">
        <f>(S751/(Notes!$I$28+Notes!$I$52))*Notes!$I$33</f>
        <v>1051.0478066768108</v>
      </c>
      <c r="U751" s="16">
        <f t="shared" si="139"/>
        <v>2217.1047806676811</v>
      </c>
      <c r="V751" s="16">
        <f t="shared" si="140"/>
        <v>24388.15</v>
      </c>
      <c r="W751" s="79">
        <f t="shared" si="141"/>
        <v>5.0121767514204533E-4</v>
      </c>
      <c r="X751" s="75">
        <f t="shared" si="142"/>
        <v>22554.799999999999</v>
      </c>
      <c r="Y751" s="75">
        <f t="shared" si="143"/>
        <v>79.69</v>
      </c>
      <c r="Z751" s="82">
        <f t="shared" si="137"/>
        <v>22634.489999999998</v>
      </c>
    </row>
    <row r="752" spans="1:26" s="5" customFormat="1" ht="15" x14ac:dyDescent="0.2">
      <c r="A752" s="37">
        <v>749</v>
      </c>
      <c r="B752" s="177">
        <v>1.4</v>
      </c>
      <c r="C752" s="177" t="s">
        <v>99</v>
      </c>
      <c r="D752" s="37">
        <v>2</v>
      </c>
      <c r="E752" s="66" t="s">
        <v>166</v>
      </c>
      <c r="F752" s="66" t="s">
        <v>59</v>
      </c>
      <c r="G752" s="38">
        <v>2021</v>
      </c>
      <c r="H752" s="46">
        <v>5</v>
      </c>
      <c r="I752" s="67" t="s">
        <v>144</v>
      </c>
      <c r="J752" s="16">
        <v>2000</v>
      </c>
      <c r="K752" s="16">
        <v>10000</v>
      </c>
      <c r="L752" s="44" t="s">
        <v>102</v>
      </c>
      <c r="M752" s="44" t="s">
        <v>102</v>
      </c>
      <c r="N752" s="38">
        <v>1</v>
      </c>
      <c r="O752" s="38">
        <v>50</v>
      </c>
      <c r="P752" s="17">
        <v>0.02</v>
      </c>
      <c r="Q752" s="16">
        <v>200</v>
      </c>
      <c r="R752" s="16">
        <v>9800</v>
      </c>
      <c r="S752" s="16">
        <f t="shared" si="138"/>
        <v>9800</v>
      </c>
      <c r="T752" s="16">
        <f>(S752/(Notes!$I$28+Notes!$I$52))*Notes!$I$33</f>
        <v>487.70210726480798</v>
      </c>
      <c r="U752" s="16">
        <f t="shared" si="139"/>
        <v>1028.7702107264809</v>
      </c>
      <c r="V752" s="16">
        <f t="shared" si="140"/>
        <v>11316.47</v>
      </c>
      <c r="W752" s="79">
        <f t="shared" si="141"/>
        <v>2.3257257250815257E-4</v>
      </c>
      <c r="X752" s="75">
        <f t="shared" si="142"/>
        <v>10465.77</v>
      </c>
      <c r="Y752" s="75">
        <f t="shared" si="143"/>
        <v>36.979999999999997</v>
      </c>
      <c r="Z752" s="82">
        <f t="shared" si="137"/>
        <v>10502.75</v>
      </c>
    </row>
    <row r="753" spans="1:26" s="5" customFormat="1" ht="15" x14ac:dyDescent="0.2">
      <c r="A753" s="37">
        <v>750</v>
      </c>
      <c r="B753" s="177">
        <v>1.4</v>
      </c>
      <c r="C753" s="177" t="s">
        <v>99</v>
      </c>
      <c r="D753" s="37">
        <v>2</v>
      </c>
      <c r="E753" s="66" t="s">
        <v>166</v>
      </c>
      <c r="F753" s="66" t="s">
        <v>59</v>
      </c>
      <c r="G753" s="38">
        <v>2022</v>
      </c>
      <c r="H753" s="46">
        <v>0</v>
      </c>
      <c r="I753" s="67" t="s">
        <v>144</v>
      </c>
      <c r="J753" s="16">
        <v>2000</v>
      </c>
      <c r="K753" s="16">
        <v>0</v>
      </c>
      <c r="L753" s="44" t="s">
        <v>102</v>
      </c>
      <c r="M753" s="44" t="s">
        <v>102</v>
      </c>
      <c r="N753" s="38">
        <v>0</v>
      </c>
      <c r="O753" s="38">
        <v>50</v>
      </c>
      <c r="P753" s="17">
        <v>0</v>
      </c>
      <c r="Q753" s="16">
        <v>0</v>
      </c>
      <c r="R753" s="16">
        <v>0</v>
      </c>
      <c r="S753" s="16">
        <f t="shared" si="138"/>
        <v>0</v>
      </c>
      <c r="T753" s="16">
        <f>(S753/(Notes!$I$28+Notes!$I$52))*Notes!$I$33</f>
        <v>0</v>
      </c>
      <c r="U753" s="16">
        <f t="shared" si="139"/>
        <v>0</v>
      </c>
      <c r="V753" s="16">
        <f t="shared" si="140"/>
        <v>0</v>
      </c>
      <c r="W753" s="79">
        <f t="shared" si="141"/>
        <v>0</v>
      </c>
      <c r="X753" s="75">
        <f t="shared" si="142"/>
        <v>0</v>
      </c>
      <c r="Y753" s="75">
        <f t="shared" si="143"/>
        <v>0</v>
      </c>
      <c r="Z753" s="82">
        <f t="shared" si="137"/>
        <v>0</v>
      </c>
    </row>
    <row r="754" spans="1:26" s="5" customFormat="1" ht="15" x14ac:dyDescent="0.2">
      <c r="A754" s="37">
        <v>751</v>
      </c>
      <c r="B754" s="177">
        <v>1.4</v>
      </c>
      <c r="C754" s="177" t="s">
        <v>99</v>
      </c>
      <c r="D754" s="37">
        <v>6</v>
      </c>
      <c r="E754" s="66" t="s">
        <v>167</v>
      </c>
      <c r="F754" s="66" t="s">
        <v>59</v>
      </c>
      <c r="G754" s="38">
        <v>1970</v>
      </c>
      <c r="H754" s="46">
        <v>1</v>
      </c>
      <c r="I754" s="67" t="s">
        <v>144</v>
      </c>
      <c r="J754" s="16">
        <v>3000</v>
      </c>
      <c r="K754" s="16">
        <v>3000</v>
      </c>
      <c r="L754" s="44" t="s">
        <v>102</v>
      </c>
      <c r="M754" s="44" t="s">
        <v>102</v>
      </c>
      <c r="N754" s="38">
        <v>52</v>
      </c>
      <c r="O754" s="38">
        <v>50</v>
      </c>
      <c r="P754" s="17">
        <v>1</v>
      </c>
      <c r="Q754" s="16">
        <v>3000</v>
      </c>
      <c r="R754" s="16">
        <v>0</v>
      </c>
      <c r="S754" s="16">
        <f t="shared" si="138"/>
        <v>0</v>
      </c>
      <c r="T754" s="16">
        <f>(S754/(Notes!$I$28+Notes!$I$52))*Notes!$I$33</f>
        <v>0</v>
      </c>
      <c r="U754" s="16">
        <f t="shared" si="139"/>
        <v>0</v>
      </c>
      <c r="V754" s="16">
        <f t="shared" si="140"/>
        <v>0</v>
      </c>
      <c r="W754" s="79">
        <f t="shared" si="141"/>
        <v>0</v>
      </c>
      <c r="X754" s="75">
        <f t="shared" si="142"/>
        <v>0</v>
      </c>
      <c r="Y754" s="75">
        <f t="shared" si="143"/>
        <v>0</v>
      </c>
      <c r="Z754" s="82">
        <f t="shared" si="137"/>
        <v>0</v>
      </c>
    </row>
    <row r="755" spans="1:26" s="5" customFormat="1" ht="15" x14ac:dyDescent="0.2">
      <c r="A755" s="37">
        <v>752</v>
      </c>
      <c r="B755" s="177">
        <v>1.4</v>
      </c>
      <c r="C755" s="177" t="s">
        <v>99</v>
      </c>
      <c r="D755" s="37">
        <v>6</v>
      </c>
      <c r="E755" s="66" t="s">
        <v>167</v>
      </c>
      <c r="F755" s="66" t="s">
        <v>59</v>
      </c>
      <c r="G755" s="38">
        <v>1990</v>
      </c>
      <c r="H755" s="46">
        <v>1</v>
      </c>
      <c r="I755" s="67" t="s">
        <v>144</v>
      </c>
      <c r="J755" s="16">
        <v>3000</v>
      </c>
      <c r="K755" s="16">
        <v>3000</v>
      </c>
      <c r="L755" s="44" t="s">
        <v>102</v>
      </c>
      <c r="M755" s="44" t="s">
        <v>102</v>
      </c>
      <c r="N755" s="38">
        <v>32</v>
      </c>
      <c r="O755" s="38">
        <v>50</v>
      </c>
      <c r="P755" s="17">
        <v>0.64</v>
      </c>
      <c r="Q755" s="16">
        <v>1920</v>
      </c>
      <c r="R755" s="16">
        <v>1080</v>
      </c>
      <c r="S755" s="16">
        <f t="shared" si="138"/>
        <v>1080</v>
      </c>
      <c r="T755" s="16">
        <f>(S755/(Notes!$I$28+Notes!$I$52))*Notes!$I$33</f>
        <v>53.746762841427824</v>
      </c>
      <c r="U755" s="16">
        <f t="shared" si="139"/>
        <v>113.37467628414279</v>
      </c>
      <c r="V755" s="16">
        <f t="shared" si="140"/>
        <v>1247.1199999999999</v>
      </c>
      <c r="W755" s="79">
        <f t="shared" si="141"/>
        <v>2.5630422439715496E-5</v>
      </c>
      <c r="X755" s="75">
        <f t="shared" si="142"/>
        <v>1153.3699999999999</v>
      </c>
      <c r="Y755" s="75">
        <f t="shared" si="143"/>
        <v>4.08</v>
      </c>
      <c r="Z755" s="82">
        <f t="shared" si="137"/>
        <v>1157.4499999999998</v>
      </c>
    </row>
    <row r="756" spans="1:26" s="5" customFormat="1" ht="15" x14ac:dyDescent="0.2">
      <c r="A756" s="37">
        <v>753</v>
      </c>
      <c r="B756" s="177">
        <v>1.4</v>
      </c>
      <c r="C756" s="177" t="s">
        <v>99</v>
      </c>
      <c r="D756" s="37">
        <v>6</v>
      </c>
      <c r="E756" s="66" t="s">
        <v>167</v>
      </c>
      <c r="F756" s="66" t="s">
        <v>59</v>
      </c>
      <c r="G756" s="38">
        <v>1993</v>
      </c>
      <c r="H756" s="46">
        <v>1</v>
      </c>
      <c r="I756" s="67" t="s">
        <v>144</v>
      </c>
      <c r="J756" s="16">
        <v>3000</v>
      </c>
      <c r="K756" s="16">
        <v>3000</v>
      </c>
      <c r="L756" s="44" t="s">
        <v>102</v>
      </c>
      <c r="M756" s="44" t="s">
        <v>102</v>
      </c>
      <c r="N756" s="38">
        <v>29</v>
      </c>
      <c r="O756" s="38">
        <v>50</v>
      </c>
      <c r="P756" s="17">
        <v>0.57999999999999996</v>
      </c>
      <c r="Q756" s="16">
        <v>1740</v>
      </c>
      <c r="R756" s="16">
        <v>1260</v>
      </c>
      <c r="S756" s="16">
        <f t="shared" si="138"/>
        <v>1260</v>
      </c>
      <c r="T756" s="16">
        <f>(S756/(Notes!$I$28+Notes!$I$52))*Notes!$I$33</f>
        <v>62.704556648332456</v>
      </c>
      <c r="U756" s="16">
        <f t="shared" si="139"/>
        <v>132.27045566483326</v>
      </c>
      <c r="V756" s="16">
        <f t="shared" si="140"/>
        <v>1454.98</v>
      </c>
      <c r="W756" s="79">
        <f t="shared" si="141"/>
        <v>2.9902296524261704E-5</v>
      </c>
      <c r="X756" s="75">
        <f t="shared" si="142"/>
        <v>1345.6</v>
      </c>
      <c r="Y756" s="75">
        <f t="shared" si="143"/>
        <v>4.75</v>
      </c>
      <c r="Z756" s="82">
        <f t="shared" si="137"/>
        <v>1350.35</v>
      </c>
    </row>
    <row r="757" spans="1:26" s="5" customFormat="1" ht="15" x14ac:dyDescent="0.2">
      <c r="A757" s="37">
        <v>754</v>
      </c>
      <c r="B757" s="177">
        <v>1.4</v>
      </c>
      <c r="C757" s="177" t="s">
        <v>99</v>
      </c>
      <c r="D757" s="37">
        <v>6</v>
      </c>
      <c r="E757" s="66" t="s">
        <v>167</v>
      </c>
      <c r="F757" s="66" t="s">
        <v>59</v>
      </c>
      <c r="G757" s="38">
        <v>1996</v>
      </c>
      <c r="H757" s="46">
        <v>1</v>
      </c>
      <c r="I757" s="67" t="s">
        <v>144</v>
      </c>
      <c r="J757" s="16">
        <v>3000</v>
      </c>
      <c r="K757" s="16">
        <v>3000</v>
      </c>
      <c r="L757" s="44" t="s">
        <v>102</v>
      </c>
      <c r="M757" s="44" t="s">
        <v>102</v>
      </c>
      <c r="N757" s="38">
        <v>26</v>
      </c>
      <c r="O757" s="38">
        <v>50</v>
      </c>
      <c r="P757" s="17">
        <v>0.52</v>
      </c>
      <c r="Q757" s="16">
        <v>1560</v>
      </c>
      <c r="R757" s="16">
        <v>1440</v>
      </c>
      <c r="S757" s="16">
        <f t="shared" si="138"/>
        <v>1440</v>
      </c>
      <c r="T757" s="16">
        <f>(S757/(Notes!$I$28+Notes!$I$52))*Notes!$I$33</f>
        <v>71.662350455237103</v>
      </c>
      <c r="U757" s="16">
        <f t="shared" si="139"/>
        <v>151.16623504552373</v>
      </c>
      <c r="V757" s="16">
        <f t="shared" si="140"/>
        <v>1662.83</v>
      </c>
      <c r="W757" s="79">
        <f t="shared" si="141"/>
        <v>3.4173965091917474E-5</v>
      </c>
      <c r="X757" s="75">
        <f t="shared" si="142"/>
        <v>1537.83</v>
      </c>
      <c r="Y757" s="75">
        <f t="shared" si="143"/>
        <v>5.43</v>
      </c>
      <c r="Z757" s="82">
        <f t="shared" si="137"/>
        <v>1543.26</v>
      </c>
    </row>
    <row r="758" spans="1:26" ht="15" x14ac:dyDescent="0.2">
      <c r="A758" s="62">
        <v>755</v>
      </c>
      <c r="B758" s="62"/>
      <c r="C758" s="62"/>
      <c r="D758" s="62" t="s">
        <v>168</v>
      </c>
      <c r="E758" s="63"/>
      <c r="F758" s="63"/>
      <c r="G758" s="64"/>
      <c r="H758" s="64"/>
      <c r="I758" s="64"/>
      <c r="J758" s="65"/>
      <c r="K758" s="40">
        <f>SUM(K634:K757)</f>
        <v>3507000</v>
      </c>
      <c r="L758" s="40"/>
      <c r="M758" s="40"/>
      <c r="N758" s="40"/>
      <c r="O758" s="40"/>
      <c r="P758" s="58"/>
      <c r="Q758" s="40">
        <f t="shared" ref="Q758:Z758" si="144">SUM(Q634:Q757)</f>
        <v>1529500</v>
      </c>
      <c r="R758" s="40">
        <f t="shared" si="144"/>
        <v>1977500</v>
      </c>
      <c r="S758" s="40">
        <f>SUM(S634:S757)</f>
        <v>1977500</v>
      </c>
      <c r="T758" s="40">
        <f t="shared" si="144"/>
        <v>98411.318073077317</v>
      </c>
      <c r="U758" s="40">
        <f t="shared" si="144"/>
        <v>207591.13180730777</v>
      </c>
      <c r="V758" s="40">
        <f t="shared" si="144"/>
        <v>2283502.4500000011</v>
      </c>
      <c r="W758" s="80">
        <f t="shared" si="144"/>
        <v>4.6929832282078157E-2</v>
      </c>
      <c r="X758" s="40">
        <f t="shared" si="144"/>
        <v>2111842.4500000007</v>
      </c>
      <c r="Y758" s="40">
        <f t="shared" si="144"/>
        <v>7461.85</v>
      </c>
      <c r="Z758" s="40">
        <f t="shared" si="144"/>
        <v>2119304.3000000003</v>
      </c>
    </row>
    <row r="759" spans="1:26" s="5" customFormat="1" ht="15" x14ac:dyDescent="0.2">
      <c r="A759" s="37">
        <v>756</v>
      </c>
      <c r="B759" s="177">
        <v>1.5</v>
      </c>
      <c r="C759" s="177" t="s">
        <v>169</v>
      </c>
      <c r="D759" s="37" t="s">
        <v>169</v>
      </c>
      <c r="E759" s="66" t="s">
        <v>170</v>
      </c>
      <c r="F759" s="66" t="s">
        <v>53</v>
      </c>
      <c r="G759" s="38">
        <v>1980</v>
      </c>
      <c r="H759" s="46">
        <v>1</v>
      </c>
      <c r="I759" s="67" t="s">
        <v>171</v>
      </c>
      <c r="J759" s="16">
        <v>586500</v>
      </c>
      <c r="K759" s="16">
        <v>586500</v>
      </c>
      <c r="L759" s="44" t="s">
        <v>102</v>
      </c>
      <c r="M759" s="44">
        <v>2387129.29</v>
      </c>
      <c r="N759" s="38">
        <v>42</v>
      </c>
      <c r="O759" s="38">
        <v>75</v>
      </c>
      <c r="P759" s="17">
        <v>0.56000000000000005</v>
      </c>
      <c r="Q759" s="16">
        <v>1336792.3999999999</v>
      </c>
      <c r="R759" s="16">
        <v>1050336.8899999999</v>
      </c>
      <c r="S759" s="16">
        <f t="shared" ref="S759:S768" si="145">R759</f>
        <v>1050336.8899999999</v>
      </c>
      <c r="T759" s="16">
        <v>0</v>
      </c>
      <c r="U759" s="16">
        <f t="shared" ref="U759:U768" si="146">(S759+T759)*0.1</f>
        <v>105033.689</v>
      </c>
      <c r="V759" s="16">
        <f t="shared" ref="V759:V768" si="147">ROUND(S759+T759+U759,2)</f>
        <v>1155370.58</v>
      </c>
      <c r="W759" s="79">
        <f>V759/($V$1418)</f>
        <v>2.374481688996978E-2</v>
      </c>
      <c r="X759" s="75">
        <f t="shared" ref="X759:X768" si="148">ROUND(W759*($X$1),2)</f>
        <v>1068516.76</v>
      </c>
      <c r="Y759" s="75">
        <f t="shared" ref="Y759:Y768" si="149">ROUND(W759*$Y$2,2)</f>
        <v>3775.43</v>
      </c>
      <c r="Z759" s="82">
        <f t="shared" ref="Z759" si="150">X759+Y759</f>
        <v>1072292.19</v>
      </c>
    </row>
    <row r="760" spans="1:26" s="5" customFormat="1" ht="15" x14ac:dyDescent="0.2">
      <c r="A760" s="37">
        <v>757</v>
      </c>
      <c r="B760" s="177">
        <v>1.5</v>
      </c>
      <c r="C760" s="177" t="s">
        <v>169</v>
      </c>
      <c r="D760" s="37" t="s">
        <v>169</v>
      </c>
      <c r="E760" s="66" t="s">
        <v>172</v>
      </c>
      <c r="F760" s="66" t="s">
        <v>47</v>
      </c>
      <c r="G760" s="38">
        <v>1980</v>
      </c>
      <c r="H760" s="46">
        <v>1</v>
      </c>
      <c r="I760" s="67" t="s">
        <v>144</v>
      </c>
      <c r="J760" s="16">
        <v>0</v>
      </c>
      <c r="K760" s="16">
        <v>0</v>
      </c>
      <c r="L760" s="44" t="s">
        <v>102</v>
      </c>
      <c r="M760" s="44">
        <v>0</v>
      </c>
      <c r="N760" s="38">
        <v>42</v>
      </c>
      <c r="O760" s="38">
        <v>75</v>
      </c>
      <c r="P760" s="17">
        <v>0</v>
      </c>
      <c r="Q760" s="16">
        <v>0</v>
      </c>
      <c r="R760" s="16">
        <v>0</v>
      </c>
      <c r="S760" s="16">
        <f t="shared" si="145"/>
        <v>0</v>
      </c>
      <c r="T760" s="16">
        <f>(SUMIF(C:C,C760,R:R)/(Notes!$I$28+Notes!$I$52))*Notes!$I$33</f>
        <v>53654.044201319026</v>
      </c>
      <c r="U760" s="16">
        <f t="shared" si="146"/>
        <v>5365.404420131903</v>
      </c>
      <c r="V760" s="16">
        <f t="shared" si="147"/>
        <v>59019.45</v>
      </c>
      <c r="W760" s="79">
        <f t="shared" ref="W760:W768" si="151">V760/($V$1418)</f>
        <v>1.2129493839082581E-3</v>
      </c>
      <c r="X760" s="75">
        <f t="shared" si="148"/>
        <v>54582.720000000001</v>
      </c>
      <c r="Y760" s="75">
        <f t="shared" si="149"/>
        <v>192.86</v>
      </c>
      <c r="Z760" s="82">
        <f t="shared" ref="Z760:Z768" si="152">X760+Y760</f>
        <v>54775.58</v>
      </c>
    </row>
    <row r="761" spans="1:26" s="5" customFormat="1" ht="15" x14ac:dyDescent="0.2">
      <c r="A761" s="37">
        <v>758</v>
      </c>
      <c r="B761" s="177">
        <v>1.5</v>
      </c>
      <c r="C761" s="177" t="s">
        <v>173</v>
      </c>
      <c r="D761" s="37" t="s">
        <v>173</v>
      </c>
      <c r="E761" s="66" t="s">
        <v>174</v>
      </c>
      <c r="F761" s="66" t="s">
        <v>54</v>
      </c>
      <c r="G761" s="38">
        <v>1995</v>
      </c>
      <c r="H761" s="46">
        <v>1</v>
      </c>
      <c r="I761" s="67" t="s">
        <v>171</v>
      </c>
      <c r="J761" s="16">
        <v>153000</v>
      </c>
      <c r="K761" s="16">
        <v>153000</v>
      </c>
      <c r="L761" s="44" t="s">
        <v>102</v>
      </c>
      <c r="M761" s="44">
        <v>368447.27</v>
      </c>
      <c r="N761" s="38">
        <v>27</v>
      </c>
      <c r="O761" s="38">
        <v>75</v>
      </c>
      <c r="P761" s="17">
        <v>0.36</v>
      </c>
      <c r="Q761" s="16">
        <v>132641.01999999999</v>
      </c>
      <c r="R761" s="16">
        <v>235806.25</v>
      </c>
      <c r="S761" s="16">
        <f t="shared" si="145"/>
        <v>235806.25</v>
      </c>
      <c r="T761" s="16">
        <v>0</v>
      </c>
      <c r="U761" s="16">
        <f t="shared" si="146"/>
        <v>23580.625</v>
      </c>
      <c r="V761" s="16">
        <f t="shared" si="147"/>
        <v>259386.88</v>
      </c>
      <c r="W761" s="79">
        <f t="shared" si="151"/>
        <v>5.3308384996790942E-3</v>
      </c>
      <c r="X761" s="75">
        <f t="shared" si="148"/>
        <v>239887.73</v>
      </c>
      <c r="Y761" s="75">
        <f t="shared" si="149"/>
        <v>847.6</v>
      </c>
      <c r="Z761" s="82">
        <f t="shared" si="152"/>
        <v>240735.33000000002</v>
      </c>
    </row>
    <row r="762" spans="1:26" s="5" customFormat="1" ht="15" x14ac:dyDescent="0.2">
      <c r="A762" s="37">
        <v>759</v>
      </c>
      <c r="B762" s="177">
        <v>1.5</v>
      </c>
      <c r="C762" s="177" t="s">
        <v>173</v>
      </c>
      <c r="D762" s="37" t="s">
        <v>173</v>
      </c>
      <c r="E762" s="66" t="s">
        <v>172</v>
      </c>
      <c r="F762" s="66" t="s">
        <v>47</v>
      </c>
      <c r="G762" s="38">
        <v>1995</v>
      </c>
      <c r="H762" s="46">
        <v>1</v>
      </c>
      <c r="I762" s="67" t="s">
        <v>144</v>
      </c>
      <c r="J762" s="16">
        <v>0</v>
      </c>
      <c r="K762" s="16">
        <v>0</v>
      </c>
      <c r="L762" s="44" t="s">
        <v>102</v>
      </c>
      <c r="M762" s="44">
        <v>0</v>
      </c>
      <c r="N762" s="38">
        <v>27</v>
      </c>
      <c r="O762" s="38">
        <v>75</v>
      </c>
      <c r="P762" s="17">
        <v>0</v>
      </c>
      <c r="Q762" s="16">
        <v>0</v>
      </c>
      <c r="R762" s="16">
        <v>0</v>
      </c>
      <c r="S762" s="16">
        <f t="shared" si="145"/>
        <v>0</v>
      </c>
      <c r="T762" s="16">
        <f>(SUMIF(C:C,C762,R:R)/(Notes!$I$28+Notes!$I$52))*Notes!$I$33</f>
        <v>11794.739546931622</v>
      </c>
      <c r="U762" s="16">
        <f t="shared" si="146"/>
        <v>1179.4739546931621</v>
      </c>
      <c r="V762" s="16">
        <f t="shared" si="147"/>
        <v>12974.21</v>
      </c>
      <c r="W762" s="79">
        <f t="shared" si="151"/>
        <v>2.6664192950283952E-4</v>
      </c>
      <c r="X762" s="75">
        <f t="shared" si="148"/>
        <v>11998.89</v>
      </c>
      <c r="Y762" s="75">
        <f t="shared" si="149"/>
        <v>42.4</v>
      </c>
      <c r="Z762" s="82">
        <f t="shared" si="152"/>
        <v>12041.289999999999</v>
      </c>
    </row>
    <row r="763" spans="1:26" s="5" customFormat="1" ht="15" x14ac:dyDescent="0.2">
      <c r="A763" s="37">
        <v>760</v>
      </c>
      <c r="B763" s="177">
        <v>1.5</v>
      </c>
      <c r="C763" s="177" t="s">
        <v>175</v>
      </c>
      <c r="D763" s="37" t="s">
        <v>175</v>
      </c>
      <c r="E763" s="66" t="s">
        <v>176</v>
      </c>
      <c r="F763" s="66" t="s">
        <v>53</v>
      </c>
      <c r="G763" s="38">
        <v>2018</v>
      </c>
      <c r="H763" s="46">
        <v>1</v>
      </c>
      <c r="I763" s="67" t="s">
        <v>171</v>
      </c>
      <c r="J763" s="16">
        <v>558778</v>
      </c>
      <c r="K763" s="16">
        <v>558778</v>
      </c>
      <c r="L763" s="44" t="s">
        <v>102</v>
      </c>
      <c r="M763" s="44">
        <v>665512.57999999996</v>
      </c>
      <c r="N763" s="38">
        <v>4</v>
      </c>
      <c r="O763" s="38">
        <v>75</v>
      </c>
      <c r="P763" s="17">
        <v>0.05</v>
      </c>
      <c r="Q763" s="16">
        <v>35494</v>
      </c>
      <c r="R763" s="16">
        <v>630018.56999999995</v>
      </c>
      <c r="S763" s="16">
        <f t="shared" si="145"/>
        <v>630018.56999999995</v>
      </c>
      <c r="T763" s="16">
        <v>0</v>
      </c>
      <c r="U763" s="16">
        <f t="shared" si="146"/>
        <v>63001.856999999996</v>
      </c>
      <c r="V763" s="16">
        <f t="shared" si="147"/>
        <v>693020.43</v>
      </c>
      <c r="W763" s="79">
        <f t="shared" si="151"/>
        <v>1.4242740378033619E-2</v>
      </c>
      <c r="X763" s="75">
        <f t="shared" si="148"/>
        <v>640923.31999999995</v>
      </c>
      <c r="Y763" s="75">
        <f t="shared" si="149"/>
        <v>2264.6</v>
      </c>
      <c r="Z763" s="82">
        <f t="shared" si="152"/>
        <v>643187.91999999993</v>
      </c>
    </row>
    <row r="764" spans="1:26" s="5" customFormat="1" ht="15" x14ac:dyDescent="0.2">
      <c r="A764" s="37">
        <v>761</v>
      </c>
      <c r="B764" s="177">
        <v>1.5</v>
      </c>
      <c r="C764" s="177" t="s">
        <v>175</v>
      </c>
      <c r="D764" s="37" t="s">
        <v>175</v>
      </c>
      <c r="E764" s="66" t="s">
        <v>172</v>
      </c>
      <c r="F764" s="66" t="s">
        <v>47</v>
      </c>
      <c r="G764" s="38">
        <v>2018</v>
      </c>
      <c r="H764" s="46">
        <v>1</v>
      </c>
      <c r="I764" s="67" t="s">
        <v>144</v>
      </c>
      <c r="J764" s="16">
        <v>0</v>
      </c>
      <c r="K764" s="16">
        <v>0</v>
      </c>
      <c r="L764" s="44" t="s">
        <v>102</v>
      </c>
      <c r="M764" s="44">
        <v>0</v>
      </c>
      <c r="N764" s="38">
        <v>4</v>
      </c>
      <c r="O764" s="38">
        <v>60</v>
      </c>
      <c r="P764" s="17">
        <v>0</v>
      </c>
      <c r="Q764" s="16">
        <v>0</v>
      </c>
      <c r="R764" s="16">
        <v>0</v>
      </c>
      <c r="S764" s="16">
        <f t="shared" si="145"/>
        <v>0</v>
      </c>
      <c r="T764" s="16">
        <f>(SUMIF(C:C,C764,R:R)/(Notes!$I$28+Notes!$I$52))*Notes!$I$33</f>
        <v>32970.581907251748</v>
      </c>
      <c r="U764" s="16">
        <f t="shared" si="146"/>
        <v>3297.0581907251749</v>
      </c>
      <c r="V764" s="16">
        <f t="shared" si="147"/>
        <v>36267.64</v>
      </c>
      <c r="W764" s="79">
        <f t="shared" si="151"/>
        <v>7.4536125961537254E-4</v>
      </c>
      <c r="X764" s="75">
        <f t="shared" si="148"/>
        <v>33541.26</v>
      </c>
      <c r="Y764" s="75">
        <f t="shared" si="149"/>
        <v>118.51</v>
      </c>
      <c r="Z764" s="82">
        <f t="shared" si="152"/>
        <v>33659.770000000004</v>
      </c>
    </row>
    <row r="765" spans="1:26" s="5" customFormat="1" ht="15" x14ac:dyDescent="0.2">
      <c r="A765" s="37">
        <v>762</v>
      </c>
      <c r="B765" s="177">
        <v>1.5</v>
      </c>
      <c r="C765" s="177" t="s">
        <v>177</v>
      </c>
      <c r="D765" s="37" t="s">
        <v>177</v>
      </c>
      <c r="E765" s="66" t="s">
        <v>178</v>
      </c>
      <c r="F765" s="66" t="s">
        <v>54</v>
      </c>
      <c r="G765" s="38">
        <v>2005</v>
      </c>
      <c r="H765" s="46">
        <v>1</v>
      </c>
      <c r="I765" s="67" t="s">
        <v>171</v>
      </c>
      <c r="J765" s="16">
        <v>918000</v>
      </c>
      <c r="K765" s="16">
        <v>918000</v>
      </c>
      <c r="L765" s="44" t="s">
        <v>102</v>
      </c>
      <c r="M765" s="44">
        <v>1624315.07</v>
      </c>
      <c r="N765" s="38">
        <v>17</v>
      </c>
      <c r="O765" s="38">
        <v>60</v>
      </c>
      <c r="P765" s="17">
        <v>0.28000000000000003</v>
      </c>
      <c r="Q765" s="16">
        <v>460222.6</v>
      </c>
      <c r="R765" s="16">
        <v>1164092.47</v>
      </c>
      <c r="S765" s="16">
        <f t="shared" si="145"/>
        <v>1164092.47</v>
      </c>
      <c r="T765" s="16">
        <v>0</v>
      </c>
      <c r="U765" s="16">
        <f t="shared" si="146"/>
        <v>116409.247</v>
      </c>
      <c r="V765" s="16">
        <f t="shared" si="147"/>
        <v>1280501.72</v>
      </c>
      <c r="W765" s="79">
        <f t="shared" si="151"/>
        <v>2.631647316888695E-2</v>
      </c>
      <c r="X765" s="75">
        <f t="shared" si="148"/>
        <v>1184241.29</v>
      </c>
      <c r="Y765" s="75">
        <f t="shared" si="149"/>
        <v>4184.32</v>
      </c>
      <c r="Z765" s="82">
        <f t="shared" si="152"/>
        <v>1188425.6100000001</v>
      </c>
    </row>
    <row r="766" spans="1:26" s="5" customFormat="1" ht="15" x14ac:dyDescent="0.2">
      <c r="A766" s="37">
        <v>763</v>
      </c>
      <c r="B766" s="177">
        <v>1.5</v>
      </c>
      <c r="C766" s="177" t="s">
        <v>177</v>
      </c>
      <c r="D766" s="37" t="s">
        <v>177</v>
      </c>
      <c r="E766" s="66" t="s">
        <v>172</v>
      </c>
      <c r="F766" s="66" t="s">
        <v>47</v>
      </c>
      <c r="G766" s="38">
        <v>2005</v>
      </c>
      <c r="H766" s="46">
        <v>1</v>
      </c>
      <c r="I766" s="67" t="s">
        <v>144</v>
      </c>
      <c r="J766" s="16">
        <v>0</v>
      </c>
      <c r="K766" s="16">
        <v>0</v>
      </c>
      <c r="L766" s="44" t="s">
        <v>102</v>
      </c>
      <c r="M766" s="44">
        <v>0</v>
      </c>
      <c r="N766" s="38">
        <v>17</v>
      </c>
      <c r="O766" s="38">
        <v>60</v>
      </c>
      <c r="P766" s="17">
        <v>0</v>
      </c>
      <c r="Q766" s="16">
        <v>0</v>
      </c>
      <c r="R766" s="16">
        <v>0</v>
      </c>
      <c r="S766" s="16">
        <f t="shared" si="145"/>
        <v>0</v>
      </c>
      <c r="T766" s="16">
        <f>(SUMIF(C:C,C766,R:R)/(Notes!$I$28+Notes!$I$52))*Notes!$I$33</f>
        <v>63903.530973660439</v>
      </c>
      <c r="U766" s="16">
        <f t="shared" si="146"/>
        <v>6390.3530973660445</v>
      </c>
      <c r="V766" s="16">
        <f t="shared" si="147"/>
        <v>70293.88</v>
      </c>
      <c r="W766" s="79">
        <f t="shared" si="151"/>
        <v>1.4446579634090294E-3</v>
      </c>
      <c r="X766" s="75">
        <f t="shared" si="148"/>
        <v>65009.61</v>
      </c>
      <c r="Y766" s="75">
        <f t="shared" si="149"/>
        <v>229.7</v>
      </c>
      <c r="Z766" s="82">
        <f t="shared" si="152"/>
        <v>65239.31</v>
      </c>
    </row>
    <row r="767" spans="1:26" s="5" customFormat="1" ht="15" x14ac:dyDescent="0.2">
      <c r="A767" s="37">
        <v>764</v>
      </c>
      <c r="B767" s="177">
        <v>1.5</v>
      </c>
      <c r="C767" s="177" t="s">
        <v>179</v>
      </c>
      <c r="D767" s="37" t="s">
        <v>179</v>
      </c>
      <c r="E767" s="66" t="s">
        <v>180</v>
      </c>
      <c r="F767" s="66" t="s">
        <v>54</v>
      </c>
      <c r="G767" s="38">
        <v>2019</v>
      </c>
      <c r="H767" s="46">
        <v>1</v>
      </c>
      <c r="I767" s="67" t="s">
        <v>171</v>
      </c>
      <c r="J767" s="16">
        <v>1177000</v>
      </c>
      <c r="K767" s="16">
        <v>1177000</v>
      </c>
      <c r="L767" s="44" t="s">
        <v>102</v>
      </c>
      <c r="M767" s="44">
        <v>1374609.96</v>
      </c>
      <c r="N767" s="38">
        <v>3</v>
      </c>
      <c r="O767" s="38">
        <v>60</v>
      </c>
      <c r="P767" s="17">
        <v>0.05</v>
      </c>
      <c r="Q767" s="16">
        <v>68730.5</v>
      </c>
      <c r="R767" s="16">
        <v>1305879.47</v>
      </c>
      <c r="S767" s="16">
        <f t="shared" si="145"/>
        <v>1305879.47</v>
      </c>
      <c r="T767" s="16">
        <v>0</v>
      </c>
      <c r="U767" s="16">
        <f t="shared" si="146"/>
        <v>130587.947</v>
      </c>
      <c r="V767" s="16">
        <f t="shared" si="147"/>
        <v>1436467.42</v>
      </c>
      <c r="W767" s="79">
        <f t="shared" si="151"/>
        <v>2.9521831736711968E-2</v>
      </c>
      <c r="X767" s="75">
        <f t="shared" si="148"/>
        <v>1328482.43</v>
      </c>
      <c r="Y767" s="75">
        <f t="shared" si="149"/>
        <v>4693.97</v>
      </c>
      <c r="Z767" s="82">
        <f t="shared" si="152"/>
        <v>1333176.3999999999</v>
      </c>
    </row>
    <row r="768" spans="1:26" s="5" customFormat="1" ht="15" x14ac:dyDescent="0.2">
      <c r="A768" s="37">
        <v>765</v>
      </c>
      <c r="B768" s="177">
        <v>1.5</v>
      </c>
      <c r="C768" s="177" t="s">
        <v>179</v>
      </c>
      <c r="D768" s="37" t="s">
        <v>179</v>
      </c>
      <c r="E768" s="66" t="s">
        <v>172</v>
      </c>
      <c r="F768" s="66" t="s">
        <v>47</v>
      </c>
      <c r="G768" s="38">
        <v>2019</v>
      </c>
      <c r="H768" s="46">
        <v>1</v>
      </c>
      <c r="I768" s="67" t="s">
        <v>144</v>
      </c>
      <c r="J768" s="16">
        <v>0</v>
      </c>
      <c r="K768" s="16">
        <v>0</v>
      </c>
      <c r="L768" s="44" t="s">
        <v>102</v>
      </c>
      <c r="M768" s="44">
        <v>0</v>
      </c>
      <c r="N768" s="38">
        <v>3</v>
      </c>
      <c r="O768" s="38">
        <v>60</v>
      </c>
      <c r="P768" s="17">
        <v>0</v>
      </c>
      <c r="Q768" s="16">
        <v>0</v>
      </c>
      <c r="R768" s="16">
        <v>0</v>
      </c>
      <c r="S768" s="16">
        <f t="shared" si="145"/>
        <v>0</v>
      </c>
      <c r="T768" s="16">
        <f>(SUMIF(C:C,C768,R:R)/(Notes!$I$28+Notes!$I$52))*Notes!$I$33</f>
        <v>66082.613848232286</v>
      </c>
      <c r="U768" s="16">
        <f t="shared" si="146"/>
        <v>6608.2613848232286</v>
      </c>
      <c r="V768" s="16">
        <f t="shared" si="147"/>
        <v>72690.880000000005</v>
      </c>
      <c r="W768" s="79">
        <f t="shared" si="151"/>
        <v>1.4939203620458871E-3</v>
      </c>
      <c r="X768" s="75">
        <f t="shared" si="148"/>
        <v>67226.42</v>
      </c>
      <c r="Y768" s="75">
        <f t="shared" si="149"/>
        <v>237.53</v>
      </c>
      <c r="Z768" s="82">
        <f t="shared" si="152"/>
        <v>67463.95</v>
      </c>
    </row>
    <row r="769" spans="1:26" s="5" customFormat="1" ht="15" x14ac:dyDescent="0.2">
      <c r="A769" s="62">
        <v>766</v>
      </c>
      <c r="B769" s="62"/>
      <c r="C769" s="62"/>
      <c r="D769" s="62" t="s">
        <v>181</v>
      </c>
      <c r="E769" s="70"/>
      <c r="F769" s="70"/>
      <c r="G769" s="49"/>
      <c r="H769" s="50"/>
      <c r="I769" s="71"/>
      <c r="J769" s="39"/>
      <c r="K769" s="40">
        <f>SUM(K759:K768)</f>
        <v>3393278</v>
      </c>
      <c r="L769" s="40"/>
      <c r="M769" s="40">
        <f>SUM(M759:M768)</f>
        <v>6420014.1699999999</v>
      </c>
      <c r="N769" s="49"/>
      <c r="O769" s="49"/>
      <c r="P769" s="59"/>
      <c r="Q769" s="40">
        <f>SUM(Q759:Q768)</f>
        <v>2033880.52</v>
      </c>
      <c r="R769" s="40">
        <f t="shared" ref="R769:V769" si="153">SUM(R759:R768)</f>
        <v>4386133.6499999994</v>
      </c>
      <c r="S769" s="40">
        <f>SUM(S759:S768)</f>
        <v>4386133.6499999994</v>
      </c>
      <c r="T769" s="40">
        <f t="shared" si="153"/>
        <v>228405.51047739512</v>
      </c>
      <c r="U769" s="40">
        <f t="shared" si="153"/>
        <v>461453.91604773951</v>
      </c>
      <c r="V769" s="40">
        <f t="shared" si="153"/>
        <v>5075993.09</v>
      </c>
      <c r="W769" s="80">
        <f>SUM(W759:W768)</f>
        <v>0.1043202315717628</v>
      </c>
      <c r="X769" s="40">
        <f>SUM(X759:X768)</f>
        <v>4694410.43</v>
      </c>
      <c r="Y769" s="40">
        <f t="shared" ref="Y769:Z769" si="154">SUM(Y759:Y768)</f>
        <v>16586.919999999998</v>
      </c>
      <c r="Z769" s="40">
        <f t="shared" si="154"/>
        <v>4710997.3500000006</v>
      </c>
    </row>
    <row r="770" spans="1:26" s="5" customFormat="1" ht="15" x14ac:dyDescent="0.2">
      <c r="A770" s="37">
        <v>767</v>
      </c>
      <c r="B770" s="177">
        <v>5.0999999999999996</v>
      </c>
      <c r="C770" s="177" t="s">
        <v>179</v>
      </c>
      <c r="D770" s="37" t="s">
        <v>179</v>
      </c>
      <c r="E770" s="66" t="s">
        <v>182</v>
      </c>
      <c r="F770" s="66" t="s">
        <v>43</v>
      </c>
      <c r="G770" s="38" t="s">
        <v>183</v>
      </c>
      <c r="H770" s="46">
        <v>2.355</v>
      </c>
      <c r="I770" s="67" t="s">
        <v>184</v>
      </c>
      <c r="J770" s="16">
        <v>9341.8259023354567</v>
      </c>
      <c r="K770" s="16">
        <v>22000</v>
      </c>
      <c r="L770" s="44" t="s">
        <v>102</v>
      </c>
      <c r="M770" s="44" t="s">
        <v>102</v>
      </c>
      <c r="N770" s="38" t="s">
        <v>183</v>
      </c>
      <c r="O770" s="44" t="s">
        <v>102</v>
      </c>
      <c r="P770" s="17">
        <v>0</v>
      </c>
      <c r="Q770" s="16">
        <v>0</v>
      </c>
      <c r="R770" s="16">
        <v>22000</v>
      </c>
      <c r="S770" s="16">
        <f t="shared" ref="S770:S780" si="155">R770</f>
        <v>22000</v>
      </c>
      <c r="T770" s="77">
        <v>0</v>
      </c>
      <c r="U770" s="16">
        <v>0</v>
      </c>
      <c r="V770" s="16">
        <f t="shared" ref="V770:V780" si="156">ROUND(S770+T770+U770,2)</f>
        <v>22000</v>
      </c>
      <c r="W770" s="79">
        <f t="shared" ref="W770:W780" si="157">V770/($V$1418)</f>
        <v>4.52137158953221E-4</v>
      </c>
      <c r="X770" s="75">
        <f t="shared" ref="X770:X780" si="158">ROUND(W770*($X$1),2)</f>
        <v>20346.169999999998</v>
      </c>
      <c r="Y770" s="75">
        <f t="shared" ref="Y770:Y780" si="159">ROUND(W770*$Y$2,2)</f>
        <v>71.89</v>
      </c>
      <c r="Z770" s="82">
        <f t="shared" ref="Z770:Z783" si="160">X770+Y770</f>
        <v>20418.059999999998</v>
      </c>
    </row>
    <row r="771" spans="1:26" s="5" customFormat="1" ht="15" x14ac:dyDescent="0.2">
      <c r="A771" s="37">
        <v>768</v>
      </c>
      <c r="B771" s="177">
        <v>5.0999999999999996</v>
      </c>
      <c r="C771" s="177" t="s">
        <v>177</v>
      </c>
      <c r="D771" s="37" t="s">
        <v>177</v>
      </c>
      <c r="E771" s="66" t="s">
        <v>185</v>
      </c>
      <c r="F771" s="66" t="s">
        <v>43</v>
      </c>
      <c r="G771" s="38" t="s">
        <v>183</v>
      </c>
      <c r="H771" s="46">
        <v>1.49</v>
      </c>
      <c r="I771" s="67" t="s">
        <v>184</v>
      </c>
      <c r="J771" s="16">
        <v>80536.912751677854</v>
      </c>
      <c r="K771" s="16">
        <v>120000</v>
      </c>
      <c r="L771" s="44" t="s">
        <v>102</v>
      </c>
      <c r="M771" s="44" t="s">
        <v>102</v>
      </c>
      <c r="N771" s="38" t="s">
        <v>183</v>
      </c>
      <c r="O771" s="44" t="s">
        <v>102</v>
      </c>
      <c r="P771" s="17">
        <v>0</v>
      </c>
      <c r="Q771" s="16">
        <v>0</v>
      </c>
      <c r="R771" s="16">
        <v>120000</v>
      </c>
      <c r="S771" s="16">
        <f t="shared" si="155"/>
        <v>120000</v>
      </c>
      <c r="T771" s="77">
        <v>0</v>
      </c>
      <c r="U771" s="16">
        <v>0</v>
      </c>
      <c r="V771" s="16">
        <f t="shared" si="156"/>
        <v>120000</v>
      </c>
      <c r="W771" s="79">
        <f t="shared" si="157"/>
        <v>2.4662026851993875E-3</v>
      </c>
      <c r="X771" s="75">
        <f t="shared" si="158"/>
        <v>110979.12</v>
      </c>
      <c r="Y771" s="75">
        <f t="shared" si="159"/>
        <v>392.13</v>
      </c>
      <c r="Z771" s="82">
        <f t="shared" si="160"/>
        <v>111371.25</v>
      </c>
    </row>
    <row r="772" spans="1:26" s="5" customFormat="1" ht="15" x14ac:dyDescent="0.2">
      <c r="A772" s="37">
        <v>769</v>
      </c>
      <c r="B772" s="177">
        <v>5.0999999999999996</v>
      </c>
      <c r="C772" s="177" t="s">
        <v>169</v>
      </c>
      <c r="D772" s="37" t="s">
        <v>169</v>
      </c>
      <c r="E772" s="66" t="s">
        <v>186</v>
      </c>
      <c r="F772" s="66" t="s">
        <v>44</v>
      </c>
      <c r="G772" s="38" t="s">
        <v>183</v>
      </c>
      <c r="H772" s="46">
        <v>0.34399999999999997</v>
      </c>
      <c r="I772" s="67" t="s">
        <v>184</v>
      </c>
      <c r="J772" s="16">
        <v>80813.953488372106</v>
      </c>
      <c r="K772" s="16">
        <v>27800.000000000004</v>
      </c>
      <c r="L772" s="44" t="s">
        <v>102</v>
      </c>
      <c r="M772" s="44" t="s">
        <v>102</v>
      </c>
      <c r="N772" s="38" t="s">
        <v>183</v>
      </c>
      <c r="O772" s="44" t="s">
        <v>102</v>
      </c>
      <c r="P772" s="17">
        <v>0</v>
      </c>
      <c r="Q772" s="16">
        <v>0</v>
      </c>
      <c r="R772" s="16">
        <v>27800</v>
      </c>
      <c r="S772" s="16">
        <f t="shared" si="155"/>
        <v>27800</v>
      </c>
      <c r="T772" s="77">
        <v>0</v>
      </c>
      <c r="U772" s="16">
        <v>0</v>
      </c>
      <c r="V772" s="16">
        <f t="shared" si="156"/>
        <v>27800</v>
      </c>
      <c r="W772" s="79">
        <f t="shared" si="157"/>
        <v>5.7133695540452468E-4</v>
      </c>
      <c r="X772" s="75">
        <f t="shared" si="158"/>
        <v>25710.16</v>
      </c>
      <c r="Y772" s="75">
        <f t="shared" si="159"/>
        <v>90.84</v>
      </c>
      <c r="Z772" s="82">
        <f t="shared" si="160"/>
        <v>25801</v>
      </c>
    </row>
    <row r="773" spans="1:26" s="5" customFormat="1" ht="15" x14ac:dyDescent="0.2">
      <c r="A773" s="37">
        <v>770</v>
      </c>
      <c r="B773" s="177">
        <v>5.0999999999999996</v>
      </c>
      <c r="C773" s="177" t="s">
        <v>173</v>
      </c>
      <c r="D773" s="37" t="s">
        <v>187</v>
      </c>
      <c r="E773" s="66" t="s">
        <v>188</v>
      </c>
      <c r="F773" s="66" t="s">
        <v>43</v>
      </c>
      <c r="G773" s="38" t="s">
        <v>183</v>
      </c>
      <c r="H773" s="46">
        <v>0.23</v>
      </c>
      <c r="I773" s="67" t="s">
        <v>184</v>
      </c>
      <c r="J773" s="16">
        <v>5217.391304347826</v>
      </c>
      <c r="K773" s="16">
        <v>1200</v>
      </c>
      <c r="L773" s="44" t="s">
        <v>102</v>
      </c>
      <c r="M773" s="44" t="s">
        <v>102</v>
      </c>
      <c r="N773" s="38" t="s">
        <v>183</v>
      </c>
      <c r="O773" s="44" t="s">
        <v>102</v>
      </c>
      <c r="P773" s="17">
        <v>0</v>
      </c>
      <c r="Q773" s="16">
        <v>0</v>
      </c>
      <c r="R773" s="16">
        <v>1200</v>
      </c>
      <c r="S773" s="16">
        <f t="shared" si="155"/>
        <v>1200</v>
      </c>
      <c r="T773" s="77">
        <v>0</v>
      </c>
      <c r="U773" s="16">
        <v>0</v>
      </c>
      <c r="V773" s="16">
        <f t="shared" si="156"/>
        <v>1200</v>
      </c>
      <c r="W773" s="79">
        <f t="shared" si="157"/>
        <v>2.4662026851993873E-5</v>
      </c>
      <c r="X773" s="75">
        <f t="shared" si="158"/>
        <v>1109.79</v>
      </c>
      <c r="Y773" s="75">
        <f t="shared" si="159"/>
        <v>3.92</v>
      </c>
      <c r="Z773" s="82">
        <f t="shared" si="160"/>
        <v>1113.71</v>
      </c>
    </row>
    <row r="774" spans="1:26" s="5" customFormat="1" ht="15" x14ac:dyDescent="0.2">
      <c r="A774" s="37">
        <v>771</v>
      </c>
      <c r="B774" s="177">
        <v>5.0999999999999996</v>
      </c>
      <c r="C774" s="177" t="s">
        <v>189</v>
      </c>
      <c r="D774" s="37" t="s">
        <v>190</v>
      </c>
      <c r="E774" s="66" t="s">
        <v>191</v>
      </c>
      <c r="F774" s="66" t="s">
        <v>44</v>
      </c>
      <c r="G774" s="38" t="s">
        <v>183</v>
      </c>
      <c r="H774" s="46">
        <v>0.79</v>
      </c>
      <c r="I774" s="67" t="s">
        <v>184</v>
      </c>
      <c r="J774" s="16">
        <v>68607.594936708861</v>
      </c>
      <c r="K774" s="16">
        <v>54200</v>
      </c>
      <c r="L774" s="44" t="s">
        <v>102</v>
      </c>
      <c r="M774" s="44" t="s">
        <v>102</v>
      </c>
      <c r="N774" s="38" t="s">
        <v>183</v>
      </c>
      <c r="O774" s="44" t="s">
        <v>102</v>
      </c>
      <c r="P774" s="17">
        <v>0</v>
      </c>
      <c r="Q774" s="16">
        <v>0</v>
      </c>
      <c r="R774" s="16">
        <v>54200</v>
      </c>
      <c r="S774" s="16">
        <f t="shared" si="155"/>
        <v>54200</v>
      </c>
      <c r="T774" s="77">
        <v>0</v>
      </c>
      <c r="U774" s="16">
        <v>0</v>
      </c>
      <c r="V774" s="16">
        <f t="shared" si="156"/>
        <v>54200</v>
      </c>
      <c r="W774" s="79">
        <f t="shared" si="157"/>
        <v>1.11390154614839E-3</v>
      </c>
      <c r="X774" s="75">
        <f t="shared" si="158"/>
        <v>50125.57</v>
      </c>
      <c r="Y774" s="75">
        <f t="shared" si="159"/>
        <v>177.11</v>
      </c>
      <c r="Z774" s="82">
        <f t="shared" si="160"/>
        <v>50302.68</v>
      </c>
    </row>
    <row r="775" spans="1:26" s="5" customFormat="1" ht="15" x14ac:dyDescent="0.2">
      <c r="A775" s="37">
        <v>772</v>
      </c>
      <c r="B775" s="177">
        <v>5.0999999999999996</v>
      </c>
      <c r="C775" s="177" t="s">
        <v>175</v>
      </c>
      <c r="D775" s="37" t="s">
        <v>192</v>
      </c>
      <c r="E775" s="66" t="s">
        <v>193</v>
      </c>
      <c r="F775" s="66" t="s">
        <v>43</v>
      </c>
      <c r="G775" s="38" t="s">
        <v>183</v>
      </c>
      <c r="H775" s="46">
        <v>1.29</v>
      </c>
      <c r="I775" s="67" t="s">
        <v>184</v>
      </c>
      <c r="J775" s="16">
        <v>25193.798449612401</v>
      </c>
      <c r="K775" s="16">
        <v>32499.999999999996</v>
      </c>
      <c r="L775" s="44" t="s">
        <v>102</v>
      </c>
      <c r="M775" s="44" t="s">
        <v>102</v>
      </c>
      <c r="N775" s="38" t="s">
        <v>183</v>
      </c>
      <c r="O775" s="44" t="s">
        <v>102</v>
      </c>
      <c r="P775" s="17">
        <v>0</v>
      </c>
      <c r="Q775" s="16">
        <v>0</v>
      </c>
      <c r="R775" s="16">
        <v>32500</v>
      </c>
      <c r="S775" s="16">
        <f t="shared" si="155"/>
        <v>32500</v>
      </c>
      <c r="T775" s="77">
        <v>0</v>
      </c>
      <c r="U775" s="16">
        <v>0</v>
      </c>
      <c r="V775" s="16">
        <f t="shared" si="156"/>
        <v>32500</v>
      </c>
      <c r="W775" s="79">
        <f t="shared" si="157"/>
        <v>6.6792989390816737E-4</v>
      </c>
      <c r="X775" s="75">
        <f t="shared" si="158"/>
        <v>30056.85</v>
      </c>
      <c r="Y775" s="75">
        <f t="shared" si="159"/>
        <v>106.2</v>
      </c>
      <c r="Z775" s="82">
        <f t="shared" si="160"/>
        <v>30163.05</v>
      </c>
    </row>
    <row r="776" spans="1:26" s="5" customFormat="1" ht="15" x14ac:dyDescent="0.2">
      <c r="A776" s="37">
        <v>773</v>
      </c>
      <c r="B776" s="177">
        <v>5.0999999999999996</v>
      </c>
      <c r="C776" s="177" t="s">
        <v>194</v>
      </c>
      <c r="D776" s="37" t="s">
        <v>194</v>
      </c>
      <c r="E776" s="66" t="s">
        <v>195</v>
      </c>
      <c r="F776" s="66" t="s">
        <v>46</v>
      </c>
      <c r="G776" s="38" t="s">
        <v>183</v>
      </c>
      <c r="H776" s="46">
        <v>2.87</v>
      </c>
      <c r="I776" s="67" t="s">
        <v>184</v>
      </c>
      <c r="J776" s="16">
        <v>100000</v>
      </c>
      <c r="K776" s="16">
        <v>287000</v>
      </c>
      <c r="L776" s="44" t="s">
        <v>102</v>
      </c>
      <c r="M776" s="44" t="s">
        <v>102</v>
      </c>
      <c r="N776" s="38" t="s">
        <v>183</v>
      </c>
      <c r="O776" s="44" t="s">
        <v>102</v>
      </c>
      <c r="P776" s="17">
        <v>0</v>
      </c>
      <c r="Q776" s="16">
        <v>0</v>
      </c>
      <c r="R776" s="16">
        <v>287000</v>
      </c>
      <c r="S776" s="16">
        <f t="shared" si="155"/>
        <v>287000</v>
      </c>
      <c r="T776" s="77">
        <v>0</v>
      </c>
      <c r="U776" s="16">
        <v>0</v>
      </c>
      <c r="V776" s="16">
        <f t="shared" si="156"/>
        <v>287000</v>
      </c>
      <c r="W776" s="79">
        <f t="shared" si="157"/>
        <v>5.8983347554352012E-3</v>
      </c>
      <c r="X776" s="75">
        <f t="shared" si="158"/>
        <v>265425.06</v>
      </c>
      <c r="Y776" s="75">
        <f t="shared" si="159"/>
        <v>937.84</v>
      </c>
      <c r="Z776" s="82">
        <f t="shared" si="160"/>
        <v>266362.90000000002</v>
      </c>
    </row>
    <row r="777" spans="1:26" s="5" customFormat="1" ht="15" x14ac:dyDescent="0.2">
      <c r="A777" s="37">
        <v>774</v>
      </c>
      <c r="B777" s="177">
        <v>5.0999999999999996</v>
      </c>
      <c r="C777" s="177" t="s">
        <v>194</v>
      </c>
      <c r="D777" s="37" t="s">
        <v>196</v>
      </c>
      <c r="E777" s="66" t="s">
        <v>197</v>
      </c>
      <c r="F777" s="66" t="s">
        <v>49</v>
      </c>
      <c r="G777" s="38">
        <v>1995</v>
      </c>
      <c r="H777" s="46">
        <v>1</v>
      </c>
      <c r="I777" s="67" t="s">
        <v>144</v>
      </c>
      <c r="J777" s="16">
        <v>723000</v>
      </c>
      <c r="K777" s="16">
        <v>723000</v>
      </c>
      <c r="L777" s="44" t="s">
        <v>102</v>
      </c>
      <c r="M777" s="44" t="s">
        <v>102</v>
      </c>
      <c r="N777" s="38">
        <v>27</v>
      </c>
      <c r="O777" s="44" t="s">
        <v>102</v>
      </c>
      <c r="P777" s="17">
        <v>0</v>
      </c>
      <c r="Q777" s="16">
        <v>0</v>
      </c>
      <c r="R777" s="16">
        <v>723000</v>
      </c>
      <c r="S777" s="16">
        <f t="shared" si="155"/>
        <v>723000</v>
      </c>
      <c r="T777" s="77">
        <v>0</v>
      </c>
      <c r="U777" s="16">
        <v>0</v>
      </c>
      <c r="V777" s="16">
        <f t="shared" si="156"/>
        <v>723000</v>
      </c>
      <c r="W777" s="79">
        <f t="shared" si="157"/>
        <v>1.485887117832631E-2</v>
      </c>
      <c r="X777" s="75">
        <f t="shared" si="158"/>
        <v>668649.19999999995</v>
      </c>
      <c r="Y777" s="75">
        <f t="shared" si="159"/>
        <v>2362.56</v>
      </c>
      <c r="Z777" s="82">
        <f t="shared" si="160"/>
        <v>671011.76</v>
      </c>
    </row>
    <row r="778" spans="1:26" s="5" customFormat="1" ht="15" x14ac:dyDescent="0.2">
      <c r="A778" s="37">
        <v>775</v>
      </c>
      <c r="B778" s="177">
        <v>5.0999999999999996</v>
      </c>
      <c r="C778" s="177" t="s">
        <v>194</v>
      </c>
      <c r="D778" s="37" t="s">
        <v>194</v>
      </c>
      <c r="E778" s="66" t="s">
        <v>172</v>
      </c>
      <c r="F778" s="66" t="s">
        <v>49</v>
      </c>
      <c r="G778" s="38">
        <v>1995</v>
      </c>
      <c r="H778" s="46">
        <v>1</v>
      </c>
      <c r="I778" s="67" t="s">
        <v>144</v>
      </c>
      <c r="J778" s="16">
        <v>0</v>
      </c>
      <c r="K778" s="16">
        <v>0</v>
      </c>
      <c r="L778" s="44" t="s">
        <v>102</v>
      </c>
      <c r="M778" s="44" t="s">
        <v>102</v>
      </c>
      <c r="N778" s="38">
        <v>27</v>
      </c>
      <c r="O778" s="44" t="s">
        <v>102</v>
      </c>
      <c r="P778" s="17">
        <v>0</v>
      </c>
      <c r="Q778" s="16">
        <v>0</v>
      </c>
      <c r="R778" s="16">
        <v>0</v>
      </c>
      <c r="S778" s="16">
        <f t="shared" si="155"/>
        <v>0</v>
      </c>
      <c r="T778" s="16">
        <v>50263.176360964906</v>
      </c>
      <c r="U778" s="16">
        <v>5026.3176360964908</v>
      </c>
      <c r="V778" s="16">
        <f t="shared" si="156"/>
        <v>55289.49</v>
      </c>
      <c r="W778" s="79">
        <f t="shared" si="157"/>
        <v>1.1362924058442056E-3</v>
      </c>
      <c r="X778" s="75">
        <f t="shared" si="158"/>
        <v>51133.16</v>
      </c>
      <c r="Y778" s="75">
        <f t="shared" si="159"/>
        <v>180.67</v>
      </c>
      <c r="Z778" s="82">
        <f t="shared" ref="Z778" si="161">X778+Y778</f>
        <v>51313.83</v>
      </c>
    </row>
    <row r="779" spans="1:26" s="5" customFormat="1" ht="15" x14ac:dyDescent="0.2">
      <c r="A779" s="37">
        <v>776</v>
      </c>
      <c r="B779" s="177">
        <v>5.0999999999999996</v>
      </c>
      <c r="C779" s="177" t="s">
        <v>198</v>
      </c>
      <c r="D779" s="37" t="s">
        <v>199</v>
      </c>
      <c r="E779" s="66" t="s">
        <v>200</v>
      </c>
      <c r="F779" s="66" t="s">
        <v>44</v>
      </c>
      <c r="G779" s="38" t="s">
        <v>183</v>
      </c>
      <c r="H779" s="46">
        <v>6.9000000000000006E-2</v>
      </c>
      <c r="I779" s="67" t="s">
        <v>184</v>
      </c>
      <c r="J779" s="16">
        <v>318840.5797101449</v>
      </c>
      <c r="K779" s="16">
        <v>22000</v>
      </c>
      <c r="L779" s="44" t="s">
        <v>102</v>
      </c>
      <c r="M779" s="44" t="s">
        <v>102</v>
      </c>
      <c r="N779" s="38" t="s">
        <v>183</v>
      </c>
      <c r="O779" s="44" t="s">
        <v>102</v>
      </c>
      <c r="P779" s="17">
        <v>0</v>
      </c>
      <c r="Q779" s="16">
        <v>0</v>
      </c>
      <c r="R779" s="16">
        <v>22000</v>
      </c>
      <c r="S779" s="16">
        <f t="shared" si="155"/>
        <v>22000</v>
      </c>
      <c r="T779" s="77">
        <v>0</v>
      </c>
      <c r="U779" s="16">
        <v>0</v>
      </c>
      <c r="V779" s="16">
        <f t="shared" si="156"/>
        <v>22000</v>
      </c>
      <c r="W779" s="79">
        <f t="shared" si="157"/>
        <v>4.52137158953221E-4</v>
      </c>
      <c r="X779" s="75">
        <f t="shared" si="158"/>
        <v>20346.169999999998</v>
      </c>
      <c r="Y779" s="75">
        <f t="shared" si="159"/>
        <v>71.89</v>
      </c>
      <c r="Z779" s="82">
        <f t="shared" si="160"/>
        <v>20418.059999999998</v>
      </c>
    </row>
    <row r="780" spans="1:26" s="5" customFormat="1" ht="15" x14ac:dyDescent="0.2">
      <c r="A780" s="37">
        <v>777</v>
      </c>
      <c r="B780" s="177">
        <v>5.0999999999999996</v>
      </c>
      <c r="C780" s="177" t="s">
        <v>201</v>
      </c>
      <c r="D780" s="37" t="s">
        <v>202</v>
      </c>
      <c r="E780" s="66" t="s">
        <v>203</v>
      </c>
      <c r="F780" s="66" t="s">
        <v>44</v>
      </c>
      <c r="G780" s="38" t="s">
        <v>183</v>
      </c>
      <c r="H780" s="46">
        <v>2.8000000000000001E-2</v>
      </c>
      <c r="I780" s="67" t="s">
        <v>184</v>
      </c>
      <c r="J780" s="16">
        <v>410714.28571428568</v>
      </c>
      <c r="K780" s="16">
        <v>11500</v>
      </c>
      <c r="L780" s="44" t="s">
        <v>102</v>
      </c>
      <c r="M780" s="44" t="s">
        <v>102</v>
      </c>
      <c r="N780" s="38" t="s">
        <v>183</v>
      </c>
      <c r="O780" s="44" t="s">
        <v>102</v>
      </c>
      <c r="P780" s="17">
        <v>0</v>
      </c>
      <c r="Q780" s="16">
        <v>0</v>
      </c>
      <c r="R780" s="16">
        <v>11500</v>
      </c>
      <c r="S780" s="16">
        <f t="shared" si="155"/>
        <v>11500</v>
      </c>
      <c r="T780" s="77">
        <v>0</v>
      </c>
      <c r="U780" s="16">
        <v>0</v>
      </c>
      <c r="V780" s="16">
        <f t="shared" si="156"/>
        <v>11500</v>
      </c>
      <c r="W780" s="79">
        <f t="shared" si="157"/>
        <v>2.3634442399827463E-4</v>
      </c>
      <c r="X780" s="75">
        <f t="shared" si="158"/>
        <v>10635.5</v>
      </c>
      <c r="Y780" s="75">
        <f t="shared" si="159"/>
        <v>37.58</v>
      </c>
      <c r="Z780" s="82">
        <f t="shared" si="160"/>
        <v>10673.08</v>
      </c>
    </row>
    <row r="781" spans="1:26" s="5" customFormat="1" ht="15" x14ac:dyDescent="0.2">
      <c r="A781" s="62">
        <v>778</v>
      </c>
      <c r="B781" s="62"/>
      <c r="C781" s="62"/>
      <c r="D781" s="62" t="s">
        <v>204</v>
      </c>
      <c r="E781" s="70"/>
      <c r="F781" s="70"/>
      <c r="G781" s="49"/>
      <c r="H781" s="50"/>
      <c r="I781" s="71"/>
      <c r="J781" s="39"/>
      <c r="K781" s="40">
        <f>SUM(K770:K780)</f>
        <v>1301200</v>
      </c>
      <c r="L781" s="40">
        <f>SUM(L765:L780)</f>
        <v>0</v>
      </c>
      <c r="M781" s="40">
        <f>SUM(M770:M780)</f>
        <v>0</v>
      </c>
      <c r="N781" s="40"/>
      <c r="O781" s="40">
        <f t="shared" ref="O781:V781" si="162">SUM(O770:O780)</f>
        <v>0</v>
      </c>
      <c r="P781" s="40"/>
      <c r="Q781" s="40">
        <f t="shared" si="162"/>
        <v>0</v>
      </c>
      <c r="R781" s="40">
        <f t="shared" si="162"/>
        <v>1301200</v>
      </c>
      <c r="S781" s="40">
        <f>SUM(S770:S780)</f>
        <v>1301200</v>
      </c>
      <c r="T781" s="40">
        <f t="shared" si="162"/>
        <v>50263.176360964906</v>
      </c>
      <c r="U781" s="40">
        <f t="shared" si="162"/>
        <v>5026.3176360964908</v>
      </c>
      <c r="V781" s="40">
        <f t="shared" si="162"/>
        <v>1356489.49</v>
      </c>
      <c r="W781" s="80">
        <f>SUM(W770:W780)</f>
        <v>2.7878150189022892E-2</v>
      </c>
      <c r="X781" s="40">
        <f>SUM(X770:X780)</f>
        <v>1254516.7499999998</v>
      </c>
      <c r="Y781" s="40">
        <f t="shared" ref="Y781:Z781" si="163">SUM(Y770:Y780)</f>
        <v>4432.63</v>
      </c>
      <c r="Z781" s="40">
        <f t="shared" si="163"/>
        <v>1258949.3800000004</v>
      </c>
    </row>
    <row r="782" spans="1:26" s="5" customFormat="1" ht="15" x14ac:dyDescent="0.2">
      <c r="A782" s="37">
        <v>779</v>
      </c>
      <c r="B782" s="177">
        <v>2.1</v>
      </c>
      <c r="C782" s="177" t="s">
        <v>205</v>
      </c>
      <c r="D782" s="37" t="s">
        <v>206</v>
      </c>
      <c r="E782" s="66" t="s">
        <v>207</v>
      </c>
      <c r="F782" s="66" t="s">
        <v>49</v>
      </c>
      <c r="G782" s="38" t="s">
        <v>183</v>
      </c>
      <c r="H782" s="46">
        <v>1</v>
      </c>
      <c r="I782" s="67" t="s">
        <v>144</v>
      </c>
      <c r="J782" s="16">
        <v>2402800</v>
      </c>
      <c r="K782" s="16">
        <v>2402800</v>
      </c>
      <c r="L782" s="44" t="s">
        <v>102</v>
      </c>
      <c r="M782" s="44" t="s">
        <v>102</v>
      </c>
      <c r="N782" s="38" t="s">
        <v>183</v>
      </c>
      <c r="O782" s="38" t="s">
        <v>183</v>
      </c>
      <c r="P782" s="17">
        <v>0.51</v>
      </c>
      <c r="Q782" s="16">
        <v>1226100</v>
      </c>
      <c r="R782" s="16">
        <v>1176700</v>
      </c>
      <c r="S782" s="16">
        <f>R782</f>
        <v>1176700</v>
      </c>
      <c r="T782" s="16">
        <f>-R782</f>
        <v>-1176700</v>
      </c>
      <c r="U782" s="16">
        <v>0</v>
      </c>
      <c r="V782" s="16">
        <v>0</v>
      </c>
      <c r="W782" s="79">
        <f>V782/($V$1418)</f>
        <v>0</v>
      </c>
      <c r="X782" s="75">
        <f>ROUND(W782*($X$1),2)</f>
        <v>0</v>
      </c>
      <c r="Y782" s="75">
        <f>ROUND(W782*$Y$2,2)</f>
        <v>0</v>
      </c>
      <c r="Z782" s="82">
        <f t="shared" si="160"/>
        <v>0</v>
      </c>
    </row>
    <row r="783" spans="1:26" s="5" customFormat="1" ht="15" x14ac:dyDescent="0.2">
      <c r="A783" s="37">
        <v>780</v>
      </c>
      <c r="B783" s="177">
        <v>2.2000000000000002</v>
      </c>
      <c r="C783" s="177" t="s">
        <v>205</v>
      </c>
      <c r="D783" s="37" t="s">
        <v>206</v>
      </c>
      <c r="E783" s="66" t="s">
        <v>208</v>
      </c>
      <c r="F783" s="66" t="s">
        <v>49</v>
      </c>
      <c r="G783" s="38" t="s">
        <v>183</v>
      </c>
      <c r="H783" s="46">
        <v>1</v>
      </c>
      <c r="I783" s="67" t="s">
        <v>144</v>
      </c>
      <c r="J783" s="16">
        <v>1568000</v>
      </c>
      <c r="K783" s="16">
        <v>1568000</v>
      </c>
      <c r="L783" s="44" t="s">
        <v>102</v>
      </c>
      <c r="M783" s="44" t="s">
        <v>102</v>
      </c>
      <c r="N783" s="38" t="s">
        <v>183</v>
      </c>
      <c r="O783" s="38" t="s">
        <v>183</v>
      </c>
      <c r="P783" s="17">
        <v>0.51</v>
      </c>
      <c r="Q783" s="16">
        <v>796400</v>
      </c>
      <c r="R783" s="16">
        <v>764400</v>
      </c>
      <c r="S783" s="16">
        <f>R783</f>
        <v>764400</v>
      </c>
      <c r="T783" s="16">
        <f>-R783</f>
        <v>-764400</v>
      </c>
      <c r="U783" s="16">
        <v>0</v>
      </c>
      <c r="V783" s="16">
        <v>0</v>
      </c>
      <c r="W783" s="79">
        <f>V783/($V$1418)</f>
        <v>0</v>
      </c>
      <c r="X783" s="75">
        <f>ROUND(W783*($X$1),2)</f>
        <v>0</v>
      </c>
      <c r="Y783" s="75">
        <f>ROUND(W783*$Y$2,2)</f>
        <v>0</v>
      </c>
      <c r="Z783" s="82">
        <f t="shared" si="160"/>
        <v>0</v>
      </c>
    </row>
    <row r="784" spans="1:26" s="5" customFormat="1" ht="15" x14ac:dyDescent="0.2">
      <c r="A784" s="62">
        <v>781</v>
      </c>
      <c r="B784" s="62"/>
      <c r="C784" s="62"/>
      <c r="D784" s="62" t="s">
        <v>209</v>
      </c>
      <c r="E784" s="70"/>
      <c r="F784" s="70"/>
      <c r="G784" s="49"/>
      <c r="H784" s="50"/>
      <c r="I784" s="71"/>
      <c r="J784" s="39"/>
      <c r="K784" s="40">
        <f>SUM(K782:K783)</f>
        <v>3970800</v>
      </c>
      <c r="L784" s="40">
        <f t="shared" ref="L784:O784" si="164">SUM(L782:L783)</f>
        <v>0</v>
      </c>
      <c r="M784" s="40">
        <f t="shared" si="164"/>
        <v>0</v>
      </c>
      <c r="N784" s="40">
        <f t="shared" si="164"/>
        <v>0</v>
      </c>
      <c r="O784" s="40">
        <f t="shared" si="164"/>
        <v>0</v>
      </c>
      <c r="P784" s="40"/>
      <c r="Q784" s="40">
        <f t="shared" ref="Q784:U784" si="165">SUM(Q782:Q783)</f>
        <v>2022500</v>
      </c>
      <c r="R784" s="40">
        <f t="shared" si="165"/>
        <v>1941100</v>
      </c>
      <c r="S784" s="40">
        <f>SUM(S782:S783)</f>
        <v>1941100</v>
      </c>
      <c r="T784" s="40">
        <f t="shared" si="165"/>
        <v>-1941100</v>
      </c>
      <c r="U784" s="40">
        <f t="shared" si="165"/>
        <v>0</v>
      </c>
      <c r="V784" s="40">
        <f>SUM(V782:V783)</f>
        <v>0</v>
      </c>
      <c r="W784" s="80">
        <f>SUM(W782:W783)</f>
        <v>0</v>
      </c>
      <c r="X784" s="40">
        <f t="shared" ref="X784:Y784" si="166">SUM(X782:X783)</f>
        <v>0</v>
      </c>
      <c r="Y784" s="40">
        <f t="shared" si="166"/>
        <v>0</v>
      </c>
      <c r="Z784" s="40">
        <f>SUM(Z782:Z783)</f>
        <v>0</v>
      </c>
    </row>
    <row r="785" spans="1:26" s="5" customFormat="1" ht="15" x14ac:dyDescent="0.2">
      <c r="A785" s="37">
        <v>782</v>
      </c>
      <c r="B785" s="177">
        <v>1.6</v>
      </c>
      <c r="C785" s="177" t="s">
        <v>198</v>
      </c>
      <c r="D785" s="37" t="s">
        <v>198</v>
      </c>
      <c r="E785" s="66" t="s">
        <v>210</v>
      </c>
      <c r="F785" s="66" t="s">
        <v>52</v>
      </c>
      <c r="G785" s="38">
        <v>2001</v>
      </c>
      <c r="H785" s="46">
        <v>6</v>
      </c>
      <c r="I785" s="67" t="s">
        <v>144</v>
      </c>
      <c r="J785" s="16">
        <v>2905</v>
      </c>
      <c r="K785" s="16">
        <v>17430</v>
      </c>
      <c r="L785" s="16">
        <v>26145</v>
      </c>
      <c r="M785" s="44" t="s">
        <v>102</v>
      </c>
      <c r="N785" s="38">
        <v>21</v>
      </c>
      <c r="O785" s="38">
        <v>50</v>
      </c>
      <c r="P785" s="17">
        <v>0.42</v>
      </c>
      <c r="Q785" s="16">
        <v>10980.9</v>
      </c>
      <c r="R785" s="16">
        <v>15164.1</v>
      </c>
      <c r="S785" s="16">
        <f t="shared" ref="S785:S795" si="167">R785</f>
        <v>15164.1</v>
      </c>
      <c r="T785" s="77">
        <v>0</v>
      </c>
      <c r="U785" s="16">
        <f t="shared" ref="U785:U795" si="168">(S785+T785)*0.1</f>
        <v>1516.41</v>
      </c>
      <c r="V785" s="16">
        <f t="shared" ref="V785:V795" si="169">ROUND(S785+T785+U785,2)</f>
        <v>16680.509999999998</v>
      </c>
      <c r="W785" s="79">
        <f t="shared" ref="W785:W795" si="170">V785/($V$1418)</f>
        <v>3.4281265460412688E-4</v>
      </c>
      <c r="X785" s="75">
        <f t="shared" ref="X785:X795" si="171">ROUND(W785*($X$1),2)</f>
        <v>15426.57</v>
      </c>
      <c r="Y785" s="75">
        <f t="shared" ref="Y785:Y795" si="172">ROUND(W785*$Y$2,2)</f>
        <v>54.51</v>
      </c>
      <c r="Z785" s="82">
        <f t="shared" ref="Z785:Z794" si="173">X785+Y785</f>
        <v>15481.08</v>
      </c>
    </row>
    <row r="786" spans="1:26" s="5" customFormat="1" ht="15" x14ac:dyDescent="0.2">
      <c r="A786" s="37">
        <v>783</v>
      </c>
      <c r="B786" s="177">
        <v>1.6</v>
      </c>
      <c r="C786" s="177" t="s">
        <v>198</v>
      </c>
      <c r="D786" s="37" t="s">
        <v>198</v>
      </c>
      <c r="E786" s="66" t="s">
        <v>211</v>
      </c>
      <c r="F786" s="66" t="s">
        <v>52</v>
      </c>
      <c r="G786" s="38">
        <v>2001</v>
      </c>
      <c r="H786" s="46">
        <v>6</v>
      </c>
      <c r="I786" s="67" t="s">
        <v>144</v>
      </c>
      <c r="J786" s="16">
        <v>1110</v>
      </c>
      <c r="K786" s="16">
        <v>6660</v>
      </c>
      <c r="L786" s="16">
        <v>9990</v>
      </c>
      <c r="M786" s="44" t="s">
        <v>102</v>
      </c>
      <c r="N786" s="38">
        <v>21</v>
      </c>
      <c r="O786" s="38">
        <v>50</v>
      </c>
      <c r="P786" s="17">
        <v>0.42</v>
      </c>
      <c r="Q786" s="16">
        <v>4195.8</v>
      </c>
      <c r="R786" s="16">
        <v>5794.2</v>
      </c>
      <c r="S786" s="16">
        <f t="shared" si="167"/>
        <v>5794.2</v>
      </c>
      <c r="T786" s="77">
        <v>0</v>
      </c>
      <c r="U786" s="16">
        <f t="shared" si="168"/>
        <v>579.41999999999996</v>
      </c>
      <c r="V786" s="16">
        <f t="shared" si="169"/>
        <v>6373.62</v>
      </c>
      <c r="W786" s="79">
        <f t="shared" si="170"/>
        <v>1.3098865632033766E-4</v>
      </c>
      <c r="X786" s="75">
        <f t="shared" si="171"/>
        <v>5894.49</v>
      </c>
      <c r="Y786" s="75">
        <f t="shared" si="172"/>
        <v>20.83</v>
      </c>
      <c r="Z786" s="82">
        <f t="shared" si="173"/>
        <v>5915.32</v>
      </c>
    </row>
    <row r="787" spans="1:26" s="5" customFormat="1" ht="15" x14ac:dyDescent="0.2">
      <c r="A787" s="37">
        <v>784</v>
      </c>
      <c r="B787" s="177">
        <v>1.6</v>
      </c>
      <c r="C787" s="177" t="s">
        <v>198</v>
      </c>
      <c r="D787" s="37" t="s">
        <v>198</v>
      </c>
      <c r="E787" s="66" t="s">
        <v>212</v>
      </c>
      <c r="F787" s="66" t="s">
        <v>51</v>
      </c>
      <c r="G787" s="38">
        <v>2001</v>
      </c>
      <c r="H787" s="46">
        <v>6</v>
      </c>
      <c r="I787" s="67" t="s">
        <v>144</v>
      </c>
      <c r="J787" s="16">
        <v>772</v>
      </c>
      <c r="K787" s="16">
        <v>4632</v>
      </c>
      <c r="L787" s="16">
        <v>6948</v>
      </c>
      <c r="M787" s="44" t="s">
        <v>102</v>
      </c>
      <c r="N787" s="38">
        <v>21</v>
      </c>
      <c r="O787" s="38">
        <v>50</v>
      </c>
      <c r="P787" s="17">
        <v>0.42</v>
      </c>
      <c r="Q787" s="16">
        <v>2918.16</v>
      </c>
      <c r="R787" s="16">
        <v>4029.84</v>
      </c>
      <c r="S787" s="16">
        <f t="shared" si="167"/>
        <v>4029.84</v>
      </c>
      <c r="T787" s="77">
        <v>0</v>
      </c>
      <c r="U787" s="16">
        <f t="shared" si="168"/>
        <v>402.98400000000004</v>
      </c>
      <c r="V787" s="16">
        <f t="shared" si="169"/>
        <v>4432.82</v>
      </c>
      <c r="W787" s="79">
        <f t="shared" si="170"/>
        <v>9.1101938225046232E-5</v>
      </c>
      <c r="X787" s="75">
        <f t="shared" si="171"/>
        <v>4099.59</v>
      </c>
      <c r="Y787" s="75">
        <f t="shared" si="172"/>
        <v>14.49</v>
      </c>
      <c r="Z787" s="82">
        <f t="shared" si="173"/>
        <v>4114.08</v>
      </c>
    </row>
    <row r="788" spans="1:26" s="5" customFormat="1" ht="15" x14ac:dyDescent="0.2">
      <c r="A788" s="37">
        <v>785</v>
      </c>
      <c r="B788" s="177">
        <v>1.6</v>
      </c>
      <c r="C788" s="177" t="s">
        <v>198</v>
      </c>
      <c r="D788" s="37" t="s">
        <v>198</v>
      </c>
      <c r="E788" s="66" t="s">
        <v>213</v>
      </c>
      <c r="F788" s="66" t="s">
        <v>51</v>
      </c>
      <c r="G788" s="38">
        <v>2001</v>
      </c>
      <c r="H788" s="46">
        <v>2</v>
      </c>
      <c r="I788" s="67" t="s">
        <v>144</v>
      </c>
      <c r="J788" s="16">
        <v>27968</v>
      </c>
      <c r="K788" s="16">
        <v>55936</v>
      </c>
      <c r="L788" s="16">
        <v>83904</v>
      </c>
      <c r="M788" s="44" t="s">
        <v>102</v>
      </c>
      <c r="N788" s="38">
        <v>21</v>
      </c>
      <c r="O788" s="38">
        <v>25</v>
      </c>
      <c r="P788" s="17">
        <v>0.84</v>
      </c>
      <c r="Q788" s="16">
        <v>70479.360000000001</v>
      </c>
      <c r="R788" s="16">
        <v>13424.64</v>
      </c>
      <c r="S788" s="16">
        <f t="shared" si="167"/>
        <v>13424.64</v>
      </c>
      <c r="T788" s="77">
        <v>0</v>
      </c>
      <c r="U788" s="16">
        <f t="shared" si="168"/>
        <v>1342.4639999999999</v>
      </c>
      <c r="V788" s="16">
        <f t="shared" si="169"/>
        <v>14767.1</v>
      </c>
      <c r="W788" s="79">
        <f t="shared" si="170"/>
        <v>3.034888472717323E-4</v>
      </c>
      <c r="X788" s="75">
        <f t="shared" si="171"/>
        <v>13657</v>
      </c>
      <c r="Y788" s="75">
        <f t="shared" si="172"/>
        <v>48.25</v>
      </c>
      <c r="Z788" s="82">
        <f t="shared" si="173"/>
        <v>13705.25</v>
      </c>
    </row>
    <row r="789" spans="1:26" s="5" customFormat="1" ht="15" x14ac:dyDescent="0.2">
      <c r="A789" s="37">
        <v>786</v>
      </c>
      <c r="B789" s="177">
        <v>1.6</v>
      </c>
      <c r="C789" s="177" t="s">
        <v>198</v>
      </c>
      <c r="D789" s="37" t="s">
        <v>198</v>
      </c>
      <c r="E789" s="66" t="s">
        <v>214</v>
      </c>
      <c r="F789" s="66" t="s">
        <v>52</v>
      </c>
      <c r="G789" s="38">
        <v>2001</v>
      </c>
      <c r="H789" s="46">
        <v>3</v>
      </c>
      <c r="I789" s="67" t="s">
        <v>144</v>
      </c>
      <c r="J789" s="16">
        <v>8982</v>
      </c>
      <c r="K789" s="16">
        <v>26946</v>
      </c>
      <c r="L789" s="16">
        <v>40419</v>
      </c>
      <c r="M789" s="44" t="s">
        <v>102</v>
      </c>
      <c r="N789" s="38">
        <v>21</v>
      </c>
      <c r="O789" s="38">
        <v>50</v>
      </c>
      <c r="P789" s="17">
        <v>0.42</v>
      </c>
      <c r="Q789" s="16">
        <v>16975.98</v>
      </c>
      <c r="R789" s="16">
        <v>23443.02</v>
      </c>
      <c r="S789" s="16">
        <f t="shared" si="167"/>
        <v>23443.02</v>
      </c>
      <c r="T789" s="77">
        <v>0</v>
      </c>
      <c r="U789" s="16">
        <f t="shared" si="168"/>
        <v>2344.3020000000001</v>
      </c>
      <c r="V789" s="16">
        <f t="shared" si="169"/>
        <v>25787.32</v>
      </c>
      <c r="W789" s="79">
        <f t="shared" si="170"/>
        <v>5.2997298190079881E-4</v>
      </c>
      <c r="X789" s="75">
        <f t="shared" si="171"/>
        <v>23848.78</v>
      </c>
      <c r="Y789" s="75">
        <f t="shared" si="172"/>
        <v>84.27</v>
      </c>
      <c r="Z789" s="82">
        <f t="shared" si="173"/>
        <v>23933.05</v>
      </c>
    </row>
    <row r="790" spans="1:26" s="5" customFormat="1" ht="15" x14ac:dyDescent="0.2">
      <c r="A790" s="37">
        <v>787</v>
      </c>
      <c r="B790" s="177">
        <v>1.6</v>
      </c>
      <c r="C790" s="177" t="s">
        <v>198</v>
      </c>
      <c r="D790" s="37" t="s">
        <v>198</v>
      </c>
      <c r="E790" s="66" t="s">
        <v>215</v>
      </c>
      <c r="F790" s="66" t="s">
        <v>52</v>
      </c>
      <c r="G790" s="38">
        <v>2001</v>
      </c>
      <c r="H790" s="46">
        <v>50</v>
      </c>
      <c r="I790" s="67" t="s">
        <v>101</v>
      </c>
      <c r="J790" s="16">
        <v>250</v>
      </c>
      <c r="K790" s="16">
        <v>12500</v>
      </c>
      <c r="L790" s="16">
        <v>18750</v>
      </c>
      <c r="M790" s="44" t="s">
        <v>102</v>
      </c>
      <c r="N790" s="38">
        <v>21</v>
      </c>
      <c r="O790" s="38">
        <v>60</v>
      </c>
      <c r="P790" s="17">
        <v>0.35</v>
      </c>
      <c r="Q790" s="16">
        <v>6562.5</v>
      </c>
      <c r="R790" s="16">
        <v>12187.5</v>
      </c>
      <c r="S790" s="16">
        <f t="shared" si="167"/>
        <v>12187.5</v>
      </c>
      <c r="T790" s="77">
        <v>0</v>
      </c>
      <c r="U790" s="16">
        <f t="shared" si="168"/>
        <v>1218.75</v>
      </c>
      <c r="V790" s="16">
        <f t="shared" si="169"/>
        <v>13406.25</v>
      </c>
      <c r="W790" s="79">
        <f t="shared" si="170"/>
        <v>2.7552108123711906E-4</v>
      </c>
      <c r="X790" s="75">
        <f t="shared" si="171"/>
        <v>12398.45</v>
      </c>
      <c r="Y790" s="75">
        <f t="shared" si="172"/>
        <v>43.81</v>
      </c>
      <c r="Z790" s="82">
        <f t="shared" si="173"/>
        <v>12442.26</v>
      </c>
    </row>
    <row r="791" spans="1:26" s="5" customFormat="1" ht="15" x14ac:dyDescent="0.2">
      <c r="A791" s="37">
        <v>788</v>
      </c>
      <c r="B791" s="177">
        <v>1.6</v>
      </c>
      <c r="C791" s="177" t="s">
        <v>198</v>
      </c>
      <c r="D791" s="37" t="s">
        <v>198</v>
      </c>
      <c r="E791" s="66" t="s">
        <v>216</v>
      </c>
      <c r="F791" s="66" t="s">
        <v>50</v>
      </c>
      <c r="G791" s="38">
        <v>2001</v>
      </c>
      <c r="H791" s="46">
        <v>1</v>
      </c>
      <c r="I791" s="67" t="s">
        <v>171</v>
      </c>
      <c r="J791" s="16">
        <v>82413</v>
      </c>
      <c r="K791" s="16">
        <v>82413</v>
      </c>
      <c r="L791" s="16">
        <v>82413</v>
      </c>
      <c r="M791" s="44" t="s">
        <v>102</v>
      </c>
      <c r="N791" s="38">
        <v>21</v>
      </c>
      <c r="O791" s="38">
        <v>25</v>
      </c>
      <c r="P791" s="17">
        <v>0.84</v>
      </c>
      <c r="Q791" s="16">
        <v>69226.92</v>
      </c>
      <c r="R791" s="16">
        <v>13186.08</v>
      </c>
      <c r="S791" s="16">
        <f t="shared" si="167"/>
        <v>13186.08</v>
      </c>
      <c r="T791" s="77">
        <v>0</v>
      </c>
      <c r="U791" s="16">
        <f t="shared" si="168"/>
        <v>1318.6080000000002</v>
      </c>
      <c r="V791" s="16">
        <f t="shared" si="169"/>
        <v>14504.69</v>
      </c>
      <c r="W791" s="79">
        <f t="shared" si="170"/>
        <v>2.9809587854987251E-4</v>
      </c>
      <c r="X791" s="75">
        <f t="shared" si="171"/>
        <v>13414.31</v>
      </c>
      <c r="Y791" s="75">
        <f t="shared" si="172"/>
        <v>47.4</v>
      </c>
      <c r="Z791" s="82">
        <f t="shared" si="173"/>
        <v>13461.71</v>
      </c>
    </row>
    <row r="792" spans="1:26" s="5" customFormat="1" ht="15" x14ac:dyDescent="0.2">
      <c r="A792" s="37">
        <v>789</v>
      </c>
      <c r="B792" s="177">
        <v>1.6</v>
      </c>
      <c r="C792" s="177" t="s">
        <v>198</v>
      </c>
      <c r="D792" s="37" t="s">
        <v>198</v>
      </c>
      <c r="E792" s="66" t="s">
        <v>217</v>
      </c>
      <c r="F792" s="66" t="s">
        <v>51</v>
      </c>
      <c r="G792" s="38">
        <v>2001</v>
      </c>
      <c r="H792" s="46">
        <v>1</v>
      </c>
      <c r="I792" s="67" t="s">
        <v>171</v>
      </c>
      <c r="J792" s="16">
        <v>10000</v>
      </c>
      <c r="K792" s="16">
        <v>10000</v>
      </c>
      <c r="L792" s="16">
        <v>10000</v>
      </c>
      <c r="M792" s="44" t="s">
        <v>102</v>
      </c>
      <c r="N792" s="38">
        <v>21</v>
      </c>
      <c r="O792" s="38">
        <v>25</v>
      </c>
      <c r="P792" s="17">
        <v>0.84</v>
      </c>
      <c r="Q792" s="16">
        <v>8400</v>
      </c>
      <c r="R792" s="16">
        <v>1600</v>
      </c>
      <c r="S792" s="16">
        <f t="shared" si="167"/>
        <v>1600</v>
      </c>
      <c r="T792" s="77">
        <v>0</v>
      </c>
      <c r="U792" s="16">
        <f t="shared" si="168"/>
        <v>160</v>
      </c>
      <c r="V792" s="16">
        <f t="shared" si="169"/>
        <v>1760</v>
      </c>
      <c r="W792" s="79">
        <f t="shared" si="170"/>
        <v>3.617097271625768E-5</v>
      </c>
      <c r="X792" s="75">
        <f t="shared" si="171"/>
        <v>1627.69</v>
      </c>
      <c r="Y792" s="75">
        <f t="shared" si="172"/>
        <v>5.75</v>
      </c>
      <c r="Z792" s="82">
        <f t="shared" si="173"/>
        <v>1633.44</v>
      </c>
    </row>
    <row r="793" spans="1:26" s="5" customFormat="1" ht="15" x14ac:dyDescent="0.2">
      <c r="A793" s="37">
        <v>790</v>
      </c>
      <c r="B793" s="177">
        <v>1.6</v>
      </c>
      <c r="C793" s="177" t="s">
        <v>198</v>
      </c>
      <c r="D793" s="37" t="s">
        <v>198</v>
      </c>
      <c r="E793" s="66" t="s">
        <v>218</v>
      </c>
      <c r="F793" s="66" t="s">
        <v>48</v>
      </c>
      <c r="G793" s="38">
        <v>2001</v>
      </c>
      <c r="H793" s="46">
        <v>180</v>
      </c>
      <c r="I793" s="67" t="s">
        <v>219</v>
      </c>
      <c r="J793" s="16">
        <v>16.5</v>
      </c>
      <c r="K793" s="16">
        <v>2970</v>
      </c>
      <c r="L793" s="16">
        <v>4455</v>
      </c>
      <c r="M793" s="44" t="s">
        <v>102</v>
      </c>
      <c r="N793" s="38">
        <v>21</v>
      </c>
      <c r="O793" s="38">
        <v>50</v>
      </c>
      <c r="P793" s="17">
        <v>0.42</v>
      </c>
      <c r="Q793" s="16">
        <v>1871.1</v>
      </c>
      <c r="R793" s="16">
        <v>2583.9</v>
      </c>
      <c r="S793" s="16">
        <f t="shared" si="167"/>
        <v>2583.9</v>
      </c>
      <c r="T793" s="77">
        <v>0</v>
      </c>
      <c r="U793" s="16">
        <f t="shared" si="168"/>
        <v>258.39000000000004</v>
      </c>
      <c r="V793" s="16">
        <f t="shared" si="169"/>
        <v>2842.29</v>
      </c>
      <c r="W793" s="79">
        <f t="shared" si="170"/>
        <v>5.8413860250961385E-5</v>
      </c>
      <c r="X793" s="75">
        <f t="shared" si="171"/>
        <v>2628.62</v>
      </c>
      <c r="Y793" s="75">
        <f t="shared" si="172"/>
        <v>9.2899999999999991</v>
      </c>
      <c r="Z793" s="82">
        <f t="shared" si="173"/>
        <v>2637.91</v>
      </c>
    </row>
    <row r="794" spans="1:26" s="5" customFormat="1" ht="15" x14ac:dyDescent="0.2">
      <c r="A794" s="37">
        <v>791</v>
      </c>
      <c r="B794" s="177">
        <v>1.6</v>
      </c>
      <c r="C794" s="177" t="s">
        <v>198</v>
      </c>
      <c r="D794" s="37" t="s">
        <v>198</v>
      </c>
      <c r="E794" s="66" t="s">
        <v>220</v>
      </c>
      <c r="F794" s="66" t="s">
        <v>48</v>
      </c>
      <c r="G794" s="38">
        <v>2001</v>
      </c>
      <c r="H794" s="46">
        <v>1</v>
      </c>
      <c r="I794" s="67" t="s">
        <v>171</v>
      </c>
      <c r="J794" s="16">
        <v>10000</v>
      </c>
      <c r="K794" s="16">
        <v>10000</v>
      </c>
      <c r="L794" s="16">
        <v>10000</v>
      </c>
      <c r="M794" s="44" t="s">
        <v>102</v>
      </c>
      <c r="N794" s="38">
        <v>21</v>
      </c>
      <c r="O794" s="38">
        <v>25</v>
      </c>
      <c r="P794" s="17">
        <v>0.84</v>
      </c>
      <c r="Q794" s="16">
        <v>8400</v>
      </c>
      <c r="R794" s="16">
        <v>1600</v>
      </c>
      <c r="S794" s="16">
        <f t="shared" si="167"/>
        <v>1600</v>
      </c>
      <c r="T794" s="77">
        <v>0</v>
      </c>
      <c r="U794" s="16">
        <f t="shared" si="168"/>
        <v>160</v>
      </c>
      <c r="V794" s="16">
        <f t="shared" si="169"/>
        <v>1760</v>
      </c>
      <c r="W794" s="79">
        <f t="shared" si="170"/>
        <v>3.617097271625768E-5</v>
      </c>
      <c r="X794" s="75">
        <f t="shared" si="171"/>
        <v>1627.69</v>
      </c>
      <c r="Y794" s="75">
        <f t="shared" si="172"/>
        <v>5.75</v>
      </c>
      <c r="Z794" s="82">
        <f t="shared" si="173"/>
        <v>1633.44</v>
      </c>
    </row>
    <row r="795" spans="1:26" s="5" customFormat="1" ht="15" x14ac:dyDescent="0.2">
      <c r="A795" s="37">
        <v>792</v>
      </c>
      <c r="B795" s="177">
        <v>1.6</v>
      </c>
      <c r="C795" s="177" t="s">
        <v>198</v>
      </c>
      <c r="D795" s="37" t="s">
        <v>198</v>
      </c>
      <c r="E795" s="66" t="s">
        <v>172</v>
      </c>
      <c r="F795" s="66" t="s">
        <v>48</v>
      </c>
      <c r="G795" s="38">
        <v>2001</v>
      </c>
      <c r="H795" s="46">
        <v>1</v>
      </c>
      <c r="I795" s="67" t="s">
        <v>144</v>
      </c>
      <c r="J795" s="16">
        <v>0</v>
      </c>
      <c r="K795" s="16">
        <v>0</v>
      </c>
      <c r="L795" s="16">
        <v>0</v>
      </c>
      <c r="M795" s="44" t="s">
        <v>102</v>
      </c>
      <c r="N795" s="38">
        <v>21</v>
      </c>
      <c r="O795" s="38">
        <v>25</v>
      </c>
      <c r="P795" s="17">
        <v>0</v>
      </c>
      <c r="Q795" s="16">
        <v>0</v>
      </c>
      <c r="R795" s="16">
        <v>0</v>
      </c>
      <c r="S795" s="16">
        <f t="shared" si="167"/>
        <v>0</v>
      </c>
      <c r="T795" s="16">
        <v>5723.6958183099387</v>
      </c>
      <c r="U795" s="16">
        <f t="shared" si="168"/>
        <v>572.36958183099387</v>
      </c>
      <c r="V795" s="16">
        <f t="shared" si="169"/>
        <v>6296.07</v>
      </c>
      <c r="W795" s="79">
        <f t="shared" si="170"/>
        <v>1.2939487283502755E-4</v>
      </c>
      <c r="X795" s="75">
        <f t="shared" si="171"/>
        <v>5822.77</v>
      </c>
      <c r="Y795" s="75">
        <f t="shared" si="172"/>
        <v>20.57</v>
      </c>
      <c r="Z795" s="82">
        <f t="shared" ref="Z795" si="174">X795+Y795</f>
        <v>5843.34</v>
      </c>
    </row>
    <row r="796" spans="1:26" s="5" customFormat="1" ht="15" x14ac:dyDescent="0.2">
      <c r="A796" s="62">
        <v>793</v>
      </c>
      <c r="B796" s="62"/>
      <c r="C796" s="62"/>
      <c r="D796" s="62" t="s">
        <v>221</v>
      </c>
      <c r="E796" s="70"/>
      <c r="F796" s="70"/>
      <c r="G796" s="49"/>
      <c r="H796" s="50"/>
      <c r="I796" s="71"/>
      <c r="J796" s="39"/>
      <c r="K796" s="40">
        <f>SUM(K785:K795)</f>
        <v>229487</v>
      </c>
      <c r="L796" s="40">
        <f>SUM(L785:L795)</f>
        <v>293024</v>
      </c>
      <c r="M796" s="54"/>
      <c r="N796" s="49"/>
      <c r="O796" s="49"/>
      <c r="P796" s="59"/>
      <c r="Q796" s="40">
        <f>SUM(Q785:Q795)</f>
        <v>200010.72</v>
      </c>
      <c r="R796" s="40">
        <f t="shared" ref="R796:V796" si="175">SUM(R785:R795)</f>
        <v>93013.28</v>
      </c>
      <c r="S796" s="40">
        <f>SUM(S785:S795)</f>
        <v>93013.28</v>
      </c>
      <c r="T796" s="40">
        <f t="shared" si="175"/>
        <v>5723.6958183099387</v>
      </c>
      <c r="U796" s="40">
        <f t="shared" si="175"/>
        <v>9873.6975818309929</v>
      </c>
      <c r="V796" s="40">
        <f t="shared" si="175"/>
        <v>108610.66999999998</v>
      </c>
      <c r="W796" s="80">
        <f>SUM(W785:W795)</f>
        <v>2.2321327166275376E-3</v>
      </c>
      <c r="X796" s="40">
        <f>SUM(X785:X795)</f>
        <v>100445.95999999999</v>
      </c>
      <c r="Y796" s="40">
        <f t="shared" ref="Y796:Z796" si="176">SUM(Y785:Y795)</f>
        <v>354.91999999999996</v>
      </c>
      <c r="Z796" s="40">
        <f t="shared" si="176"/>
        <v>100800.88</v>
      </c>
    </row>
    <row r="797" spans="1:26" s="5" customFormat="1" ht="15" x14ac:dyDescent="0.2">
      <c r="A797" s="37">
        <v>794</v>
      </c>
      <c r="B797" s="177">
        <v>1.6</v>
      </c>
      <c r="C797" s="177" t="s">
        <v>201</v>
      </c>
      <c r="D797" s="37" t="s">
        <v>201</v>
      </c>
      <c r="E797" s="66" t="s">
        <v>222</v>
      </c>
      <c r="F797" s="66" t="s">
        <v>52</v>
      </c>
      <c r="G797" s="38">
        <v>2020</v>
      </c>
      <c r="H797" s="46">
        <v>6</v>
      </c>
      <c r="I797" s="67" t="s">
        <v>101</v>
      </c>
      <c r="J797" s="16">
        <v>120</v>
      </c>
      <c r="K797" s="16">
        <v>720</v>
      </c>
      <c r="L797" s="16">
        <v>1080</v>
      </c>
      <c r="M797" s="44" t="s">
        <v>102</v>
      </c>
      <c r="N797" s="38">
        <v>2</v>
      </c>
      <c r="O797" s="38">
        <v>60</v>
      </c>
      <c r="P797" s="17">
        <v>0.03</v>
      </c>
      <c r="Q797" s="16">
        <v>36</v>
      </c>
      <c r="R797" s="16">
        <v>1044</v>
      </c>
      <c r="S797" s="16">
        <f t="shared" ref="S797:S808" si="177">R797</f>
        <v>1044</v>
      </c>
      <c r="T797" s="77">
        <v>0</v>
      </c>
      <c r="U797" s="16">
        <f t="shared" ref="U797:U808" si="178">(S797+T797)*0.1</f>
        <v>104.4</v>
      </c>
      <c r="V797" s="16">
        <f t="shared" ref="V797:V808" si="179">ROUND(S797+T797+U797,2)</f>
        <v>1148.4000000000001</v>
      </c>
      <c r="W797" s="79">
        <f t="shared" ref="W797:W808" si="180">V797/($V$1418)</f>
        <v>2.3601559697358138E-5</v>
      </c>
      <c r="X797" s="75">
        <f t="shared" ref="X797:X808" si="181">ROUND(W797*($X$1),2)</f>
        <v>1062.07</v>
      </c>
      <c r="Y797" s="75">
        <f t="shared" ref="Y797:Y808" si="182">ROUND(W797*$Y$2,2)</f>
        <v>3.75</v>
      </c>
      <c r="Z797" s="82">
        <f t="shared" ref="Z797:Z807" si="183">X797+Y797</f>
        <v>1065.82</v>
      </c>
    </row>
    <row r="798" spans="1:26" s="5" customFormat="1" ht="15" x14ac:dyDescent="0.2">
      <c r="A798" s="37">
        <v>795</v>
      </c>
      <c r="B798" s="177">
        <v>1.6</v>
      </c>
      <c r="C798" s="177" t="s">
        <v>201</v>
      </c>
      <c r="D798" s="37" t="s">
        <v>201</v>
      </c>
      <c r="E798" s="66" t="s">
        <v>223</v>
      </c>
      <c r="F798" s="66" t="s">
        <v>51</v>
      </c>
      <c r="G798" s="38">
        <v>2020</v>
      </c>
      <c r="H798" s="46">
        <v>2</v>
      </c>
      <c r="I798" s="67" t="s">
        <v>144</v>
      </c>
      <c r="J798" s="16">
        <v>319</v>
      </c>
      <c r="K798" s="16">
        <v>638</v>
      </c>
      <c r="L798" s="16">
        <v>957</v>
      </c>
      <c r="M798" s="44" t="s">
        <v>102</v>
      </c>
      <c r="N798" s="38">
        <v>2</v>
      </c>
      <c r="O798" s="38">
        <v>60</v>
      </c>
      <c r="P798" s="17">
        <v>0.03</v>
      </c>
      <c r="Q798" s="16">
        <v>31.9</v>
      </c>
      <c r="R798" s="16">
        <v>925.1</v>
      </c>
      <c r="S798" s="16">
        <f t="shared" si="177"/>
        <v>925.1</v>
      </c>
      <c r="T798" s="77">
        <v>0</v>
      </c>
      <c r="U798" s="16">
        <f t="shared" si="178"/>
        <v>92.51</v>
      </c>
      <c r="V798" s="16">
        <f t="shared" si="179"/>
        <v>1017.61</v>
      </c>
      <c r="W798" s="79">
        <f t="shared" si="180"/>
        <v>2.0913604287381237E-5</v>
      </c>
      <c r="X798" s="75">
        <f t="shared" si="181"/>
        <v>941.11</v>
      </c>
      <c r="Y798" s="75">
        <f t="shared" si="182"/>
        <v>3.33</v>
      </c>
      <c r="Z798" s="82">
        <f t="shared" si="183"/>
        <v>944.44</v>
      </c>
    </row>
    <row r="799" spans="1:26" s="5" customFormat="1" ht="15" x14ac:dyDescent="0.2">
      <c r="A799" s="37">
        <v>796</v>
      </c>
      <c r="B799" s="177">
        <v>1.6</v>
      </c>
      <c r="C799" s="177" t="s">
        <v>201</v>
      </c>
      <c r="D799" s="37" t="s">
        <v>201</v>
      </c>
      <c r="E799" s="66" t="s">
        <v>224</v>
      </c>
      <c r="F799" s="66" t="s">
        <v>52</v>
      </c>
      <c r="G799" s="38">
        <v>2020</v>
      </c>
      <c r="H799" s="46">
        <v>60</v>
      </c>
      <c r="I799" s="67" t="s">
        <v>101</v>
      </c>
      <c r="J799" s="16">
        <v>100</v>
      </c>
      <c r="K799" s="16">
        <v>6000</v>
      </c>
      <c r="L799" s="16">
        <v>9000</v>
      </c>
      <c r="M799" s="44" t="s">
        <v>102</v>
      </c>
      <c r="N799" s="38">
        <v>2</v>
      </c>
      <c r="O799" s="38">
        <v>60</v>
      </c>
      <c r="P799" s="17">
        <v>0.03</v>
      </c>
      <c r="Q799" s="16">
        <v>300</v>
      </c>
      <c r="R799" s="16">
        <v>8700</v>
      </c>
      <c r="S799" s="16">
        <f t="shared" si="177"/>
        <v>8700</v>
      </c>
      <c r="T799" s="77">
        <v>0</v>
      </c>
      <c r="U799" s="16">
        <f t="shared" si="178"/>
        <v>870</v>
      </c>
      <c r="V799" s="16">
        <f t="shared" si="179"/>
        <v>9570</v>
      </c>
      <c r="W799" s="79">
        <f t="shared" si="180"/>
        <v>1.9667966414465115E-4</v>
      </c>
      <c r="X799" s="75">
        <f t="shared" si="181"/>
        <v>8850.58</v>
      </c>
      <c r="Y799" s="75">
        <f t="shared" si="182"/>
        <v>31.27</v>
      </c>
      <c r="Z799" s="82">
        <f t="shared" si="183"/>
        <v>8881.85</v>
      </c>
    </row>
    <row r="800" spans="1:26" s="5" customFormat="1" ht="15" x14ac:dyDescent="0.2">
      <c r="A800" s="37">
        <v>797</v>
      </c>
      <c r="B800" s="177">
        <v>1.6</v>
      </c>
      <c r="C800" s="177" t="s">
        <v>201</v>
      </c>
      <c r="D800" s="37" t="s">
        <v>201</v>
      </c>
      <c r="E800" s="66" t="s">
        <v>225</v>
      </c>
      <c r="F800" s="66" t="s">
        <v>52</v>
      </c>
      <c r="G800" s="38">
        <v>2020</v>
      </c>
      <c r="H800" s="46">
        <v>5</v>
      </c>
      <c r="I800" s="67" t="s">
        <v>144</v>
      </c>
      <c r="J800" s="16">
        <v>682</v>
      </c>
      <c r="K800" s="16">
        <v>3410</v>
      </c>
      <c r="L800" s="16">
        <v>5115</v>
      </c>
      <c r="M800" s="44" t="s">
        <v>102</v>
      </c>
      <c r="N800" s="38">
        <v>2</v>
      </c>
      <c r="O800" s="38">
        <v>50</v>
      </c>
      <c r="P800" s="17">
        <v>0.04</v>
      </c>
      <c r="Q800" s="16">
        <v>204.6</v>
      </c>
      <c r="R800" s="16">
        <v>4910.3999999999996</v>
      </c>
      <c r="S800" s="16">
        <f t="shared" si="177"/>
        <v>4910.3999999999996</v>
      </c>
      <c r="T800" s="77">
        <v>0</v>
      </c>
      <c r="U800" s="16">
        <f t="shared" si="178"/>
        <v>491.03999999999996</v>
      </c>
      <c r="V800" s="16">
        <f t="shared" si="179"/>
        <v>5401.44</v>
      </c>
      <c r="W800" s="79">
        <f t="shared" si="180"/>
        <v>1.1100871526619482E-4</v>
      </c>
      <c r="X800" s="75">
        <f t="shared" si="181"/>
        <v>4995.3900000000003</v>
      </c>
      <c r="Y800" s="75">
        <f t="shared" si="182"/>
        <v>17.649999999999999</v>
      </c>
      <c r="Z800" s="82">
        <f t="shared" si="183"/>
        <v>5013.04</v>
      </c>
    </row>
    <row r="801" spans="1:26" s="5" customFormat="1" ht="15" x14ac:dyDescent="0.2">
      <c r="A801" s="37">
        <v>798</v>
      </c>
      <c r="B801" s="177">
        <v>1.6</v>
      </c>
      <c r="C801" s="177" t="s">
        <v>201</v>
      </c>
      <c r="D801" s="37" t="s">
        <v>201</v>
      </c>
      <c r="E801" s="66" t="s">
        <v>226</v>
      </c>
      <c r="F801" s="66" t="s">
        <v>51</v>
      </c>
      <c r="G801" s="38">
        <v>2020</v>
      </c>
      <c r="H801" s="46">
        <v>4</v>
      </c>
      <c r="I801" s="67" t="s">
        <v>144</v>
      </c>
      <c r="J801" s="16">
        <v>381</v>
      </c>
      <c r="K801" s="16">
        <v>1524</v>
      </c>
      <c r="L801" s="16">
        <v>2286</v>
      </c>
      <c r="M801" s="44" t="s">
        <v>102</v>
      </c>
      <c r="N801" s="38">
        <v>2</v>
      </c>
      <c r="O801" s="38">
        <v>60</v>
      </c>
      <c r="P801" s="17">
        <v>0.03</v>
      </c>
      <c r="Q801" s="16">
        <v>76.2</v>
      </c>
      <c r="R801" s="16">
        <v>2209.8000000000002</v>
      </c>
      <c r="S801" s="16">
        <f t="shared" si="177"/>
        <v>2209.8000000000002</v>
      </c>
      <c r="T801" s="77">
        <v>0</v>
      </c>
      <c r="U801" s="16">
        <f t="shared" si="178"/>
        <v>220.98000000000002</v>
      </c>
      <c r="V801" s="16">
        <f t="shared" si="179"/>
        <v>2430.7800000000002</v>
      </c>
      <c r="W801" s="79">
        <f t="shared" si="180"/>
        <v>4.9956634692741391E-5</v>
      </c>
      <c r="X801" s="75">
        <f t="shared" si="181"/>
        <v>2248.0500000000002</v>
      </c>
      <c r="Y801" s="75">
        <f t="shared" si="182"/>
        <v>7.94</v>
      </c>
      <c r="Z801" s="82">
        <f t="shared" si="183"/>
        <v>2255.9900000000002</v>
      </c>
    </row>
    <row r="802" spans="1:26" s="5" customFormat="1" ht="15" x14ac:dyDescent="0.2">
      <c r="A802" s="37">
        <v>799</v>
      </c>
      <c r="B802" s="177">
        <v>1.6</v>
      </c>
      <c r="C802" s="177" t="s">
        <v>201</v>
      </c>
      <c r="D802" s="37" t="s">
        <v>201</v>
      </c>
      <c r="E802" s="66" t="s">
        <v>227</v>
      </c>
      <c r="F802" s="66" t="s">
        <v>51</v>
      </c>
      <c r="G802" s="38">
        <v>2020</v>
      </c>
      <c r="H802" s="46">
        <v>2</v>
      </c>
      <c r="I802" s="67" t="s">
        <v>144</v>
      </c>
      <c r="J802" s="16">
        <v>7090</v>
      </c>
      <c r="K802" s="16">
        <v>14180</v>
      </c>
      <c r="L802" s="16">
        <v>21270</v>
      </c>
      <c r="M802" s="44" t="s">
        <v>102</v>
      </c>
      <c r="N802" s="38">
        <v>2</v>
      </c>
      <c r="O802" s="38">
        <v>25</v>
      </c>
      <c r="P802" s="17">
        <v>0.08</v>
      </c>
      <c r="Q802" s="16">
        <v>1701.6</v>
      </c>
      <c r="R802" s="16">
        <v>19568.400000000001</v>
      </c>
      <c r="S802" s="16">
        <f t="shared" si="177"/>
        <v>19568.400000000001</v>
      </c>
      <c r="T802" s="77">
        <v>0</v>
      </c>
      <c r="U802" s="16">
        <f t="shared" si="178"/>
        <v>1956.8400000000001</v>
      </c>
      <c r="V802" s="16">
        <f t="shared" si="179"/>
        <v>21525.24</v>
      </c>
      <c r="W802" s="79">
        <f t="shared" si="180"/>
        <v>4.4238003906301056E-4</v>
      </c>
      <c r="X802" s="75">
        <f t="shared" si="181"/>
        <v>19907.099999999999</v>
      </c>
      <c r="Y802" s="75">
        <f t="shared" si="182"/>
        <v>70.34</v>
      </c>
      <c r="Z802" s="82">
        <f t="shared" si="183"/>
        <v>19977.439999999999</v>
      </c>
    </row>
    <row r="803" spans="1:26" s="5" customFormat="1" ht="15" x14ac:dyDescent="0.2">
      <c r="A803" s="37">
        <v>800</v>
      </c>
      <c r="B803" s="177">
        <v>1.6</v>
      </c>
      <c r="C803" s="177" t="s">
        <v>201</v>
      </c>
      <c r="D803" s="37" t="s">
        <v>201</v>
      </c>
      <c r="E803" s="66" t="s">
        <v>228</v>
      </c>
      <c r="F803" s="66" t="s">
        <v>52</v>
      </c>
      <c r="G803" s="38">
        <v>2020</v>
      </c>
      <c r="H803" s="46">
        <v>2</v>
      </c>
      <c r="I803" s="67" t="s">
        <v>144</v>
      </c>
      <c r="J803" s="16">
        <v>1857</v>
      </c>
      <c r="K803" s="16">
        <v>3714</v>
      </c>
      <c r="L803" s="16">
        <v>5571</v>
      </c>
      <c r="M803" s="44" t="s">
        <v>102</v>
      </c>
      <c r="N803" s="38">
        <v>2</v>
      </c>
      <c r="O803" s="38">
        <v>50</v>
      </c>
      <c r="P803" s="17">
        <v>0.04</v>
      </c>
      <c r="Q803" s="16">
        <v>222.84</v>
      </c>
      <c r="R803" s="16">
        <v>5348.16</v>
      </c>
      <c r="S803" s="16">
        <f t="shared" si="177"/>
        <v>5348.16</v>
      </c>
      <c r="T803" s="77">
        <v>0</v>
      </c>
      <c r="U803" s="16">
        <f t="shared" si="178"/>
        <v>534.81600000000003</v>
      </c>
      <c r="V803" s="16">
        <f t="shared" si="179"/>
        <v>5882.98</v>
      </c>
      <c r="W803" s="79">
        <f t="shared" si="180"/>
        <v>1.2090517560811909E-4</v>
      </c>
      <c r="X803" s="75">
        <f t="shared" si="181"/>
        <v>5440.73</v>
      </c>
      <c r="Y803" s="75">
        <f t="shared" si="182"/>
        <v>19.22</v>
      </c>
      <c r="Z803" s="82">
        <f t="shared" si="183"/>
        <v>5459.95</v>
      </c>
    </row>
    <row r="804" spans="1:26" s="5" customFormat="1" ht="15" x14ac:dyDescent="0.2">
      <c r="A804" s="37">
        <v>801</v>
      </c>
      <c r="B804" s="177">
        <v>1.6</v>
      </c>
      <c r="C804" s="177" t="s">
        <v>201</v>
      </c>
      <c r="D804" s="37" t="s">
        <v>201</v>
      </c>
      <c r="E804" s="66" t="s">
        <v>229</v>
      </c>
      <c r="F804" s="66" t="s">
        <v>52</v>
      </c>
      <c r="G804" s="38">
        <v>2020</v>
      </c>
      <c r="H804" s="46">
        <v>1</v>
      </c>
      <c r="I804" s="67" t="s">
        <v>144</v>
      </c>
      <c r="J804" s="16">
        <v>3154</v>
      </c>
      <c r="K804" s="16">
        <v>3154</v>
      </c>
      <c r="L804" s="16">
        <v>4731</v>
      </c>
      <c r="M804" s="44" t="s">
        <v>102</v>
      </c>
      <c r="N804" s="38">
        <v>2</v>
      </c>
      <c r="O804" s="38">
        <v>15</v>
      </c>
      <c r="P804" s="17">
        <v>0.13</v>
      </c>
      <c r="Q804" s="16">
        <v>630.79999999999995</v>
      </c>
      <c r="R804" s="16">
        <v>4100.2</v>
      </c>
      <c r="S804" s="16">
        <f t="shared" si="177"/>
        <v>4100.2</v>
      </c>
      <c r="T804" s="77">
        <v>0</v>
      </c>
      <c r="U804" s="16">
        <f t="shared" si="178"/>
        <v>410.02</v>
      </c>
      <c r="V804" s="16">
        <f t="shared" si="179"/>
        <v>4510.22</v>
      </c>
      <c r="W804" s="79">
        <f t="shared" si="180"/>
        <v>9.2692638956999845E-5</v>
      </c>
      <c r="X804" s="75">
        <f t="shared" si="181"/>
        <v>4171.17</v>
      </c>
      <c r="Y804" s="75">
        <f t="shared" si="182"/>
        <v>14.74</v>
      </c>
      <c r="Z804" s="82">
        <f t="shared" si="183"/>
        <v>4185.91</v>
      </c>
    </row>
    <row r="805" spans="1:26" s="5" customFormat="1" ht="15" x14ac:dyDescent="0.2">
      <c r="A805" s="37">
        <v>802</v>
      </c>
      <c r="B805" s="177">
        <v>1.6</v>
      </c>
      <c r="C805" s="177" t="s">
        <v>201</v>
      </c>
      <c r="D805" s="37" t="s">
        <v>201</v>
      </c>
      <c r="E805" s="66" t="s">
        <v>230</v>
      </c>
      <c r="F805" s="66" t="s">
        <v>50</v>
      </c>
      <c r="G805" s="38">
        <v>2020</v>
      </c>
      <c r="H805" s="46">
        <v>1</v>
      </c>
      <c r="I805" s="67" t="s">
        <v>171</v>
      </c>
      <c r="J805" s="16">
        <v>82413</v>
      </c>
      <c r="K805" s="16">
        <v>82413</v>
      </c>
      <c r="L805" s="16">
        <v>82413</v>
      </c>
      <c r="M805" s="44" t="s">
        <v>102</v>
      </c>
      <c r="N805" s="38">
        <v>2</v>
      </c>
      <c r="O805" s="38">
        <v>25</v>
      </c>
      <c r="P805" s="17">
        <v>0.08</v>
      </c>
      <c r="Q805" s="16">
        <v>6593.04</v>
      </c>
      <c r="R805" s="16">
        <v>75819.960000000006</v>
      </c>
      <c r="S805" s="16">
        <f t="shared" si="177"/>
        <v>75819.960000000006</v>
      </c>
      <c r="T805" s="77">
        <v>0</v>
      </c>
      <c r="U805" s="16">
        <f t="shared" si="178"/>
        <v>7581.996000000001</v>
      </c>
      <c r="V805" s="16">
        <f t="shared" si="179"/>
        <v>83401.960000000006</v>
      </c>
      <c r="W805" s="79">
        <f t="shared" si="180"/>
        <v>1.7140511475240993E-3</v>
      </c>
      <c r="X805" s="75">
        <f t="shared" si="181"/>
        <v>77132.3</v>
      </c>
      <c r="Y805" s="75">
        <f t="shared" si="182"/>
        <v>272.52999999999997</v>
      </c>
      <c r="Z805" s="82">
        <f t="shared" si="183"/>
        <v>77404.83</v>
      </c>
    </row>
    <row r="806" spans="1:26" s="5" customFormat="1" ht="15" x14ac:dyDescent="0.2">
      <c r="A806" s="37">
        <v>803</v>
      </c>
      <c r="B806" s="177">
        <v>1.6</v>
      </c>
      <c r="C806" s="177" t="s">
        <v>201</v>
      </c>
      <c r="D806" s="37" t="s">
        <v>201</v>
      </c>
      <c r="E806" s="66" t="s">
        <v>231</v>
      </c>
      <c r="F806" s="66" t="s">
        <v>48</v>
      </c>
      <c r="G806" s="38">
        <v>2020</v>
      </c>
      <c r="H806" s="46">
        <v>1</v>
      </c>
      <c r="I806" s="67" t="s">
        <v>171</v>
      </c>
      <c r="J806" s="16">
        <v>15000</v>
      </c>
      <c r="K806" s="16">
        <v>15000</v>
      </c>
      <c r="L806" s="16">
        <v>15000</v>
      </c>
      <c r="M806" s="44" t="s">
        <v>102</v>
      </c>
      <c r="N806" s="38">
        <v>2</v>
      </c>
      <c r="O806" s="38">
        <v>15</v>
      </c>
      <c r="P806" s="17">
        <v>0.13</v>
      </c>
      <c r="Q806" s="16">
        <v>2000</v>
      </c>
      <c r="R806" s="16">
        <v>13000</v>
      </c>
      <c r="S806" s="16">
        <f t="shared" si="177"/>
        <v>13000</v>
      </c>
      <c r="T806" s="77">
        <v>0</v>
      </c>
      <c r="U806" s="16">
        <f t="shared" si="178"/>
        <v>1300</v>
      </c>
      <c r="V806" s="16">
        <f t="shared" si="179"/>
        <v>14300</v>
      </c>
      <c r="W806" s="79">
        <f t="shared" si="180"/>
        <v>2.9388915331959365E-4</v>
      </c>
      <c r="X806" s="75">
        <f t="shared" si="181"/>
        <v>13225.01</v>
      </c>
      <c r="Y806" s="75">
        <f t="shared" si="182"/>
        <v>46.73</v>
      </c>
      <c r="Z806" s="82">
        <f t="shared" si="183"/>
        <v>13271.74</v>
      </c>
    </row>
    <row r="807" spans="1:26" s="5" customFormat="1" ht="15" x14ac:dyDescent="0.2">
      <c r="A807" s="37">
        <v>804</v>
      </c>
      <c r="B807" s="177">
        <v>1.6</v>
      </c>
      <c r="C807" s="177" t="s">
        <v>201</v>
      </c>
      <c r="D807" s="37" t="s">
        <v>201</v>
      </c>
      <c r="E807" s="66" t="s">
        <v>220</v>
      </c>
      <c r="F807" s="66" t="s">
        <v>48</v>
      </c>
      <c r="G807" s="38">
        <v>2020</v>
      </c>
      <c r="H807" s="46">
        <v>1</v>
      </c>
      <c r="I807" s="67" t="s">
        <v>171</v>
      </c>
      <c r="J807" s="16">
        <v>10000</v>
      </c>
      <c r="K807" s="16">
        <v>10000</v>
      </c>
      <c r="L807" s="16">
        <v>10000</v>
      </c>
      <c r="M807" s="44" t="s">
        <v>102</v>
      </c>
      <c r="N807" s="38">
        <v>2</v>
      </c>
      <c r="O807" s="38">
        <v>25</v>
      </c>
      <c r="P807" s="17">
        <v>0.08</v>
      </c>
      <c r="Q807" s="16">
        <v>800</v>
      </c>
      <c r="R807" s="16">
        <v>9200</v>
      </c>
      <c r="S807" s="16">
        <f t="shared" si="177"/>
        <v>9200</v>
      </c>
      <c r="T807" s="77">
        <v>0</v>
      </c>
      <c r="U807" s="16">
        <f t="shared" si="178"/>
        <v>920</v>
      </c>
      <c r="V807" s="16">
        <f t="shared" si="179"/>
        <v>10120</v>
      </c>
      <c r="W807" s="79">
        <f t="shared" si="180"/>
        <v>2.0798309311848167E-4</v>
      </c>
      <c r="X807" s="75">
        <f t="shared" si="181"/>
        <v>9359.24</v>
      </c>
      <c r="Y807" s="75">
        <f t="shared" si="182"/>
        <v>33.07</v>
      </c>
      <c r="Z807" s="82">
        <f t="shared" si="183"/>
        <v>9392.31</v>
      </c>
    </row>
    <row r="808" spans="1:26" s="5" customFormat="1" ht="15" x14ac:dyDescent="0.2">
      <c r="A808" s="37">
        <v>805</v>
      </c>
      <c r="B808" s="177">
        <v>1.6</v>
      </c>
      <c r="C808" s="177" t="s">
        <v>201</v>
      </c>
      <c r="D808" s="37" t="s">
        <v>201</v>
      </c>
      <c r="E808" s="66" t="s">
        <v>172</v>
      </c>
      <c r="F808" s="66" t="s">
        <v>48</v>
      </c>
      <c r="G808" s="38">
        <v>2020</v>
      </c>
      <c r="H808" s="46">
        <v>1</v>
      </c>
      <c r="I808" s="67" t="s">
        <v>144</v>
      </c>
      <c r="J808" s="16">
        <v>0</v>
      </c>
      <c r="K808" s="16">
        <v>0</v>
      </c>
      <c r="L808" s="16">
        <v>0</v>
      </c>
      <c r="M808" s="44" t="s">
        <v>102</v>
      </c>
      <c r="N808" s="38">
        <v>2</v>
      </c>
      <c r="O808" s="38">
        <v>25</v>
      </c>
      <c r="P808" s="17">
        <v>0</v>
      </c>
      <c r="Q808" s="16">
        <v>0</v>
      </c>
      <c r="R808" s="16">
        <v>0</v>
      </c>
      <c r="S808" s="16">
        <f t="shared" si="177"/>
        <v>0</v>
      </c>
      <c r="T808" s="16">
        <v>7779.6458545225041</v>
      </c>
      <c r="U808" s="16">
        <f t="shared" si="178"/>
        <v>777.9645854522505</v>
      </c>
      <c r="V808" s="16">
        <f t="shared" si="179"/>
        <v>8557.61</v>
      </c>
      <c r="W808" s="79">
        <f t="shared" si="180"/>
        <v>1.7587333967407609E-4</v>
      </c>
      <c r="X808" s="75">
        <f t="shared" si="181"/>
        <v>7914.3</v>
      </c>
      <c r="Y808" s="75">
        <f t="shared" si="182"/>
        <v>27.96</v>
      </c>
      <c r="Z808" s="82">
        <f t="shared" ref="Z808" si="184">X808+Y808</f>
        <v>7942.26</v>
      </c>
    </row>
    <row r="809" spans="1:26" s="5" customFormat="1" ht="15" x14ac:dyDescent="0.2">
      <c r="A809" s="62">
        <v>806</v>
      </c>
      <c r="B809" s="62"/>
      <c r="C809" s="62"/>
      <c r="D809" s="62" t="s">
        <v>232</v>
      </c>
      <c r="E809" s="70"/>
      <c r="F809" s="70"/>
      <c r="G809" s="49"/>
      <c r="H809" s="50"/>
      <c r="I809" s="71"/>
      <c r="J809" s="39"/>
      <c r="K809" s="40">
        <f>SUM(K797:K808)</f>
        <v>140753</v>
      </c>
      <c r="L809" s="40">
        <f>SUM(L797:L808)</f>
        <v>157423</v>
      </c>
      <c r="M809" s="54"/>
      <c r="N809" s="49"/>
      <c r="O809" s="49"/>
      <c r="P809" s="59"/>
      <c r="Q809" s="40">
        <f>SUM(Q797:Q808)</f>
        <v>12596.98</v>
      </c>
      <c r="R809" s="40">
        <f>SUM(R797:R808)</f>
        <v>144826.02000000002</v>
      </c>
      <c r="S809" s="40">
        <f>SUM(S797:S808)</f>
        <v>144826.02000000002</v>
      </c>
      <c r="T809" s="40">
        <f t="shared" ref="T809:V809" si="185">SUM(T797:T808)</f>
        <v>7779.6458545225041</v>
      </c>
      <c r="U809" s="40">
        <f t="shared" si="185"/>
        <v>15260.566585452252</v>
      </c>
      <c r="V809" s="40">
        <f t="shared" si="185"/>
        <v>167866.23999999999</v>
      </c>
      <c r="W809" s="80">
        <f>SUM(W797:W808)</f>
        <v>3.4499347653527074E-3</v>
      </c>
      <c r="X809" s="40">
        <f>SUM(X797:X808)</f>
        <v>155247.04999999999</v>
      </c>
      <c r="Y809" s="40">
        <f>SUM(Y797:Y808)</f>
        <v>548.53000000000009</v>
      </c>
      <c r="Z809" s="40">
        <f>SUM(Z797:Z808)</f>
        <v>155795.58000000002</v>
      </c>
    </row>
    <row r="810" spans="1:26" s="5" customFormat="1" ht="15" x14ac:dyDescent="0.2">
      <c r="A810" s="37">
        <v>807</v>
      </c>
      <c r="B810" s="177">
        <v>1.6</v>
      </c>
      <c r="C810" s="177" t="s">
        <v>233</v>
      </c>
      <c r="D810" s="37" t="s">
        <v>233</v>
      </c>
      <c r="E810" s="66" t="s">
        <v>222</v>
      </c>
      <c r="F810" s="66" t="s">
        <v>52</v>
      </c>
      <c r="G810" s="38">
        <v>1997</v>
      </c>
      <c r="H810" s="46">
        <v>6</v>
      </c>
      <c r="I810" s="67" t="s">
        <v>101</v>
      </c>
      <c r="J810" s="16">
        <v>120</v>
      </c>
      <c r="K810" s="16">
        <v>720</v>
      </c>
      <c r="L810" s="16">
        <v>1080</v>
      </c>
      <c r="M810" s="44" t="s">
        <v>102</v>
      </c>
      <c r="N810" s="38">
        <v>25</v>
      </c>
      <c r="O810" s="38">
        <v>60</v>
      </c>
      <c r="P810" s="17">
        <v>0.42</v>
      </c>
      <c r="Q810" s="16">
        <v>450</v>
      </c>
      <c r="R810" s="16">
        <v>630</v>
      </c>
      <c r="S810" s="16">
        <f t="shared" ref="S810:S823" si="186">R810</f>
        <v>630</v>
      </c>
      <c r="T810" s="77">
        <v>0</v>
      </c>
      <c r="U810" s="16">
        <f t="shared" ref="U810:U823" si="187">(S810+T810)*0.1</f>
        <v>63</v>
      </c>
      <c r="V810" s="16">
        <f t="shared" ref="V810:V823" si="188">ROUND(S810+T810+U810,2)</f>
        <v>693</v>
      </c>
      <c r="W810" s="79">
        <f t="shared" ref="W810:W823" si="189">V810/($V$1418)</f>
        <v>1.4242320507026462E-5</v>
      </c>
      <c r="X810" s="75">
        <f t="shared" ref="X810:X823" si="190">ROUND(W810*($X$1),2)</f>
        <v>640.9</v>
      </c>
      <c r="Y810" s="75">
        <f t="shared" ref="Y810:Y823" si="191">ROUND(W810*$Y$2,2)</f>
        <v>2.2599999999999998</v>
      </c>
      <c r="Z810" s="82">
        <f t="shared" ref="Z810:Z822" si="192">X810+Y810</f>
        <v>643.16</v>
      </c>
    </row>
    <row r="811" spans="1:26" s="5" customFormat="1" ht="15" x14ac:dyDescent="0.2">
      <c r="A811" s="37">
        <v>808</v>
      </c>
      <c r="B811" s="177">
        <v>1.6</v>
      </c>
      <c r="C811" s="177" t="s">
        <v>233</v>
      </c>
      <c r="D811" s="37" t="s">
        <v>233</v>
      </c>
      <c r="E811" s="66" t="s">
        <v>234</v>
      </c>
      <c r="F811" s="66" t="s">
        <v>52</v>
      </c>
      <c r="G811" s="38">
        <v>1997</v>
      </c>
      <c r="H811" s="46">
        <v>2</v>
      </c>
      <c r="I811" s="67" t="s">
        <v>144</v>
      </c>
      <c r="J811" s="16">
        <v>686</v>
      </c>
      <c r="K811" s="16">
        <v>1372</v>
      </c>
      <c r="L811" s="16">
        <v>2058</v>
      </c>
      <c r="M811" s="44" t="s">
        <v>102</v>
      </c>
      <c r="N811" s="38">
        <v>25</v>
      </c>
      <c r="O811" s="38">
        <v>60</v>
      </c>
      <c r="P811" s="17">
        <v>0.42</v>
      </c>
      <c r="Q811" s="16">
        <v>857.5</v>
      </c>
      <c r="R811" s="16">
        <v>1200.5</v>
      </c>
      <c r="S811" s="16">
        <f t="shared" si="186"/>
        <v>1200.5</v>
      </c>
      <c r="T811" s="77">
        <v>0</v>
      </c>
      <c r="U811" s="16">
        <f t="shared" si="187"/>
        <v>120.05000000000001</v>
      </c>
      <c r="V811" s="16">
        <f t="shared" si="188"/>
        <v>1320.55</v>
      </c>
      <c r="W811" s="79">
        <f t="shared" si="189"/>
        <v>2.7139532966167089E-5</v>
      </c>
      <c r="X811" s="75">
        <f t="shared" si="190"/>
        <v>1221.28</v>
      </c>
      <c r="Y811" s="75">
        <f t="shared" si="191"/>
        <v>4.32</v>
      </c>
      <c r="Z811" s="82">
        <f t="shared" si="192"/>
        <v>1225.5999999999999</v>
      </c>
    </row>
    <row r="812" spans="1:26" s="5" customFormat="1" ht="15" x14ac:dyDescent="0.2">
      <c r="A812" s="37">
        <v>809</v>
      </c>
      <c r="B812" s="177">
        <v>1.6</v>
      </c>
      <c r="C812" s="177" t="s">
        <v>233</v>
      </c>
      <c r="D812" s="37" t="s">
        <v>233</v>
      </c>
      <c r="E812" s="66" t="s">
        <v>235</v>
      </c>
      <c r="F812" s="66" t="s">
        <v>51</v>
      </c>
      <c r="G812" s="38">
        <v>1997</v>
      </c>
      <c r="H812" s="46">
        <v>2</v>
      </c>
      <c r="I812" s="67" t="s">
        <v>144</v>
      </c>
      <c r="J812" s="16">
        <v>203</v>
      </c>
      <c r="K812" s="16">
        <v>406</v>
      </c>
      <c r="L812" s="16">
        <v>609</v>
      </c>
      <c r="M812" s="44" t="s">
        <v>102</v>
      </c>
      <c r="N812" s="38">
        <v>25</v>
      </c>
      <c r="O812" s="38">
        <v>60</v>
      </c>
      <c r="P812" s="17">
        <v>0.42</v>
      </c>
      <c r="Q812" s="16">
        <v>253.75</v>
      </c>
      <c r="R812" s="16">
        <v>355.25</v>
      </c>
      <c r="S812" s="16">
        <f t="shared" si="186"/>
        <v>355.25</v>
      </c>
      <c r="T812" s="77">
        <v>0</v>
      </c>
      <c r="U812" s="16">
        <f t="shared" si="187"/>
        <v>35.524999999999999</v>
      </c>
      <c r="V812" s="16">
        <f t="shared" si="188"/>
        <v>390.78</v>
      </c>
      <c r="W812" s="79">
        <f t="shared" si="189"/>
        <v>8.0311890443518041E-6</v>
      </c>
      <c r="X812" s="75">
        <f t="shared" si="190"/>
        <v>361.4</v>
      </c>
      <c r="Y812" s="75">
        <f t="shared" si="191"/>
        <v>1.28</v>
      </c>
      <c r="Z812" s="82">
        <f t="shared" si="192"/>
        <v>362.67999999999995</v>
      </c>
    </row>
    <row r="813" spans="1:26" s="5" customFormat="1" ht="15" x14ac:dyDescent="0.2">
      <c r="A813" s="37">
        <v>810</v>
      </c>
      <c r="B813" s="177">
        <v>1.6</v>
      </c>
      <c r="C813" s="177" t="s">
        <v>233</v>
      </c>
      <c r="D813" s="37" t="s">
        <v>233</v>
      </c>
      <c r="E813" s="66" t="s">
        <v>236</v>
      </c>
      <c r="F813" s="66" t="s">
        <v>52</v>
      </c>
      <c r="G813" s="38">
        <v>1997</v>
      </c>
      <c r="H813" s="46">
        <v>4</v>
      </c>
      <c r="I813" s="67" t="s">
        <v>144</v>
      </c>
      <c r="J813" s="16">
        <v>571</v>
      </c>
      <c r="K813" s="16">
        <v>2284</v>
      </c>
      <c r="L813" s="16">
        <v>3426</v>
      </c>
      <c r="M813" s="44" t="s">
        <v>102</v>
      </c>
      <c r="N813" s="38">
        <v>25</v>
      </c>
      <c r="O813" s="38">
        <v>50</v>
      </c>
      <c r="P813" s="17">
        <v>0.5</v>
      </c>
      <c r="Q813" s="16">
        <v>1713</v>
      </c>
      <c r="R813" s="16">
        <v>1713</v>
      </c>
      <c r="S813" s="16">
        <f t="shared" si="186"/>
        <v>1713</v>
      </c>
      <c r="T813" s="77">
        <v>0</v>
      </c>
      <c r="U813" s="16">
        <f t="shared" si="187"/>
        <v>171.3</v>
      </c>
      <c r="V813" s="16">
        <f t="shared" si="188"/>
        <v>1884.3</v>
      </c>
      <c r="W813" s="79">
        <f t="shared" si="189"/>
        <v>3.8725547664343379E-5</v>
      </c>
      <c r="X813" s="75">
        <f t="shared" si="190"/>
        <v>1742.65</v>
      </c>
      <c r="Y813" s="75">
        <f t="shared" si="191"/>
        <v>6.16</v>
      </c>
      <c r="Z813" s="82">
        <f t="shared" si="192"/>
        <v>1748.8100000000002</v>
      </c>
    </row>
    <row r="814" spans="1:26" s="5" customFormat="1" ht="15" x14ac:dyDescent="0.2">
      <c r="A814" s="37">
        <v>811</v>
      </c>
      <c r="B814" s="177">
        <v>1.6</v>
      </c>
      <c r="C814" s="177" t="s">
        <v>233</v>
      </c>
      <c r="D814" s="37" t="s">
        <v>233</v>
      </c>
      <c r="E814" s="66" t="s">
        <v>237</v>
      </c>
      <c r="F814" s="66" t="s">
        <v>52</v>
      </c>
      <c r="G814" s="38">
        <v>1997</v>
      </c>
      <c r="H814" s="46">
        <v>12</v>
      </c>
      <c r="I814" s="67" t="s">
        <v>101</v>
      </c>
      <c r="J814" s="16">
        <v>80</v>
      </c>
      <c r="K814" s="16">
        <v>960</v>
      </c>
      <c r="L814" s="16">
        <v>1440</v>
      </c>
      <c r="M814" s="44" t="s">
        <v>102</v>
      </c>
      <c r="N814" s="38">
        <v>25</v>
      </c>
      <c r="O814" s="38">
        <v>60</v>
      </c>
      <c r="P814" s="17">
        <v>0.42</v>
      </c>
      <c r="Q814" s="16">
        <v>600</v>
      </c>
      <c r="R814" s="16">
        <v>840</v>
      </c>
      <c r="S814" s="16">
        <f t="shared" si="186"/>
        <v>840</v>
      </c>
      <c r="T814" s="77">
        <v>0</v>
      </c>
      <c r="U814" s="16">
        <f t="shared" si="187"/>
        <v>84</v>
      </c>
      <c r="V814" s="16">
        <f t="shared" si="188"/>
        <v>924</v>
      </c>
      <c r="W814" s="79">
        <f t="shared" si="189"/>
        <v>1.8989760676035284E-5</v>
      </c>
      <c r="X814" s="75">
        <f t="shared" si="190"/>
        <v>854.54</v>
      </c>
      <c r="Y814" s="75">
        <f t="shared" si="191"/>
        <v>3.02</v>
      </c>
      <c r="Z814" s="82">
        <f t="shared" si="192"/>
        <v>857.56</v>
      </c>
    </row>
    <row r="815" spans="1:26" s="5" customFormat="1" ht="15" x14ac:dyDescent="0.2">
      <c r="A815" s="37">
        <v>812</v>
      </c>
      <c r="B815" s="177">
        <v>1.6</v>
      </c>
      <c r="C815" s="177" t="s">
        <v>233</v>
      </c>
      <c r="D815" s="37" t="s">
        <v>233</v>
      </c>
      <c r="E815" s="66" t="s">
        <v>238</v>
      </c>
      <c r="F815" s="66" t="s">
        <v>51</v>
      </c>
      <c r="G815" s="38">
        <v>2020</v>
      </c>
      <c r="H815" s="46">
        <v>2</v>
      </c>
      <c r="I815" s="67" t="s">
        <v>144</v>
      </c>
      <c r="J815" s="16">
        <v>4978</v>
      </c>
      <c r="K815" s="16">
        <v>9956</v>
      </c>
      <c r="L815" s="16">
        <v>14934</v>
      </c>
      <c r="M815" s="44" t="s">
        <v>102</v>
      </c>
      <c r="N815" s="38">
        <v>2</v>
      </c>
      <c r="O815" s="38">
        <v>25</v>
      </c>
      <c r="P815" s="17">
        <v>0.08</v>
      </c>
      <c r="Q815" s="16">
        <v>1194.72</v>
      </c>
      <c r="R815" s="16">
        <v>13739.28</v>
      </c>
      <c r="S815" s="16">
        <f t="shared" si="186"/>
        <v>13739.28</v>
      </c>
      <c r="T815" s="77">
        <v>0</v>
      </c>
      <c r="U815" s="16">
        <f t="shared" si="187"/>
        <v>1373.9280000000001</v>
      </c>
      <c r="V815" s="16">
        <f t="shared" si="188"/>
        <v>15113.21</v>
      </c>
      <c r="W815" s="79">
        <f t="shared" si="189"/>
        <v>3.1060199236651858E-4</v>
      </c>
      <c r="X815" s="75">
        <f t="shared" si="190"/>
        <v>13977.09</v>
      </c>
      <c r="Y815" s="75">
        <f t="shared" si="191"/>
        <v>49.39</v>
      </c>
      <c r="Z815" s="82">
        <f t="shared" si="192"/>
        <v>14026.48</v>
      </c>
    </row>
    <row r="816" spans="1:26" s="5" customFormat="1" ht="15" x14ac:dyDescent="0.2">
      <c r="A816" s="37">
        <v>813</v>
      </c>
      <c r="B816" s="177">
        <v>1.6</v>
      </c>
      <c r="C816" s="177" t="s">
        <v>233</v>
      </c>
      <c r="D816" s="37" t="s">
        <v>233</v>
      </c>
      <c r="E816" s="66" t="s">
        <v>239</v>
      </c>
      <c r="F816" s="66" t="s">
        <v>52</v>
      </c>
      <c r="G816" s="38">
        <v>1997</v>
      </c>
      <c r="H816" s="46">
        <v>2</v>
      </c>
      <c r="I816" s="67" t="s">
        <v>144</v>
      </c>
      <c r="J816" s="16">
        <v>1566</v>
      </c>
      <c r="K816" s="16">
        <v>3132</v>
      </c>
      <c r="L816" s="16">
        <v>4698</v>
      </c>
      <c r="M816" s="44" t="s">
        <v>102</v>
      </c>
      <c r="N816" s="38">
        <v>25</v>
      </c>
      <c r="O816" s="38">
        <v>50</v>
      </c>
      <c r="P816" s="17">
        <v>0.5</v>
      </c>
      <c r="Q816" s="16">
        <v>2349</v>
      </c>
      <c r="R816" s="16">
        <v>2349</v>
      </c>
      <c r="S816" s="16">
        <f t="shared" si="186"/>
        <v>2349</v>
      </c>
      <c r="T816" s="77">
        <v>0</v>
      </c>
      <c r="U816" s="16">
        <f t="shared" si="187"/>
        <v>234.9</v>
      </c>
      <c r="V816" s="16">
        <f t="shared" si="188"/>
        <v>2583.9</v>
      </c>
      <c r="W816" s="79">
        <f t="shared" si="189"/>
        <v>5.3103509319055812E-5</v>
      </c>
      <c r="X816" s="75">
        <f t="shared" si="190"/>
        <v>2389.66</v>
      </c>
      <c r="Y816" s="75">
        <f t="shared" si="191"/>
        <v>8.44</v>
      </c>
      <c r="Z816" s="82">
        <f t="shared" si="192"/>
        <v>2398.1</v>
      </c>
    </row>
    <row r="817" spans="1:26" s="5" customFormat="1" ht="15" x14ac:dyDescent="0.2">
      <c r="A817" s="37">
        <v>814</v>
      </c>
      <c r="B817" s="177">
        <v>1.6</v>
      </c>
      <c r="C817" s="177" t="s">
        <v>233</v>
      </c>
      <c r="D817" s="37" t="s">
        <v>233</v>
      </c>
      <c r="E817" s="66" t="s">
        <v>240</v>
      </c>
      <c r="F817" s="66" t="s">
        <v>52</v>
      </c>
      <c r="G817" s="38">
        <v>1997</v>
      </c>
      <c r="H817" s="46">
        <v>2</v>
      </c>
      <c r="I817" s="67" t="s">
        <v>144</v>
      </c>
      <c r="J817" s="16">
        <v>457</v>
      </c>
      <c r="K817" s="16">
        <v>914</v>
      </c>
      <c r="L817" s="16">
        <v>1371</v>
      </c>
      <c r="M817" s="44" t="s">
        <v>102</v>
      </c>
      <c r="N817" s="38">
        <v>25</v>
      </c>
      <c r="O817" s="38">
        <v>60</v>
      </c>
      <c r="P817" s="17">
        <v>0.42</v>
      </c>
      <c r="Q817" s="16">
        <v>571.25</v>
      </c>
      <c r="R817" s="16">
        <v>799.75</v>
      </c>
      <c r="S817" s="16">
        <f t="shared" si="186"/>
        <v>799.75</v>
      </c>
      <c r="T817" s="77">
        <v>0</v>
      </c>
      <c r="U817" s="16">
        <f t="shared" si="187"/>
        <v>79.975000000000009</v>
      </c>
      <c r="V817" s="16">
        <f t="shared" si="188"/>
        <v>879.73</v>
      </c>
      <c r="W817" s="79">
        <f t="shared" si="189"/>
        <v>1.807993740208714E-5</v>
      </c>
      <c r="X817" s="75">
        <f t="shared" si="190"/>
        <v>813.6</v>
      </c>
      <c r="Y817" s="75">
        <f t="shared" si="191"/>
        <v>2.87</v>
      </c>
      <c r="Z817" s="82">
        <f t="shared" si="192"/>
        <v>816.47</v>
      </c>
    </row>
    <row r="818" spans="1:26" s="5" customFormat="1" ht="15" x14ac:dyDescent="0.2">
      <c r="A818" s="37">
        <v>815</v>
      </c>
      <c r="B818" s="177">
        <v>1.6</v>
      </c>
      <c r="C818" s="177" t="s">
        <v>233</v>
      </c>
      <c r="D818" s="37" t="s">
        <v>233</v>
      </c>
      <c r="E818" s="66" t="s">
        <v>224</v>
      </c>
      <c r="F818" s="66" t="s">
        <v>52</v>
      </c>
      <c r="G818" s="38">
        <v>1997</v>
      </c>
      <c r="H818" s="46">
        <v>7</v>
      </c>
      <c r="I818" s="67" t="s">
        <v>101</v>
      </c>
      <c r="J818" s="16">
        <v>100</v>
      </c>
      <c r="K818" s="16">
        <v>700</v>
      </c>
      <c r="L818" s="16">
        <v>1050</v>
      </c>
      <c r="M818" s="44" t="s">
        <v>102</v>
      </c>
      <c r="N818" s="38">
        <v>25</v>
      </c>
      <c r="O818" s="38">
        <v>60</v>
      </c>
      <c r="P818" s="17">
        <v>0.42</v>
      </c>
      <c r="Q818" s="16">
        <v>437.5</v>
      </c>
      <c r="R818" s="16">
        <v>612.5</v>
      </c>
      <c r="S818" s="16">
        <f t="shared" si="186"/>
        <v>612.5</v>
      </c>
      <c r="T818" s="77">
        <v>0</v>
      </c>
      <c r="U818" s="16">
        <f t="shared" si="187"/>
        <v>61.25</v>
      </c>
      <c r="V818" s="16">
        <f t="shared" si="188"/>
        <v>673.75</v>
      </c>
      <c r="W818" s="79">
        <f t="shared" si="189"/>
        <v>1.3846700492942393E-5</v>
      </c>
      <c r="X818" s="75">
        <f t="shared" si="190"/>
        <v>623.1</v>
      </c>
      <c r="Y818" s="75">
        <f t="shared" si="191"/>
        <v>2.2000000000000002</v>
      </c>
      <c r="Z818" s="82">
        <f t="shared" si="192"/>
        <v>625.30000000000007</v>
      </c>
    </row>
    <row r="819" spans="1:26" s="5" customFormat="1" ht="15" x14ac:dyDescent="0.2">
      <c r="A819" s="37">
        <v>816</v>
      </c>
      <c r="B819" s="177">
        <v>1.6</v>
      </c>
      <c r="C819" s="177" t="s">
        <v>233</v>
      </c>
      <c r="D819" s="37" t="s">
        <v>233</v>
      </c>
      <c r="E819" s="66" t="s">
        <v>241</v>
      </c>
      <c r="F819" s="66" t="s">
        <v>52</v>
      </c>
      <c r="G819" s="38">
        <v>1997</v>
      </c>
      <c r="H819" s="46">
        <v>1</v>
      </c>
      <c r="I819" s="67" t="s">
        <v>144</v>
      </c>
      <c r="J819" s="16">
        <v>3154</v>
      </c>
      <c r="K819" s="16">
        <v>3154</v>
      </c>
      <c r="L819" s="16">
        <v>4731</v>
      </c>
      <c r="M819" s="44" t="s">
        <v>102</v>
      </c>
      <c r="N819" s="38">
        <v>25</v>
      </c>
      <c r="O819" s="38">
        <v>15</v>
      </c>
      <c r="P819" s="17">
        <v>1</v>
      </c>
      <c r="Q819" s="16">
        <v>4731</v>
      </c>
      <c r="R819" s="16">
        <v>0</v>
      </c>
      <c r="S819" s="16">
        <f t="shared" si="186"/>
        <v>0</v>
      </c>
      <c r="T819" s="77">
        <v>0</v>
      </c>
      <c r="U819" s="16">
        <f t="shared" si="187"/>
        <v>0</v>
      </c>
      <c r="V819" s="16">
        <f t="shared" si="188"/>
        <v>0</v>
      </c>
      <c r="W819" s="79">
        <f t="shared" si="189"/>
        <v>0</v>
      </c>
      <c r="X819" s="75">
        <f t="shared" si="190"/>
        <v>0</v>
      </c>
      <c r="Y819" s="75">
        <f t="shared" si="191"/>
        <v>0</v>
      </c>
      <c r="Z819" s="82">
        <f t="shared" si="192"/>
        <v>0</v>
      </c>
    </row>
    <row r="820" spans="1:26" s="5" customFormat="1" ht="15" x14ac:dyDescent="0.2">
      <c r="A820" s="37">
        <v>817</v>
      </c>
      <c r="B820" s="177">
        <v>1.6</v>
      </c>
      <c r="C820" s="177" t="s">
        <v>233</v>
      </c>
      <c r="D820" s="37" t="s">
        <v>233</v>
      </c>
      <c r="E820" s="66" t="s">
        <v>242</v>
      </c>
      <c r="F820" s="66" t="s">
        <v>243</v>
      </c>
      <c r="G820" s="38">
        <v>1997</v>
      </c>
      <c r="H820" s="46">
        <v>1</v>
      </c>
      <c r="I820" s="67" t="s">
        <v>171</v>
      </c>
      <c r="J820" s="16">
        <v>1000</v>
      </c>
      <c r="K820" s="16">
        <v>1000</v>
      </c>
      <c r="L820" s="16">
        <v>1000</v>
      </c>
      <c r="M820" s="44" t="s">
        <v>102</v>
      </c>
      <c r="N820" s="38">
        <v>25</v>
      </c>
      <c r="O820" s="38">
        <v>15</v>
      </c>
      <c r="P820" s="17">
        <v>1</v>
      </c>
      <c r="Q820" s="16">
        <v>1000</v>
      </c>
      <c r="R820" s="16">
        <v>0</v>
      </c>
      <c r="S820" s="16">
        <f t="shared" si="186"/>
        <v>0</v>
      </c>
      <c r="T820" s="77">
        <v>0</v>
      </c>
      <c r="U820" s="16">
        <f t="shared" si="187"/>
        <v>0</v>
      </c>
      <c r="V820" s="16">
        <f t="shared" si="188"/>
        <v>0</v>
      </c>
      <c r="W820" s="79">
        <f t="shared" si="189"/>
        <v>0</v>
      </c>
      <c r="X820" s="75">
        <f t="shared" si="190"/>
        <v>0</v>
      </c>
      <c r="Y820" s="75">
        <f t="shared" si="191"/>
        <v>0</v>
      </c>
      <c r="Z820" s="82">
        <f t="shared" si="192"/>
        <v>0</v>
      </c>
    </row>
    <row r="821" spans="1:26" s="5" customFormat="1" ht="15" x14ac:dyDescent="0.2">
      <c r="A821" s="37">
        <v>818</v>
      </c>
      <c r="B821" s="177">
        <v>1.6</v>
      </c>
      <c r="C821" s="177" t="s">
        <v>233</v>
      </c>
      <c r="D821" s="37" t="s">
        <v>233</v>
      </c>
      <c r="E821" s="66" t="s">
        <v>231</v>
      </c>
      <c r="F821" s="66" t="s">
        <v>48</v>
      </c>
      <c r="G821" s="38">
        <v>1997</v>
      </c>
      <c r="H821" s="46">
        <v>1</v>
      </c>
      <c r="I821" s="67" t="s">
        <v>171</v>
      </c>
      <c r="J821" s="16">
        <v>20000</v>
      </c>
      <c r="K821" s="16">
        <v>20000</v>
      </c>
      <c r="L821" s="16">
        <v>20000</v>
      </c>
      <c r="M821" s="44" t="s">
        <v>102</v>
      </c>
      <c r="N821" s="38">
        <v>25</v>
      </c>
      <c r="O821" s="38">
        <v>15</v>
      </c>
      <c r="P821" s="17">
        <v>1</v>
      </c>
      <c r="Q821" s="16">
        <v>20000</v>
      </c>
      <c r="R821" s="16">
        <v>0</v>
      </c>
      <c r="S821" s="16">
        <f t="shared" si="186"/>
        <v>0</v>
      </c>
      <c r="T821" s="77">
        <v>0</v>
      </c>
      <c r="U821" s="16">
        <f t="shared" si="187"/>
        <v>0</v>
      </c>
      <c r="V821" s="16">
        <f t="shared" si="188"/>
        <v>0</v>
      </c>
      <c r="W821" s="79">
        <f t="shared" si="189"/>
        <v>0</v>
      </c>
      <c r="X821" s="75">
        <f t="shared" si="190"/>
        <v>0</v>
      </c>
      <c r="Y821" s="75">
        <f t="shared" si="191"/>
        <v>0</v>
      </c>
      <c r="Z821" s="82">
        <f t="shared" si="192"/>
        <v>0</v>
      </c>
    </row>
    <row r="822" spans="1:26" s="5" customFormat="1" ht="15" x14ac:dyDescent="0.2">
      <c r="A822" s="37">
        <v>819</v>
      </c>
      <c r="B822" s="177">
        <v>1.6</v>
      </c>
      <c r="C822" s="177" t="s">
        <v>233</v>
      </c>
      <c r="D822" s="37" t="s">
        <v>233</v>
      </c>
      <c r="E822" s="66" t="s">
        <v>244</v>
      </c>
      <c r="F822" s="66" t="s">
        <v>48</v>
      </c>
      <c r="G822" s="38">
        <v>1997</v>
      </c>
      <c r="H822" s="46">
        <v>1</v>
      </c>
      <c r="I822" s="67" t="s">
        <v>171</v>
      </c>
      <c r="J822" s="16">
        <v>15000</v>
      </c>
      <c r="K822" s="16">
        <v>15000</v>
      </c>
      <c r="L822" s="16">
        <v>15000</v>
      </c>
      <c r="M822" s="44" t="s">
        <v>102</v>
      </c>
      <c r="N822" s="38">
        <v>25</v>
      </c>
      <c r="O822" s="38">
        <v>25</v>
      </c>
      <c r="P822" s="17">
        <v>1</v>
      </c>
      <c r="Q822" s="16">
        <v>15000</v>
      </c>
      <c r="R822" s="16">
        <v>0</v>
      </c>
      <c r="S822" s="16">
        <f t="shared" si="186"/>
        <v>0</v>
      </c>
      <c r="T822" s="77">
        <v>0</v>
      </c>
      <c r="U822" s="16">
        <f t="shared" si="187"/>
        <v>0</v>
      </c>
      <c r="V822" s="16">
        <f t="shared" si="188"/>
        <v>0</v>
      </c>
      <c r="W822" s="79">
        <f t="shared" si="189"/>
        <v>0</v>
      </c>
      <c r="X822" s="75">
        <f t="shared" si="190"/>
        <v>0</v>
      </c>
      <c r="Y822" s="75">
        <f t="shared" si="191"/>
        <v>0</v>
      </c>
      <c r="Z822" s="82">
        <f t="shared" si="192"/>
        <v>0</v>
      </c>
    </row>
    <row r="823" spans="1:26" s="5" customFormat="1" ht="15" x14ac:dyDescent="0.2">
      <c r="A823" s="37">
        <v>820</v>
      </c>
      <c r="B823" s="177">
        <v>1.6</v>
      </c>
      <c r="C823" s="177" t="s">
        <v>233</v>
      </c>
      <c r="D823" s="37" t="s">
        <v>233</v>
      </c>
      <c r="E823" s="66" t="s">
        <v>172</v>
      </c>
      <c r="F823" s="66" t="s">
        <v>48</v>
      </c>
      <c r="G823" s="38">
        <v>1997</v>
      </c>
      <c r="H823" s="46">
        <v>1</v>
      </c>
      <c r="I823" s="67" t="s">
        <v>144</v>
      </c>
      <c r="J823" s="16">
        <v>0</v>
      </c>
      <c r="K823" s="16">
        <v>0</v>
      </c>
      <c r="L823" s="16">
        <v>0</v>
      </c>
      <c r="M823" s="44" t="s">
        <v>102</v>
      </c>
      <c r="N823" s="38">
        <v>25</v>
      </c>
      <c r="O823" s="38">
        <v>25</v>
      </c>
      <c r="P823" s="17">
        <v>0</v>
      </c>
      <c r="Q823" s="16">
        <v>0</v>
      </c>
      <c r="R823" s="16">
        <v>0</v>
      </c>
      <c r="S823" s="16">
        <f t="shared" si="186"/>
        <v>0</v>
      </c>
      <c r="T823" s="16">
        <v>1106.7493591889897</v>
      </c>
      <c r="U823" s="16">
        <f t="shared" si="187"/>
        <v>110.67493591889898</v>
      </c>
      <c r="V823" s="16">
        <f t="shared" si="188"/>
        <v>1217.42</v>
      </c>
      <c r="W823" s="79">
        <f t="shared" si="189"/>
        <v>2.5020037275128653E-5</v>
      </c>
      <c r="X823" s="75">
        <f t="shared" si="190"/>
        <v>1125.9000000000001</v>
      </c>
      <c r="Y823" s="75">
        <f t="shared" si="191"/>
        <v>3.98</v>
      </c>
      <c r="Z823" s="82">
        <f t="shared" ref="Z823" si="193">X823+Y823</f>
        <v>1129.8800000000001</v>
      </c>
    </row>
    <row r="824" spans="1:26" s="5" customFormat="1" ht="15" x14ac:dyDescent="0.2">
      <c r="A824" s="62">
        <v>821</v>
      </c>
      <c r="B824" s="62"/>
      <c r="C824" s="62"/>
      <c r="D824" s="62" t="s">
        <v>245</v>
      </c>
      <c r="E824" s="70"/>
      <c r="F824" s="70"/>
      <c r="G824" s="49"/>
      <c r="H824" s="50"/>
      <c r="I824" s="71"/>
      <c r="J824" s="39"/>
      <c r="K824" s="40">
        <f>SUM(K810:P823)</f>
        <v>131909.6</v>
      </c>
      <c r="L824" s="40">
        <f t="shared" ref="L824:M824" si="194">SUM(L810:Q823)</f>
        <v>121469.32</v>
      </c>
      <c r="M824" s="40">
        <f t="shared" si="194"/>
        <v>72311.600000000006</v>
      </c>
      <c r="N824" s="40">
        <f>SUM(N810:T823)</f>
        <v>95657.629359188999</v>
      </c>
      <c r="O824" s="40">
        <f>SUM(O810:U823)</f>
        <v>97665.232295107882</v>
      </c>
      <c r="P824" s="40"/>
      <c r="Q824" s="40">
        <f>SUM(Q810:Q823)</f>
        <v>49157.72</v>
      </c>
      <c r="R824" s="40">
        <f t="shared" ref="R824:V824" si="195">SUM(R810:R823)</f>
        <v>22239.279999999999</v>
      </c>
      <c r="S824" s="40">
        <f>SUM(S810:S823)</f>
        <v>22239.279999999999</v>
      </c>
      <c r="T824" s="40">
        <f t="shared" si="195"/>
        <v>1106.7493591889897</v>
      </c>
      <c r="U824" s="40">
        <f t="shared" si="195"/>
        <v>2334.6029359188988</v>
      </c>
      <c r="V824" s="40">
        <f t="shared" si="195"/>
        <v>25680.639999999999</v>
      </c>
      <c r="W824" s="80">
        <f>SUM(W810:W823)</f>
        <v>5.2778052771365667E-4</v>
      </c>
      <c r="X824" s="40">
        <f>SUM(X810:X823)</f>
        <v>23750.12</v>
      </c>
      <c r="Y824" s="40">
        <f t="shared" ref="Y824" si="196">SUM(Y810:Y823)</f>
        <v>83.920000000000016</v>
      </c>
      <c r="Z824" s="40">
        <f>SUM(Z810:Z823)</f>
        <v>23834.04</v>
      </c>
    </row>
    <row r="825" spans="1:26" s="5" customFormat="1" ht="15" x14ac:dyDescent="0.2">
      <c r="A825" s="37">
        <v>822</v>
      </c>
      <c r="B825" s="177">
        <v>1.6</v>
      </c>
      <c r="C825" s="177" t="s">
        <v>189</v>
      </c>
      <c r="D825" s="37" t="s">
        <v>189</v>
      </c>
      <c r="E825" s="66" t="s">
        <v>246</v>
      </c>
      <c r="F825" s="66" t="s">
        <v>52</v>
      </c>
      <c r="G825" s="38">
        <v>2015</v>
      </c>
      <c r="H825" s="46">
        <v>35</v>
      </c>
      <c r="I825" s="67" t="s">
        <v>101</v>
      </c>
      <c r="J825" s="16">
        <v>150</v>
      </c>
      <c r="K825" s="16">
        <v>5250</v>
      </c>
      <c r="L825" s="16">
        <v>7875</v>
      </c>
      <c r="M825" s="44" t="s">
        <v>102</v>
      </c>
      <c r="N825" s="38">
        <v>7</v>
      </c>
      <c r="O825" s="38">
        <v>60</v>
      </c>
      <c r="P825" s="17">
        <v>0.12</v>
      </c>
      <c r="Q825" s="16">
        <v>918.75</v>
      </c>
      <c r="R825" s="16">
        <v>6956.25</v>
      </c>
      <c r="S825" s="16">
        <f t="shared" ref="S825:S838" si="197">R825</f>
        <v>6956.25</v>
      </c>
      <c r="T825" s="77">
        <v>0</v>
      </c>
      <c r="U825" s="16">
        <f t="shared" ref="U825:U838" si="198">(S825+T825)*0.1</f>
        <v>695.625</v>
      </c>
      <c r="V825" s="16">
        <f t="shared" ref="V825:V838" si="199">ROUND(S825+T825+U825,2)</f>
        <v>7651.88</v>
      </c>
      <c r="W825" s="79">
        <f t="shared" ref="W825:W837" si="200">V825/($V$1418)</f>
        <v>1.572590583568624E-4</v>
      </c>
      <c r="X825" s="75">
        <f t="shared" ref="X825:X838" si="201">ROUND(W825*($X$1),2)</f>
        <v>7076.66</v>
      </c>
      <c r="Y825" s="75">
        <f t="shared" ref="Y825:Y838" si="202">ROUND(W825*$Y$2,2)</f>
        <v>25</v>
      </c>
      <c r="Z825" s="82">
        <f t="shared" ref="Z825:Z837" si="203">X825+Y825</f>
        <v>7101.66</v>
      </c>
    </row>
    <row r="826" spans="1:26" s="5" customFormat="1" ht="15" x14ac:dyDescent="0.2">
      <c r="A826" s="37">
        <v>823</v>
      </c>
      <c r="B826" s="177">
        <v>1.6</v>
      </c>
      <c r="C826" s="177" t="s">
        <v>189</v>
      </c>
      <c r="D826" s="37" t="s">
        <v>189</v>
      </c>
      <c r="E826" s="66" t="s">
        <v>247</v>
      </c>
      <c r="F826" s="66" t="s">
        <v>51</v>
      </c>
      <c r="G826" s="38">
        <v>2015</v>
      </c>
      <c r="H826" s="46">
        <v>4</v>
      </c>
      <c r="I826" s="67" t="s">
        <v>144</v>
      </c>
      <c r="J826" s="16">
        <v>479</v>
      </c>
      <c r="K826" s="16">
        <v>1916</v>
      </c>
      <c r="L826" s="16">
        <v>2874</v>
      </c>
      <c r="M826" s="44" t="s">
        <v>102</v>
      </c>
      <c r="N826" s="38">
        <v>7</v>
      </c>
      <c r="O826" s="38">
        <v>60</v>
      </c>
      <c r="P826" s="17">
        <v>0.12</v>
      </c>
      <c r="Q826" s="16">
        <v>335.3</v>
      </c>
      <c r="R826" s="16">
        <v>2538.6999999999998</v>
      </c>
      <c r="S826" s="16">
        <f t="shared" si="197"/>
        <v>2538.6999999999998</v>
      </c>
      <c r="T826" s="77">
        <v>0</v>
      </c>
      <c r="U826" s="16">
        <f t="shared" si="198"/>
        <v>253.87</v>
      </c>
      <c r="V826" s="16">
        <f t="shared" si="199"/>
        <v>2792.57</v>
      </c>
      <c r="W826" s="79">
        <f t="shared" si="200"/>
        <v>5.739203027172711E-5</v>
      </c>
      <c r="X826" s="75">
        <f t="shared" si="201"/>
        <v>2582.64</v>
      </c>
      <c r="Y826" s="75">
        <f t="shared" si="202"/>
        <v>9.1300000000000008</v>
      </c>
      <c r="Z826" s="82">
        <f t="shared" si="203"/>
        <v>2591.77</v>
      </c>
    </row>
    <row r="827" spans="1:26" s="5" customFormat="1" ht="15" x14ac:dyDescent="0.2">
      <c r="A827" s="37">
        <v>824</v>
      </c>
      <c r="B827" s="177">
        <v>1.6</v>
      </c>
      <c r="C827" s="177" t="s">
        <v>189</v>
      </c>
      <c r="D827" s="37" t="s">
        <v>189</v>
      </c>
      <c r="E827" s="66" t="s">
        <v>224</v>
      </c>
      <c r="F827" s="66" t="s">
        <v>52</v>
      </c>
      <c r="G827" s="38">
        <v>2015</v>
      </c>
      <c r="H827" s="46">
        <v>25</v>
      </c>
      <c r="I827" s="67" t="s">
        <v>101</v>
      </c>
      <c r="J827" s="16">
        <v>100</v>
      </c>
      <c r="K827" s="16">
        <v>2500</v>
      </c>
      <c r="L827" s="16">
        <v>3750</v>
      </c>
      <c r="M827" s="44" t="s">
        <v>102</v>
      </c>
      <c r="N827" s="38">
        <v>7</v>
      </c>
      <c r="O827" s="38">
        <v>60</v>
      </c>
      <c r="P827" s="17">
        <v>0.12</v>
      </c>
      <c r="Q827" s="16">
        <v>437.5</v>
      </c>
      <c r="R827" s="16">
        <v>3312.5</v>
      </c>
      <c r="S827" s="16">
        <f t="shared" si="197"/>
        <v>3312.5</v>
      </c>
      <c r="T827" s="77">
        <v>0</v>
      </c>
      <c r="U827" s="16">
        <f t="shared" si="198"/>
        <v>331.25</v>
      </c>
      <c r="V827" s="16">
        <f t="shared" si="199"/>
        <v>3643.75</v>
      </c>
      <c r="W827" s="79">
        <f t="shared" si="200"/>
        <v>7.4885216951627235E-5</v>
      </c>
      <c r="X827" s="75">
        <f t="shared" si="201"/>
        <v>3369.83</v>
      </c>
      <c r="Y827" s="75">
        <f t="shared" si="202"/>
        <v>11.91</v>
      </c>
      <c r="Z827" s="82">
        <f t="shared" si="203"/>
        <v>3381.74</v>
      </c>
    </row>
    <row r="828" spans="1:26" s="5" customFormat="1" ht="15" x14ac:dyDescent="0.2">
      <c r="A828" s="37">
        <v>825</v>
      </c>
      <c r="B828" s="177">
        <v>1.6</v>
      </c>
      <c r="C828" s="177" t="s">
        <v>189</v>
      </c>
      <c r="D828" s="37" t="s">
        <v>189</v>
      </c>
      <c r="E828" s="66" t="s">
        <v>248</v>
      </c>
      <c r="F828" s="66" t="s">
        <v>52</v>
      </c>
      <c r="G828" s="38">
        <v>2015</v>
      </c>
      <c r="H828" s="46">
        <v>4</v>
      </c>
      <c r="I828" s="67" t="s">
        <v>144</v>
      </c>
      <c r="J828" s="16">
        <v>1419</v>
      </c>
      <c r="K828" s="16">
        <v>5676</v>
      </c>
      <c r="L828" s="16">
        <v>8514</v>
      </c>
      <c r="M828" s="44" t="s">
        <v>102</v>
      </c>
      <c r="N828" s="38">
        <v>7</v>
      </c>
      <c r="O828" s="38">
        <v>50</v>
      </c>
      <c r="P828" s="17">
        <v>0.14000000000000001</v>
      </c>
      <c r="Q828" s="16">
        <v>1191.96</v>
      </c>
      <c r="R828" s="16">
        <v>7322.04</v>
      </c>
      <c r="S828" s="16">
        <f t="shared" si="197"/>
        <v>7322.04</v>
      </c>
      <c r="T828" s="77">
        <v>0</v>
      </c>
      <c r="U828" s="16">
        <f t="shared" si="198"/>
        <v>732.20400000000006</v>
      </c>
      <c r="V828" s="16">
        <f t="shared" si="199"/>
        <v>8054.24</v>
      </c>
      <c r="W828" s="79">
        <f t="shared" si="200"/>
        <v>1.6552823596033595E-4</v>
      </c>
      <c r="X828" s="75">
        <f t="shared" si="201"/>
        <v>7448.77</v>
      </c>
      <c r="Y828" s="75">
        <f t="shared" si="202"/>
        <v>26.32</v>
      </c>
      <c r="Z828" s="82">
        <f t="shared" si="203"/>
        <v>7475.09</v>
      </c>
    </row>
    <row r="829" spans="1:26" s="5" customFormat="1" ht="15" x14ac:dyDescent="0.2">
      <c r="A829" s="37">
        <v>826</v>
      </c>
      <c r="B829" s="177">
        <v>1.6</v>
      </c>
      <c r="C829" s="177" t="s">
        <v>189</v>
      </c>
      <c r="D829" s="37" t="s">
        <v>189</v>
      </c>
      <c r="E829" s="66" t="s">
        <v>249</v>
      </c>
      <c r="F829" s="66" t="s">
        <v>51</v>
      </c>
      <c r="G829" s="38">
        <v>2015</v>
      </c>
      <c r="H829" s="46">
        <v>1</v>
      </c>
      <c r="I829" s="67" t="s">
        <v>144</v>
      </c>
      <c r="J829" s="16">
        <v>18440</v>
      </c>
      <c r="K829" s="16">
        <v>18440</v>
      </c>
      <c r="L829" s="16">
        <v>27660</v>
      </c>
      <c r="M829" s="44" t="s">
        <v>102</v>
      </c>
      <c r="N829" s="38">
        <v>7</v>
      </c>
      <c r="O829" s="38">
        <v>25</v>
      </c>
      <c r="P829" s="17">
        <v>0.28000000000000003</v>
      </c>
      <c r="Q829" s="16">
        <v>7744.8</v>
      </c>
      <c r="R829" s="16">
        <v>19915.2</v>
      </c>
      <c r="S829" s="16">
        <f t="shared" si="197"/>
        <v>19915.2</v>
      </c>
      <c r="T829" s="77">
        <v>0</v>
      </c>
      <c r="U829" s="16">
        <f t="shared" si="198"/>
        <v>1991.5200000000002</v>
      </c>
      <c r="V829" s="16">
        <f t="shared" si="199"/>
        <v>21906.720000000001</v>
      </c>
      <c r="W829" s="79">
        <f t="shared" si="200"/>
        <v>4.5022009739925938E-4</v>
      </c>
      <c r="X829" s="75">
        <f t="shared" si="201"/>
        <v>20259.900000000001</v>
      </c>
      <c r="Y829" s="75">
        <f t="shared" si="202"/>
        <v>71.58</v>
      </c>
      <c r="Z829" s="82">
        <f t="shared" si="203"/>
        <v>20331.480000000003</v>
      </c>
    </row>
    <row r="830" spans="1:26" s="5" customFormat="1" ht="15" x14ac:dyDescent="0.2">
      <c r="A830" s="37">
        <v>827</v>
      </c>
      <c r="B830" s="177">
        <v>1.6</v>
      </c>
      <c r="C830" s="177" t="s">
        <v>189</v>
      </c>
      <c r="D830" s="37" t="s">
        <v>189</v>
      </c>
      <c r="E830" s="66" t="s">
        <v>250</v>
      </c>
      <c r="F830" s="66" t="s">
        <v>52</v>
      </c>
      <c r="G830" s="38">
        <v>2015</v>
      </c>
      <c r="H830" s="46">
        <v>1</v>
      </c>
      <c r="I830" s="67" t="s">
        <v>144</v>
      </c>
      <c r="J830" s="16">
        <v>3870</v>
      </c>
      <c r="K830" s="16">
        <v>3870</v>
      </c>
      <c r="L830" s="16">
        <v>5805</v>
      </c>
      <c r="M830" s="44" t="s">
        <v>102</v>
      </c>
      <c r="N830" s="38">
        <v>7</v>
      </c>
      <c r="O830" s="38">
        <v>50</v>
      </c>
      <c r="P830" s="17">
        <v>0.14000000000000001</v>
      </c>
      <c r="Q830" s="16">
        <v>812.7</v>
      </c>
      <c r="R830" s="16">
        <v>4992.3</v>
      </c>
      <c r="S830" s="16">
        <f t="shared" si="197"/>
        <v>4992.3</v>
      </c>
      <c r="T830" s="77">
        <v>0</v>
      </c>
      <c r="U830" s="16">
        <f t="shared" si="198"/>
        <v>499.23</v>
      </c>
      <c r="V830" s="16">
        <f t="shared" si="199"/>
        <v>5491.53</v>
      </c>
      <c r="W830" s="79">
        <f t="shared" si="200"/>
        <v>1.1286021693210826E-4</v>
      </c>
      <c r="X830" s="75">
        <f t="shared" si="201"/>
        <v>5078.71</v>
      </c>
      <c r="Y830" s="75">
        <f t="shared" si="202"/>
        <v>17.940000000000001</v>
      </c>
      <c r="Z830" s="82">
        <f t="shared" si="203"/>
        <v>5096.6499999999996</v>
      </c>
    </row>
    <row r="831" spans="1:26" s="5" customFormat="1" ht="15" x14ac:dyDescent="0.2">
      <c r="A831" s="37">
        <v>828</v>
      </c>
      <c r="B831" s="177">
        <v>1.6</v>
      </c>
      <c r="C831" s="177" t="s">
        <v>189</v>
      </c>
      <c r="D831" s="37" t="s">
        <v>189</v>
      </c>
      <c r="E831" s="66" t="s">
        <v>251</v>
      </c>
      <c r="F831" s="66" t="s">
        <v>52</v>
      </c>
      <c r="G831" s="38">
        <v>2015</v>
      </c>
      <c r="H831" s="46">
        <v>1</v>
      </c>
      <c r="I831" s="67" t="s">
        <v>144</v>
      </c>
      <c r="J831" s="16">
        <v>9029</v>
      </c>
      <c r="K831" s="16">
        <v>9029</v>
      </c>
      <c r="L831" s="16">
        <v>13543.5</v>
      </c>
      <c r="M831" s="44" t="s">
        <v>102</v>
      </c>
      <c r="N831" s="38">
        <v>7</v>
      </c>
      <c r="O831" s="38">
        <v>50</v>
      </c>
      <c r="P831" s="17">
        <v>0.14000000000000001</v>
      </c>
      <c r="Q831" s="16">
        <v>1896.09</v>
      </c>
      <c r="R831" s="16">
        <v>11647.41</v>
      </c>
      <c r="S831" s="16">
        <f t="shared" si="197"/>
        <v>11647.41</v>
      </c>
      <c r="T831" s="77">
        <v>0</v>
      </c>
      <c r="U831" s="16">
        <f t="shared" si="198"/>
        <v>1164.741</v>
      </c>
      <c r="V831" s="16">
        <f t="shared" si="199"/>
        <v>12812.15</v>
      </c>
      <c r="W831" s="79">
        <f t="shared" si="200"/>
        <v>2.6331132277647776E-4</v>
      </c>
      <c r="X831" s="75">
        <f t="shared" si="201"/>
        <v>11849.01</v>
      </c>
      <c r="Y831" s="75">
        <f t="shared" si="202"/>
        <v>41.87</v>
      </c>
      <c r="Z831" s="82">
        <f t="shared" si="203"/>
        <v>11890.880000000001</v>
      </c>
    </row>
    <row r="832" spans="1:26" s="5" customFormat="1" ht="15" x14ac:dyDescent="0.2">
      <c r="A832" s="37">
        <v>829</v>
      </c>
      <c r="B832" s="177">
        <v>1.6</v>
      </c>
      <c r="C832" s="177" t="s">
        <v>189</v>
      </c>
      <c r="D832" s="37" t="s">
        <v>189</v>
      </c>
      <c r="E832" s="66" t="s">
        <v>225</v>
      </c>
      <c r="F832" s="66" t="s">
        <v>52</v>
      </c>
      <c r="G832" s="38">
        <v>2015</v>
      </c>
      <c r="H832" s="46">
        <v>4</v>
      </c>
      <c r="I832" s="67" t="s">
        <v>144</v>
      </c>
      <c r="J832" s="16">
        <v>682</v>
      </c>
      <c r="K832" s="16">
        <v>2728</v>
      </c>
      <c r="L832" s="16">
        <v>4092</v>
      </c>
      <c r="M832" s="44" t="s">
        <v>102</v>
      </c>
      <c r="N832" s="38">
        <v>7</v>
      </c>
      <c r="O832" s="38">
        <v>50</v>
      </c>
      <c r="P832" s="17">
        <v>0.14000000000000001</v>
      </c>
      <c r="Q832" s="16">
        <v>572.88</v>
      </c>
      <c r="R832" s="16">
        <v>3519.12</v>
      </c>
      <c r="S832" s="16">
        <f t="shared" si="197"/>
        <v>3519.12</v>
      </c>
      <c r="T832" s="77">
        <v>0</v>
      </c>
      <c r="U832" s="16">
        <f t="shared" si="198"/>
        <v>351.91200000000003</v>
      </c>
      <c r="V832" s="16">
        <f t="shared" si="199"/>
        <v>3871.03</v>
      </c>
      <c r="W832" s="79">
        <f t="shared" si="200"/>
        <v>7.9556204837394871E-5</v>
      </c>
      <c r="X832" s="75">
        <f t="shared" si="201"/>
        <v>3580.03</v>
      </c>
      <c r="Y832" s="75">
        <f t="shared" si="202"/>
        <v>12.65</v>
      </c>
      <c r="Z832" s="82">
        <f t="shared" si="203"/>
        <v>3592.6800000000003</v>
      </c>
    </row>
    <row r="833" spans="1:26" s="5" customFormat="1" ht="15" x14ac:dyDescent="0.2">
      <c r="A833" s="37">
        <v>830</v>
      </c>
      <c r="B833" s="177">
        <v>1.6</v>
      </c>
      <c r="C833" s="177" t="s">
        <v>189</v>
      </c>
      <c r="D833" s="37" t="s">
        <v>189</v>
      </c>
      <c r="E833" s="66" t="s">
        <v>252</v>
      </c>
      <c r="F833" s="66" t="s">
        <v>51</v>
      </c>
      <c r="G833" s="38">
        <v>2015</v>
      </c>
      <c r="H833" s="46">
        <v>2</v>
      </c>
      <c r="I833" s="67" t="s">
        <v>144</v>
      </c>
      <c r="J833" s="16">
        <v>10859</v>
      </c>
      <c r="K833" s="16">
        <v>21718</v>
      </c>
      <c r="L833" s="16">
        <v>32577</v>
      </c>
      <c r="M833" s="44" t="s">
        <v>102</v>
      </c>
      <c r="N833" s="38">
        <v>7</v>
      </c>
      <c r="O833" s="38">
        <v>25</v>
      </c>
      <c r="P833" s="17">
        <v>0.28000000000000003</v>
      </c>
      <c r="Q833" s="16">
        <v>9121.56</v>
      </c>
      <c r="R833" s="16">
        <v>23455.439999999999</v>
      </c>
      <c r="S833" s="16">
        <f t="shared" si="197"/>
        <v>23455.439999999999</v>
      </c>
      <c r="T833" s="77">
        <v>0</v>
      </c>
      <c r="U833" s="16">
        <f t="shared" si="198"/>
        <v>2345.5439999999999</v>
      </c>
      <c r="V833" s="16">
        <f t="shared" si="199"/>
        <v>25800.98</v>
      </c>
      <c r="W833" s="79">
        <f t="shared" si="200"/>
        <v>5.3025371797313077E-4</v>
      </c>
      <c r="X833" s="75">
        <f t="shared" si="201"/>
        <v>23861.42</v>
      </c>
      <c r="Y833" s="75">
        <f t="shared" si="202"/>
        <v>84.31</v>
      </c>
      <c r="Z833" s="82">
        <f t="shared" si="203"/>
        <v>23945.73</v>
      </c>
    </row>
    <row r="834" spans="1:26" s="5" customFormat="1" ht="15" x14ac:dyDescent="0.2">
      <c r="A834" s="37">
        <v>831</v>
      </c>
      <c r="B834" s="177">
        <v>1.6</v>
      </c>
      <c r="C834" s="177" t="s">
        <v>189</v>
      </c>
      <c r="D834" s="37" t="s">
        <v>189</v>
      </c>
      <c r="E834" s="66" t="s">
        <v>228</v>
      </c>
      <c r="F834" s="66" t="s">
        <v>52</v>
      </c>
      <c r="G834" s="38">
        <v>2015</v>
      </c>
      <c r="H834" s="46">
        <v>2</v>
      </c>
      <c r="I834" s="67" t="s">
        <v>144</v>
      </c>
      <c r="J834" s="16">
        <v>1857</v>
      </c>
      <c r="K834" s="16">
        <v>3714</v>
      </c>
      <c r="L834" s="16">
        <v>5571</v>
      </c>
      <c r="M834" s="44" t="s">
        <v>102</v>
      </c>
      <c r="N834" s="38">
        <v>7</v>
      </c>
      <c r="O834" s="38">
        <v>50</v>
      </c>
      <c r="P834" s="17">
        <v>0.14000000000000001</v>
      </c>
      <c r="Q834" s="16">
        <v>779.94</v>
      </c>
      <c r="R834" s="16">
        <v>4791.0600000000004</v>
      </c>
      <c r="S834" s="16">
        <f t="shared" si="197"/>
        <v>4791.0600000000004</v>
      </c>
      <c r="T834" s="77">
        <v>0</v>
      </c>
      <c r="U834" s="16">
        <f t="shared" si="198"/>
        <v>479.10600000000005</v>
      </c>
      <c r="V834" s="16">
        <f t="shared" si="199"/>
        <v>5270.17</v>
      </c>
      <c r="W834" s="79">
        <f t="shared" si="200"/>
        <v>1.0831089504547713E-4</v>
      </c>
      <c r="X834" s="75">
        <f t="shared" si="201"/>
        <v>4873.99</v>
      </c>
      <c r="Y834" s="75">
        <f t="shared" si="202"/>
        <v>17.22</v>
      </c>
      <c r="Z834" s="82">
        <f t="shared" si="203"/>
        <v>4891.21</v>
      </c>
    </row>
    <row r="835" spans="1:26" s="5" customFormat="1" ht="15" x14ac:dyDescent="0.2">
      <c r="A835" s="37">
        <v>832</v>
      </c>
      <c r="B835" s="177">
        <v>1.6</v>
      </c>
      <c r="C835" s="177" t="s">
        <v>189</v>
      </c>
      <c r="D835" s="37" t="s">
        <v>189</v>
      </c>
      <c r="E835" s="66" t="s">
        <v>253</v>
      </c>
      <c r="F835" s="66" t="s">
        <v>52</v>
      </c>
      <c r="G835" s="38">
        <v>2015</v>
      </c>
      <c r="H835" s="46">
        <v>1</v>
      </c>
      <c r="I835" s="67" t="s">
        <v>144</v>
      </c>
      <c r="J835" s="16">
        <v>3154</v>
      </c>
      <c r="K835" s="16">
        <v>3154</v>
      </c>
      <c r="L835" s="16">
        <v>4731</v>
      </c>
      <c r="M835" s="44" t="s">
        <v>102</v>
      </c>
      <c r="N835" s="38">
        <v>7</v>
      </c>
      <c r="O835" s="38">
        <v>15</v>
      </c>
      <c r="P835" s="17">
        <v>0.47</v>
      </c>
      <c r="Q835" s="16">
        <v>2207.8000000000002</v>
      </c>
      <c r="R835" s="16">
        <v>2523.1999999999998</v>
      </c>
      <c r="S835" s="16">
        <f t="shared" si="197"/>
        <v>2523.1999999999998</v>
      </c>
      <c r="T835" s="77">
        <v>0</v>
      </c>
      <c r="U835" s="16">
        <f t="shared" si="198"/>
        <v>252.32</v>
      </c>
      <c r="V835" s="16">
        <f t="shared" si="199"/>
        <v>2775.52</v>
      </c>
      <c r="W835" s="79">
        <f t="shared" si="200"/>
        <v>5.7041623973538364E-5</v>
      </c>
      <c r="X835" s="75">
        <f t="shared" si="201"/>
        <v>2566.87</v>
      </c>
      <c r="Y835" s="75">
        <f t="shared" si="202"/>
        <v>9.07</v>
      </c>
      <c r="Z835" s="82">
        <f t="shared" si="203"/>
        <v>2575.94</v>
      </c>
    </row>
    <row r="836" spans="1:26" s="5" customFormat="1" ht="15" x14ac:dyDescent="0.2">
      <c r="A836" s="37">
        <v>833</v>
      </c>
      <c r="B836" s="177">
        <v>1.6</v>
      </c>
      <c r="C836" s="177" t="s">
        <v>189</v>
      </c>
      <c r="D836" s="37" t="s">
        <v>189</v>
      </c>
      <c r="E836" s="66" t="s">
        <v>254</v>
      </c>
      <c r="F836" s="66" t="s">
        <v>50</v>
      </c>
      <c r="G836" s="38">
        <v>2015</v>
      </c>
      <c r="H836" s="46">
        <v>1</v>
      </c>
      <c r="I836" s="67" t="s">
        <v>171</v>
      </c>
      <c r="J836" s="16">
        <v>82413</v>
      </c>
      <c r="K836" s="16">
        <v>82413</v>
      </c>
      <c r="L836" s="16">
        <v>82413</v>
      </c>
      <c r="M836" s="44" t="s">
        <v>102</v>
      </c>
      <c r="N836" s="38">
        <v>7</v>
      </c>
      <c r="O836" s="38">
        <v>25</v>
      </c>
      <c r="P836" s="17">
        <v>0.28000000000000003</v>
      </c>
      <c r="Q836" s="16">
        <v>23075.64</v>
      </c>
      <c r="R836" s="16">
        <v>59337.36</v>
      </c>
      <c r="S836" s="16">
        <f t="shared" si="197"/>
        <v>59337.36</v>
      </c>
      <c r="T836" s="77">
        <v>0</v>
      </c>
      <c r="U836" s="16">
        <f t="shared" si="198"/>
        <v>5933.7360000000008</v>
      </c>
      <c r="V836" s="16">
        <f t="shared" si="199"/>
        <v>65271.1</v>
      </c>
      <c r="W836" s="79">
        <f t="shared" si="200"/>
        <v>1.3414313507159811E-3</v>
      </c>
      <c r="X836" s="75">
        <f t="shared" si="201"/>
        <v>60364.41</v>
      </c>
      <c r="Y836" s="75">
        <f t="shared" si="202"/>
        <v>213.29</v>
      </c>
      <c r="Z836" s="82">
        <f t="shared" si="203"/>
        <v>60577.700000000004</v>
      </c>
    </row>
    <row r="837" spans="1:26" s="5" customFormat="1" ht="15" x14ac:dyDescent="0.2">
      <c r="A837" s="37">
        <v>834</v>
      </c>
      <c r="B837" s="177">
        <v>1.6</v>
      </c>
      <c r="C837" s="177" t="s">
        <v>189</v>
      </c>
      <c r="D837" s="37" t="s">
        <v>189</v>
      </c>
      <c r="E837" s="66" t="s">
        <v>255</v>
      </c>
      <c r="F837" s="66" t="s">
        <v>48</v>
      </c>
      <c r="G837" s="38">
        <v>2015</v>
      </c>
      <c r="H837" s="46">
        <v>1</v>
      </c>
      <c r="I837" s="67" t="s">
        <v>171</v>
      </c>
      <c r="J837" s="16">
        <v>40000</v>
      </c>
      <c r="K837" s="16">
        <v>40000</v>
      </c>
      <c r="L837" s="16">
        <v>40000</v>
      </c>
      <c r="M837" s="44" t="s">
        <v>102</v>
      </c>
      <c r="N837" s="38">
        <v>7</v>
      </c>
      <c r="O837" s="38">
        <v>15</v>
      </c>
      <c r="P837" s="17">
        <v>0.47</v>
      </c>
      <c r="Q837" s="16">
        <v>18666.669999999998</v>
      </c>
      <c r="R837" s="16">
        <v>21333.33</v>
      </c>
      <c r="S837" s="16">
        <f t="shared" si="197"/>
        <v>21333.33</v>
      </c>
      <c r="T837" s="77">
        <v>0</v>
      </c>
      <c r="U837" s="16">
        <f t="shared" si="198"/>
        <v>2133.3330000000001</v>
      </c>
      <c r="V837" s="16">
        <f t="shared" si="199"/>
        <v>23466.66</v>
      </c>
      <c r="W837" s="79">
        <f t="shared" si="200"/>
        <v>4.8227949920550881E-4</v>
      </c>
      <c r="X837" s="75">
        <f t="shared" si="201"/>
        <v>21702.58</v>
      </c>
      <c r="Y837" s="75">
        <f t="shared" si="202"/>
        <v>76.680000000000007</v>
      </c>
      <c r="Z837" s="82">
        <f t="shared" si="203"/>
        <v>21779.260000000002</v>
      </c>
    </row>
    <row r="838" spans="1:26" s="5" customFormat="1" ht="15" x14ac:dyDescent="0.2">
      <c r="A838" s="37">
        <v>835</v>
      </c>
      <c r="B838" s="177">
        <v>1.6</v>
      </c>
      <c r="C838" s="177" t="s">
        <v>189</v>
      </c>
      <c r="D838" s="37" t="s">
        <v>189</v>
      </c>
      <c r="E838" s="66" t="s">
        <v>172</v>
      </c>
      <c r="F838" s="66" t="s">
        <v>48</v>
      </c>
      <c r="G838" s="38">
        <v>2015</v>
      </c>
      <c r="H838" s="46">
        <v>1</v>
      </c>
      <c r="I838" s="67" t="s">
        <v>144</v>
      </c>
      <c r="J838" s="16">
        <v>0</v>
      </c>
      <c r="K838" s="16">
        <v>0</v>
      </c>
      <c r="L838" s="16">
        <v>0</v>
      </c>
      <c r="M838" s="44" t="s">
        <v>102</v>
      </c>
      <c r="N838" s="38">
        <v>7</v>
      </c>
      <c r="O838" s="38">
        <v>15</v>
      </c>
      <c r="P838" s="17">
        <v>0</v>
      </c>
      <c r="Q838" s="16">
        <v>0</v>
      </c>
      <c r="R838" s="16">
        <v>0</v>
      </c>
      <c r="S838" s="16">
        <f t="shared" si="197"/>
        <v>0</v>
      </c>
      <c r="T838" s="16">
        <v>11239.239879584047</v>
      </c>
      <c r="U838" s="16">
        <f t="shared" si="198"/>
        <v>1123.9239879584047</v>
      </c>
      <c r="V838" s="16">
        <f t="shared" si="199"/>
        <v>12363.16</v>
      </c>
      <c r="W838" s="79">
        <f t="shared" ref="W838" si="204">V838/($V$1418)</f>
        <v>2.5408381991291382E-4</v>
      </c>
      <c r="X838" s="75">
        <f t="shared" si="201"/>
        <v>11433.77</v>
      </c>
      <c r="Y838" s="75">
        <f t="shared" si="202"/>
        <v>40.4</v>
      </c>
      <c r="Z838" s="82">
        <f t="shared" ref="Z838" si="205">X838+Y838</f>
        <v>11474.17</v>
      </c>
    </row>
    <row r="839" spans="1:26" s="5" customFormat="1" ht="15" x14ac:dyDescent="0.2">
      <c r="A839" s="62">
        <v>836</v>
      </c>
      <c r="B839" s="62"/>
      <c r="C839" s="62"/>
      <c r="D839" s="62" t="s">
        <v>256</v>
      </c>
      <c r="E839" s="70"/>
      <c r="F839" s="70"/>
      <c r="G839" s="49"/>
      <c r="H839" s="50"/>
      <c r="I839" s="71"/>
      <c r="J839" s="39"/>
      <c r="K839" s="40">
        <f>SUM(K825:K838)</f>
        <v>200408</v>
      </c>
      <c r="L839" s="40">
        <f>SUM(L825:L838)</f>
        <v>239405.5</v>
      </c>
      <c r="M839" s="54"/>
      <c r="N839" s="49"/>
      <c r="O839" s="49"/>
      <c r="P839" s="59"/>
      <c r="Q839" s="40">
        <f>SUM(Q825:Q838)</f>
        <v>67761.59</v>
      </c>
      <c r="R839" s="40">
        <f t="shared" ref="R839:V839" si="206">SUM(R825:R838)</f>
        <v>171643.91000000003</v>
      </c>
      <c r="S839" s="40">
        <f>SUM(S825:S838)</f>
        <v>171643.91000000003</v>
      </c>
      <c r="T839" s="40">
        <f t="shared" si="206"/>
        <v>11239.239879584047</v>
      </c>
      <c r="U839" s="40">
        <f t="shared" si="206"/>
        <v>18288.314987958405</v>
      </c>
      <c r="V839" s="40">
        <f t="shared" si="206"/>
        <v>201171.46000000002</v>
      </c>
      <c r="W839" s="80">
        <f>SUM(W825:W838)</f>
        <v>4.1344132903123436E-3</v>
      </c>
      <c r="X839" s="40">
        <f>SUM(X825:X838)</f>
        <v>186048.59</v>
      </c>
      <c r="Y839" s="40">
        <f t="shared" ref="Y839:Z839" si="207">SUM(Y825:Y838)</f>
        <v>657.37</v>
      </c>
      <c r="Z839" s="40">
        <f t="shared" si="207"/>
        <v>186705.96000000005</v>
      </c>
    </row>
    <row r="840" spans="1:26" s="5" customFormat="1" ht="15" x14ac:dyDescent="0.2">
      <c r="A840" s="37">
        <v>837</v>
      </c>
      <c r="B840" s="177">
        <v>1.6</v>
      </c>
      <c r="C840" s="177" t="s">
        <v>99</v>
      </c>
      <c r="D840" s="37" t="s">
        <v>257</v>
      </c>
      <c r="E840" s="66" t="s">
        <v>258</v>
      </c>
      <c r="F840" s="66" t="s">
        <v>58</v>
      </c>
      <c r="G840" s="38">
        <v>1998</v>
      </c>
      <c r="H840" s="46">
        <v>1</v>
      </c>
      <c r="I840" s="67" t="s">
        <v>171</v>
      </c>
      <c r="J840" s="16">
        <v>35000</v>
      </c>
      <c r="K840" s="16">
        <v>35000</v>
      </c>
      <c r="L840" s="16">
        <v>35000</v>
      </c>
      <c r="M840" s="44" t="s">
        <v>102</v>
      </c>
      <c r="N840" s="38">
        <v>24</v>
      </c>
      <c r="O840" s="38">
        <v>50</v>
      </c>
      <c r="P840" s="17">
        <v>0.48</v>
      </c>
      <c r="Q840" s="16">
        <v>16800</v>
      </c>
      <c r="R840" s="16">
        <v>18200</v>
      </c>
      <c r="S840" s="16">
        <f t="shared" ref="S840:S850" si="208">R840</f>
        <v>18200</v>
      </c>
      <c r="T840" s="16">
        <f>(S840/(Notes!$I$28+Notes!$I$52))*Notes!$I$33</f>
        <v>905.73248492035771</v>
      </c>
      <c r="U840" s="16">
        <f t="shared" ref="U840:U850" si="209">(S840+T840)*0.1</f>
        <v>1910.5732484920359</v>
      </c>
      <c r="V840" s="16">
        <f t="shared" ref="V840:V850" si="210">ROUND(S840+T840+U840,2)</f>
        <v>21016.31</v>
      </c>
      <c r="W840" s="79">
        <f t="shared" ref="W840:W850" si="211">V840/($V$1418)</f>
        <v>4.3192066795818949E-4</v>
      </c>
      <c r="X840" s="75">
        <f t="shared" ref="X840:X850" si="212">ROUND(W840*($X$1),2)</f>
        <v>19436.43</v>
      </c>
      <c r="Y840" s="75">
        <f t="shared" ref="Y840:Y850" si="213">ROUND(W840*$Y$2,2)</f>
        <v>68.680000000000007</v>
      </c>
      <c r="Z840" s="82">
        <f t="shared" ref="Z840:Z850" si="214">X840+Y840</f>
        <v>19505.11</v>
      </c>
    </row>
    <row r="841" spans="1:26" s="5" customFormat="1" ht="15" x14ac:dyDescent="0.2">
      <c r="A841" s="37">
        <v>838</v>
      </c>
      <c r="B841" s="177">
        <v>1.6</v>
      </c>
      <c r="C841" s="177" t="s">
        <v>99</v>
      </c>
      <c r="D841" s="37" t="s">
        <v>257</v>
      </c>
      <c r="E841" s="66" t="s">
        <v>259</v>
      </c>
      <c r="F841" s="66" t="s">
        <v>58</v>
      </c>
      <c r="G841" s="38">
        <v>1998</v>
      </c>
      <c r="H841" s="46">
        <v>2</v>
      </c>
      <c r="I841" s="67" t="s">
        <v>144</v>
      </c>
      <c r="J841" s="16">
        <v>2950</v>
      </c>
      <c r="K841" s="16">
        <v>5900</v>
      </c>
      <c r="L841" s="16">
        <v>8850</v>
      </c>
      <c r="M841" s="44" t="s">
        <v>102</v>
      </c>
      <c r="N841" s="38">
        <v>24</v>
      </c>
      <c r="O841" s="38">
        <v>50</v>
      </c>
      <c r="P841" s="17">
        <v>0.48</v>
      </c>
      <c r="Q841" s="16">
        <v>4248</v>
      </c>
      <c r="R841" s="16">
        <v>4602</v>
      </c>
      <c r="S841" s="16">
        <f t="shared" si="208"/>
        <v>4602</v>
      </c>
      <c r="T841" s="16">
        <f>(S841/(Notes!$I$28+Notes!$I$52))*Notes!$I$33</f>
        <v>229.02092832986187</v>
      </c>
      <c r="U841" s="16">
        <f t="shared" si="209"/>
        <v>483.10209283298622</v>
      </c>
      <c r="V841" s="16">
        <f t="shared" si="210"/>
        <v>5314.12</v>
      </c>
      <c r="W841" s="79">
        <f t="shared" si="211"/>
        <v>1.092141417789314E-4</v>
      </c>
      <c r="X841" s="75">
        <f t="shared" si="212"/>
        <v>4914.6400000000003</v>
      </c>
      <c r="Y841" s="75">
        <f t="shared" si="213"/>
        <v>17.37</v>
      </c>
      <c r="Z841" s="82">
        <f t="shared" si="214"/>
        <v>4932.01</v>
      </c>
    </row>
    <row r="842" spans="1:26" s="5" customFormat="1" ht="15" x14ac:dyDescent="0.2">
      <c r="A842" s="37">
        <v>839</v>
      </c>
      <c r="B842" s="177">
        <v>1.6</v>
      </c>
      <c r="C842" s="177" t="s">
        <v>99</v>
      </c>
      <c r="D842" s="37" t="s">
        <v>257</v>
      </c>
      <c r="E842" s="66" t="s">
        <v>260</v>
      </c>
      <c r="F842" s="66" t="s">
        <v>58</v>
      </c>
      <c r="G842" s="38">
        <v>1998</v>
      </c>
      <c r="H842" s="46">
        <v>2</v>
      </c>
      <c r="I842" s="67" t="s">
        <v>144</v>
      </c>
      <c r="J842" s="16">
        <v>625</v>
      </c>
      <c r="K842" s="16">
        <v>1250</v>
      </c>
      <c r="L842" s="16">
        <v>1875</v>
      </c>
      <c r="M842" s="44" t="s">
        <v>102</v>
      </c>
      <c r="N842" s="38">
        <v>24</v>
      </c>
      <c r="O842" s="38">
        <v>50</v>
      </c>
      <c r="P842" s="17">
        <v>0.48</v>
      </c>
      <c r="Q842" s="16">
        <v>900</v>
      </c>
      <c r="R842" s="16">
        <v>975</v>
      </c>
      <c r="S842" s="16">
        <f t="shared" si="208"/>
        <v>975</v>
      </c>
      <c r="T842" s="16">
        <f>(S842/(Notes!$I$28+Notes!$I$52))*Notes!$I$33</f>
        <v>48.521383120733454</v>
      </c>
      <c r="U842" s="16">
        <f t="shared" si="209"/>
        <v>102.35213831207335</v>
      </c>
      <c r="V842" s="16">
        <f t="shared" si="210"/>
        <v>1125.8699999999999</v>
      </c>
      <c r="W842" s="79">
        <f t="shared" si="211"/>
        <v>2.3138530143211951E-5</v>
      </c>
      <c r="X842" s="75">
        <f t="shared" si="212"/>
        <v>1041.23</v>
      </c>
      <c r="Y842" s="75">
        <f t="shared" si="213"/>
        <v>3.68</v>
      </c>
      <c r="Z842" s="82">
        <f t="shared" si="214"/>
        <v>1044.9100000000001</v>
      </c>
    </row>
    <row r="843" spans="1:26" s="5" customFormat="1" ht="15" x14ac:dyDescent="0.2">
      <c r="A843" s="37">
        <v>840</v>
      </c>
      <c r="B843" s="177">
        <v>1.6</v>
      </c>
      <c r="C843" s="177" t="s">
        <v>99</v>
      </c>
      <c r="D843" s="37" t="s">
        <v>257</v>
      </c>
      <c r="E843" s="66" t="s">
        <v>261</v>
      </c>
      <c r="F843" s="66" t="s">
        <v>58</v>
      </c>
      <c r="G843" s="38">
        <v>1998</v>
      </c>
      <c r="H843" s="46">
        <v>1</v>
      </c>
      <c r="I843" s="67" t="s">
        <v>171</v>
      </c>
      <c r="J843" s="16">
        <v>2000</v>
      </c>
      <c r="K843" s="16">
        <v>2000</v>
      </c>
      <c r="L843" s="16">
        <v>2000</v>
      </c>
      <c r="M843" s="44" t="s">
        <v>102</v>
      </c>
      <c r="N843" s="38">
        <v>24</v>
      </c>
      <c r="O843" s="38">
        <v>25</v>
      </c>
      <c r="P843" s="17">
        <v>0.96</v>
      </c>
      <c r="Q843" s="16">
        <v>1920</v>
      </c>
      <c r="R843" s="16">
        <v>80</v>
      </c>
      <c r="S843" s="16">
        <f t="shared" si="208"/>
        <v>80</v>
      </c>
      <c r="T843" s="16">
        <f>(S843/(Notes!$I$28+Notes!$I$52))*Notes!$I$33</f>
        <v>3.9812416919576163</v>
      </c>
      <c r="U843" s="16">
        <f t="shared" si="209"/>
        <v>8.3981241691957624</v>
      </c>
      <c r="V843" s="16">
        <f t="shared" si="210"/>
        <v>92.38</v>
      </c>
      <c r="W843" s="79">
        <f t="shared" si="211"/>
        <v>1.8985650338226615E-6</v>
      </c>
      <c r="X843" s="75">
        <f t="shared" si="212"/>
        <v>85.44</v>
      </c>
      <c r="Y843" s="75">
        <f t="shared" si="213"/>
        <v>0.3</v>
      </c>
      <c r="Z843" s="82">
        <f t="shared" si="214"/>
        <v>85.74</v>
      </c>
    </row>
    <row r="844" spans="1:26" s="5" customFormat="1" ht="15" x14ac:dyDescent="0.2">
      <c r="A844" s="37">
        <v>841</v>
      </c>
      <c r="B844" s="177">
        <v>1.6</v>
      </c>
      <c r="C844" s="177" t="s">
        <v>99</v>
      </c>
      <c r="D844" s="37" t="s">
        <v>257</v>
      </c>
      <c r="E844" s="66" t="s">
        <v>262</v>
      </c>
      <c r="F844" s="66" t="s">
        <v>55</v>
      </c>
      <c r="G844" s="38">
        <v>1998</v>
      </c>
      <c r="H844" s="46">
        <v>1</v>
      </c>
      <c r="I844" s="67" t="s">
        <v>144</v>
      </c>
      <c r="J844" s="16">
        <v>1010</v>
      </c>
      <c r="K844" s="16">
        <v>1010</v>
      </c>
      <c r="L844" s="16">
        <v>1515</v>
      </c>
      <c r="M844" s="44" t="s">
        <v>102</v>
      </c>
      <c r="N844" s="38">
        <v>24</v>
      </c>
      <c r="O844" s="38">
        <v>60</v>
      </c>
      <c r="P844" s="17">
        <v>0.4</v>
      </c>
      <c r="Q844" s="16">
        <v>606</v>
      </c>
      <c r="R844" s="16">
        <v>909</v>
      </c>
      <c r="S844" s="16">
        <f t="shared" si="208"/>
        <v>909</v>
      </c>
      <c r="T844" s="16">
        <f>(S844/(Notes!$I$28+Notes!$I$52))*Notes!$I$33</f>
        <v>45.236858724868412</v>
      </c>
      <c r="U844" s="16">
        <f t="shared" si="209"/>
        <v>95.423685872486843</v>
      </c>
      <c r="V844" s="16">
        <f t="shared" si="210"/>
        <v>1049.6600000000001</v>
      </c>
      <c r="W844" s="79">
        <f t="shared" si="211"/>
        <v>2.157228592121991E-5</v>
      </c>
      <c r="X844" s="75">
        <f t="shared" si="212"/>
        <v>970.75</v>
      </c>
      <c r="Y844" s="75">
        <f t="shared" si="213"/>
        <v>3.43</v>
      </c>
      <c r="Z844" s="82">
        <f t="shared" si="214"/>
        <v>974.18</v>
      </c>
    </row>
    <row r="845" spans="1:26" s="5" customFormat="1" ht="15" x14ac:dyDescent="0.2">
      <c r="A845" s="37">
        <v>842</v>
      </c>
      <c r="B845" s="177">
        <v>1.6</v>
      </c>
      <c r="C845" s="177" t="s">
        <v>99</v>
      </c>
      <c r="D845" s="37" t="s">
        <v>257</v>
      </c>
      <c r="E845" s="66" t="s">
        <v>263</v>
      </c>
      <c r="F845" s="66" t="s">
        <v>57</v>
      </c>
      <c r="G845" s="38">
        <v>1998</v>
      </c>
      <c r="H845" s="46">
        <v>1</v>
      </c>
      <c r="I845" s="67" t="s">
        <v>144</v>
      </c>
      <c r="J845" s="16">
        <v>7657</v>
      </c>
      <c r="K845" s="16">
        <v>7657</v>
      </c>
      <c r="L845" s="16">
        <v>11485.5</v>
      </c>
      <c r="M845" s="44" t="s">
        <v>102</v>
      </c>
      <c r="N845" s="38">
        <v>24</v>
      </c>
      <c r="O845" s="38">
        <v>15</v>
      </c>
      <c r="P845" s="17">
        <v>1</v>
      </c>
      <c r="Q845" s="16">
        <v>11485.5</v>
      </c>
      <c r="R845" s="16">
        <v>0</v>
      </c>
      <c r="S845" s="16">
        <f t="shared" si="208"/>
        <v>0</v>
      </c>
      <c r="T845" s="16">
        <f>(S845/(Notes!$I$28+Notes!$I$52))*Notes!$I$33</f>
        <v>0</v>
      </c>
      <c r="U845" s="16">
        <f t="shared" si="209"/>
        <v>0</v>
      </c>
      <c r="V845" s="16">
        <f t="shared" si="210"/>
        <v>0</v>
      </c>
      <c r="W845" s="79">
        <f t="shared" si="211"/>
        <v>0</v>
      </c>
      <c r="X845" s="75">
        <f t="shared" si="212"/>
        <v>0</v>
      </c>
      <c r="Y845" s="75">
        <f t="shared" si="213"/>
        <v>0</v>
      </c>
      <c r="Z845" s="82">
        <f t="shared" si="214"/>
        <v>0</v>
      </c>
    </row>
    <row r="846" spans="1:26" s="5" customFormat="1" ht="15" x14ac:dyDescent="0.2">
      <c r="A846" s="37">
        <v>843</v>
      </c>
      <c r="B846" s="177">
        <v>1.6</v>
      </c>
      <c r="C846" s="177" t="s">
        <v>99</v>
      </c>
      <c r="D846" s="37" t="s">
        <v>257</v>
      </c>
      <c r="E846" s="66" t="s">
        <v>264</v>
      </c>
      <c r="F846" s="66" t="s">
        <v>55</v>
      </c>
      <c r="G846" s="38">
        <v>1998</v>
      </c>
      <c r="H846" s="46">
        <v>2</v>
      </c>
      <c r="I846" s="67" t="s">
        <v>144</v>
      </c>
      <c r="J846" s="16">
        <v>995</v>
      </c>
      <c r="K846" s="16">
        <v>1990</v>
      </c>
      <c r="L846" s="16">
        <v>2985</v>
      </c>
      <c r="M846" s="44" t="s">
        <v>102</v>
      </c>
      <c r="N846" s="38">
        <v>24</v>
      </c>
      <c r="O846" s="38">
        <v>50</v>
      </c>
      <c r="P846" s="17">
        <v>0.48</v>
      </c>
      <c r="Q846" s="16">
        <v>1432.8</v>
      </c>
      <c r="R846" s="16">
        <v>1552.2</v>
      </c>
      <c r="S846" s="16">
        <f t="shared" si="208"/>
        <v>1552.2</v>
      </c>
      <c r="T846" s="16">
        <f>(S846/(Notes!$I$28+Notes!$I$52))*Notes!$I$33</f>
        <v>77.24604192820766</v>
      </c>
      <c r="U846" s="16">
        <f t="shared" si="209"/>
        <v>162.94460419282078</v>
      </c>
      <c r="V846" s="16">
        <f t="shared" si="210"/>
        <v>1792.39</v>
      </c>
      <c r="W846" s="79">
        <f t="shared" si="211"/>
        <v>3.6836641924371085E-5</v>
      </c>
      <c r="X846" s="75">
        <f t="shared" si="212"/>
        <v>1657.65</v>
      </c>
      <c r="Y846" s="75">
        <f t="shared" si="213"/>
        <v>5.86</v>
      </c>
      <c r="Z846" s="82">
        <f t="shared" si="214"/>
        <v>1663.51</v>
      </c>
    </row>
    <row r="847" spans="1:26" s="5" customFormat="1" ht="15" x14ac:dyDescent="0.2">
      <c r="A847" s="37">
        <v>844</v>
      </c>
      <c r="B847" s="177">
        <v>1.6</v>
      </c>
      <c r="C847" s="177" t="s">
        <v>99</v>
      </c>
      <c r="D847" s="37" t="s">
        <v>257</v>
      </c>
      <c r="E847" s="66" t="s">
        <v>265</v>
      </c>
      <c r="F847" s="66" t="s">
        <v>55</v>
      </c>
      <c r="G847" s="38">
        <v>1998</v>
      </c>
      <c r="H847" s="46">
        <v>1</v>
      </c>
      <c r="I847" s="67" t="s">
        <v>144</v>
      </c>
      <c r="J847" s="16">
        <v>2539</v>
      </c>
      <c r="K847" s="16">
        <v>2539</v>
      </c>
      <c r="L847" s="16">
        <v>3808.5</v>
      </c>
      <c r="M847" s="44" t="s">
        <v>102</v>
      </c>
      <c r="N847" s="38">
        <v>24</v>
      </c>
      <c r="O847" s="38">
        <v>50</v>
      </c>
      <c r="P847" s="17">
        <v>0.48</v>
      </c>
      <c r="Q847" s="16">
        <v>1828.08</v>
      </c>
      <c r="R847" s="16">
        <v>1980.42</v>
      </c>
      <c r="S847" s="16">
        <f t="shared" si="208"/>
        <v>1980.42</v>
      </c>
      <c r="T847" s="16">
        <f>(S847/(Notes!$I$28+Notes!$I$52))*Notes!$I$33</f>
        <v>98.556633394833781</v>
      </c>
      <c r="U847" s="16">
        <f t="shared" si="209"/>
        <v>207.89766333948339</v>
      </c>
      <c r="V847" s="16">
        <f t="shared" si="210"/>
        <v>2286.87</v>
      </c>
      <c r="W847" s="79">
        <f t="shared" si="211"/>
        <v>4.6999041122516025E-5</v>
      </c>
      <c r="X847" s="75">
        <f t="shared" si="212"/>
        <v>2114.96</v>
      </c>
      <c r="Y847" s="75">
        <f t="shared" si="213"/>
        <v>7.47</v>
      </c>
      <c r="Z847" s="82">
        <f t="shared" si="214"/>
        <v>2122.4299999999998</v>
      </c>
    </row>
    <row r="848" spans="1:26" s="5" customFormat="1" ht="15" x14ac:dyDescent="0.2">
      <c r="A848" s="37">
        <v>845</v>
      </c>
      <c r="B848" s="177">
        <v>1.6</v>
      </c>
      <c r="C848" s="177" t="s">
        <v>99</v>
      </c>
      <c r="D848" s="37" t="s">
        <v>257</v>
      </c>
      <c r="E848" s="66" t="s">
        <v>215</v>
      </c>
      <c r="F848" s="66" t="s">
        <v>55</v>
      </c>
      <c r="G848" s="38">
        <v>1998</v>
      </c>
      <c r="H848" s="46">
        <v>3</v>
      </c>
      <c r="I848" s="67" t="s">
        <v>101</v>
      </c>
      <c r="J848" s="16">
        <v>250</v>
      </c>
      <c r="K848" s="16">
        <v>750</v>
      </c>
      <c r="L848" s="16">
        <v>1125</v>
      </c>
      <c r="M848" s="44" t="s">
        <v>102</v>
      </c>
      <c r="N848" s="38">
        <v>24</v>
      </c>
      <c r="O848" s="38">
        <v>60</v>
      </c>
      <c r="P848" s="17">
        <v>0.4</v>
      </c>
      <c r="Q848" s="16">
        <v>450</v>
      </c>
      <c r="R848" s="16">
        <v>675</v>
      </c>
      <c r="S848" s="16">
        <f t="shared" si="208"/>
        <v>675</v>
      </c>
      <c r="T848" s="16">
        <f>(S848/(Notes!$I$28+Notes!$I$52))*Notes!$I$33</f>
        <v>33.591726775892383</v>
      </c>
      <c r="U848" s="16">
        <f t="shared" si="209"/>
        <v>70.859172677589243</v>
      </c>
      <c r="V848" s="16">
        <f t="shared" si="210"/>
        <v>779.45</v>
      </c>
      <c r="W848" s="79">
        <f t="shared" si="211"/>
        <v>1.6019014024822187E-5</v>
      </c>
      <c r="X848" s="75">
        <f t="shared" si="212"/>
        <v>720.86</v>
      </c>
      <c r="Y848" s="75">
        <f t="shared" si="213"/>
        <v>2.5499999999999998</v>
      </c>
      <c r="Z848" s="82">
        <f t="shared" si="214"/>
        <v>723.41</v>
      </c>
    </row>
    <row r="849" spans="1:26" s="5" customFormat="1" ht="15" x14ac:dyDescent="0.2">
      <c r="A849" s="37">
        <v>846</v>
      </c>
      <c r="B849" s="177">
        <v>1.6</v>
      </c>
      <c r="C849" s="177" t="s">
        <v>99</v>
      </c>
      <c r="D849" s="37" t="s">
        <v>257</v>
      </c>
      <c r="E849" s="66" t="s">
        <v>222</v>
      </c>
      <c r="F849" s="66" t="s">
        <v>55</v>
      </c>
      <c r="G849" s="38">
        <v>1998</v>
      </c>
      <c r="H849" s="46">
        <v>10</v>
      </c>
      <c r="I849" s="67" t="s">
        <v>101</v>
      </c>
      <c r="J849" s="16">
        <v>120</v>
      </c>
      <c r="K849" s="16">
        <v>1200</v>
      </c>
      <c r="L849" s="16">
        <v>1800</v>
      </c>
      <c r="M849" s="44" t="s">
        <v>102</v>
      </c>
      <c r="N849" s="38">
        <v>24</v>
      </c>
      <c r="O849" s="38">
        <v>60</v>
      </c>
      <c r="P849" s="17">
        <v>0.4</v>
      </c>
      <c r="Q849" s="16">
        <v>720</v>
      </c>
      <c r="R849" s="16">
        <v>1080</v>
      </c>
      <c r="S849" s="16">
        <f t="shared" si="208"/>
        <v>1080</v>
      </c>
      <c r="T849" s="16">
        <f>(S849/(Notes!$I$28+Notes!$I$52))*Notes!$I$33</f>
        <v>53.746762841427824</v>
      </c>
      <c r="U849" s="16">
        <f t="shared" si="209"/>
        <v>113.37467628414279</v>
      </c>
      <c r="V849" s="16">
        <f t="shared" si="210"/>
        <v>1247.1199999999999</v>
      </c>
      <c r="W849" s="79">
        <f t="shared" si="211"/>
        <v>2.5630422439715496E-5</v>
      </c>
      <c r="X849" s="75">
        <f t="shared" si="212"/>
        <v>1153.3699999999999</v>
      </c>
      <c r="Y849" s="75">
        <f t="shared" si="213"/>
        <v>4.08</v>
      </c>
      <c r="Z849" s="82">
        <f t="shared" si="214"/>
        <v>1157.4499999999998</v>
      </c>
    </row>
    <row r="850" spans="1:26" s="5" customFormat="1" ht="15" x14ac:dyDescent="0.2">
      <c r="A850" s="37">
        <v>847</v>
      </c>
      <c r="B850" s="177">
        <v>1.6</v>
      </c>
      <c r="C850" s="177" t="s">
        <v>99</v>
      </c>
      <c r="D850" s="37" t="s">
        <v>257</v>
      </c>
      <c r="E850" s="66" t="s">
        <v>266</v>
      </c>
      <c r="F850" s="66" t="s">
        <v>267</v>
      </c>
      <c r="G850" s="38">
        <v>1998</v>
      </c>
      <c r="H850" s="46">
        <v>1</v>
      </c>
      <c r="I850" s="67" t="s">
        <v>171</v>
      </c>
      <c r="J850" s="16">
        <v>10000</v>
      </c>
      <c r="K850" s="16">
        <v>10000</v>
      </c>
      <c r="L850" s="16">
        <v>10000</v>
      </c>
      <c r="M850" s="44" t="s">
        <v>102</v>
      </c>
      <c r="N850" s="38">
        <v>24</v>
      </c>
      <c r="O850" s="38">
        <v>15</v>
      </c>
      <c r="P850" s="17">
        <v>1</v>
      </c>
      <c r="Q850" s="16">
        <v>10000</v>
      </c>
      <c r="R850" s="16">
        <v>0</v>
      </c>
      <c r="S850" s="16">
        <f t="shared" si="208"/>
        <v>0</v>
      </c>
      <c r="T850" s="16">
        <f>(S850/(Notes!$I$28+Notes!$I$52))*Notes!$I$33</f>
        <v>0</v>
      </c>
      <c r="U850" s="16">
        <f t="shared" si="209"/>
        <v>0</v>
      </c>
      <c r="V850" s="16">
        <f t="shared" si="210"/>
        <v>0</v>
      </c>
      <c r="W850" s="79">
        <f t="shared" si="211"/>
        <v>0</v>
      </c>
      <c r="X850" s="75">
        <f t="shared" si="212"/>
        <v>0</v>
      </c>
      <c r="Y850" s="75">
        <f t="shared" si="213"/>
        <v>0</v>
      </c>
      <c r="Z850" s="82">
        <f t="shared" si="214"/>
        <v>0</v>
      </c>
    </row>
    <row r="851" spans="1:26" s="5" customFormat="1" ht="15" x14ac:dyDescent="0.2">
      <c r="A851" s="62">
        <v>848</v>
      </c>
      <c r="B851" s="62"/>
      <c r="C851" s="62"/>
      <c r="D851" s="62" t="s">
        <v>268</v>
      </c>
      <c r="E851" s="70"/>
      <c r="F851" s="70"/>
      <c r="G851" s="49"/>
      <c r="H851" s="50"/>
      <c r="I851" s="71"/>
      <c r="J851" s="39"/>
      <c r="K851" s="40">
        <f>SUM(K840:K850)</f>
        <v>69296</v>
      </c>
      <c r="L851" s="40">
        <f>SUM(L840:L850)</f>
        <v>80444</v>
      </c>
      <c r="M851" s="54"/>
      <c r="N851" s="49"/>
      <c r="O851" s="49"/>
      <c r="P851" s="59"/>
      <c r="Q851" s="40">
        <f t="shared" ref="Q851:Z851" si="215">SUM(Q840:Q850)</f>
        <v>50390.380000000005</v>
      </c>
      <c r="R851" s="40">
        <f t="shared" si="215"/>
        <v>30053.620000000003</v>
      </c>
      <c r="S851" s="40">
        <f>SUM(S840:S850)</f>
        <v>30053.620000000003</v>
      </c>
      <c r="T851" s="40">
        <f t="shared" si="215"/>
        <v>1495.6340617281408</v>
      </c>
      <c r="U851" s="40">
        <f t="shared" si="215"/>
        <v>3154.9254061728143</v>
      </c>
      <c r="V851" s="40">
        <f t="shared" si="215"/>
        <v>34704.17</v>
      </c>
      <c r="W851" s="80">
        <f t="shared" si="215"/>
        <v>7.1322931034680014E-4</v>
      </c>
      <c r="X851" s="40">
        <f t="shared" si="215"/>
        <v>32095.329999999998</v>
      </c>
      <c r="Y851" s="40">
        <f t="shared" si="215"/>
        <v>113.42000000000002</v>
      </c>
      <c r="Z851" s="40">
        <f t="shared" si="215"/>
        <v>32208.750000000004</v>
      </c>
    </row>
    <row r="852" spans="1:26" s="5" customFormat="1" ht="15" x14ac:dyDescent="0.2">
      <c r="A852" s="37">
        <v>849</v>
      </c>
      <c r="B852" s="177">
        <v>1.6</v>
      </c>
      <c r="C852" s="177" t="s">
        <v>99</v>
      </c>
      <c r="D852" s="37" t="s">
        <v>269</v>
      </c>
      <c r="E852" s="66" t="s">
        <v>270</v>
      </c>
      <c r="F852" s="66" t="s">
        <v>57</v>
      </c>
      <c r="G852" s="38">
        <v>1996</v>
      </c>
      <c r="H852" s="46">
        <v>1</v>
      </c>
      <c r="I852" s="67" t="s">
        <v>144</v>
      </c>
      <c r="J852" s="16">
        <v>7657</v>
      </c>
      <c r="K852" s="16">
        <v>7657</v>
      </c>
      <c r="L852" s="16">
        <v>11485.5</v>
      </c>
      <c r="M852" s="44" t="s">
        <v>102</v>
      </c>
      <c r="N852" s="38">
        <v>26</v>
      </c>
      <c r="O852" s="38">
        <v>15</v>
      </c>
      <c r="P852" s="17">
        <v>1</v>
      </c>
      <c r="Q852" s="16">
        <v>11485.5</v>
      </c>
      <c r="R852" s="16">
        <v>0</v>
      </c>
      <c r="S852" s="16">
        <f t="shared" ref="S852:S864" si="216">R852</f>
        <v>0</v>
      </c>
      <c r="T852" s="16">
        <f>(S852/(Notes!$I$28+Notes!$I$52))*Notes!$I$33</f>
        <v>0</v>
      </c>
      <c r="U852" s="16">
        <f t="shared" ref="U852:U864" si="217">(S852+T852)*0.1</f>
        <v>0</v>
      </c>
      <c r="V852" s="16">
        <f t="shared" ref="V852:V864" si="218">ROUND(S852+T852+U852,2)</f>
        <v>0</v>
      </c>
      <c r="W852" s="79">
        <f t="shared" ref="W852:W864" si="219">V852/($V$1418)</f>
        <v>0</v>
      </c>
      <c r="X852" s="75">
        <f t="shared" ref="X852:X864" si="220">ROUND(W852*($X$1),2)</f>
        <v>0</v>
      </c>
      <c r="Y852" s="75">
        <f t="shared" ref="Y852:Y864" si="221">ROUND(W852*$Y$2,2)</f>
        <v>0</v>
      </c>
      <c r="Z852" s="82">
        <f t="shared" ref="Z852:Z864" si="222">X852+Y852</f>
        <v>0</v>
      </c>
    </row>
    <row r="853" spans="1:26" s="5" customFormat="1" ht="15" x14ac:dyDescent="0.2">
      <c r="A853" s="37">
        <v>850</v>
      </c>
      <c r="B853" s="177">
        <v>1.6</v>
      </c>
      <c r="C853" s="177" t="s">
        <v>99</v>
      </c>
      <c r="D853" s="37" t="s">
        <v>269</v>
      </c>
      <c r="E853" s="66" t="s">
        <v>271</v>
      </c>
      <c r="F853" s="66" t="s">
        <v>55</v>
      </c>
      <c r="G853" s="38">
        <v>1996</v>
      </c>
      <c r="H853" s="46">
        <v>1</v>
      </c>
      <c r="I853" s="67" t="s">
        <v>144</v>
      </c>
      <c r="J853" s="16">
        <v>995</v>
      </c>
      <c r="K853" s="16">
        <v>995</v>
      </c>
      <c r="L853" s="16">
        <v>1492.5</v>
      </c>
      <c r="M853" s="44" t="s">
        <v>102</v>
      </c>
      <c r="N853" s="38">
        <v>26</v>
      </c>
      <c r="O853" s="38">
        <v>50</v>
      </c>
      <c r="P853" s="17">
        <v>0.52</v>
      </c>
      <c r="Q853" s="16">
        <v>776.1</v>
      </c>
      <c r="R853" s="16">
        <v>716.4</v>
      </c>
      <c r="S853" s="16">
        <f t="shared" si="216"/>
        <v>716.4</v>
      </c>
      <c r="T853" s="16">
        <f>(S853/(Notes!$I$28+Notes!$I$52))*Notes!$I$33</f>
        <v>35.652019351480455</v>
      </c>
      <c r="U853" s="16">
        <f t="shared" si="217"/>
        <v>75.205201935148054</v>
      </c>
      <c r="V853" s="16">
        <f t="shared" si="218"/>
        <v>827.26</v>
      </c>
      <c r="W853" s="79">
        <f t="shared" si="219"/>
        <v>1.700159027798371E-5</v>
      </c>
      <c r="X853" s="75">
        <f t="shared" si="220"/>
        <v>765.07</v>
      </c>
      <c r="Y853" s="75">
        <f t="shared" si="221"/>
        <v>2.7</v>
      </c>
      <c r="Z853" s="82">
        <f t="shared" si="222"/>
        <v>767.7700000000001</v>
      </c>
    </row>
    <row r="854" spans="1:26" s="5" customFormat="1" ht="15" x14ac:dyDescent="0.2">
      <c r="A854" s="37">
        <v>851</v>
      </c>
      <c r="B854" s="177">
        <v>1.6</v>
      </c>
      <c r="C854" s="177" t="s">
        <v>99</v>
      </c>
      <c r="D854" s="37" t="s">
        <v>269</v>
      </c>
      <c r="E854" s="66" t="s">
        <v>272</v>
      </c>
      <c r="F854" s="66" t="s">
        <v>57</v>
      </c>
      <c r="G854" s="38">
        <v>1996</v>
      </c>
      <c r="H854" s="46">
        <v>1</v>
      </c>
      <c r="I854" s="67" t="s">
        <v>144</v>
      </c>
      <c r="J854" s="16">
        <v>7657</v>
      </c>
      <c r="K854" s="16">
        <v>7657</v>
      </c>
      <c r="L854" s="16">
        <v>11485.5</v>
      </c>
      <c r="M854" s="44" t="s">
        <v>102</v>
      </c>
      <c r="N854" s="38">
        <v>26</v>
      </c>
      <c r="O854" s="38">
        <v>15</v>
      </c>
      <c r="P854" s="17">
        <v>1</v>
      </c>
      <c r="Q854" s="16">
        <v>11485.5</v>
      </c>
      <c r="R854" s="16">
        <v>0</v>
      </c>
      <c r="S854" s="16">
        <f t="shared" si="216"/>
        <v>0</v>
      </c>
      <c r="T854" s="16">
        <f>(S854/(Notes!$I$28+Notes!$I$52))*Notes!$I$33</f>
        <v>0</v>
      </c>
      <c r="U854" s="16">
        <f t="shared" si="217"/>
        <v>0</v>
      </c>
      <c r="V854" s="16">
        <f t="shared" si="218"/>
        <v>0</v>
      </c>
      <c r="W854" s="79">
        <f t="shared" si="219"/>
        <v>0</v>
      </c>
      <c r="X854" s="75">
        <f t="shared" si="220"/>
        <v>0</v>
      </c>
      <c r="Y854" s="75">
        <f t="shared" si="221"/>
        <v>0</v>
      </c>
      <c r="Z854" s="82">
        <f t="shared" si="222"/>
        <v>0</v>
      </c>
    </row>
    <row r="855" spans="1:26" s="5" customFormat="1" ht="15" x14ac:dyDescent="0.2">
      <c r="A855" s="37">
        <v>852</v>
      </c>
      <c r="B855" s="177">
        <v>1.6</v>
      </c>
      <c r="C855" s="177" t="s">
        <v>99</v>
      </c>
      <c r="D855" s="37" t="s">
        <v>269</v>
      </c>
      <c r="E855" s="66" t="s">
        <v>273</v>
      </c>
      <c r="F855" s="66" t="s">
        <v>55</v>
      </c>
      <c r="G855" s="38">
        <v>1996</v>
      </c>
      <c r="H855" s="46">
        <v>1</v>
      </c>
      <c r="I855" s="67" t="s">
        <v>144</v>
      </c>
      <c r="J855" s="16">
        <v>5995</v>
      </c>
      <c r="K855" s="16">
        <v>5995</v>
      </c>
      <c r="L855" s="16">
        <v>8992.5</v>
      </c>
      <c r="M855" s="44" t="s">
        <v>102</v>
      </c>
      <c r="N855" s="38">
        <v>26</v>
      </c>
      <c r="O855" s="38">
        <v>50</v>
      </c>
      <c r="P855" s="17">
        <v>0.52</v>
      </c>
      <c r="Q855" s="16">
        <v>4676.1000000000004</v>
      </c>
      <c r="R855" s="16">
        <v>4316.3999999999996</v>
      </c>
      <c r="S855" s="16">
        <f t="shared" si="216"/>
        <v>4316.3999999999996</v>
      </c>
      <c r="T855" s="16">
        <f>(S855/(Notes!$I$28+Notes!$I$52))*Notes!$I$33</f>
        <v>214.80789548957316</v>
      </c>
      <c r="U855" s="16">
        <f t="shared" si="217"/>
        <v>453.12078954895725</v>
      </c>
      <c r="V855" s="16">
        <f t="shared" si="218"/>
        <v>4984.33</v>
      </c>
      <c r="W855" s="79">
        <f t="shared" si="219"/>
        <v>1.0243640024933218E-4</v>
      </c>
      <c r="X855" s="75">
        <f t="shared" si="220"/>
        <v>4609.6400000000003</v>
      </c>
      <c r="Y855" s="75">
        <f t="shared" si="221"/>
        <v>16.29</v>
      </c>
      <c r="Z855" s="82">
        <f t="shared" si="222"/>
        <v>4625.93</v>
      </c>
    </row>
    <row r="856" spans="1:26" s="5" customFormat="1" ht="15" x14ac:dyDescent="0.2">
      <c r="A856" s="37">
        <v>853</v>
      </c>
      <c r="B856" s="177">
        <v>1.6</v>
      </c>
      <c r="C856" s="177" t="s">
        <v>99</v>
      </c>
      <c r="D856" s="37" t="s">
        <v>269</v>
      </c>
      <c r="E856" s="66" t="s">
        <v>248</v>
      </c>
      <c r="F856" s="66" t="s">
        <v>55</v>
      </c>
      <c r="G856" s="38">
        <v>1996</v>
      </c>
      <c r="H856" s="46">
        <v>2</v>
      </c>
      <c r="I856" s="67" t="s">
        <v>144</v>
      </c>
      <c r="J856" s="16">
        <v>1419</v>
      </c>
      <c r="K856" s="16">
        <v>2838</v>
      </c>
      <c r="L856" s="16">
        <v>4257</v>
      </c>
      <c r="M856" s="44" t="s">
        <v>102</v>
      </c>
      <c r="N856" s="38">
        <v>26</v>
      </c>
      <c r="O856" s="38">
        <v>50</v>
      </c>
      <c r="P856" s="17">
        <v>0.52</v>
      </c>
      <c r="Q856" s="16">
        <v>2213.64</v>
      </c>
      <c r="R856" s="16">
        <v>2043.36</v>
      </c>
      <c r="S856" s="16">
        <f t="shared" si="216"/>
        <v>2043.36</v>
      </c>
      <c r="T856" s="16">
        <f>(S856/(Notes!$I$28+Notes!$I$52))*Notes!$I$33</f>
        <v>101.68887529598143</v>
      </c>
      <c r="U856" s="16">
        <f t="shared" si="217"/>
        <v>214.50488752959814</v>
      </c>
      <c r="V856" s="16">
        <f t="shared" si="218"/>
        <v>2359.5500000000002</v>
      </c>
      <c r="W856" s="79">
        <f t="shared" si="219"/>
        <v>4.8492737882185125E-5</v>
      </c>
      <c r="X856" s="75">
        <f t="shared" si="220"/>
        <v>2182.17</v>
      </c>
      <c r="Y856" s="75">
        <f t="shared" si="221"/>
        <v>7.71</v>
      </c>
      <c r="Z856" s="82">
        <f t="shared" si="222"/>
        <v>2189.88</v>
      </c>
    </row>
    <row r="857" spans="1:26" s="5" customFormat="1" ht="15" x14ac:dyDescent="0.2">
      <c r="A857" s="37">
        <v>854</v>
      </c>
      <c r="B857" s="177">
        <v>1.6</v>
      </c>
      <c r="C857" s="177" t="s">
        <v>99</v>
      </c>
      <c r="D857" s="37" t="s">
        <v>269</v>
      </c>
      <c r="E857" s="66" t="s">
        <v>274</v>
      </c>
      <c r="F857" s="66" t="s">
        <v>57</v>
      </c>
      <c r="G857" s="38">
        <v>1996</v>
      </c>
      <c r="H857" s="46">
        <v>1</v>
      </c>
      <c r="I857" s="67" t="s">
        <v>144</v>
      </c>
      <c r="J857" s="16">
        <v>8457</v>
      </c>
      <c r="K857" s="16">
        <v>8457</v>
      </c>
      <c r="L857" s="16">
        <v>12685.5</v>
      </c>
      <c r="M857" s="44" t="s">
        <v>102</v>
      </c>
      <c r="N857" s="38">
        <v>26</v>
      </c>
      <c r="O857" s="38">
        <v>15</v>
      </c>
      <c r="P857" s="17">
        <v>1</v>
      </c>
      <c r="Q857" s="16">
        <v>12685.5</v>
      </c>
      <c r="R857" s="16">
        <v>0</v>
      </c>
      <c r="S857" s="16">
        <f t="shared" si="216"/>
        <v>0</v>
      </c>
      <c r="T857" s="16">
        <f>(S857/(Notes!$I$28+Notes!$I$52))*Notes!$I$33</f>
        <v>0</v>
      </c>
      <c r="U857" s="16">
        <f t="shared" si="217"/>
        <v>0</v>
      </c>
      <c r="V857" s="16">
        <f t="shared" si="218"/>
        <v>0</v>
      </c>
      <c r="W857" s="79">
        <f t="shared" si="219"/>
        <v>0</v>
      </c>
      <c r="X857" s="75">
        <f t="shared" si="220"/>
        <v>0</v>
      </c>
      <c r="Y857" s="75">
        <f t="shared" si="221"/>
        <v>0</v>
      </c>
      <c r="Z857" s="82">
        <f t="shared" si="222"/>
        <v>0</v>
      </c>
    </row>
    <row r="858" spans="1:26" s="5" customFormat="1" ht="15" x14ac:dyDescent="0.2">
      <c r="A858" s="37">
        <v>855</v>
      </c>
      <c r="B858" s="177">
        <v>1.6</v>
      </c>
      <c r="C858" s="177" t="s">
        <v>99</v>
      </c>
      <c r="D858" s="37" t="s">
        <v>269</v>
      </c>
      <c r="E858" s="66" t="s">
        <v>222</v>
      </c>
      <c r="F858" s="66" t="s">
        <v>55</v>
      </c>
      <c r="G858" s="38">
        <v>1996</v>
      </c>
      <c r="H858" s="46">
        <v>16</v>
      </c>
      <c r="I858" s="67" t="s">
        <v>101</v>
      </c>
      <c r="J858" s="16">
        <v>120</v>
      </c>
      <c r="K858" s="16">
        <v>1920</v>
      </c>
      <c r="L858" s="16">
        <v>2880</v>
      </c>
      <c r="M858" s="44" t="s">
        <v>102</v>
      </c>
      <c r="N858" s="38">
        <v>26</v>
      </c>
      <c r="O858" s="38">
        <v>60</v>
      </c>
      <c r="P858" s="17">
        <v>0.43</v>
      </c>
      <c r="Q858" s="16">
        <v>1248</v>
      </c>
      <c r="R858" s="16">
        <v>1632</v>
      </c>
      <c r="S858" s="16">
        <f t="shared" si="216"/>
        <v>1632</v>
      </c>
      <c r="T858" s="16">
        <f>(S858/(Notes!$I$28+Notes!$I$52))*Notes!$I$33</f>
        <v>81.217330515935387</v>
      </c>
      <c r="U858" s="16">
        <f t="shared" si="217"/>
        <v>171.32173305159355</v>
      </c>
      <c r="V858" s="16">
        <f t="shared" si="218"/>
        <v>1884.54</v>
      </c>
      <c r="W858" s="79">
        <f t="shared" si="219"/>
        <v>3.8730480069713776E-5</v>
      </c>
      <c r="X858" s="75">
        <f t="shared" si="220"/>
        <v>1742.87</v>
      </c>
      <c r="Y858" s="75">
        <f t="shared" si="221"/>
        <v>6.16</v>
      </c>
      <c r="Z858" s="82">
        <f t="shared" si="222"/>
        <v>1749.03</v>
      </c>
    </row>
    <row r="859" spans="1:26" s="5" customFormat="1" ht="15" x14ac:dyDescent="0.2">
      <c r="A859" s="37">
        <v>856</v>
      </c>
      <c r="B859" s="177">
        <v>1.6</v>
      </c>
      <c r="C859" s="177" t="s">
        <v>99</v>
      </c>
      <c r="D859" s="37" t="s">
        <v>269</v>
      </c>
      <c r="E859" s="66" t="s">
        <v>246</v>
      </c>
      <c r="F859" s="66" t="s">
        <v>55</v>
      </c>
      <c r="G859" s="38">
        <v>1996</v>
      </c>
      <c r="H859" s="46">
        <v>8</v>
      </c>
      <c r="I859" s="67" t="s">
        <v>101</v>
      </c>
      <c r="J859" s="16">
        <v>150</v>
      </c>
      <c r="K859" s="16">
        <v>1200</v>
      </c>
      <c r="L859" s="16">
        <v>1800</v>
      </c>
      <c r="M859" s="44" t="s">
        <v>102</v>
      </c>
      <c r="N859" s="38">
        <v>26</v>
      </c>
      <c r="O859" s="38">
        <v>60</v>
      </c>
      <c r="P859" s="17">
        <v>0.43</v>
      </c>
      <c r="Q859" s="16">
        <v>780</v>
      </c>
      <c r="R859" s="16">
        <v>1020</v>
      </c>
      <c r="S859" s="16">
        <f t="shared" si="216"/>
        <v>1020</v>
      </c>
      <c r="T859" s="16">
        <f>(S859/(Notes!$I$28+Notes!$I$52))*Notes!$I$33</f>
        <v>50.760831572459608</v>
      </c>
      <c r="U859" s="16">
        <f t="shared" si="217"/>
        <v>107.07608315724598</v>
      </c>
      <c r="V859" s="16">
        <f t="shared" si="218"/>
        <v>1177.8399999999999</v>
      </c>
      <c r="W859" s="79">
        <f t="shared" si="219"/>
        <v>2.420660142279372E-5</v>
      </c>
      <c r="X859" s="75">
        <f t="shared" si="220"/>
        <v>1089.3</v>
      </c>
      <c r="Y859" s="75">
        <f t="shared" si="221"/>
        <v>3.85</v>
      </c>
      <c r="Z859" s="82">
        <f t="shared" si="222"/>
        <v>1093.1499999999999</v>
      </c>
    </row>
    <row r="860" spans="1:26" s="5" customFormat="1" ht="15" x14ac:dyDescent="0.2">
      <c r="A860" s="37">
        <v>857</v>
      </c>
      <c r="B860" s="177">
        <v>1.6</v>
      </c>
      <c r="C860" s="177" t="s">
        <v>99</v>
      </c>
      <c r="D860" s="37" t="s">
        <v>269</v>
      </c>
      <c r="E860" s="66" t="s">
        <v>260</v>
      </c>
      <c r="F860" s="66" t="s">
        <v>58</v>
      </c>
      <c r="G860" s="38">
        <v>1996</v>
      </c>
      <c r="H860" s="46">
        <v>2</v>
      </c>
      <c r="I860" s="67" t="s">
        <v>144</v>
      </c>
      <c r="J860" s="16">
        <v>603</v>
      </c>
      <c r="K860" s="16">
        <v>1206</v>
      </c>
      <c r="L860" s="16">
        <v>1809</v>
      </c>
      <c r="M860" s="44" t="s">
        <v>102</v>
      </c>
      <c r="N860" s="38">
        <v>26</v>
      </c>
      <c r="O860" s="38">
        <v>50</v>
      </c>
      <c r="P860" s="17">
        <v>0.52</v>
      </c>
      <c r="Q860" s="16">
        <v>940.68</v>
      </c>
      <c r="R860" s="16">
        <v>868.32</v>
      </c>
      <c r="S860" s="16">
        <f t="shared" si="216"/>
        <v>868.32</v>
      </c>
      <c r="T860" s="16">
        <f>(S860/(Notes!$I$28+Notes!$I$52))*Notes!$I$33</f>
        <v>43.212397324507968</v>
      </c>
      <c r="U860" s="16">
        <f t="shared" si="217"/>
        <v>91.1532397324508</v>
      </c>
      <c r="V860" s="16">
        <f t="shared" si="218"/>
        <v>1002.69</v>
      </c>
      <c r="W860" s="79">
        <f t="shared" si="219"/>
        <v>2.0606973086854783E-5</v>
      </c>
      <c r="X860" s="75">
        <f t="shared" si="220"/>
        <v>927.31</v>
      </c>
      <c r="Y860" s="75">
        <f t="shared" si="221"/>
        <v>3.28</v>
      </c>
      <c r="Z860" s="82">
        <f t="shared" si="222"/>
        <v>930.58999999999992</v>
      </c>
    </row>
    <row r="861" spans="1:26" s="5" customFormat="1" ht="15" x14ac:dyDescent="0.2">
      <c r="A861" s="37">
        <v>858</v>
      </c>
      <c r="B861" s="177">
        <v>1.6</v>
      </c>
      <c r="C861" s="177" t="s">
        <v>99</v>
      </c>
      <c r="D861" s="37" t="s">
        <v>269</v>
      </c>
      <c r="E861" s="66" t="s">
        <v>275</v>
      </c>
      <c r="F861" s="66" t="s">
        <v>58</v>
      </c>
      <c r="G861" s="38">
        <v>1996</v>
      </c>
      <c r="H861" s="46">
        <v>1</v>
      </c>
      <c r="I861" s="67" t="s">
        <v>171</v>
      </c>
      <c r="J861" s="16">
        <v>15000</v>
      </c>
      <c r="K861" s="16">
        <v>15000</v>
      </c>
      <c r="L861" s="16">
        <v>15000</v>
      </c>
      <c r="M861" s="44" t="s">
        <v>102</v>
      </c>
      <c r="N861" s="38">
        <v>26</v>
      </c>
      <c r="O861" s="38">
        <v>50</v>
      </c>
      <c r="P861" s="17">
        <v>0.52</v>
      </c>
      <c r="Q861" s="16">
        <v>7800</v>
      </c>
      <c r="R861" s="16">
        <v>7200</v>
      </c>
      <c r="S861" s="16">
        <f t="shared" si="216"/>
        <v>7200</v>
      </c>
      <c r="T861" s="16">
        <f>(S861/(Notes!$I$28+Notes!$I$52))*Notes!$I$33</f>
        <v>358.31175227618547</v>
      </c>
      <c r="U861" s="16">
        <f t="shared" si="217"/>
        <v>755.83117522761859</v>
      </c>
      <c r="V861" s="16">
        <f t="shared" si="218"/>
        <v>8314.14</v>
      </c>
      <c r="W861" s="79">
        <f t="shared" si="219"/>
        <v>1.7086961994269693E-4</v>
      </c>
      <c r="X861" s="75">
        <f t="shared" si="220"/>
        <v>7689.13</v>
      </c>
      <c r="Y861" s="75">
        <f t="shared" si="221"/>
        <v>27.17</v>
      </c>
      <c r="Z861" s="82">
        <f t="shared" si="222"/>
        <v>7716.3</v>
      </c>
    </row>
    <row r="862" spans="1:26" s="5" customFormat="1" ht="15" x14ac:dyDescent="0.2">
      <c r="A862" s="37">
        <v>859</v>
      </c>
      <c r="B862" s="177">
        <v>1.6</v>
      </c>
      <c r="C862" s="177" t="s">
        <v>99</v>
      </c>
      <c r="D862" s="37" t="s">
        <v>269</v>
      </c>
      <c r="E862" s="66" t="s">
        <v>276</v>
      </c>
      <c r="F862" s="66" t="s">
        <v>58</v>
      </c>
      <c r="G862" s="38">
        <v>1996</v>
      </c>
      <c r="H862" s="46">
        <v>1</v>
      </c>
      <c r="I862" s="67" t="s">
        <v>171</v>
      </c>
      <c r="J862" s="16">
        <v>10000</v>
      </c>
      <c r="K862" s="16">
        <v>10000</v>
      </c>
      <c r="L862" s="16">
        <v>10000</v>
      </c>
      <c r="M862" s="44" t="s">
        <v>102</v>
      </c>
      <c r="N862" s="38">
        <v>26</v>
      </c>
      <c r="O862" s="38">
        <v>50</v>
      </c>
      <c r="P862" s="17">
        <v>0.52</v>
      </c>
      <c r="Q862" s="16">
        <v>5200</v>
      </c>
      <c r="R862" s="16">
        <v>4800</v>
      </c>
      <c r="S862" s="16">
        <f t="shared" si="216"/>
        <v>4800</v>
      </c>
      <c r="T862" s="16">
        <f>(S862/(Notes!$I$28+Notes!$I$52))*Notes!$I$33</f>
        <v>238.87450151745699</v>
      </c>
      <c r="U862" s="16">
        <f t="shared" si="217"/>
        <v>503.88745015174572</v>
      </c>
      <c r="V862" s="16">
        <f t="shared" si="218"/>
        <v>5542.76</v>
      </c>
      <c r="W862" s="79">
        <f t="shared" si="219"/>
        <v>1.1391307996179797E-4</v>
      </c>
      <c r="X862" s="75">
        <f t="shared" si="220"/>
        <v>5126.09</v>
      </c>
      <c r="Y862" s="75">
        <f t="shared" si="221"/>
        <v>18.11</v>
      </c>
      <c r="Z862" s="82">
        <f t="shared" si="222"/>
        <v>5144.2</v>
      </c>
    </row>
    <row r="863" spans="1:26" s="5" customFormat="1" ht="15" x14ac:dyDescent="0.2">
      <c r="A863" s="37">
        <v>860</v>
      </c>
      <c r="B863" s="177">
        <v>1.6</v>
      </c>
      <c r="C863" s="177" t="s">
        <v>99</v>
      </c>
      <c r="D863" s="37" t="s">
        <v>269</v>
      </c>
      <c r="E863" s="66" t="s">
        <v>259</v>
      </c>
      <c r="F863" s="66" t="s">
        <v>58</v>
      </c>
      <c r="G863" s="38">
        <v>1996</v>
      </c>
      <c r="H863" s="46">
        <v>3</v>
      </c>
      <c r="I863" s="67" t="s">
        <v>144</v>
      </c>
      <c r="J863" s="16">
        <v>2950</v>
      </c>
      <c r="K863" s="16">
        <v>8850</v>
      </c>
      <c r="L863" s="16">
        <v>13275</v>
      </c>
      <c r="M863" s="44" t="s">
        <v>102</v>
      </c>
      <c r="N863" s="38">
        <v>26</v>
      </c>
      <c r="O863" s="38">
        <v>50</v>
      </c>
      <c r="P863" s="17">
        <v>0.52</v>
      </c>
      <c r="Q863" s="16">
        <v>6903</v>
      </c>
      <c r="R863" s="16">
        <v>6372</v>
      </c>
      <c r="S863" s="16">
        <f t="shared" si="216"/>
        <v>6372</v>
      </c>
      <c r="T863" s="16">
        <f>(S863/(Notes!$I$28+Notes!$I$52))*Notes!$I$33</f>
        <v>317.10590076442418</v>
      </c>
      <c r="U863" s="16">
        <f t="shared" si="217"/>
        <v>668.91059007644253</v>
      </c>
      <c r="V863" s="16">
        <f t="shared" si="218"/>
        <v>7358.02</v>
      </c>
      <c r="W863" s="79">
        <f t="shared" si="219"/>
        <v>1.5121973901458996E-4</v>
      </c>
      <c r="X863" s="75">
        <f t="shared" si="220"/>
        <v>6804.89</v>
      </c>
      <c r="Y863" s="75">
        <f t="shared" si="221"/>
        <v>24.04</v>
      </c>
      <c r="Z863" s="82">
        <f t="shared" si="222"/>
        <v>6828.93</v>
      </c>
    </row>
    <row r="864" spans="1:26" s="5" customFormat="1" ht="15" x14ac:dyDescent="0.2">
      <c r="A864" s="37">
        <v>861</v>
      </c>
      <c r="B864" s="177">
        <v>1.6</v>
      </c>
      <c r="C864" s="177" t="s">
        <v>99</v>
      </c>
      <c r="D864" s="37" t="s">
        <v>269</v>
      </c>
      <c r="E864" s="66" t="s">
        <v>277</v>
      </c>
      <c r="F864" s="66" t="s">
        <v>267</v>
      </c>
      <c r="G864" s="38">
        <v>1996</v>
      </c>
      <c r="H864" s="46">
        <v>1</v>
      </c>
      <c r="I864" s="67" t="s">
        <v>171</v>
      </c>
      <c r="J864" s="16">
        <v>20000</v>
      </c>
      <c r="K864" s="16">
        <v>20000</v>
      </c>
      <c r="L864" s="16">
        <v>20000</v>
      </c>
      <c r="M864" s="44" t="s">
        <v>102</v>
      </c>
      <c r="N864" s="38">
        <v>26</v>
      </c>
      <c r="O864" s="38">
        <v>15</v>
      </c>
      <c r="P864" s="17">
        <v>1</v>
      </c>
      <c r="Q864" s="16">
        <v>20000</v>
      </c>
      <c r="R864" s="16">
        <v>0</v>
      </c>
      <c r="S864" s="16">
        <f t="shared" si="216"/>
        <v>0</v>
      </c>
      <c r="T864" s="16">
        <f>(S864/(Notes!$I$28+Notes!$I$52))*Notes!$I$33</f>
        <v>0</v>
      </c>
      <c r="U864" s="16">
        <f t="shared" si="217"/>
        <v>0</v>
      </c>
      <c r="V864" s="16">
        <f t="shared" si="218"/>
        <v>0</v>
      </c>
      <c r="W864" s="79">
        <f t="shared" si="219"/>
        <v>0</v>
      </c>
      <c r="X864" s="75">
        <f t="shared" si="220"/>
        <v>0</v>
      </c>
      <c r="Y864" s="75">
        <f t="shared" si="221"/>
        <v>0</v>
      </c>
      <c r="Z864" s="82">
        <f t="shared" si="222"/>
        <v>0</v>
      </c>
    </row>
    <row r="865" spans="1:26" s="5" customFormat="1" ht="15" x14ac:dyDescent="0.2">
      <c r="A865" s="62">
        <v>862</v>
      </c>
      <c r="B865" s="62"/>
      <c r="C865" s="62"/>
      <c r="D865" s="62" t="s">
        <v>278</v>
      </c>
      <c r="E865" s="70"/>
      <c r="F865" s="70"/>
      <c r="G865" s="49"/>
      <c r="H865" s="50"/>
      <c r="I865" s="71"/>
      <c r="J865" s="39"/>
      <c r="K865" s="40">
        <f>SUM(K852:K864)</f>
        <v>91775</v>
      </c>
      <c r="L865" s="40">
        <f>SUM(L852:L864)</f>
        <v>115162.5</v>
      </c>
      <c r="M865" s="54"/>
      <c r="N865" s="49"/>
      <c r="O865" s="49"/>
      <c r="P865" s="59"/>
      <c r="Q865" s="40">
        <f t="shared" ref="Q865:Z865" si="223">SUM(Q852:Q864)</f>
        <v>86194.01999999999</v>
      </c>
      <c r="R865" s="40">
        <f t="shared" si="223"/>
        <v>28968.48</v>
      </c>
      <c r="S865" s="40">
        <f>SUM(S852:S864)</f>
        <v>28968.48</v>
      </c>
      <c r="T865" s="40">
        <f t="shared" si="223"/>
        <v>1441.6315041080047</v>
      </c>
      <c r="U865" s="40">
        <f t="shared" si="223"/>
        <v>3041.0111504108008</v>
      </c>
      <c r="V865" s="40">
        <f t="shared" si="223"/>
        <v>33451.130000000005</v>
      </c>
      <c r="W865" s="80">
        <f t="shared" si="223"/>
        <v>6.874772219079481E-4</v>
      </c>
      <c r="X865" s="40">
        <f t="shared" si="223"/>
        <v>30936.469999999998</v>
      </c>
      <c r="Y865" s="40">
        <f t="shared" si="223"/>
        <v>109.31</v>
      </c>
      <c r="Z865" s="40">
        <f t="shared" si="223"/>
        <v>31045.780000000002</v>
      </c>
    </row>
    <row r="866" spans="1:26" s="5" customFormat="1" ht="15" x14ac:dyDescent="0.2">
      <c r="A866" s="37">
        <v>863</v>
      </c>
      <c r="B866" s="177">
        <v>4.0999999999999996</v>
      </c>
      <c r="C866" s="177" t="s">
        <v>205</v>
      </c>
      <c r="D866" s="37" t="s">
        <v>279</v>
      </c>
      <c r="E866" s="66" t="s">
        <v>280</v>
      </c>
      <c r="F866" s="66" t="s">
        <v>281</v>
      </c>
      <c r="G866" s="38">
        <v>1995</v>
      </c>
      <c r="H866" s="46">
        <v>1</v>
      </c>
      <c r="I866" s="67" t="s">
        <v>144</v>
      </c>
      <c r="J866" s="16">
        <v>2179.88</v>
      </c>
      <c r="K866" s="16">
        <v>2179.88</v>
      </c>
      <c r="L866" s="61" t="s">
        <v>102</v>
      </c>
      <c r="M866" s="44">
        <v>5249.48</v>
      </c>
      <c r="N866" s="38">
        <v>27</v>
      </c>
      <c r="O866" s="38">
        <v>5</v>
      </c>
      <c r="P866" s="17">
        <v>1</v>
      </c>
      <c r="Q866" s="16">
        <v>5249.48</v>
      </c>
      <c r="R866" s="16">
        <v>0</v>
      </c>
      <c r="S866" s="16">
        <f>(R866/($R$882+$R$922+$R$944))*Notes!$G$47</f>
        <v>0</v>
      </c>
      <c r="T866" s="16">
        <v>0</v>
      </c>
      <c r="U866" s="16">
        <v>0</v>
      </c>
      <c r="V866" s="16">
        <f t="shared" ref="V866:V881" si="224">ROUND(S866+T866+U866,2)</f>
        <v>0</v>
      </c>
      <c r="W866" s="79">
        <f t="shared" ref="W866:W881" si="225">V866/($V$1418)</f>
        <v>0</v>
      </c>
      <c r="X866" s="75">
        <f t="shared" ref="X866:X881" si="226">ROUND(W866*($X$1),2)</f>
        <v>0</v>
      </c>
      <c r="Y866" s="75">
        <f t="shared" ref="Y866:Y881" si="227">ROUND(W866*$Y$2,2)</f>
        <v>0</v>
      </c>
      <c r="Z866" s="82">
        <f t="shared" ref="Z866:Z881" si="228">X866+Y866</f>
        <v>0</v>
      </c>
    </row>
    <row r="867" spans="1:26" s="5" customFormat="1" ht="15" x14ac:dyDescent="0.2">
      <c r="A867" s="37">
        <v>864</v>
      </c>
      <c r="B867" s="177">
        <v>4.0999999999999996</v>
      </c>
      <c r="C867" s="177" t="s">
        <v>205</v>
      </c>
      <c r="D867" s="37" t="s">
        <v>279</v>
      </c>
      <c r="E867" s="66" t="s">
        <v>282</v>
      </c>
      <c r="F867" s="66" t="s">
        <v>68</v>
      </c>
      <c r="G867" s="38">
        <v>1995</v>
      </c>
      <c r="H867" s="46">
        <v>1</v>
      </c>
      <c r="I867" s="67" t="s">
        <v>144</v>
      </c>
      <c r="J867" s="16">
        <v>748</v>
      </c>
      <c r="K867" s="16">
        <v>748</v>
      </c>
      <c r="L867" s="61" t="s">
        <v>102</v>
      </c>
      <c r="M867" s="44">
        <v>1801.3</v>
      </c>
      <c r="N867" s="38">
        <v>27</v>
      </c>
      <c r="O867" s="38">
        <v>5</v>
      </c>
      <c r="P867" s="17">
        <v>1</v>
      </c>
      <c r="Q867" s="16">
        <v>1801.3</v>
      </c>
      <c r="R867" s="16">
        <v>0</v>
      </c>
      <c r="S867" s="16">
        <f>(R867/($R$882+$R$922+$R$944))*Notes!$G$47</f>
        <v>0</v>
      </c>
      <c r="T867" s="16">
        <v>0</v>
      </c>
      <c r="U867" s="16">
        <v>0</v>
      </c>
      <c r="V867" s="16">
        <f t="shared" si="224"/>
        <v>0</v>
      </c>
      <c r="W867" s="79">
        <f t="shared" si="225"/>
        <v>0</v>
      </c>
      <c r="X867" s="75">
        <f t="shared" si="226"/>
        <v>0</v>
      </c>
      <c r="Y867" s="75">
        <f t="shared" si="227"/>
        <v>0</v>
      </c>
      <c r="Z867" s="82">
        <f t="shared" si="228"/>
        <v>0</v>
      </c>
    </row>
    <row r="868" spans="1:26" s="5" customFormat="1" ht="15" x14ac:dyDescent="0.2">
      <c r="A868" s="37">
        <v>865</v>
      </c>
      <c r="B868" s="177">
        <v>4.0999999999999996</v>
      </c>
      <c r="C868" s="177" t="s">
        <v>205</v>
      </c>
      <c r="D868" s="37" t="s">
        <v>279</v>
      </c>
      <c r="E868" s="66" t="s">
        <v>283</v>
      </c>
      <c r="F868" s="66" t="s">
        <v>68</v>
      </c>
      <c r="G868" s="38">
        <v>1996</v>
      </c>
      <c r="H868" s="46">
        <v>1</v>
      </c>
      <c r="I868" s="67" t="s">
        <v>144</v>
      </c>
      <c r="J868" s="16">
        <v>363.99</v>
      </c>
      <c r="K868" s="16">
        <v>363.99</v>
      </c>
      <c r="L868" s="61" t="s">
        <v>102</v>
      </c>
      <c r="M868" s="44">
        <v>853.3</v>
      </c>
      <c r="N868" s="38">
        <v>26</v>
      </c>
      <c r="O868" s="38">
        <v>20</v>
      </c>
      <c r="P868" s="17">
        <v>1</v>
      </c>
      <c r="Q868" s="16">
        <v>853.3</v>
      </c>
      <c r="R868" s="16">
        <v>0</v>
      </c>
      <c r="S868" s="16">
        <f>(R868/($R$882+$R$922+$R$944))*Notes!$G$47</f>
        <v>0</v>
      </c>
      <c r="T868" s="16">
        <v>0</v>
      </c>
      <c r="U868" s="16">
        <v>0</v>
      </c>
      <c r="V868" s="16">
        <f t="shared" si="224"/>
        <v>0</v>
      </c>
      <c r="W868" s="79">
        <f t="shared" si="225"/>
        <v>0</v>
      </c>
      <c r="X868" s="75">
        <f t="shared" si="226"/>
        <v>0</v>
      </c>
      <c r="Y868" s="75">
        <f t="shared" si="227"/>
        <v>0</v>
      </c>
      <c r="Z868" s="82">
        <f t="shared" si="228"/>
        <v>0</v>
      </c>
    </row>
    <row r="869" spans="1:26" s="5" customFormat="1" ht="15" x14ac:dyDescent="0.2">
      <c r="A869" s="37">
        <v>866</v>
      </c>
      <c r="B869" s="177">
        <v>4.0999999999999996</v>
      </c>
      <c r="C869" s="177" t="s">
        <v>205</v>
      </c>
      <c r="D869" s="37" t="s">
        <v>279</v>
      </c>
      <c r="E869" s="66" t="s">
        <v>284</v>
      </c>
      <c r="F869" s="66" t="s">
        <v>68</v>
      </c>
      <c r="G869" s="38">
        <v>1998</v>
      </c>
      <c r="H869" s="46">
        <v>1</v>
      </c>
      <c r="I869" s="67" t="s">
        <v>144</v>
      </c>
      <c r="J869" s="16">
        <v>7334</v>
      </c>
      <c r="K869" s="16">
        <v>7334</v>
      </c>
      <c r="L869" s="61" t="s">
        <v>102</v>
      </c>
      <c r="M869" s="44">
        <v>16321.87</v>
      </c>
      <c r="N869" s="38">
        <v>24</v>
      </c>
      <c r="O869" s="38">
        <v>5</v>
      </c>
      <c r="P869" s="17">
        <v>1</v>
      </c>
      <c r="Q869" s="16">
        <v>16321.87</v>
      </c>
      <c r="R869" s="16">
        <v>0</v>
      </c>
      <c r="S869" s="16">
        <f>(R869/($R$882+$R$922+$R$944))*Notes!$G$47</f>
        <v>0</v>
      </c>
      <c r="T869" s="16">
        <v>0</v>
      </c>
      <c r="U869" s="16">
        <v>0</v>
      </c>
      <c r="V869" s="16">
        <f t="shared" si="224"/>
        <v>0</v>
      </c>
      <c r="W869" s="79">
        <f t="shared" si="225"/>
        <v>0</v>
      </c>
      <c r="X869" s="75">
        <f t="shared" si="226"/>
        <v>0</v>
      </c>
      <c r="Y869" s="75">
        <f t="shared" si="227"/>
        <v>0</v>
      </c>
      <c r="Z869" s="82">
        <f t="shared" si="228"/>
        <v>0</v>
      </c>
    </row>
    <row r="870" spans="1:26" s="5" customFormat="1" ht="15" x14ac:dyDescent="0.2">
      <c r="A870" s="37">
        <v>867</v>
      </c>
      <c r="B870" s="177">
        <v>4.0999999999999996</v>
      </c>
      <c r="C870" s="177" t="s">
        <v>205</v>
      </c>
      <c r="D870" s="37" t="s">
        <v>279</v>
      </c>
      <c r="E870" s="66" t="s">
        <v>285</v>
      </c>
      <c r="F870" s="66" t="s">
        <v>68</v>
      </c>
      <c r="G870" s="38">
        <v>2001</v>
      </c>
      <c r="H870" s="46">
        <v>1</v>
      </c>
      <c r="I870" s="67" t="s">
        <v>171</v>
      </c>
      <c r="J870" s="16">
        <v>799</v>
      </c>
      <c r="K870" s="16">
        <v>799</v>
      </c>
      <c r="L870" s="61" t="s">
        <v>102</v>
      </c>
      <c r="M870" s="44">
        <v>1659.6</v>
      </c>
      <c r="N870" s="38">
        <v>21</v>
      </c>
      <c r="O870" s="38">
        <v>5</v>
      </c>
      <c r="P870" s="17">
        <v>1</v>
      </c>
      <c r="Q870" s="16">
        <v>1659.6</v>
      </c>
      <c r="R870" s="16">
        <v>0</v>
      </c>
      <c r="S870" s="16">
        <f>(R870/($R$882+$R$922+$R$944))*Notes!$G$47</f>
        <v>0</v>
      </c>
      <c r="T870" s="16">
        <v>0</v>
      </c>
      <c r="U870" s="16">
        <v>0</v>
      </c>
      <c r="V870" s="16">
        <f t="shared" si="224"/>
        <v>0</v>
      </c>
      <c r="W870" s="79">
        <f t="shared" si="225"/>
        <v>0</v>
      </c>
      <c r="X870" s="75">
        <f t="shared" si="226"/>
        <v>0</v>
      </c>
      <c r="Y870" s="75">
        <f t="shared" si="227"/>
        <v>0</v>
      </c>
      <c r="Z870" s="82">
        <f t="shared" si="228"/>
        <v>0</v>
      </c>
    </row>
    <row r="871" spans="1:26" s="5" customFormat="1" ht="15" x14ac:dyDescent="0.2">
      <c r="A871" s="37">
        <v>868</v>
      </c>
      <c r="B871" s="177">
        <v>4.0999999999999996</v>
      </c>
      <c r="C871" s="177" t="s">
        <v>205</v>
      </c>
      <c r="D871" s="37" t="s">
        <v>279</v>
      </c>
      <c r="E871" s="66" t="s">
        <v>286</v>
      </c>
      <c r="F871" s="66" t="s">
        <v>287</v>
      </c>
      <c r="G871" s="38">
        <v>2005</v>
      </c>
      <c r="H871" s="46">
        <v>1</v>
      </c>
      <c r="I871" s="67" t="s">
        <v>171</v>
      </c>
      <c r="J871" s="16">
        <v>79980</v>
      </c>
      <c r="K871" s="16">
        <v>79980</v>
      </c>
      <c r="L871" s="61" t="s">
        <v>102</v>
      </c>
      <c r="M871" s="44">
        <v>141517.12</v>
      </c>
      <c r="N871" s="38">
        <v>17</v>
      </c>
      <c r="O871" s="38">
        <v>5</v>
      </c>
      <c r="P871" s="17">
        <v>1</v>
      </c>
      <c r="Q871" s="16">
        <v>141517.12</v>
      </c>
      <c r="R871" s="16">
        <v>0</v>
      </c>
      <c r="S871" s="16">
        <f>(R871/($R$882+$R$922+$R$944))*Notes!$G$47</f>
        <v>0</v>
      </c>
      <c r="T871" s="16">
        <v>0</v>
      </c>
      <c r="U871" s="16">
        <v>0</v>
      </c>
      <c r="V871" s="16">
        <f t="shared" si="224"/>
        <v>0</v>
      </c>
      <c r="W871" s="79">
        <f t="shared" si="225"/>
        <v>0</v>
      </c>
      <c r="X871" s="75">
        <f t="shared" si="226"/>
        <v>0</v>
      </c>
      <c r="Y871" s="75">
        <f t="shared" si="227"/>
        <v>0</v>
      </c>
      <c r="Z871" s="82">
        <f t="shared" si="228"/>
        <v>0</v>
      </c>
    </row>
    <row r="872" spans="1:26" s="5" customFormat="1" ht="15" x14ac:dyDescent="0.2">
      <c r="A872" s="37">
        <v>869</v>
      </c>
      <c r="B872" s="177">
        <v>4.0999999999999996</v>
      </c>
      <c r="C872" s="177" t="s">
        <v>205</v>
      </c>
      <c r="D872" s="37" t="s">
        <v>279</v>
      </c>
      <c r="E872" s="66" t="s">
        <v>288</v>
      </c>
      <c r="F872" s="66" t="s">
        <v>68</v>
      </c>
      <c r="G872" s="38">
        <v>2005</v>
      </c>
      <c r="H872" s="46">
        <v>1</v>
      </c>
      <c r="I872" s="67" t="s">
        <v>144</v>
      </c>
      <c r="J872" s="16">
        <v>2520</v>
      </c>
      <c r="K872" s="16">
        <v>2520</v>
      </c>
      <c r="L872" s="61" t="s">
        <v>102</v>
      </c>
      <c r="M872" s="44">
        <v>4458.8999999999996</v>
      </c>
      <c r="N872" s="38">
        <v>17</v>
      </c>
      <c r="O872" s="38">
        <v>5</v>
      </c>
      <c r="P872" s="17">
        <v>1</v>
      </c>
      <c r="Q872" s="16">
        <v>4458.8999999999996</v>
      </c>
      <c r="R872" s="16">
        <v>0</v>
      </c>
      <c r="S872" s="16">
        <f>(R872/($R$882+$R$922+$R$944))*Notes!$G$47</f>
        <v>0</v>
      </c>
      <c r="T872" s="16">
        <v>0</v>
      </c>
      <c r="U872" s="16">
        <v>0</v>
      </c>
      <c r="V872" s="16">
        <f t="shared" si="224"/>
        <v>0</v>
      </c>
      <c r="W872" s="79">
        <f t="shared" si="225"/>
        <v>0</v>
      </c>
      <c r="X872" s="75">
        <f t="shared" si="226"/>
        <v>0</v>
      </c>
      <c r="Y872" s="75">
        <f t="shared" si="227"/>
        <v>0</v>
      </c>
      <c r="Z872" s="82">
        <f t="shared" si="228"/>
        <v>0</v>
      </c>
    </row>
    <row r="873" spans="1:26" s="5" customFormat="1" ht="15" x14ac:dyDescent="0.2">
      <c r="A873" s="37">
        <v>870</v>
      </c>
      <c r="B873" s="177">
        <v>4.0999999999999996</v>
      </c>
      <c r="C873" s="177" t="s">
        <v>205</v>
      </c>
      <c r="D873" s="37" t="s">
        <v>279</v>
      </c>
      <c r="E873" s="66" t="s">
        <v>289</v>
      </c>
      <c r="F873" s="66" t="s">
        <v>67</v>
      </c>
      <c r="G873" s="38">
        <v>2013</v>
      </c>
      <c r="H873" s="46">
        <v>1</v>
      </c>
      <c r="I873" s="67" t="s">
        <v>171</v>
      </c>
      <c r="J873" s="16">
        <v>8621.25</v>
      </c>
      <c r="K873" s="16">
        <v>8621.25</v>
      </c>
      <c r="L873" s="61" t="s">
        <v>102</v>
      </c>
      <c r="M873" s="44">
        <v>11897.45</v>
      </c>
      <c r="N873" s="38">
        <v>9</v>
      </c>
      <c r="O873" s="38">
        <v>5</v>
      </c>
      <c r="P873" s="17">
        <v>1</v>
      </c>
      <c r="Q873" s="16">
        <v>11897.45</v>
      </c>
      <c r="R873" s="16">
        <v>0</v>
      </c>
      <c r="S873" s="16">
        <f>(R873/($R$882+$R$922+$R$944))*Notes!$G$47</f>
        <v>0</v>
      </c>
      <c r="T873" s="16">
        <v>0</v>
      </c>
      <c r="U873" s="16">
        <v>0</v>
      </c>
      <c r="V873" s="16">
        <f t="shared" si="224"/>
        <v>0</v>
      </c>
      <c r="W873" s="79">
        <f t="shared" si="225"/>
        <v>0</v>
      </c>
      <c r="X873" s="75">
        <f t="shared" si="226"/>
        <v>0</v>
      </c>
      <c r="Y873" s="75">
        <f t="shared" si="227"/>
        <v>0</v>
      </c>
      <c r="Z873" s="82">
        <f t="shared" si="228"/>
        <v>0</v>
      </c>
    </row>
    <row r="874" spans="1:26" s="5" customFormat="1" ht="15" x14ac:dyDescent="0.2">
      <c r="A874" s="37">
        <v>871</v>
      </c>
      <c r="B874" s="177">
        <v>4.0999999999999996</v>
      </c>
      <c r="C874" s="177" t="s">
        <v>205</v>
      </c>
      <c r="D874" s="37" t="s">
        <v>279</v>
      </c>
      <c r="E874" s="66" t="s">
        <v>290</v>
      </c>
      <c r="F874" s="66" t="s">
        <v>281</v>
      </c>
      <c r="G874" s="38">
        <v>2013</v>
      </c>
      <c r="H874" s="46">
        <v>1</v>
      </c>
      <c r="I874" s="67" t="s">
        <v>144</v>
      </c>
      <c r="J874" s="16">
        <v>4895.1499999999996</v>
      </c>
      <c r="K874" s="16">
        <v>4895.1499999999996</v>
      </c>
      <c r="L874" s="61" t="s">
        <v>102</v>
      </c>
      <c r="M874" s="44">
        <v>6755.38</v>
      </c>
      <c r="N874" s="38">
        <v>9</v>
      </c>
      <c r="O874" s="38">
        <v>5</v>
      </c>
      <c r="P874" s="17">
        <v>1</v>
      </c>
      <c r="Q874" s="16">
        <v>6755.38</v>
      </c>
      <c r="R874" s="16">
        <v>0</v>
      </c>
      <c r="S874" s="16">
        <f>(R874/($R$882+$R$922+$R$944))*Notes!$G$47</f>
        <v>0</v>
      </c>
      <c r="T874" s="16">
        <v>0</v>
      </c>
      <c r="U874" s="16">
        <v>0</v>
      </c>
      <c r="V874" s="16">
        <f t="shared" si="224"/>
        <v>0</v>
      </c>
      <c r="W874" s="79">
        <f t="shared" si="225"/>
        <v>0</v>
      </c>
      <c r="X874" s="75">
        <f t="shared" si="226"/>
        <v>0</v>
      </c>
      <c r="Y874" s="75">
        <f t="shared" si="227"/>
        <v>0</v>
      </c>
      <c r="Z874" s="82">
        <f t="shared" si="228"/>
        <v>0</v>
      </c>
    </row>
    <row r="875" spans="1:26" s="5" customFormat="1" ht="15" x14ac:dyDescent="0.2">
      <c r="A875" s="37">
        <v>872</v>
      </c>
      <c r="B875" s="177">
        <v>4.0999999999999996</v>
      </c>
      <c r="C875" s="177" t="s">
        <v>205</v>
      </c>
      <c r="D875" s="37" t="s">
        <v>279</v>
      </c>
      <c r="E875" s="66" t="s">
        <v>291</v>
      </c>
      <c r="F875" s="66" t="s">
        <v>62</v>
      </c>
      <c r="G875" s="38">
        <v>2015</v>
      </c>
      <c r="H875" s="46">
        <v>1</v>
      </c>
      <c r="I875" s="67" t="s">
        <v>144</v>
      </c>
      <c r="J875" s="16">
        <v>1529.02</v>
      </c>
      <c r="K875" s="16">
        <v>1529.02</v>
      </c>
      <c r="L875" s="61" t="s">
        <v>102</v>
      </c>
      <c r="M875" s="44">
        <v>2007.46</v>
      </c>
      <c r="N875" s="38">
        <v>7</v>
      </c>
      <c r="O875" s="38">
        <v>5</v>
      </c>
      <c r="P875" s="17">
        <v>1</v>
      </c>
      <c r="Q875" s="16">
        <v>2007.46</v>
      </c>
      <c r="R875" s="16">
        <v>0</v>
      </c>
      <c r="S875" s="16">
        <f>(R875/($R$882+$R$922+$R$944))*Notes!$G$47</f>
        <v>0</v>
      </c>
      <c r="T875" s="16">
        <v>0</v>
      </c>
      <c r="U875" s="16">
        <v>0</v>
      </c>
      <c r="V875" s="16">
        <f t="shared" si="224"/>
        <v>0</v>
      </c>
      <c r="W875" s="79">
        <f t="shared" si="225"/>
        <v>0</v>
      </c>
      <c r="X875" s="75">
        <f t="shared" si="226"/>
        <v>0</v>
      </c>
      <c r="Y875" s="75">
        <f t="shared" si="227"/>
        <v>0</v>
      </c>
      <c r="Z875" s="82">
        <f t="shared" si="228"/>
        <v>0</v>
      </c>
    </row>
    <row r="876" spans="1:26" s="5" customFormat="1" ht="15" x14ac:dyDescent="0.2">
      <c r="A876" s="37">
        <v>873</v>
      </c>
      <c r="B876" s="177">
        <v>4.0999999999999996</v>
      </c>
      <c r="C876" s="177" t="s">
        <v>205</v>
      </c>
      <c r="D876" s="37" t="s">
        <v>279</v>
      </c>
      <c r="E876" s="66" t="s">
        <v>292</v>
      </c>
      <c r="F876" s="66" t="s">
        <v>67</v>
      </c>
      <c r="G876" s="38">
        <v>2015</v>
      </c>
      <c r="H876" s="46">
        <v>1</v>
      </c>
      <c r="I876" s="67" t="s">
        <v>144</v>
      </c>
      <c r="J876" s="16">
        <v>31152</v>
      </c>
      <c r="K876" s="16">
        <v>31152</v>
      </c>
      <c r="L876" s="61" t="s">
        <v>102</v>
      </c>
      <c r="M876" s="44">
        <v>40899.61</v>
      </c>
      <c r="N876" s="38">
        <v>7</v>
      </c>
      <c r="O876" s="38">
        <v>5</v>
      </c>
      <c r="P876" s="17">
        <v>1</v>
      </c>
      <c r="Q876" s="16">
        <v>40899.61</v>
      </c>
      <c r="R876" s="16">
        <v>0</v>
      </c>
      <c r="S876" s="16">
        <f>(R876/($R$882+$R$922+$R$944))*Notes!$G$47</f>
        <v>0</v>
      </c>
      <c r="T876" s="16">
        <v>0</v>
      </c>
      <c r="U876" s="16">
        <v>0</v>
      </c>
      <c r="V876" s="16">
        <f t="shared" si="224"/>
        <v>0</v>
      </c>
      <c r="W876" s="79">
        <f t="shared" si="225"/>
        <v>0</v>
      </c>
      <c r="X876" s="75">
        <f t="shared" si="226"/>
        <v>0</v>
      </c>
      <c r="Y876" s="75">
        <f t="shared" si="227"/>
        <v>0</v>
      </c>
      <c r="Z876" s="82">
        <f t="shared" si="228"/>
        <v>0</v>
      </c>
    </row>
    <row r="877" spans="1:26" s="5" customFormat="1" ht="15" x14ac:dyDescent="0.2">
      <c r="A877" s="37">
        <v>874</v>
      </c>
      <c r="B877" s="177">
        <v>4.0999999999999996</v>
      </c>
      <c r="C877" s="177" t="s">
        <v>205</v>
      </c>
      <c r="D877" s="37" t="s">
        <v>279</v>
      </c>
      <c r="E877" s="66" t="s">
        <v>293</v>
      </c>
      <c r="F877" s="66" t="s">
        <v>67</v>
      </c>
      <c r="G877" s="38">
        <v>2016</v>
      </c>
      <c r="H877" s="46">
        <v>1</v>
      </c>
      <c r="I877" s="67" t="s">
        <v>144</v>
      </c>
      <c r="J877" s="16">
        <v>2469</v>
      </c>
      <c r="K877" s="16">
        <v>2469</v>
      </c>
      <c r="L877" s="61" t="s">
        <v>102</v>
      </c>
      <c r="M877" s="44">
        <v>3146.55</v>
      </c>
      <c r="N877" s="38">
        <v>6</v>
      </c>
      <c r="O877" s="38">
        <v>5</v>
      </c>
      <c r="P877" s="17">
        <v>1</v>
      </c>
      <c r="Q877" s="16">
        <v>3146.55</v>
      </c>
      <c r="R877" s="16">
        <v>0</v>
      </c>
      <c r="S877" s="16">
        <f>(R877/($R$882+$R$922+$R$944))*Notes!$G$47</f>
        <v>0</v>
      </c>
      <c r="T877" s="16">
        <v>0</v>
      </c>
      <c r="U877" s="16">
        <v>0</v>
      </c>
      <c r="V877" s="16">
        <f t="shared" si="224"/>
        <v>0</v>
      </c>
      <c r="W877" s="79">
        <f t="shared" si="225"/>
        <v>0</v>
      </c>
      <c r="X877" s="75">
        <f t="shared" si="226"/>
        <v>0</v>
      </c>
      <c r="Y877" s="75">
        <f t="shared" si="227"/>
        <v>0</v>
      </c>
      <c r="Z877" s="82">
        <f t="shared" si="228"/>
        <v>0</v>
      </c>
    </row>
    <row r="878" spans="1:26" s="5" customFormat="1" ht="15" x14ac:dyDescent="0.2">
      <c r="A878" s="37">
        <v>875</v>
      </c>
      <c r="B878" s="177">
        <v>4.0999999999999996</v>
      </c>
      <c r="C878" s="177" t="s">
        <v>205</v>
      </c>
      <c r="D878" s="37" t="s">
        <v>279</v>
      </c>
      <c r="E878" s="66" t="s">
        <v>294</v>
      </c>
      <c r="F878" s="66" t="s">
        <v>68</v>
      </c>
      <c r="G878" s="38">
        <v>2016</v>
      </c>
      <c r="H878" s="46">
        <v>1</v>
      </c>
      <c r="I878" s="67" t="s">
        <v>144</v>
      </c>
      <c r="J878" s="16">
        <v>4000</v>
      </c>
      <c r="K878" s="16">
        <v>4000</v>
      </c>
      <c r="L878" s="61" t="s">
        <v>102</v>
      </c>
      <c r="M878" s="44">
        <v>5097.7</v>
      </c>
      <c r="N878" s="38">
        <v>6</v>
      </c>
      <c r="O878" s="38">
        <v>20</v>
      </c>
      <c r="P878" s="17">
        <v>0.3</v>
      </c>
      <c r="Q878" s="16">
        <v>1529.31</v>
      </c>
      <c r="R878" s="16">
        <v>3568.39</v>
      </c>
      <c r="S878" s="16">
        <f>(R878/($R$882+$R$922+$R$944))*Notes!$G$47</f>
        <v>2953.9796444445888</v>
      </c>
      <c r="T878" s="16">
        <v>0</v>
      </c>
      <c r="U878" s="16">
        <v>0</v>
      </c>
      <c r="V878" s="16">
        <f t="shared" si="224"/>
        <v>2953.98</v>
      </c>
      <c r="W878" s="79">
        <f t="shared" si="225"/>
        <v>6.0709278400210719E-5</v>
      </c>
      <c r="X878" s="75">
        <f t="shared" si="226"/>
        <v>2731.92</v>
      </c>
      <c r="Y878" s="75">
        <f t="shared" si="227"/>
        <v>9.65</v>
      </c>
      <c r="Z878" s="82">
        <f t="shared" si="228"/>
        <v>2741.57</v>
      </c>
    </row>
    <row r="879" spans="1:26" s="5" customFormat="1" ht="15" x14ac:dyDescent="0.2">
      <c r="A879" s="37">
        <v>876</v>
      </c>
      <c r="B879" s="177">
        <v>4.0999999999999996</v>
      </c>
      <c r="C879" s="177" t="s">
        <v>205</v>
      </c>
      <c r="D879" s="37" t="s">
        <v>279</v>
      </c>
      <c r="E879" s="66" t="s">
        <v>295</v>
      </c>
      <c r="F879" s="66" t="s">
        <v>68</v>
      </c>
      <c r="G879" s="38">
        <v>2018</v>
      </c>
      <c r="H879" s="46">
        <v>1</v>
      </c>
      <c r="I879" s="67" t="s">
        <v>144</v>
      </c>
      <c r="J879" s="16">
        <v>26585.03</v>
      </c>
      <c r="K879" s="16">
        <v>26585.03</v>
      </c>
      <c r="L879" s="61" t="s">
        <v>102</v>
      </c>
      <c r="M879" s="44">
        <v>31663.15</v>
      </c>
      <c r="N879" s="38">
        <v>4</v>
      </c>
      <c r="O879" s="38">
        <v>20</v>
      </c>
      <c r="P879" s="17">
        <v>0.2</v>
      </c>
      <c r="Q879" s="16">
        <v>6332.63</v>
      </c>
      <c r="R879" s="16">
        <v>25330.52</v>
      </c>
      <c r="S879" s="16">
        <f>(R879/($R$882+$R$922+$R$944))*Notes!$G$47</f>
        <v>20969.07581940218</v>
      </c>
      <c r="T879" s="16">
        <v>0</v>
      </c>
      <c r="U879" s="16">
        <v>0</v>
      </c>
      <c r="V879" s="16">
        <f t="shared" si="224"/>
        <v>20969.080000000002</v>
      </c>
      <c r="W879" s="79">
        <f t="shared" si="225"/>
        <v>4.3095001168467313E-4</v>
      </c>
      <c r="X879" s="75">
        <f t="shared" si="226"/>
        <v>19392.75</v>
      </c>
      <c r="Y879" s="75">
        <f t="shared" si="227"/>
        <v>68.52</v>
      </c>
      <c r="Z879" s="82">
        <f t="shared" si="228"/>
        <v>19461.27</v>
      </c>
    </row>
    <row r="880" spans="1:26" s="5" customFormat="1" ht="15" x14ac:dyDescent="0.2">
      <c r="A880" s="37">
        <v>877</v>
      </c>
      <c r="B880" s="177">
        <v>4.0999999999999996</v>
      </c>
      <c r="C880" s="177" t="s">
        <v>205</v>
      </c>
      <c r="D880" s="37" t="s">
        <v>279</v>
      </c>
      <c r="E880" s="66" t="s">
        <v>289</v>
      </c>
      <c r="F880" s="66" t="s">
        <v>67</v>
      </c>
      <c r="G880" s="38">
        <v>2019</v>
      </c>
      <c r="H880" s="46">
        <v>1</v>
      </c>
      <c r="I880" s="67" t="s">
        <v>144</v>
      </c>
      <c r="J880" s="16">
        <v>8579</v>
      </c>
      <c r="K880" s="16">
        <v>8579</v>
      </c>
      <c r="L880" s="61" t="s">
        <v>102</v>
      </c>
      <c r="M880" s="44">
        <v>10019.35</v>
      </c>
      <c r="N880" s="38">
        <v>3</v>
      </c>
      <c r="O880" s="38">
        <v>5</v>
      </c>
      <c r="P880" s="17">
        <v>0.6</v>
      </c>
      <c r="Q880" s="16">
        <v>6011.61</v>
      </c>
      <c r="R880" s="16">
        <v>4007.74</v>
      </c>
      <c r="S880" s="16">
        <f>(R880/($R$882+$R$922+$R$944))*Notes!$G$47</f>
        <v>3317.6817500963621</v>
      </c>
      <c r="T880" s="16">
        <v>0</v>
      </c>
      <c r="U880" s="16">
        <v>0</v>
      </c>
      <c r="V880" s="16">
        <f t="shared" si="224"/>
        <v>3317.68</v>
      </c>
      <c r="W880" s="79">
        <f t="shared" si="225"/>
        <v>6.8183927705269193E-5</v>
      </c>
      <c r="X880" s="75">
        <f t="shared" si="226"/>
        <v>3068.28</v>
      </c>
      <c r="Y880" s="75">
        <f t="shared" si="227"/>
        <v>10.84</v>
      </c>
      <c r="Z880" s="82">
        <f t="shared" si="228"/>
        <v>3079.1200000000003</v>
      </c>
    </row>
    <row r="881" spans="1:26" s="5" customFormat="1" ht="15" x14ac:dyDescent="0.2">
      <c r="A881" s="37">
        <v>878</v>
      </c>
      <c r="B881" s="177">
        <v>4.0999999999999996</v>
      </c>
      <c r="C881" s="177" t="s">
        <v>205</v>
      </c>
      <c r="D881" s="37" t="s">
        <v>279</v>
      </c>
      <c r="E881" s="66" t="s">
        <v>296</v>
      </c>
      <c r="F881" s="66" t="s">
        <v>68</v>
      </c>
      <c r="G881" s="38">
        <v>2020</v>
      </c>
      <c r="H881" s="46">
        <v>1</v>
      </c>
      <c r="I881" s="67" t="s">
        <v>144</v>
      </c>
      <c r="J881" s="16">
        <v>41875.870000000003</v>
      </c>
      <c r="K881" s="16">
        <v>41875.870000000003</v>
      </c>
      <c r="L881" s="61" t="s">
        <v>102</v>
      </c>
      <c r="M881" s="44">
        <v>48117.440000000002</v>
      </c>
      <c r="N881" s="38">
        <v>2</v>
      </c>
      <c r="O881" s="38">
        <v>20</v>
      </c>
      <c r="P881" s="17">
        <v>0.1</v>
      </c>
      <c r="Q881" s="16">
        <v>4811.74</v>
      </c>
      <c r="R881" s="16">
        <v>43305.7</v>
      </c>
      <c r="S881" s="16">
        <f>(R881/($R$882+$R$922+$R$944))*Notes!$G$47</f>
        <v>35849.26431483779</v>
      </c>
      <c r="T881" s="16">
        <v>0</v>
      </c>
      <c r="U881" s="16">
        <v>0</v>
      </c>
      <c r="V881" s="16">
        <f t="shared" si="224"/>
        <v>35849.26</v>
      </c>
      <c r="W881" s="79">
        <f t="shared" si="225"/>
        <v>7.367628439534249E-4</v>
      </c>
      <c r="X881" s="75">
        <f t="shared" si="226"/>
        <v>33154.33</v>
      </c>
      <c r="Y881" s="75">
        <f t="shared" si="227"/>
        <v>117.15</v>
      </c>
      <c r="Z881" s="82">
        <f t="shared" si="228"/>
        <v>33271.480000000003</v>
      </c>
    </row>
    <row r="882" spans="1:26" s="5" customFormat="1" ht="15" x14ac:dyDescent="0.2">
      <c r="A882" s="62">
        <v>879</v>
      </c>
      <c r="B882" s="62"/>
      <c r="C882" s="62"/>
      <c r="D882" s="62" t="s">
        <v>297</v>
      </c>
      <c r="E882" s="70"/>
      <c r="F882" s="70"/>
      <c r="G882" s="49"/>
      <c r="H882" s="50"/>
      <c r="I882" s="71"/>
      <c r="J882" s="39"/>
      <c r="K882" s="40">
        <f>SUM(K866:K881)</f>
        <v>223631.18999999997</v>
      </c>
      <c r="L882" s="40"/>
      <c r="M882" s="40">
        <f>SUM(M866:M881)</f>
        <v>331465.65999999997</v>
      </c>
      <c r="N882" s="49"/>
      <c r="O882" s="49"/>
      <c r="P882" s="59"/>
      <c r="Q882" s="40">
        <f t="shared" ref="Q882:Y882" si="229">SUM(Q866:Q881)</f>
        <v>255253.30999999994</v>
      </c>
      <c r="R882" s="40">
        <f t="shared" si="229"/>
        <v>76212.350000000006</v>
      </c>
      <c r="S882" s="40">
        <f>SUM(S866:S881)</f>
        <v>63090.001528780922</v>
      </c>
      <c r="T882" s="40">
        <f>SUM(T866:T881)</f>
        <v>0</v>
      </c>
      <c r="U882" s="40">
        <f t="shared" si="229"/>
        <v>0</v>
      </c>
      <c r="V882" s="40">
        <f t="shared" si="229"/>
        <v>63090</v>
      </c>
      <c r="W882" s="80">
        <f t="shared" si="229"/>
        <v>1.296606061743578E-3</v>
      </c>
      <c r="X882" s="40">
        <f t="shared" si="229"/>
        <v>58347.28</v>
      </c>
      <c r="Y882" s="40">
        <f t="shared" si="229"/>
        <v>206.16000000000003</v>
      </c>
      <c r="Z882" s="40">
        <f>SUM(Z866:Z881)</f>
        <v>58553.440000000002</v>
      </c>
    </row>
    <row r="883" spans="1:26" s="5" customFormat="1" ht="15" x14ac:dyDescent="0.2">
      <c r="A883" s="37">
        <v>880</v>
      </c>
      <c r="B883" s="177">
        <v>4.0999999999999996</v>
      </c>
      <c r="C883" s="177" t="s">
        <v>205</v>
      </c>
      <c r="D883" s="37" t="s">
        <v>298</v>
      </c>
      <c r="E883" s="66" t="s">
        <v>299</v>
      </c>
      <c r="F883" s="66" t="s">
        <v>62</v>
      </c>
      <c r="G883" s="38">
        <v>2001</v>
      </c>
      <c r="H883" s="46">
        <v>1</v>
      </c>
      <c r="I883" s="67" t="s">
        <v>171</v>
      </c>
      <c r="J883" s="16">
        <v>7959.98</v>
      </c>
      <c r="K883" s="16">
        <v>7959.98</v>
      </c>
      <c r="L883" s="61" t="s">
        <v>102</v>
      </c>
      <c r="M883" s="44">
        <v>16533.62</v>
      </c>
      <c r="N883" s="38">
        <v>21</v>
      </c>
      <c r="O883" s="38">
        <v>10</v>
      </c>
      <c r="P883" s="17">
        <v>1</v>
      </c>
      <c r="Q883" s="16">
        <v>16533.62</v>
      </c>
      <c r="R883" s="16">
        <v>0</v>
      </c>
      <c r="S883" s="16">
        <f>(R883/($R$882+$R$922+$R$944))*Notes!$G$47</f>
        <v>0</v>
      </c>
      <c r="T883" s="16">
        <v>0</v>
      </c>
      <c r="U883" s="16">
        <v>0</v>
      </c>
      <c r="V883" s="16">
        <f t="shared" ref="V883:V921" si="230">ROUND(S883+T883+U883,2)</f>
        <v>0</v>
      </c>
      <c r="W883" s="79">
        <f t="shared" ref="W883:W946" si="231">V883/($V$1418)</f>
        <v>0</v>
      </c>
      <c r="X883" s="75">
        <f t="shared" ref="X883:X921" si="232">ROUND(W883*($X$1),2)</f>
        <v>0</v>
      </c>
      <c r="Y883" s="75">
        <f t="shared" ref="Y883:Y921" si="233">ROUND(W883*$Y$2,2)</f>
        <v>0</v>
      </c>
      <c r="Z883" s="82">
        <f t="shared" ref="Z883:Z921" si="234">X883+Y883</f>
        <v>0</v>
      </c>
    </row>
    <row r="884" spans="1:26" s="5" customFormat="1" ht="15" x14ac:dyDescent="0.2">
      <c r="A884" s="37">
        <v>881</v>
      </c>
      <c r="B884" s="177">
        <v>4.0999999999999996</v>
      </c>
      <c r="C884" s="177" t="s">
        <v>205</v>
      </c>
      <c r="D884" s="37" t="s">
        <v>298</v>
      </c>
      <c r="E884" s="66" t="s">
        <v>300</v>
      </c>
      <c r="F884" s="66" t="s">
        <v>63</v>
      </c>
      <c r="G884" s="38">
        <v>2003</v>
      </c>
      <c r="H884" s="46">
        <v>1</v>
      </c>
      <c r="I884" s="67" t="s">
        <v>144</v>
      </c>
      <c r="J884" s="16">
        <v>14384.95</v>
      </c>
      <c r="K884" s="16">
        <v>14384.95</v>
      </c>
      <c r="L884" s="61" t="s">
        <v>102</v>
      </c>
      <c r="M884" s="44">
        <v>28312.18</v>
      </c>
      <c r="N884" s="38">
        <v>19</v>
      </c>
      <c r="O884" s="38">
        <v>5</v>
      </c>
      <c r="P884" s="17">
        <v>1</v>
      </c>
      <c r="Q884" s="16">
        <v>28312.18</v>
      </c>
      <c r="R884" s="16">
        <v>0</v>
      </c>
      <c r="S884" s="16">
        <f>(R884/($R$882+$R$922+$R$944))*Notes!$G$47</f>
        <v>0</v>
      </c>
      <c r="T884" s="16">
        <v>0</v>
      </c>
      <c r="U884" s="16">
        <v>0</v>
      </c>
      <c r="V884" s="16">
        <f t="shared" si="230"/>
        <v>0</v>
      </c>
      <c r="W884" s="79">
        <f t="shared" si="231"/>
        <v>0</v>
      </c>
      <c r="X884" s="75">
        <f t="shared" si="232"/>
        <v>0</v>
      </c>
      <c r="Y884" s="75">
        <f t="shared" si="233"/>
        <v>0</v>
      </c>
      <c r="Z884" s="82">
        <f t="shared" si="234"/>
        <v>0</v>
      </c>
    </row>
    <row r="885" spans="1:26" s="5" customFormat="1" ht="15" x14ac:dyDescent="0.2">
      <c r="A885" s="37">
        <v>882</v>
      </c>
      <c r="B885" s="177">
        <v>4.0999999999999996</v>
      </c>
      <c r="C885" s="177" t="s">
        <v>205</v>
      </c>
      <c r="D885" s="37" t="s">
        <v>298</v>
      </c>
      <c r="E885" s="66" t="s">
        <v>301</v>
      </c>
      <c r="F885" s="66" t="s">
        <v>62</v>
      </c>
      <c r="G885" s="38">
        <v>2010</v>
      </c>
      <c r="H885" s="46">
        <v>1</v>
      </c>
      <c r="I885" s="67" t="s">
        <v>144</v>
      </c>
      <c r="J885" s="16">
        <v>699</v>
      </c>
      <c r="K885" s="16">
        <v>699</v>
      </c>
      <c r="L885" s="61" t="s">
        <v>102</v>
      </c>
      <c r="M885" s="44">
        <v>1046.6300000000001</v>
      </c>
      <c r="N885" s="38">
        <v>12</v>
      </c>
      <c r="O885" s="38">
        <v>5</v>
      </c>
      <c r="P885" s="17">
        <v>1</v>
      </c>
      <c r="Q885" s="16">
        <v>1046.6300000000001</v>
      </c>
      <c r="R885" s="16">
        <v>0</v>
      </c>
      <c r="S885" s="16">
        <f>(R885/($R$882+$R$922+$R$944))*Notes!$G$47</f>
        <v>0</v>
      </c>
      <c r="T885" s="16">
        <v>0</v>
      </c>
      <c r="U885" s="16">
        <v>0</v>
      </c>
      <c r="V885" s="16">
        <f t="shared" si="230"/>
        <v>0</v>
      </c>
      <c r="W885" s="79">
        <f t="shared" si="231"/>
        <v>0</v>
      </c>
      <c r="X885" s="75">
        <f t="shared" si="232"/>
        <v>0</v>
      </c>
      <c r="Y885" s="75">
        <f t="shared" si="233"/>
        <v>0</v>
      </c>
      <c r="Z885" s="82">
        <f t="shared" si="234"/>
        <v>0</v>
      </c>
    </row>
    <row r="886" spans="1:26" s="5" customFormat="1" ht="15" x14ac:dyDescent="0.2">
      <c r="A886" s="37">
        <v>883</v>
      </c>
      <c r="B886" s="177">
        <v>4.0999999999999996</v>
      </c>
      <c r="C886" s="177" t="s">
        <v>205</v>
      </c>
      <c r="D886" s="37" t="s">
        <v>298</v>
      </c>
      <c r="E886" s="66" t="s">
        <v>302</v>
      </c>
      <c r="F886" s="66" t="s">
        <v>63</v>
      </c>
      <c r="G886" s="38">
        <v>2010</v>
      </c>
      <c r="H886" s="46">
        <v>1</v>
      </c>
      <c r="I886" s="67" t="s">
        <v>144</v>
      </c>
      <c r="J886" s="16">
        <v>5400</v>
      </c>
      <c r="K886" s="16">
        <v>5400</v>
      </c>
      <c r="L886" s="61" t="s">
        <v>102</v>
      </c>
      <c r="M886" s="44">
        <v>8085.58</v>
      </c>
      <c r="N886" s="38">
        <v>12</v>
      </c>
      <c r="O886" s="38">
        <v>5</v>
      </c>
      <c r="P886" s="17">
        <v>1</v>
      </c>
      <c r="Q886" s="16">
        <v>8085.58</v>
      </c>
      <c r="R886" s="16">
        <v>0</v>
      </c>
      <c r="S886" s="16">
        <f>(R886/($R$882+$R$922+$R$944))*Notes!$G$47</f>
        <v>0</v>
      </c>
      <c r="T886" s="16">
        <v>0</v>
      </c>
      <c r="U886" s="16">
        <v>0</v>
      </c>
      <c r="V886" s="16">
        <f t="shared" si="230"/>
        <v>0</v>
      </c>
      <c r="W886" s="79">
        <f t="shared" si="231"/>
        <v>0</v>
      </c>
      <c r="X886" s="75">
        <f t="shared" si="232"/>
        <v>0</v>
      </c>
      <c r="Y886" s="75">
        <f t="shared" si="233"/>
        <v>0</v>
      </c>
      <c r="Z886" s="82">
        <f t="shared" si="234"/>
        <v>0</v>
      </c>
    </row>
    <row r="887" spans="1:26" s="5" customFormat="1" ht="15" x14ac:dyDescent="0.2">
      <c r="A887" s="37">
        <v>884</v>
      </c>
      <c r="B887" s="177">
        <v>4.0999999999999996</v>
      </c>
      <c r="C887" s="177" t="s">
        <v>205</v>
      </c>
      <c r="D887" s="37" t="s">
        <v>298</v>
      </c>
      <c r="E887" s="66" t="s">
        <v>303</v>
      </c>
      <c r="F887" s="66" t="s">
        <v>61</v>
      </c>
      <c r="G887" s="38">
        <v>2010</v>
      </c>
      <c r="H887" s="46">
        <v>1</v>
      </c>
      <c r="I887" s="67" t="s">
        <v>144</v>
      </c>
      <c r="J887" s="16">
        <v>11309</v>
      </c>
      <c r="K887" s="16">
        <v>11309</v>
      </c>
      <c r="L887" s="61" t="s">
        <v>102</v>
      </c>
      <c r="M887" s="44">
        <v>16933.3</v>
      </c>
      <c r="N887" s="38">
        <v>12</v>
      </c>
      <c r="O887" s="38">
        <v>5</v>
      </c>
      <c r="P887" s="17">
        <v>1</v>
      </c>
      <c r="Q887" s="16">
        <v>16933.3</v>
      </c>
      <c r="R887" s="16">
        <v>0</v>
      </c>
      <c r="S887" s="16">
        <f>(R887/($R$882+$R$922+$R$944))*Notes!$G$47</f>
        <v>0</v>
      </c>
      <c r="T887" s="16">
        <v>0</v>
      </c>
      <c r="U887" s="16">
        <v>0</v>
      </c>
      <c r="V887" s="16">
        <f t="shared" si="230"/>
        <v>0</v>
      </c>
      <c r="W887" s="79">
        <f t="shared" si="231"/>
        <v>0</v>
      </c>
      <c r="X887" s="75">
        <f t="shared" si="232"/>
        <v>0</v>
      </c>
      <c r="Y887" s="75">
        <f t="shared" si="233"/>
        <v>0</v>
      </c>
      <c r="Z887" s="82">
        <f t="shared" si="234"/>
        <v>0</v>
      </c>
    </row>
    <row r="888" spans="1:26" s="5" customFormat="1" ht="15" x14ac:dyDescent="0.2">
      <c r="A888" s="37">
        <v>885</v>
      </c>
      <c r="B888" s="177">
        <v>4.0999999999999996</v>
      </c>
      <c r="C888" s="177" t="s">
        <v>205</v>
      </c>
      <c r="D888" s="37" t="s">
        <v>298</v>
      </c>
      <c r="E888" s="66" t="s">
        <v>304</v>
      </c>
      <c r="F888" s="66" t="s">
        <v>61</v>
      </c>
      <c r="G888" s="38">
        <v>2010</v>
      </c>
      <c r="H888" s="46">
        <v>1</v>
      </c>
      <c r="I888" s="67" t="s">
        <v>144</v>
      </c>
      <c r="J888" s="16">
        <v>10209</v>
      </c>
      <c r="K888" s="16">
        <v>10209</v>
      </c>
      <c r="L888" s="61" t="s">
        <v>102</v>
      </c>
      <c r="M888" s="44">
        <v>15286.23</v>
      </c>
      <c r="N888" s="38">
        <v>12</v>
      </c>
      <c r="O888" s="38">
        <v>5</v>
      </c>
      <c r="P888" s="17">
        <v>1</v>
      </c>
      <c r="Q888" s="16">
        <v>15286.23</v>
      </c>
      <c r="R888" s="16">
        <v>0</v>
      </c>
      <c r="S888" s="16">
        <f>(R888/($R$882+$R$922+$R$944))*Notes!$G$47</f>
        <v>0</v>
      </c>
      <c r="T888" s="16">
        <v>0</v>
      </c>
      <c r="U888" s="16">
        <v>0</v>
      </c>
      <c r="V888" s="16">
        <f t="shared" si="230"/>
        <v>0</v>
      </c>
      <c r="W888" s="79">
        <f t="shared" si="231"/>
        <v>0</v>
      </c>
      <c r="X888" s="75">
        <f t="shared" si="232"/>
        <v>0</v>
      </c>
      <c r="Y888" s="75">
        <f t="shared" si="233"/>
        <v>0</v>
      </c>
      <c r="Z888" s="82">
        <f t="shared" si="234"/>
        <v>0</v>
      </c>
    </row>
    <row r="889" spans="1:26" s="5" customFormat="1" ht="15" x14ac:dyDescent="0.2">
      <c r="A889" s="37">
        <v>886</v>
      </c>
      <c r="B889" s="177">
        <v>4.0999999999999996</v>
      </c>
      <c r="C889" s="177" t="s">
        <v>205</v>
      </c>
      <c r="D889" s="37" t="s">
        <v>298</v>
      </c>
      <c r="E889" s="66" t="s">
        <v>305</v>
      </c>
      <c r="F889" s="66" t="s">
        <v>62</v>
      </c>
      <c r="G889" s="38">
        <v>2010</v>
      </c>
      <c r="H889" s="46">
        <v>1</v>
      </c>
      <c r="I889" s="67" t="s">
        <v>144</v>
      </c>
      <c r="J889" s="16">
        <v>175</v>
      </c>
      <c r="K889" s="16">
        <v>175</v>
      </c>
      <c r="L889" s="61" t="s">
        <v>102</v>
      </c>
      <c r="M889" s="44">
        <v>262.02999999999997</v>
      </c>
      <c r="N889" s="38">
        <v>12</v>
      </c>
      <c r="O889" s="38">
        <v>5</v>
      </c>
      <c r="P889" s="17">
        <v>1</v>
      </c>
      <c r="Q889" s="16">
        <v>262.02999999999997</v>
      </c>
      <c r="R889" s="16">
        <v>0</v>
      </c>
      <c r="S889" s="16">
        <f>(R889/($R$882+$R$922+$R$944))*Notes!$G$47</f>
        <v>0</v>
      </c>
      <c r="T889" s="16">
        <v>0</v>
      </c>
      <c r="U889" s="16">
        <v>0</v>
      </c>
      <c r="V889" s="16">
        <f t="shared" si="230"/>
        <v>0</v>
      </c>
      <c r="W889" s="79">
        <f t="shared" si="231"/>
        <v>0</v>
      </c>
      <c r="X889" s="75">
        <f t="shared" si="232"/>
        <v>0</v>
      </c>
      <c r="Y889" s="75">
        <f t="shared" si="233"/>
        <v>0</v>
      </c>
      <c r="Z889" s="82">
        <f t="shared" si="234"/>
        <v>0</v>
      </c>
    </row>
    <row r="890" spans="1:26" s="5" customFormat="1" ht="15" x14ac:dyDescent="0.2">
      <c r="A890" s="37">
        <v>887</v>
      </c>
      <c r="B890" s="177">
        <v>4.0999999999999996</v>
      </c>
      <c r="C890" s="177" t="s">
        <v>205</v>
      </c>
      <c r="D890" s="37" t="s">
        <v>298</v>
      </c>
      <c r="E890" s="66" t="s">
        <v>306</v>
      </c>
      <c r="F890" s="66" t="s">
        <v>62</v>
      </c>
      <c r="G890" s="38">
        <v>2010</v>
      </c>
      <c r="H890" s="46">
        <v>1</v>
      </c>
      <c r="I890" s="67" t="s">
        <v>144</v>
      </c>
      <c r="J890" s="16">
        <v>995.5</v>
      </c>
      <c r="K890" s="16">
        <v>995.5</v>
      </c>
      <c r="L890" s="61" t="s">
        <v>102</v>
      </c>
      <c r="M890" s="44">
        <v>1490.59</v>
      </c>
      <c r="N890" s="38">
        <v>12</v>
      </c>
      <c r="O890" s="38">
        <v>5</v>
      </c>
      <c r="P890" s="17">
        <v>1</v>
      </c>
      <c r="Q890" s="16">
        <v>1490.59</v>
      </c>
      <c r="R890" s="16">
        <v>0</v>
      </c>
      <c r="S890" s="16">
        <f>(R890/($R$882+$R$922+$R$944))*Notes!$G$47</f>
        <v>0</v>
      </c>
      <c r="T890" s="16">
        <v>0</v>
      </c>
      <c r="U890" s="16">
        <v>0</v>
      </c>
      <c r="V890" s="16">
        <f t="shared" si="230"/>
        <v>0</v>
      </c>
      <c r="W890" s="79">
        <f t="shared" si="231"/>
        <v>0</v>
      </c>
      <c r="X890" s="75">
        <f t="shared" si="232"/>
        <v>0</v>
      </c>
      <c r="Y890" s="75">
        <f t="shared" si="233"/>
        <v>0</v>
      </c>
      <c r="Z890" s="82">
        <f t="shared" si="234"/>
        <v>0</v>
      </c>
    </row>
    <row r="891" spans="1:26" s="5" customFormat="1" ht="15" x14ac:dyDescent="0.2">
      <c r="A891" s="37">
        <v>888</v>
      </c>
      <c r="B891" s="177">
        <v>4.0999999999999996</v>
      </c>
      <c r="C891" s="177" t="s">
        <v>205</v>
      </c>
      <c r="D891" s="37" t="s">
        <v>298</v>
      </c>
      <c r="E891" s="66" t="s">
        <v>307</v>
      </c>
      <c r="F891" s="66" t="s">
        <v>63</v>
      </c>
      <c r="G891" s="38">
        <v>2011</v>
      </c>
      <c r="H891" s="46">
        <v>1</v>
      </c>
      <c r="I891" s="67" t="s">
        <v>171</v>
      </c>
      <c r="J891" s="16">
        <v>19387.93</v>
      </c>
      <c r="K891" s="16">
        <v>19387.93</v>
      </c>
      <c r="L891" s="61" t="s">
        <v>102</v>
      </c>
      <c r="M891" s="44">
        <v>28162.73</v>
      </c>
      <c r="N891" s="38">
        <v>11</v>
      </c>
      <c r="O891" s="38">
        <v>5</v>
      </c>
      <c r="P891" s="17">
        <v>1</v>
      </c>
      <c r="Q891" s="16">
        <v>28162.73</v>
      </c>
      <c r="R891" s="16">
        <v>0</v>
      </c>
      <c r="S891" s="16">
        <f>(R891/($R$882+$R$922+$R$944))*Notes!$G$47</f>
        <v>0</v>
      </c>
      <c r="T891" s="16">
        <v>0</v>
      </c>
      <c r="U891" s="16">
        <v>0</v>
      </c>
      <c r="V891" s="16">
        <f t="shared" si="230"/>
        <v>0</v>
      </c>
      <c r="W891" s="79">
        <f t="shared" si="231"/>
        <v>0</v>
      </c>
      <c r="X891" s="75">
        <f t="shared" si="232"/>
        <v>0</v>
      </c>
      <c r="Y891" s="75">
        <f t="shared" si="233"/>
        <v>0</v>
      </c>
      <c r="Z891" s="82">
        <f t="shared" si="234"/>
        <v>0</v>
      </c>
    </row>
    <row r="892" spans="1:26" s="5" customFormat="1" ht="15" x14ac:dyDescent="0.2">
      <c r="A892" s="37">
        <v>889</v>
      </c>
      <c r="B892" s="177">
        <v>4.0999999999999996</v>
      </c>
      <c r="C892" s="177" t="s">
        <v>205</v>
      </c>
      <c r="D892" s="37" t="s">
        <v>298</v>
      </c>
      <c r="E892" s="66" t="s">
        <v>308</v>
      </c>
      <c r="F892" s="66" t="s">
        <v>62</v>
      </c>
      <c r="G892" s="38">
        <v>2011</v>
      </c>
      <c r="H892" s="46">
        <v>3</v>
      </c>
      <c r="I892" s="67" t="s">
        <v>144</v>
      </c>
      <c r="J892" s="16">
        <v>1041.67</v>
      </c>
      <c r="K892" s="16">
        <v>3125</v>
      </c>
      <c r="L892" s="61" t="s">
        <v>102</v>
      </c>
      <c r="M892" s="44">
        <v>4539.3500000000004</v>
      </c>
      <c r="N892" s="38">
        <v>11</v>
      </c>
      <c r="O892" s="38">
        <v>5</v>
      </c>
      <c r="P892" s="17">
        <v>1</v>
      </c>
      <c r="Q892" s="16">
        <v>4539.3500000000004</v>
      </c>
      <c r="R892" s="16">
        <v>0</v>
      </c>
      <c r="S892" s="16">
        <f>(R892/($R$882+$R$922+$R$944))*Notes!$G$47</f>
        <v>0</v>
      </c>
      <c r="T892" s="16">
        <v>0</v>
      </c>
      <c r="U892" s="16">
        <v>0</v>
      </c>
      <c r="V892" s="16">
        <f t="shared" si="230"/>
        <v>0</v>
      </c>
      <c r="W892" s="79">
        <f t="shared" si="231"/>
        <v>0</v>
      </c>
      <c r="X892" s="75">
        <f t="shared" si="232"/>
        <v>0</v>
      </c>
      <c r="Y892" s="75">
        <f t="shared" si="233"/>
        <v>0</v>
      </c>
      <c r="Z892" s="82">
        <f t="shared" si="234"/>
        <v>0</v>
      </c>
    </row>
    <row r="893" spans="1:26" s="5" customFormat="1" ht="15" x14ac:dyDescent="0.2">
      <c r="A893" s="37">
        <v>890</v>
      </c>
      <c r="B893" s="177">
        <v>4.0999999999999996</v>
      </c>
      <c r="C893" s="177" t="s">
        <v>205</v>
      </c>
      <c r="D893" s="37" t="s">
        <v>298</v>
      </c>
      <c r="E893" s="66" t="s">
        <v>309</v>
      </c>
      <c r="F893" s="66" t="s">
        <v>62</v>
      </c>
      <c r="G893" s="38">
        <v>2012</v>
      </c>
      <c r="H893" s="46">
        <v>2</v>
      </c>
      <c r="I893" s="67" t="s">
        <v>144</v>
      </c>
      <c r="J893" s="16">
        <v>3250</v>
      </c>
      <c r="K893" s="16">
        <v>6500</v>
      </c>
      <c r="L893" s="61" t="s">
        <v>102</v>
      </c>
      <c r="M893" s="44">
        <v>9200.42</v>
      </c>
      <c r="N893" s="38">
        <v>10</v>
      </c>
      <c r="O893" s="38">
        <v>5</v>
      </c>
      <c r="P893" s="17">
        <v>1</v>
      </c>
      <c r="Q893" s="16">
        <v>9200.42</v>
      </c>
      <c r="R893" s="16">
        <v>0</v>
      </c>
      <c r="S893" s="16">
        <f>(R893/($R$882+$R$922+$R$944))*Notes!$G$47</f>
        <v>0</v>
      </c>
      <c r="T893" s="16">
        <v>0</v>
      </c>
      <c r="U893" s="16">
        <v>0</v>
      </c>
      <c r="V893" s="16">
        <f t="shared" si="230"/>
        <v>0</v>
      </c>
      <c r="W893" s="79">
        <f t="shared" si="231"/>
        <v>0</v>
      </c>
      <c r="X893" s="75">
        <f t="shared" si="232"/>
        <v>0</v>
      </c>
      <c r="Y893" s="75">
        <f t="shared" si="233"/>
        <v>0</v>
      </c>
      <c r="Z893" s="82">
        <f t="shared" si="234"/>
        <v>0</v>
      </c>
    </row>
    <row r="894" spans="1:26" s="5" customFormat="1" ht="15" x14ac:dyDescent="0.2">
      <c r="A894" s="37">
        <v>891</v>
      </c>
      <c r="B894" s="177">
        <v>4.0999999999999996</v>
      </c>
      <c r="C894" s="177" t="s">
        <v>205</v>
      </c>
      <c r="D894" s="37" t="s">
        <v>298</v>
      </c>
      <c r="E894" s="66" t="s">
        <v>310</v>
      </c>
      <c r="F894" s="66" t="s">
        <v>62</v>
      </c>
      <c r="G894" s="38">
        <v>2012</v>
      </c>
      <c r="H894" s="46">
        <v>1</v>
      </c>
      <c r="I894" s="67" t="s">
        <v>144</v>
      </c>
      <c r="J894" s="16">
        <v>5898.7</v>
      </c>
      <c r="K894" s="16">
        <v>5898.7</v>
      </c>
      <c r="L894" s="61" t="s">
        <v>102</v>
      </c>
      <c r="M894" s="44">
        <v>8349.31</v>
      </c>
      <c r="N894" s="38">
        <v>10</v>
      </c>
      <c r="O894" s="38">
        <v>5</v>
      </c>
      <c r="P894" s="17">
        <v>1</v>
      </c>
      <c r="Q894" s="16">
        <v>8349.31</v>
      </c>
      <c r="R894" s="16">
        <v>0</v>
      </c>
      <c r="S894" s="16">
        <f>(R894/($R$882+$R$922+$R$944))*Notes!$G$47</f>
        <v>0</v>
      </c>
      <c r="T894" s="16">
        <v>0</v>
      </c>
      <c r="U894" s="16">
        <v>0</v>
      </c>
      <c r="V894" s="16">
        <f t="shared" si="230"/>
        <v>0</v>
      </c>
      <c r="W894" s="79">
        <f t="shared" si="231"/>
        <v>0</v>
      </c>
      <c r="X894" s="75">
        <f t="shared" si="232"/>
        <v>0</v>
      </c>
      <c r="Y894" s="75">
        <f t="shared" si="233"/>
        <v>0</v>
      </c>
      <c r="Z894" s="82">
        <f t="shared" si="234"/>
        <v>0</v>
      </c>
    </row>
    <row r="895" spans="1:26" s="5" customFormat="1" ht="15" x14ac:dyDescent="0.2">
      <c r="A895" s="37">
        <v>892</v>
      </c>
      <c r="B895" s="177">
        <v>4.0999999999999996</v>
      </c>
      <c r="C895" s="177" t="s">
        <v>205</v>
      </c>
      <c r="D895" s="37" t="s">
        <v>298</v>
      </c>
      <c r="E895" s="66" t="s">
        <v>311</v>
      </c>
      <c r="F895" s="66" t="s">
        <v>63</v>
      </c>
      <c r="G895" s="38">
        <v>2012</v>
      </c>
      <c r="H895" s="46">
        <v>1</v>
      </c>
      <c r="I895" s="67" t="s">
        <v>144</v>
      </c>
      <c r="J895" s="16">
        <v>5000</v>
      </c>
      <c r="K895" s="16">
        <v>5000</v>
      </c>
      <c r="L895" s="61" t="s">
        <v>102</v>
      </c>
      <c r="M895" s="44">
        <v>7077.25</v>
      </c>
      <c r="N895" s="38">
        <v>10</v>
      </c>
      <c r="O895" s="38">
        <v>5</v>
      </c>
      <c r="P895" s="17">
        <v>1</v>
      </c>
      <c r="Q895" s="16">
        <v>7077.25</v>
      </c>
      <c r="R895" s="16">
        <v>0</v>
      </c>
      <c r="S895" s="16">
        <f>(R895/($R$882+$R$922+$R$944))*Notes!$G$47</f>
        <v>0</v>
      </c>
      <c r="T895" s="16">
        <v>0</v>
      </c>
      <c r="U895" s="16">
        <v>0</v>
      </c>
      <c r="V895" s="16">
        <f t="shared" si="230"/>
        <v>0</v>
      </c>
      <c r="W895" s="79">
        <f t="shared" si="231"/>
        <v>0</v>
      </c>
      <c r="X895" s="75">
        <f t="shared" si="232"/>
        <v>0</v>
      </c>
      <c r="Y895" s="75">
        <f t="shared" si="233"/>
        <v>0</v>
      </c>
      <c r="Z895" s="82">
        <f t="shared" si="234"/>
        <v>0</v>
      </c>
    </row>
    <row r="896" spans="1:26" s="5" customFormat="1" ht="15" x14ac:dyDescent="0.2">
      <c r="A896" s="37">
        <v>893</v>
      </c>
      <c r="B896" s="177">
        <v>4.0999999999999996</v>
      </c>
      <c r="C896" s="177" t="s">
        <v>205</v>
      </c>
      <c r="D896" s="37" t="s">
        <v>298</v>
      </c>
      <c r="E896" s="66" t="s">
        <v>312</v>
      </c>
      <c r="F896" s="66" t="s">
        <v>62</v>
      </c>
      <c r="G896" s="38">
        <v>2013</v>
      </c>
      <c r="H896" s="46">
        <v>1</v>
      </c>
      <c r="I896" s="67" t="s">
        <v>144</v>
      </c>
      <c r="J896" s="16">
        <v>750</v>
      </c>
      <c r="K896" s="16">
        <v>750</v>
      </c>
      <c r="L896" s="61" t="s">
        <v>102</v>
      </c>
      <c r="M896" s="44">
        <v>1035.01</v>
      </c>
      <c r="N896" s="38">
        <v>9</v>
      </c>
      <c r="O896" s="38">
        <v>5</v>
      </c>
      <c r="P896" s="17">
        <v>1</v>
      </c>
      <c r="Q896" s="16">
        <v>1035.01</v>
      </c>
      <c r="R896" s="16">
        <v>0</v>
      </c>
      <c r="S896" s="16">
        <f>(R896/($R$882+$R$922+$R$944))*Notes!$G$47</f>
        <v>0</v>
      </c>
      <c r="T896" s="16">
        <v>0</v>
      </c>
      <c r="U896" s="16">
        <v>0</v>
      </c>
      <c r="V896" s="16">
        <f t="shared" si="230"/>
        <v>0</v>
      </c>
      <c r="W896" s="79">
        <f t="shared" si="231"/>
        <v>0</v>
      </c>
      <c r="X896" s="75">
        <f t="shared" si="232"/>
        <v>0</v>
      </c>
      <c r="Y896" s="75">
        <f t="shared" si="233"/>
        <v>0</v>
      </c>
      <c r="Z896" s="82">
        <f t="shared" si="234"/>
        <v>0</v>
      </c>
    </row>
    <row r="897" spans="1:26" s="5" customFormat="1" ht="15" x14ac:dyDescent="0.2">
      <c r="A897" s="37">
        <v>894</v>
      </c>
      <c r="B897" s="177">
        <v>4.0999999999999996</v>
      </c>
      <c r="C897" s="177" t="s">
        <v>205</v>
      </c>
      <c r="D897" s="37" t="s">
        <v>298</v>
      </c>
      <c r="E897" s="66" t="s">
        <v>313</v>
      </c>
      <c r="F897" s="66" t="s">
        <v>62</v>
      </c>
      <c r="G897" s="38">
        <v>2013</v>
      </c>
      <c r="H897" s="46">
        <v>1</v>
      </c>
      <c r="I897" s="67" t="s">
        <v>144</v>
      </c>
      <c r="J897" s="16">
        <v>2737</v>
      </c>
      <c r="K897" s="16">
        <v>2737</v>
      </c>
      <c r="L897" s="61" t="s">
        <v>102</v>
      </c>
      <c r="M897" s="44">
        <v>3777.1</v>
      </c>
      <c r="N897" s="38">
        <v>9</v>
      </c>
      <c r="O897" s="38">
        <v>5</v>
      </c>
      <c r="P897" s="17">
        <v>1</v>
      </c>
      <c r="Q897" s="16">
        <v>3777.1</v>
      </c>
      <c r="R897" s="16">
        <v>0</v>
      </c>
      <c r="S897" s="16">
        <f>(R897/($R$882+$R$922+$R$944))*Notes!$G$47</f>
        <v>0</v>
      </c>
      <c r="T897" s="16">
        <v>0</v>
      </c>
      <c r="U897" s="16">
        <v>0</v>
      </c>
      <c r="V897" s="16">
        <f t="shared" si="230"/>
        <v>0</v>
      </c>
      <c r="W897" s="79">
        <f t="shared" si="231"/>
        <v>0</v>
      </c>
      <c r="X897" s="75">
        <f t="shared" si="232"/>
        <v>0</v>
      </c>
      <c r="Y897" s="75">
        <f t="shared" si="233"/>
        <v>0</v>
      </c>
      <c r="Z897" s="82">
        <f t="shared" si="234"/>
        <v>0</v>
      </c>
    </row>
    <row r="898" spans="1:26" s="5" customFormat="1" ht="15" x14ac:dyDescent="0.2">
      <c r="A898" s="37">
        <v>895</v>
      </c>
      <c r="B898" s="177">
        <v>4.0999999999999996</v>
      </c>
      <c r="C898" s="177" t="s">
        <v>205</v>
      </c>
      <c r="D898" s="37" t="s">
        <v>298</v>
      </c>
      <c r="E898" s="66" t="s">
        <v>314</v>
      </c>
      <c r="F898" s="66" t="s">
        <v>62</v>
      </c>
      <c r="G898" s="38">
        <v>2013</v>
      </c>
      <c r="H898" s="46">
        <v>2</v>
      </c>
      <c r="I898" s="67" t="s">
        <v>144</v>
      </c>
      <c r="J898" s="16">
        <v>3283.5</v>
      </c>
      <c r="K898" s="16">
        <v>6567</v>
      </c>
      <c r="L898" s="61" t="s">
        <v>102</v>
      </c>
      <c r="M898" s="44">
        <v>9062.56</v>
      </c>
      <c r="N898" s="38">
        <v>9</v>
      </c>
      <c r="O898" s="38">
        <v>5</v>
      </c>
      <c r="P898" s="17">
        <v>1</v>
      </c>
      <c r="Q898" s="16">
        <v>9062.56</v>
      </c>
      <c r="R898" s="16">
        <v>0</v>
      </c>
      <c r="S898" s="16">
        <f>(R898/($R$882+$R$922+$R$944))*Notes!$G$47</f>
        <v>0</v>
      </c>
      <c r="T898" s="16">
        <v>0</v>
      </c>
      <c r="U898" s="16">
        <v>0</v>
      </c>
      <c r="V898" s="16">
        <f t="shared" si="230"/>
        <v>0</v>
      </c>
      <c r="W898" s="79">
        <f t="shared" si="231"/>
        <v>0</v>
      </c>
      <c r="X898" s="75">
        <f t="shared" si="232"/>
        <v>0</v>
      </c>
      <c r="Y898" s="75">
        <f t="shared" si="233"/>
        <v>0</v>
      </c>
      <c r="Z898" s="82">
        <f t="shared" si="234"/>
        <v>0</v>
      </c>
    </row>
    <row r="899" spans="1:26" s="5" customFormat="1" ht="15" x14ac:dyDescent="0.2">
      <c r="A899" s="37">
        <v>896</v>
      </c>
      <c r="B899" s="177">
        <v>4.0999999999999996</v>
      </c>
      <c r="C899" s="177" t="s">
        <v>205</v>
      </c>
      <c r="D899" s="37" t="s">
        <v>298</v>
      </c>
      <c r="E899" s="66" t="s">
        <v>315</v>
      </c>
      <c r="F899" s="66" t="s">
        <v>62</v>
      </c>
      <c r="G899" s="38">
        <v>2013</v>
      </c>
      <c r="H899" s="46">
        <v>1</v>
      </c>
      <c r="I899" s="67" t="s">
        <v>144</v>
      </c>
      <c r="J899" s="16">
        <v>370</v>
      </c>
      <c r="K899" s="16">
        <v>370</v>
      </c>
      <c r="L899" s="61" t="s">
        <v>102</v>
      </c>
      <c r="M899" s="44">
        <v>510.61</v>
      </c>
      <c r="N899" s="38">
        <v>9</v>
      </c>
      <c r="O899" s="38">
        <v>5</v>
      </c>
      <c r="P899" s="17">
        <v>1</v>
      </c>
      <c r="Q899" s="16">
        <v>510.61</v>
      </c>
      <c r="R899" s="16">
        <v>0</v>
      </c>
      <c r="S899" s="16">
        <f>(R899/($R$882+$R$922+$R$944))*Notes!$G$47</f>
        <v>0</v>
      </c>
      <c r="T899" s="16">
        <v>0</v>
      </c>
      <c r="U899" s="16">
        <v>0</v>
      </c>
      <c r="V899" s="16">
        <f t="shared" si="230"/>
        <v>0</v>
      </c>
      <c r="W899" s="79">
        <f t="shared" si="231"/>
        <v>0</v>
      </c>
      <c r="X899" s="75">
        <f t="shared" si="232"/>
        <v>0</v>
      </c>
      <c r="Y899" s="75">
        <f t="shared" si="233"/>
        <v>0</v>
      </c>
      <c r="Z899" s="82">
        <f t="shared" si="234"/>
        <v>0</v>
      </c>
    </row>
    <row r="900" spans="1:26" s="5" customFormat="1" ht="15" x14ac:dyDescent="0.2">
      <c r="A900" s="37">
        <v>897</v>
      </c>
      <c r="B900" s="177">
        <v>4.0999999999999996</v>
      </c>
      <c r="C900" s="177" t="s">
        <v>205</v>
      </c>
      <c r="D900" s="37" t="s">
        <v>298</v>
      </c>
      <c r="E900" s="66" t="s">
        <v>316</v>
      </c>
      <c r="F900" s="66" t="s">
        <v>60</v>
      </c>
      <c r="G900" s="38">
        <v>2013</v>
      </c>
      <c r="H900" s="46">
        <v>1</v>
      </c>
      <c r="I900" s="67" t="s">
        <v>144</v>
      </c>
      <c r="J900" s="16">
        <v>4782</v>
      </c>
      <c r="K900" s="16">
        <v>4782</v>
      </c>
      <c r="L900" s="61" t="s">
        <v>102</v>
      </c>
      <c r="M900" s="44">
        <v>6599.23</v>
      </c>
      <c r="N900" s="38">
        <v>9</v>
      </c>
      <c r="O900" s="38">
        <v>10</v>
      </c>
      <c r="P900" s="17">
        <v>0.9</v>
      </c>
      <c r="Q900" s="16">
        <v>5939.31</v>
      </c>
      <c r="R900" s="16">
        <v>659.92</v>
      </c>
      <c r="S900" s="16">
        <f>(R900/($R$882+$R$922+$R$944))*Notes!$G$47</f>
        <v>546.29405613228175</v>
      </c>
      <c r="T900" s="16">
        <v>0</v>
      </c>
      <c r="U900" s="16">
        <v>0</v>
      </c>
      <c r="V900" s="16">
        <f t="shared" si="230"/>
        <v>546.29</v>
      </c>
      <c r="W900" s="79">
        <f t="shared" si="231"/>
        <v>1.1227182207479777E-5</v>
      </c>
      <c r="X900" s="75">
        <f t="shared" si="232"/>
        <v>505.22</v>
      </c>
      <c r="Y900" s="75">
        <f t="shared" si="233"/>
        <v>1.79</v>
      </c>
      <c r="Z900" s="82">
        <f t="shared" si="234"/>
        <v>507.01000000000005</v>
      </c>
    </row>
    <row r="901" spans="1:26" s="5" customFormat="1" ht="15" x14ac:dyDescent="0.2">
      <c r="A901" s="37">
        <v>898</v>
      </c>
      <c r="B901" s="177">
        <v>4.0999999999999996</v>
      </c>
      <c r="C901" s="177" t="s">
        <v>205</v>
      </c>
      <c r="D901" s="37" t="s">
        <v>298</v>
      </c>
      <c r="E901" s="66" t="s">
        <v>317</v>
      </c>
      <c r="F901" s="66" t="s">
        <v>62</v>
      </c>
      <c r="G901" s="38">
        <v>2014</v>
      </c>
      <c r="H901" s="46">
        <v>4</v>
      </c>
      <c r="I901" s="67" t="s">
        <v>144</v>
      </c>
      <c r="J901" s="16">
        <v>3910</v>
      </c>
      <c r="K901" s="16">
        <v>15640</v>
      </c>
      <c r="L901" s="61" t="s">
        <v>102</v>
      </c>
      <c r="M901" s="44">
        <v>21013.360000000001</v>
      </c>
      <c r="N901" s="38">
        <v>8</v>
      </c>
      <c r="O901" s="38">
        <v>5</v>
      </c>
      <c r="P901" s="17">
        <v>1</v>
      </c>
      <c r="Q901" s="16">
        <v>21013.360000000001</v>
      </c>
      <c r="R901" s="16">
        <v>0</v>
      </c>
      <c r="S901" s="16">
        <f>(R901/($R$882+$R$922+$R$944))*Notes!$G$47</f>
        <v>0</v>
      </c>
      <c r="T901" s="16">
        <v>0</v>
      </c>
      <c r="U901" s="16">
        <v>0</v>
      </c>
      <c r="V901" s="16">
        <f t="shared" si="230"/>
        <v>0</v>
      </c>
      <c r="W901" s="79">
        <f t="shared" si="231"/>
        <v>0</v>
      </c>
      <c r="X901" s="75">
        <f t="shared" si="232"/>
        <v>0</v>
      </c>
      <c r="Y901" s="75">
        <f t="shared" si="233"/>
        <v>0</v>
      </c>
      <c r="Z901" s="82">
        <f t="shared" si="234"/>
        <v>0</v>
      </c>
    </row>
    <row r="902" spans="1:26" s="5" customFormat="1" ht="15" x14ac:dyDescent="0.2">
      <c r="A902" s="37">
        <v>899</v>
      </c>
      <c r="B902" s="177">
        <v>4.0999999999999996</v>
      </c>
      <c r="C902" s="177" t="s">
        <v>205</v>
      </c>
      <c r="D902" s="37" t="s">
        <v>298</v>
      </c>
      <c r="E902" s="66" t="s">
        <v>318</v>
      </c>
      <c r="F902" s="66" t="s">
        <v>62</v>
      </c>
      <c r="G902" s="38">
        <v>2014</v>
      </c>
      <c r="H902" s="46">
        <v>1</v>
      </c>
      <c r="I902" s="67" t="s">
        <v>144</v>
      </c>
      <c r="J902" s="16">
        <v>884</v>
      </c>
      <c r="K902" s="16">
        <v>884</v>
      </c>
      <c r="L902" s="61" t="s">
        <v>102</v>
      </c>
      <c r="M902" s="44">
        <v>1187.71</v>
      </c>
      <c r="N902" s="38">
        <v>8</v>
      </c>
      <c r="O902" s="38">
        <v>5</v>
      </c>
      <c r="P902" s="17">
        <v>1</v>
      </c>
      <c r="Q902" s="16">
        <v>1187.71</v>
      </c>
      <c r="R902" s="16">
        <v>0</v>
      </c>
      <c r="S902" s="16">
        <f>(R902/($R$882+$R$922+$R$944))*Notes!$G$47</f>
        <v>0</v>
      </c>
      <c r="T902" s="16">
        <v>0</v>
      </c>
      <c r="U902" s="16">
        <v>0</v>
      </c>
      <c r="V902" s="16">
        <f t="shared" si="230"/>
        <v>0</v>
      </c>
      <c r="W902" s="79">
        <f t="shared" si="231"/>
        <v>0</v>
      </c>
      <c r="X902" s="75">
        <f t="shared" si="232"/>
        <v>0</v>
      </c>
      <c r="Y902" s="75">
        <f t="shared" si="233"/>
        <v>0</v>
      </c>
      <c r="Z902" s="82">
        <f t="shared" si="234"/>
        <v>0</v>
      </c>
    </row>
    <row r="903" spans="1:26" s="5" customFormat="1" ht="15" x14ac:dyDescent="0.2">
      <c r="A903" s="37">
        <v>900</v>
      </c>
      <c r="B903" s="177">
        <v>4.0999999999999996</v>
      </c>
      <c r="C903" s="177" t="s">
        <v>205</v>
      </c>
      <c r="D903" s="37" t="s">
        <v>298</v>
      </c>
      <c r="E903" s="66" t="s">
        <v>319</v>
      </c>
      <c r="F903" s="66" t="s">
        <v>62</v>
      </c>
      <c r="G903" s="38">
        <v>2014</v>
      </c>
      <c r="H903" s="46">
        <v>1</v>
      </c>
      <c r="I903" s="67" t="s">
        <v>144</v>
      </c>
      <c r="J903" s="16">
        <v>6040.95</v>
      </c>
      <c r="K903" s="16">
        <v>6040.95</v>
      </c>
      <c r="L903" s="61" t="s">
        <v>102</v>
      </c>
      <c r="M903" s="44">
        <v>8116.41</v>
      </c>
      <c r="N903" s="38">
        <v>8</v>
      </c>
      <c r="O903" s="38">
        <v>10</v>
      </c>
      <c r="P903" s="17">
        <v>0.8</v>
      </c>
      <c r="Q903" s="16">
        <v>6493.13</v>
      </c>
      <c r="R903" s="16">
        <v>1623.28</v>
      </c>
      <c r="S903" s="16">
        <f>(R903/($R$882+$R$922+$R$944))*Notes!$G$47</f>
        <v>1343.781390832844</v>
      </c>
      <c r="T903" s="16">
        <v>0</v>
      </c>
      <c r="U903" s="16">
        <v>0</v>
      </c>
      <c r="V903" s="16">
        <f t="shared" si="230"/>
        <v>1343.78</v>
      </c>
      <c r="W903" s="79">
        <f t="shared" si="231"/>
        <v>2.7616948702643606E-5</v>
      </c>
      <c r="X903" s="75">
        <f t="shared" si="232"/>
        <v>1242.76</v>
      </c>
      <c r="Y903" s="75">
        <f t="shared" si="233"/>
        <v>4.3899999999999997</v>
      </c>
      <c r="Z903" s="82">
        <f t="shared" si="234"/>
        <v>1247.1500000000001</v>
      </c>
    </row>
    <row r="904" spans="1:26" s="5" customFormat="1" ht="15" x14ac:dyDescent="0.2">
      <c r="A904" s="37">
        <v>901</v>
      </c>
      <c r="B904" s="177">
        <v>4.0999999999999996</v>
      </c>
      <c r="C904" s="177" t="s">
        <v>205</v>
      </c>
      <c r="D904" s="37" t="s">
        <v>298</v>
      </c>
      <c r="E904" s="66" t="s">
        <v>320</v>
      </c>
      <c r="F904" s="66" t="s">
        <v>63</v>
      </c>
      <c r="G904" s="38">
        <v>2014</v>
      </c>
      <c r="H904" s="46">
        <v>1</v>
      </c>
      <c r="I904" s="67" t="s">
        <v>144</v>
      </c>
      <c r="J904" s="16">
        <v>5985</v>
      </c>
      <c r="K904" s="16">
        <v>5985</v>
      </c>
      <c r="L904" s="61" t="s">
        <v>102</v>
      </c>
      <c r="M904" s="44">
        <v>8041.24</v>
      </c>
      <c r="N904" s="38">
        <v>8</v>
      </c>
      <c r="O904" s="38">
        <v>5</v>
      </c>
      <c r="P904" s="17">
        <v>1</v>
      </c>
      <c r="Q904" s="16">
        <v>8041.24</v>
      </c>
      <c r="R904" s="16">
        <v>0</v>
      </c>
      <c r="S904" s="16">
        <f>(R904/($R$882+$R$922+$R$944))*Notes!$G$47</f>
        <v>0</v>
      </c>
      <c r="T904" s="16">
        <v>0</v>
      </c>
      <c r="U904" s="16">
        <v>0</v>
      </c>
      <c r="V904" s="16">
        <f t="shared" si="230"/>
        <v>0</v>
      </c>
      <c r="W904" s="79">
        <f t="shared" si="231"/>
        <v>0</v>
      </c>
      <c r="X904" s="75">
        <f t="shared" si="232"/>
        <v>0</v>
      </c>
      <c r="Y904" s="75">
        <f t="shared" si="233"/>
        <v>0</v>
      </c>
      <c r="Z904" s="82">
        <f t="shared" si="234"/>
        <v>0</v>
      </c>
    </row>
    <row r="905" spans="1:26" s="5" customFormat="1" ht="15" x14ac:dyDescent="0.2">
      <c r="A905" s="37">
        <v>902</v>
      </c>
      <c r="B905" s="177">
        <v>4.0999999999999996</v>
      </c>
      <c r="C905" s="177" t="s">
        <v>205</v>
      </c>
      <c r="D905" s="37" t="s">
        <v>298</v>
      </c>
      <c r="E905" s="66" t="s">
        <v>321</v>
      </c>
      <c r="F905" s="66" t="s">
        <v>62</v>
      </c>
      <c r="G905" s="38">
        <v>2014</v>
      </c>
      <c r="H905" s="46">
        <v>1</v>
      </c>
      <c r="I905" s="67" t="s">
        <v>144</v>
      </c>
      <c r="J905" s="16">
        <v>1800</v>
      </c>
      <c r="K905" s="16">
        <v>1800</v>
      </c>
      <c r="L905" s="61" t="s">
        <v>102</v>
      </c>
      <c r="M905" s="44">
        <v>2418.42</v>
      </c>
      <c r="N905" s="38">
        <v>8</v>
      </c>
      <c r="O905" s="38">
        <v>10</v>
      </c>
      <c r="P905" s="17">
        <v>0.8</v>
      </c>
      <c r="Q905" s="16">
        <v>1934.73</v>
      </c>
      <c r="R905" s="16">
        <v>483.68</v>
      </c>
      <c r="S905" s="16">
        <f>(R905/($R$882+$R$922+$R$944))*Notes!$G$47</f>
        <v>400.39930456731435</v>
      </c>
      <c r="T905" s="16">
        <v>0</v>
      </c>
      <c r="U905" s="16">
        <v>0</v>
      </c>
      <c r="V905" s="16">
        <f t="shared" si="230"/>
        <v>400.4</v>
      </c>
      <c r="W905" s="79">
        <f t="shared" si="231"/>
        <v>8.2288962929486225E-6</v>
      </c>
      <c r="X905" s="75">
        <f t="shared" si="232"/>
        <v>370.3</v>
      </c>
      <c r="Y905" s="75">
        <f t="shared" si="233"/>
        <v>1.31</v>
      </c>
      <c r="Z905" s="82">
        <f t="shared" si="234"/>
        <v>371.61</v>
      </c>
    </row>
    <row r="906" spans="1:26" s="5" customFormat="1" ht="15" x14ac:dyDescent="0.2">
      <c r="A906" s="37">
        <v>903</v>
      </c>
      <c r="B906" s="177">
        <v>4.0999999999999996</v>
      </c>
      <c r="C906" s="177" t="s">
        <v>205</v>
      </c>
      <c r="D906" s="37" t="s">
        <v>298</v>
      </c>
      <c r="E906" s="66" t="s">
        <v>322</v>
      </c>
      <c r="F906" s="66" t="s">
        <v>62</v>
      </c>
      <c r="G906" s="38">
        <v>2015</v>
      </c>
      <c r="H906" s="46">
        <v>1</v>
      </c>
      <c r="I906" s="67" t="s">
        <v>144</v>
      </c>
      <c r="J906" s="16">
        <v>1120</v>
      </c>
      <c r="K906" s="16">
        <v>1120</v>
      </c>
      <c r="L906" s="61" t="s">
        <v>102</v>
      </c>
      <c r="M906" s="44">
        <v>1470.45</v>
      </c>
      <c r="N906" s="38">
        <v>7</v>
      </c>
      <c r="O906" s="38">
        <v>5</v>
      </c>
      <c r="P906" s="17">
        <v>1</v>
      </c>
      <c r="Q906" s="16">
        <v>1470.45</v>
      </c>
      <c r="R906" s="16">
        <v>0</v>
      </c>
      <c r="S906" s="16">
        <f>(R906/($R$882+$R$922+$R$944))*Notes!$G$47</f>
        <v>0</v>
      </c>
      <c r="T906" s="16">
        <v>0</v>
      </c>
      <c r="U906" s="16">
        <v>0</v>
      </c>
      <c r="V906" s="16">
        <f t="shared" si="230"/>
        <v>0</v>
      </c>
      <c r="W906" s="79">
        <f t="shared" si="231"/>
        <v>0</v>
      </c>
      <c r="X906" s="75">
        <f t="shared" si="232"/>
        <v>0</v>
      </c>
      <c r="Y906" s="75">
        <f t="shared" si="233"/>
        <v>0</v>
      </c>
      <c r="Z906" s="82">
        <f t="shared" si="234"/>
        <v>0</v>
      </c>
    </row>
    <row r="907" spans="1:26" s="5" customFormat="1" ht="15" x14ac:dyDescent="0.2">
      <c r="A907" s="37">
        <v>904</v>
      </c>
      <c r="B907" s="177">
        <v>4.0999999999999996</v>
      </c>
      <c r="C907" s="177" t="s">
        <v>205</v>
      </c>
      <c r="D907" s="37" t="s">
        <v>298</v>
      </c>
      <c r="E907" s="66" t="s">
        <v>323</v>
      </c>
      <c r="F907" s="66" t="s">
        <v>62</v>
      </c>
      <c r="G907" s="38">
        <v>2015</v>
      </c>
      <c r="H907" s="46">
        <v>1</v>
      </c>
      <c r="I907" s="67" t="s">
        <v>144</v>
      </c>
      <c r="J907" s="16">
        <v>1450</v>
      </c>
      <c r="K907" s="16">
        <v>1450</v>
      </c>
      <c r="L907" s="61" t="s">
        <v>102</v>
      </c>
      <c r="M907" s="44">
        <v>1903.71</v>
      </c>
      <c r="N907" s="38">
        <v>7</v>
      </c>
      <c r="O907" s="38">
        <v>5</v>
      </c>
      <c r="P907" s="17">
        <v>1</v>
      </c>
      <c r="Q907" s="16">
        <v>1903.71</v>
      </c>
      <c r="R907" s="16">
        <v>0</v>
      </c>
      <c r="S907" s="16">
        <f>(R907/($R$882+$R$922+$R$944))*Notes!$G$47</f>
        <v>0</v>
      </c>
      <c r="T907" s="16">
        <v>0</v>
      </c>
      <c r="U907" s="16">
        <v>0</v>
      </c>
      <c r="V907" s="16">
        <f t="shared" si="230"/>
        <v>0</v>
      </c>
      <c r="W907" s="79">
        <f t="shared" si="231"/>
        <v>0</v>
      </c>
      <c r="X907" s="75">
        <f t="shared" si="232"/>
        <v>0</v>
      </c>
      <c r="Y907" s="75">
        <f t="shared" si="233"/>
        <v>0</v>
      </c>
      <c r="Z907" s="82">
        <f t="shared" si="234"/>
        <v>0</v>
      </c>
    </row>
    <row r="908" spans="1:26" s="5" customFormat="1" ht="15" x14ac:dyDescent="0.2">
      <c r="A908" s="37">
        <v>905</v>
      </c>
      <c r="B908" s="177">
        <v>4.0999999999999996</v>
      </c>
      <c r="C908" s="177" t="s">
        <v>205</v>
      </c>
      <c r="D908" s="37" t="s">
        <v>298</v>
      </c>
      <c r="E908" s="66" t="s">
        <v>314</v>
      </c>
      <c r="F908" s="66" t="s">
        <v>62</v>
      </c>
      <c r="G908" s="38">
        <v>2015</v>
      </c>
      <c r="H908" s="46">
        <v>1</v>
      </c>
      <c r="I908" s="67" t="s">
        <v>144</v>
      </c>
      <c r="J908" s="16">
        <v>1275</v>
      </c>
      <c r="K908" s="16">
        <v>1275</v>
      </c>
      <c r="L908" s="61" t="s">
        <v>102</v>
      </c>
      <c r="M908" s="44">
        <v>1673.95</v>
      </c>
      <c r="N908" s="38">
        <v>7</v>
      </c>
      <c r="O908" s="38">
        <v>5</v>
      </c>
      <c r="P908" s="17">
        <v>1</v>
      </c>
      <c r="Q908" s="16">
        <v>1673.95</v>
      </c>
      <c r="R908" s="16">
        <v>0</v>
      </c>
      <c r="S908" s="16">
        <f>(R908/($R$882+$R$922+$R$944))*Notes!$G$47</f>
        <v>0</v>
      </c>
      <c r="T908" s="16">
        <v>0</v>
      </c>
      <c r="U908" s="16">
        <v>0</v>
      </c>
      <c r="V908" s="16">
        <f t="shared" si="230"/>
        <v>0</v>
      </c>
      <c r="W908" s="79">
        <f t="shared" si="231"/>
        <v>0</v>
      </c>
      <c r="X908" s="75">
        <f t="shared" si="232"/>
        <v>0</v>
      </c>
      <c r="Y908" s="75">
        <f t="shared" si="233"/>
        <v>0</v>
      </c>
      <c r="Z908" s="82">
        <f t="shared" si="234"/>
        <v>0</v>
      </c>
    </row>
    <row r="909" spans="1:26" s="5" customFormat="1" ht="15" x14ac:dyDescent="0.2">
      <c r="A909" s="37">
        <v>906</v>
      </c>
      <c r="B909" s="177">
        <v>4.0999999999999996</v>
      </c>
      <c r="C909" s="177" t="s">
        <v>205</v>
      </c>
      <c r="D909" s="37" t="s">
        <v>298</v>
      </c>
      <c r="E909" s="66" t="s">
        <v>324</v>
      </c>
      <c r="F909" s="66" t="s">
        <v>61</v>
      </c>
      <c r="G909" s="38">
        <v>2016</v>
      </c>
      <c r="H909" s="46">
        <v>1</v>
      </c>
      <c r="I909" s="67" t="s">
        <v>144</v>
      </c>
      <c r="J909" s="16">
        <v>14651</v>
      </c>
      <c r="K909" s="16">
        <v>14651</v>
      </c>
      <c r="L909" s="61" t="s">
        <v>102</v>
      </c>
      <c r="M909" s="44">
        <v>18671.59</v>
      </c>
      <c r="N909" s="38">
        <v>6</v>
      </c>
      <c r="O909" s="38">
        <v>5</v>
      </c>
      <c r="P909" s="17">
        <v>1</v>
      </c>
      <c r="Q909" s="16">
        <v>18671.59</v>
      </c>
      <c r="R909" s="16">
        <v>0</v>
      </c>
      <c r="S909" s="16">
        <f>(R909/($R$882+$R$922+$R$944))*Notes!$G$47</f>
        <v>0</v>
      </c>
      <c r="T909" s="16">
        <v>0</v>
      </c>
      <c r="U909" s="16">
        <v>0</v>
      </c>
      <c r="V909" s="16">
        <f t="shared" si="230"/>
        <v>0</v>
      </c>
      <c r="W909" s="79">
        <f t="shared" si="231"/>
        <v>0</v>
      </c>
      <c r="X909" s="75">
        <f t="shared" si="232"/>
        <v>0</v>
      </c>
      <c r="Y909" s="75">
        <f t="shared" si="233"/>
        <v>0</v>
      </c>
      <c r="Z909" s="82">
        <f t="shared" si="234"/>
        <v>0</v>
      </c>
    </row>
    <row r="910" spans="1:26" s="5" customFormat="1" ht="15" x14ac:dyDescent="0.2">
      <c r="A910" s="37">
        <v>907</v>
      </c>
      <c r="B910" s="177">
        <v>4.0999999999999996</v>
      </c>
      <c r="C910" s="177" t="s">
        <v>205</v>
      </c>
      <c r="D910" s="37" t="s">
        <v>298</v>
      </c>
      <c r="E910" s="66" t="s">
        <v>325</v>
      </c>
      <c r="F910" s="66" t="s">
        <v>61</v>
      </c>
      <c r="G910" s="38">
        <v>2016</v>
      </c>
      <c r="H910" s="46">
        <v>1</v>
      </c>
      <c r="I910" s="67" t="s">
        <v>144</v>
      </c>
      <c r="J910" s="16">
        <v>1575</v>
      </c>
      <c r="K910" s="16">
        <v>1575</v>
      </c>
      <c r="L910" s="61" t="s">
        <v>102</v>
      </c>
      <c r="M910" s="44">
        <v>2007.22</v>
      </c>
      <c r="N910" s="38">
        <v>6</v>
      </c>
      <c r="O910" s="38">
        <v>10</v>
      </c>
      <c r="P910" s="17">
        <v>0.6</v>
      </c>
      <c r="Q910" s="16">
        <v>1204.33</v>
      </c>
      <c r="R910" s="16">
        <v>802.89</v>
      </c>
      <c r="S910" s="16">
        <f>(R910/($R$882+$R$922+$R$944))*Notes!$G$47</f>
        <v>664.64728259190167</v>
      </c>
      <c r="T910" s="16">
        <v>0</v>
      </c>
      <c r="U910" s="16">
        <v>0</v>
      </c>
      <c r="V910" s="16">
        <f t="shared" si="230"/>
        <v>664.65</v>
      </c>
      <c r="W910" s="79">
        <f t="shared" si="231"/>
        <v>1.3659680122648107E-5</v>
      </c>
      <c r="X910" s="75">
        <f t="shared" si="232"/>
        <v>614.69000000000005</v>
      </c>
      <c r="Y910" s="75">
        <f t="shared" si="233"/>
        <v>2.17</v>
      </c>
      <c r="Z910" s="82">
        <f t="shared" si="234"/>
        <v>616.86</v>
      </c>
    </row>
    <row r="911" spans="1:26" s="5" customFormat="1" ht="15" x14ac:dyDescent="0.2">
      <c r="A911" s="37">
        <v>908</v>
      </c>
      <c r="B911" s="177">
        <v>4.0999999999999996</v>
      </c>
      <c r="C911" s="177" t="s">
        <v>205</v>
      </c>
      <c r="D911" s="37" t="s">
        <v>298</v>
      </c>
      <c r="E911" s="66" t="s">
        <v>326</v>
      </c>
      <c r="F911" s="66" t="s">
        <v>63</v>
      </c>
      <c r="G911" s="38">
        <v>2016</v>
      </c>
      <c r="H911" s="46">
        <v>1</v>
      </c>
      <c r="I911" s="67" t="s">
        <v>144</v>
      </c>
      <c r="J911" s="16">
        <v>36550</v>
      </c>
      <c r="K911" s="16">
        <v>36550</v>
      </c>
      <c r="L911" s="61" t="s">
        <v>102</v>
      </c>
      <c r="M911" s="44">
        <v>46580.21</v>
      </c>
      <c r="N911" s="38">
        <v>6</v>
      </c>
      <c r="O911" s="38">
        <v>5</v>
      </c>
      <c r="P911" s="17">
        <v>1</v>
      </c>
      <c r="Q911" s="16">
        <v>46580.21</v>
      </c>
      <c r="R911" s="16">
        <v>0</v>
      </c>
      <c r="S911" s="16">
        <f>(R911/($R$882+$R$922+$R$944))*Notes!$G$47</f>
        <v>0</v>
      </c>
      <c r="T911" s="16">
        <v>0</v>
      </c>
      <c r="U911" s="16">
        <v>0</v>
      </c>
      <c r="V911" s="16">
        <f t="shared" si="230"/>
        <v>0</v>
      </c>
      <c r="W911" s="79">
        <f t="shared" si="231"/>
        <v>0</v>
      </c>
      <c r="X911" s="75">
        <f t="shared" si="232"/>
        <v>0</v>
      </c>
      <c r="Y911" s="75">
        <f t="shared" si="233"/>
        <v>0</v>
      </c>
      <c r="Z911" s="82">
        <f t="shared" si="234"/>
        <v>0</v>
      </c>
    </row>
    <row r="912" spans="1:26" s="5" customFormat="1" ht="15" x14ac:dyDescent="0.2">
      <c r="A912" s="37">
        <v>909</v>
      </c>
      <c r="B912" s="177">
        <v>4.0999999999999996</v>
      </c>
      <c r="C912" s="177" t="s">
        <v>205</v>
      </c>
      <c r="D912" s="37" t="s">
        <v>298</v>
      </c>
      <c r="E912" s="66" t="s">
        <v>327</v>
      </c>
      <c r="F912" s="66" t="s">
        <v>62</v>
      </c>
      <c r="G912" s="38">
        <v>2016</v>
      </c>
      <c r="H912" s="46">
        <v>1</v>
      </c>
      <c r="I912" s="67" t="s">
        <v>144</v>
      </c>
      <c r="J912" s="16">
        <v>2337.75</v>
      </c>
      <c r="K912" s="16">
        <v>2337.75</v>
      </c>
      <c r="L912" s="61" t="s">
        <v>102</v>
      </c>
      <c r="M912" s="44">
        <v>2979.29</v>
      </c>
      <c r="N912" s="38">
        <v>6</v>
      </c>
      <c r="O912" s="38">
        <v>5</v>
      </c>
      <c r="P912" s="17">
        <v>1</v>
      </c>
      <c r="Q912" s="16">
        <v>2979.29</v>
      </c>
      <c r="R912" s="16">
        <v>0</v>
      </c>
      <c r="S912" s="16">
        <f>(R912/($R$882+$R$922+$R$944))*Notes!$G$47</f>
        <v>0</v>
      </c>
      <c r="T912" s="16">
        <v>0</v>
      </c>
      <c r="U912" s="16">
        <v>0</v>
      </c>
      <c r="V912" s="16">
        <f t="shared" si="230"/>
        <v>0</v>
      </c>
      <c r="W912" s="79">
        <f t="shared" si="231"/>
        <v>0</v>
      </c>
      <c r="X912" s="75">
        <f t="shared" si="232"/>
        <v>0</v>
      </c>
      <c r="Y912" s="75">
        <f t="shared" si="233"/>
        <v>0</v>
      </c>
      <c r="Z912" s="82">
        <f t="shared" si="234"/>
        <v>0</v>
      </c>
    </row>
    <row r="913" spans="1:26" s="5" customFormat="1" ht="15" x14ac:dyDescent="0.2">
      <c r="A913" s="37">
        <v>910</v>
      </c>
      <c r="B913" s="177">
        <v>4.0999999999999996</v>
      </c>
      <c r="C913" s="177" t="s">
        <v>205</v>
      </c>
      <c r="D913" s="37" t="s">
        <v>298</v>
      </c>
      <c r="E913" s="66" t="s">
        <v>328</v>
      </c>
      <c r="F913" s="66" t="s">
        <v>63</v>
      </c>
      <c r="G913" s="38">
        <v>2016</v>
      </c>
      <c r="H913" s="46">
        <v>1</v>
      </c>
      <c r="I913" s="67" t="s">
        <v>171</v>
      </c>
      <c r="J913" s="16">
        <v>3724.88</v>
      </c>
      <c r="K913" s="16">
        <v>3724.88</v>
      </c>
      <c r="L913" s="61" t="s">
        <v>102</v>
      </c>
      <c r="M913" s="44">
        <v>4747.08</v>
      </c>
      <c r="N913" s="38">
        <v>6</v>
      </c>
      <c r="O913" s="38">
        <v>5</v>
      </c>
      <c r="P913" s="17">
        <v>1</v>
      </c>
      <c r="Q913" s="16">
        <v>4747.08</v>
      </c>
      <c r="R913" s="16">
        <v>0</v>
      </c>
      <c r="S913" s="16">
        <f>(R913/($R$882+$R$922+$R$944))*Notes!$G$47</f>
        <v>0</v>
      </c>
      <c r="T913" s="16">
        <v>0</v>
      </c>
      <c r="U913" s="16">
        <v>0</v>
      </c>
      <c r="V913" s="16">
        <f t="shared" si="230"/>
        <v>0</v>
      </c>
      <c r="W913" s="79">
        <f t="shared" si="231"/>
        <v>0</v>
      </c>
      <c r="X913" s="75">
        <f t="shared" si="232"/>
        <v>0</v>
      </c>
      <c r="Y913" s="75">
        <f t="shared" si="233"/>
        <v>0</v>
      </c>
      <c r="Z913" s="82">
        <f t="shared" si="234"/>
        <v>0</v>
      </c>
    </row>
    <row r="914" spans="1:26" s="5" customFormat="1" ht="15" x14ac:dyDescent="0.2">
      <c r="A914" s="37">
        <v>911</v>
      </c>
      <c r="B914" s="177">
        <v>4.0999999999999996</v>
      </c>
      <c r="C914" s="177" t="s">
        <v>205</v>
      </c>
      <c r="D914" s="37" t="s">
        <v>298</v>
      </c>
      <c r="E914" s="66" t="s">
        <v>329</v>
      </c>
      <c r="F914" s="66" t="s">
        <v>60</v>
      </c>
      <c r="G914" s="38">
        <v>2017</v>
      </c>
      <c r="H914" s="46">
        <v>1</v>
      </c>
      <c r="I914" s="67" t="s">
        <v>144</v>
      </c>
      <c r="J914" s="16">
        <v>1310.97</v>
      </c>
      <c r="K914" s="16">
        <v>1310.97</v>
      </c>
      <c r="L914" s="61" t="s">
        <v>102</v>
      </c>
      <c r="M914" s="44">
        <v>1608.65</v>
      </c>
      <c r="N914" s="38">
        <v>5</v>
      </c>
      <c r="O914" s="38">
        <v>10</v>
      </c>
      <c r="P914" s="17">
        <v>0.5</v>
      </c>
      <c r="Q914" s="16">
        <v>804.32</v>
      </c>
      <c r="R914" s="16">
        <v>804.32</v>
      </c>
      <c r="S914" s="16">
        <f>(R914/($R$882+$R$922+$R$944))*Notes!$G$47</f>
        <v>665.83106320208049</v>
      </c>
      <c r="T914" s="16">
        <v>0</v>
      </c>
      <c r="U914" s="16">
        <v>0</v>
      </c>
      <c r="V914" s="16">
        <f t="shared" si="230"/>
        <v>665.83</v>
      </c>
      <c r="W914" s="79">
        <f t="shared" si="231"/>
        <v>1.3683931115719235E-5</v>
      </c>
      <c r="X914" s="75">
        <f t="shared" si="232"/>
        <v>615.78</v>
      </c>
      <c r="Y914" s="75">
        <f t="shared" si="233"/>
        <v>2.1800000000000002</v>
      </c>
      <c r="Z914" s="82">
        <f t="shared" si="234"/>
        <v>617.95999999999992</v>
      </c>
    </row>
    <row r="915" spans="1:26" s="5" customFormat="1" ht="15" x14ac:dyDescent="0.2">
      <c r="A915" s="37">
        <v>912</v>
      </c>
      <c r="B915" s="177">
        <v>4.0999999999999996</v>
      </c>
      <c r="C915" s="177" t="s">
        <v>205</v>
      </c>
      <c r="D915" s="37" t="s">
        <v>298</v>
      </c>
      <c r="E915" s="66" t="s">
        <v>330</v>
      </c>
      <c r="F915" s="66" t="s">
        <v>63</v>
      </c>
      <c r="G915" s="38">
        <v>2018</v>
      </c>
      <c r="H915" s="46">
        <v>1</v>
      </c>
      <c r="I915" s="67" t="s">
        <v>171</v>
      </c>
      <c r="J915" s="16">
        <v>10000</v>
      </c>
      <c r="K915" s="16">
        <v>10000</v>
      </c>
      <c r="L915" s="61" t="s">
        <v>102</v>
      </c>
      <c r="M915" s="44">
        <v>11910.14</v>
      </c>
      <c r="N915" s="38">
        <v>4</v>
      </c>
      <c r="O915" s="38">
        <v>5</v>
      </c>
      <c r="P915" s="17">
        <v>0.8</v>
      </c>
      <c r="Q915" s="16">
        <v>9528.11</v>
      </c>
      <c r="R915" s="16">
        <v>2382.0300000000002</v>
      </c>
      <c r="S915" s="16">
        <f>(R915/($R$882+$R$922+$R$944))*Notes!$G$47</f>
        <v>1971.8887600448227</v>
      </c>
      <c r="T915" s="16">
        <v>0</v>
      </c>
      <c r="U915" s="16">
        <v>0</v>
      </c>
      <c r="V915" s="16">
        <f t="shared" si="230"/>
        <v>1971.89</v>
      </c>
      <c r="W915" s="79">
        <f t="shared" si="231"/>
        <v>4.0525670107648504E-5</v>
      </c>
      <c r="X915" s="75">
        <f t="shared" si="232"/>
        <v>1823.66</v>
      </c>
      <c r="Y915" s="75">
        <f t="shared" si="233"/>
        <v>6.44</v>
      </c>
      <c r="Z915" s="82">
        <f t="shared" si="234"/>
        <v>1830.1000000000001</v>
      </c>
    </row>
    <row r="916" spans="1:26" s="5" customFormat="1" ht="15" x14ac:dyDescent="0.2">
      <c r="A916" s="37">
        <v>913</v>
      </c>
      <c r="B916" s="177">
        <v>4.0999999999999996</v>
      </c>
      <c r="C916" s="177" t="s">
        <v>205</v>
      </c>
      <c r="D916" s="37" t="s">
        <v>298</v>
      </c>
      <c r="E916" s="66" t="s">
        <v>331</v>
      </c>
      <c r="F916" s="66" t="s">
        <v>62</v>
      </c>
      <c r="G916" s="38">
        <v>2021</v>
      </c>
      <c r="H916" s="46">
        <v>1</v>
      </c>
      <c r="I916" s="67" t="s">
        <v>144</v>
      </c>
      <c r="J916" s="16">
        <v>1579.94</v>
      </c>
      <c r="K916" s="16">
        <v>1579.94</v>
      </c>
      <c r="L916" s="61" t="s">
        <v>102</v>
      </c>
      <c r="M916" s="44">
        <v>1715.63</v>
      </c>
      <c r="N916" s="38">
        <v>1</v>
      </c>
      <c r="O916" s="38">
        <v>5</v>
      </c>
      <c r="P916" s="17">
        <v>0.2</v>
      </c>
      <c r="Q916" s="16">
        <v>343.13</v>
      </c>
      <c r="R916" s="16">
        <v>1372.5</v>
      </c>
      <c r="S916" s="16">
        <f>(R916/($R$882+$R$922+$R$944))*Notes!$G$47</f>
        <v>1136.1810401890482</v>
      </c>
      <c r="T916" s="16">
        <v>0</v>
      </c>
      <c r="U916" s="16">
        <v>0</v>
      </c>
      <c r="V916" s="16">
        <f t="shared" si="230"/>
        <v>1136.18</v>
      </c>
      <c r="W916" s="79">
        <f t="shared" si="231"/>
        <v>2.3350418057248668E-5</v>
      </c>
      <c r="X916" s="75">
        <f t="shared" si="232"/>
        <v>1050.77</v>
      </c>
      <c r="Y916" s="75">
        <f t="shared" si="233"/>
        <v>3.71</v>
      </c>
      <c r="Z916" s="82">
        <f t="shared" si="234"/>
        <v>1054.48</v>
      </c>
    </row>
    <row r="917" spans="1:26" s="5" customFormat="1" ht="15" x14ac:dyDescent="0.2">
      <c r="A917" s="37">
        <v>914</v>
      </c>
      <c r="B917" s="177">
        <v>4.0999999999999996</v>
      </c>
      <c r="C917" s="177" t="s">
        <v>205</v>
      </c>
      <c r="D917" s="37" t="s">
        <v>298</v>
      </c>
      <c r="E917" s="66" t="s">
        <v>332</v>
      </c>
      <c r="F917" s="66" t="s">
        <v>62</v>
      </c>
      <c r="G917" s="38">
        <v>2021</v>
      </c>
      <c r="H917" s="46">
        <v>1</v>
      </c>
      <c r="I917" s="67" t="s">
        <v>144</v>
      </c>
      <c r="J917" s="16">
        <v>1555.78</v>
      </c>
      <c r="K917" s="16">
        <v>1555.78</v>
      </c>
      <c r="L917" s="61" t="s">
        <v>102</v>
      </c>
      <c r="M917" s="44">
        <v>1689.39</v>
      </c>
      <c r="N917" s="38">
        <v>1</v>
      </c>
      <c r="O917" s="38">
        <v>5</v>
      </c>
      <c r="P917" s="17">
        <v>0.2</v>
      </c>
      <c r="Q917" s="16">
        <v>337.88</v>
      </c>
      <c r="R917" s="16">
        <v>1351.51</v>
      </c>
      <c r="S917" s="16">
        <f>(R917/($R$882+$R$922+$R$944))*Notes!$G$47</f>
        <v>1118.8051275962846</v>
      </c>
      <c r="T917" s="16">
        <v>0</v>
      </c>
      <c r="U917" s="16">
        <v>0</v>
      </c>
      <c r="V917" s="16">
        <f t="shared" si="230"/>
        <v>1118.81</v>
      </c>
      <c r="W917" s="79">
        <f t="shared" si="231"/>
        <v>2.2993435218566052E-5</v>
      </c>
      <c r="X917" s="75">
        <f t="shared" si="232"/>
        <v>1034.7</v>
      </c>
      <c r="Y917" s="75">
        <f t="shared" si="233"/>
        <v>3.66</v>
      </c>
      <c r="Z917" s="82">
        <f t="shared" si="234"/>
        <v>1038.3600000000001</v>
      </c>
    </row>
    <row r="918" spans="1:26" s="5" customFormat="1" ht="15" x14ac:dyDescent="0.2">
      <c r="A918" s="37">
        <v>915</v>
      </c>
      <c r="B918" s="177">
        <v>4.0999999999999996</v>
      </c>
      <c r="C918" s="177" t="s">
        <v>205</v>
      </c>
      <c r="D918" s="37" t="s">
        <v>298</v>
      </c>
      <c r="E918" s="66" t="s">
        <v>333</v>
      </c>
      <c r="F918" s="66" t="s">
        <v>61</v>
      </c>
      <c r="G918" s="38">
        <v>2021</v>
      </c>
      <c r="H918" s="46">
        <v>1</v>
      </c>
      <c r="I918" s="67" t="s">
        <v>144</v>
      </c>
      <c r="J918" s="16">
        <v>5400</v>
      </c>
      <c r="K918" s="16">
        <v>5400</v>
      </c>
      <c r="L918" s="61" t="s">
        <v>102</v>
      </c>
      <c r="M918" s="44">
        <v>5863.76</v>
      </c>
      <c r="N918" s="38">
        <v>1</v>
      </c>
      <c r="O918" s="38">
        <v>5</v>
      </c>
      <c r="P918" s="17">
        <v>0.2</v>
      </c>
      <c r="Q918" s="16">
        <v>1172.75</v>
      </c>
      <c r="R918" s="16">
        <v>4691.01</v>
      </c>
      <c r="S918" s="16">
        <f>(R918/($R$882+$R$922+$R$944))*Notes!$G$47</f>
        <v>3883.305370737507</v>
      </c>
      <c r="T918" s="16">
        <v>0</v>
      </c>
      <c r="U918" s="16">
        <v>0</v>
      </c>
      <c r="V918" s="16">
        <f t="shared" si="230"/>
        <v>3883.31</v>
      </c>
      <c r="W918" s="79">
        <f t="shared" si="231"/>
        <v>7.9808579578846944E-5</v>
      </c>
      <c r="X918" s="75">
        <f t="shared" si="232"/>
        <v>3591.39</v>
      </c>
      <c r="Y918" s="75">
        <f t="shared" si="233"/>
        <v>12.69</v>
      </c>
      <c r="Z918" s="82">
        <f t="shared" si="234"/>
        <v>3604.08</v>
      </c>
    </row>
    <row r="919" spans="1:26" s="5" customFormat="1" ht="15" x14ac:dyDescent="0.2">
      <c r="A919" s="37">
        <v>916</v>
      </c>
      <c r="B919" s="177">
        <v>4.0999999999999996</v>
      </c>
      <c r="C919" s="177" t="s">
        <v>205</v>
      </c>
      <c r="D919" s="37" t="s">
        <v>298</v>
      </c>
      <c r="E919" s="66" t="s">
        <v>334</v>
      </c>
      <c r="F919" s="66" t="s">
        <v>62</v>
      </c>
      <c r="G919" s="38">
        <v>2021</v>
      </c>
      <c r="H919" s="46">
        <v>1</v>
      </c>
      <c r="I919" s="67" t="s">
        <v>144</v>
      </c>
      <c r="J919" s="16">
        <v>6680</v>
      </c>
      <c r="K919" s="16">
        <v>6680</v>
      </c>
      <c r="L919" s="61" t="s">
        <v>102</v>
      </c>
      <c r="M919" s="44">
        <v>7253.69</v>
      </c>
      <c r="N919" s="38">
        <v>1</v>
      </c>
      <c r="O919" s="38">
        <v>5</v>
      </c>
      <c r="P919" s="17">
        <v>0.2</v>
      </c>
      <c r="Q919" s="16">
        <v>1450.74</v>
      </c>
      <c r="R919" s="16">
        <v>5802.95</v>
      </c>
      <c r="S919" s="16">
        <f>(R919/($R$882+$R$922+$R$944))*Notes!$G$47</f>
        <v>4803.7899942914664</v>
      </c>
      <c r="T919" s="16">
        <v>0</v>
      </c>
      <c r="U919" s="16">
        <v>0</v>
      </c>
      <c r="V919" s="16">
        <f t="shared" si="230"/>
        <v>4803.79</v>
      </c>
      <c r="W919" s="79">
        <f t="shared" si="231"/>
        <v>9.8725998309449702E-5</v>
      </c>
      <c r="X919" s="75">
        <f t="shared" si="232"/>
        <v>4442.67</v>
      </c>
      <c r="Y919" s="75">
        <f t="shared" si="233"/>
        <v>15.7</v>
      </c>
      <c r="Z919" s="82">
        <f t="shared" si="234"/>
        <v>4458.37</v>
      </c>
    </row>
    <row r="920" spans="1:26" s="5" customFormat="1" ht="15" x14ac:dyDescent="0.2">
      <c r="A920" s="37">
        <v>917</v>
      </c>
      <c r="B920" s="177">
        <v>4.0999999999999996</v>
      </c>
      <c r="C920" s="177" t="s">
        <v>205</v>
      </c>
      <c r="D920" s="37" t="s">
        <v>298</v>
      </c>
      <c r="E920" s="66" t="s">
        <v>332</v>
      </c>
      <c r="F920" s="66" t="s">
        <v>62</v>
      </c>
      <c r="G920" s="38">
        <v>2021</v>
      </c>
      <c r="H920" s="46">
        <v>1</v>
      </c>
      <c r="I920" s="67" t="s">
        <v>144</v>
      </c>
      <c r="J920" s="16">
        <v>1401.7</v>
      </c>
      <c r="K920" s="16">
        <v>1401.7</v>
      </c>
      <c r="L920" s="61" t="s">
        <v>102</v>
      </c>
      <c r="M920" s="44">
        <v>1522.08</v>
      </c>
      <c r="N920" s="38">
        <v>1</v>
      </c>
      <c r="O920" s="38">
        <v>5</v>
      </c>
      <c r="P920" s="17">
        <v>0.2</v>
      </c>
      <c r="Q920" s="16">
        <v>304.42</v>
      </c>
      <c r="R920" s="16">
        <v>1217.6600000000001</v>
      </c>
      <c r="S920" s="16">
        <f>(R920/($R$882+$R$922+$R$944))*Notes!$G$47</f>
        <v>1008.0016068463364</v>
      </c>
      <c r="T920" s="16">
        <v>0</v>
      </c>
      <c r="U920" s="16">
        <v>0</v>
      </c>
      <c r="V920" s="16">
        <f t="shared" si="230"/>
        <v>1008</v>
      </c>
      <c r="W920" s="79">
        <f t="shared" si="231"/>
        <v>2.0716102555674852E-5</v>
      </c>
      <c r="X920" s="75">
        <f t="shared" si="232"/>
        <v>932.22</v>
      </c>
      <c r="Y920" s="75">
        <f t="shared" si="233"/>
        <v>3.29</v>
      </c>
      <c r="Z920" s="82">
        <f t="shared" si="234"/>
        <v>935.51</v>
      </c>
    </row>
    <row r="921" spans="1:26" s="5" customFormat="1" ht="15" x14ac:dyDescent="0.2">
      <c r="A921" s="37">
        <v>918</v>
      </c>
      <c r="B921" s="177">
        <v>4.0999999999999996</v>
      </c>
      <c r="C921" s="177" t="s">
        <v>205</v>
      </c>
      <c r="D921" s="37" t="s">
        <v>298</v>
      </c>
      <c r="E921" s="66" t="s">
        <v>335</v>
      </c>
      <c r="F921" s="66" t="s">
        <v>62</v>
      </c>
      <c r="G921" s="38">
        <v>2021</v>
      </c>
      <c r="H921" s="46">
        <v>1</v>
      </c>
      <c r="I921" s="67" t="s">
        <v>144</v>
      </c>
      <c r="J921" s="16">
        <v>1150</v>
      </c>
      <c r="K921" s="16">
        <v>1150</v>
      </c>
      <c r="L921" s="61" t="s">
        <v>102</v>
      </c>
      <c r="M921" s="44">
        <v>1248.76</v>
      </c>
      <c r="N921" s="38">
        <v>1</v>
      </c>
      <c r="O921" s="38">
        <v>5</v>
      </c>
      <c r="P921" s="17">
        <v>0.2</v>
      </c>
      <c r="Q921" s="16">
        <v>249.75</v>
      </c>
      <c r="R921" s="16">
        <v>999.01</v>
      </c>
      <c r="S921" s="16">
        <f>(R921/($R$882+$R$922+$R$944))*Notes!$G$47</f>
        <v>826.99906809417939</v>
      </c>
      <c r="T921" s="16">
        <v>0</v>
      </c>
      <c r="U921" s="16">
        <v>0</v>
      </c>
      <c r="V921" s="16">
        <f t="shared" si="230"/>
        <v>827</v>
      </c>
      <c r="W921" s="79">
        <f t="shared" si="231"/>
        <v>1.6996246838832443E-5</v>
      </c>
      <c r="X921" s="75">
        <f t="shared" si="232"/>
        <v>764.83</v>
      </c>
      <c r="Y921" s="75">
        <f t="shared" si="233"/>
        <v>2.7</v>
      </c>
      <c r="Z921" s="82">
        <f t="shared" si="234"/>
        <v>767.53000000000009</v>
      </c>
    </row>
    <row r="922" spans="1:26" s="5" customFormat="1" ht="15" x14ac:dyDescent="0.2">
      <c r="A922" s="62">
        <v>919</v>
      </c>
      <c r="B922" s="62"/>
      <c r="C922" s="62"/>
      <c r="D922" s="62" t="s">
        <v>336</v>
      </c>
      <c r="E922" s="70"/>
      <c r="F922" s="70"/>
      <c r="G922" s="49"/>
      <c r="H922" s="50"/>
      <c r="I922" s="71"/>
      <c r="J922" s="39"/>
      <c r="K922" s="40">
        <f>SUM(K883:K921)</f>
        <v>228362.03000000003</v>
      </c>
      <c r="L922" s="40"/>
      <c r="M922" s="40">
        <f>SUM(M883:M921)</f>
        <v>319886.47000000015</v>
      </c>
      <c r="N922" s="49"/>
      <c r="O922" s="49"/>
      <c r="P922" s="59"/>
      <c r="Q922" s="40">
        <f t="shared" ref="Q922:Y922" si="235">SUM(Q883:Q921)</f>
        <v>297695.68999999994</v>
      </c>
      <c r="R922" s="40">
        <f t="shared" si="235"/>
        <v>22190.76</v>
      </c>
      <c r="S922" s="40">
        <f>SUM(S883:S921)</f>
        <v>18369.924065126066</v>
      </c>
      <c r="T922" s="40">
        <f>SUM(T883:T921)</f>
        <v>0</v>
      </c>
      <c r="U922" s="40">
        <f t="shared" si="235"/>
        <v>0</v>
      </c>
      <c r="V922" s="40">
        <f t="shared" si="235"/>
        <v>18369.93</v>
      </c>
      <c r="W922" s="80">
        <f t="shared" si="235"/>
        <v>3.775330891077065E-4</v>
      </c>
      <c r="X922" s="40">
        <f t="shared" si="235"/>
        <v>16988.990000000002</v>
      </c>
      <c r="Y922" s="40">
        <f t="shared" si="235"/>
        <v>60.030000000000008</v>
      </c>
      <c r="Z922" s="40">
        <f>SUM(Z883:Z921)</f>
        <v>17049.02</v>
      </c>
    </row>
    <row r="923" spans="1:26" s="5" customFormat="1" ht="15" x14ac:dyDescent="0.2">
      <c r="A923" s="37">
        <v>920</v>
      </c>
      <c r="B923" s="177">
        <v>4.0999999999999996</v>
      </c>
      <c r="C923" s="177" t="s">
        <v>205</v>
      </c>
      <c r="D923" s="37" t="s">
        <v>337</v>
      </c>
      <c r="E923" s="66" t="s">
        <v>338</v>
      </c>
      <c r="F923" s="66" t="s">
        <v>60</v>
      </c>
      <c r="G923" s="38">
        <v>1990</v>
      </c>
      <c r="H923" s="46">
        <v>1</v>
      </c>
      <c r="I923" s="67" t="s">
        <v>144</v>
      </c>
      <c r="J923" s="16">
        <v>3316.48</v>
      </c>
      <c r="K923" s="16">
        <v>3316.48</v>
      </c>
      <c r="L923" s="61" t="s">
        <v>102</v>
      </c>
      <c r="M923" s="44">
        <v>9233.86</v>
      </c>
      <c r="N923" s="38">
        <v>32</v>
      </c>
      <c r="O923" s="38">
        <v>25</v>
      </c>
      <c r="P923" s="17">
        <v>1</v>
      </c>
      <c r="Q923" s="16">
        <v>9233.86</v>
      </c>
      <c r="R923" s="16">
        <v>0</v>
      </c>
      <c r="S923" s="16">
        <f>(R923/($R$882+$R$922+$R$944))*Notes!$G$47</f>
        <v>0</v>
      </c>
      <c r="T923" s="77">
        <v>0</v>
      </c>
      <c r="U923" s="16">
        <v>0</v>
      </c>
      <c r="V923" s="16">
        <f t="shared" ref="V923:V943" si="236">ROUND(S923+T923+U923,2)</f>
        <v>0</v>
      </c>
      <c r="W923" s="79">
        <f t="shared" si="231"/>
        <v>0</v>
      </c>
      <c r="X923" s="75">
        <f t="shared" ref="X923:X943" si="237">ROUND(W923*($X$1),2)</f>
        <v>0</v>
      </c>
      <c r="Y923" s="75">
        <f t="shared" ref="Y923:Y943" si="238">ROUND(W923*$Y$2,2)</f>
        <v>0</v>
      </c>
      <c r="Z923" s="82">
        <f t="shared" ref="Z923:Z943" si="239">X923+Y923</f>
        <v>0</v>
      </c>
    </row>
    <row r="924" spans="1:26" s="5" customFormat="1" ht="15" x14ac:dyDescent="0.2">
      <c r="A924" s="37">
        <v>921</v>
      </c>
      <c r="B924" s="177">
        <v>4.0999999999999996</v>
      </c>
      <c r="C924" s="177" t="s">
        <v>205</v>
      </c>
      <c r="D924" s="37" t="s">
        <v>337</v>
      </c>
      <c r="E924" s="66" t="s">
        <v>339</v>
      </c>
      <c r="F924" s="66" t="s">
        <v>60</v>
      </c>
      <c r="G924" s="38">
        <v>1991</v>
      </c>
      <c r="H924" s="46">
        <v>2</v>
      </c>
      <c r="I924" s="67" t="s">
        <v>144</v>
      </c>
      <c r="J924" s="16">
        <v>100</v>
      </c>
      <c r="K924" s="16">
        <v>200</v>
      </c>
      <c r="L924" s="61" t="s">
        <v>102</v>
      </c>
      <c r="M924" s="44">
        <v>544.98</v>
      </c>
      <c r="N924" s="38">
        <v>31</v>
      </c>
      <c r="O924" s="38">
        <v>10</v>
      </c>
      <c r="P924" s="17">
        <v>1</v>
      </c>
      <c r="Q924" s="16">
        <v>544.98</v>
      </c>
      <c r="R924" s="16">
        <v>0</v>
      </c>
      <c r="S924" s="16">
        <f>(R924/($R$882+$R$922+$R$944))*Notes!$G$47</f>
        <v>0</v>
      </c>
      <c r="T924" s="77">
        <v>0</v>
      </c>
      <c r="U924" s="16">
        <v>0</v>
      </c>
      <c r="V924" s="16">
        <f t="shared" si="236"/>
        <v>0</v>
      </c>
      <c r="W924" s="79">
        <f t="shared" si="231"/>
        <v>0</v>
      </c>
      <c r="X924" s="75">
        <f t="shared" si="237"/>
        <v>0</v>
      </c>
      <c r="Y924" s="75">
        <f t="shared" si="238"/>
        <v>0</v>
      </c>
      <c r="Z924" s="82">
        <f t="shared" si="239"/>
        <v>0</v>
      </c>
    </row>
    <row r="925" spans="1:26" s="5" customFormat="1" ht="15" x14ac:dyDescent="0.2">
      <c r="A925" s="37">
        <v>922</v>
      </c>
      <c r="B925" s="177">
        <v>4.0999999999999996</v>
      </c>
      <c r="C925" s="177" t="s">
        <v>205</v>
      </c>
      <c r="D925" s="37" t="s">
        <v>337</v>
      </c>
      <c r="E925" s="66" t="s">
        <v>340</v>
      </c>
      <c r="F925" s="66" t="s">
        <v>60</v>
      </c>
      <c r="G925" s="38">
        <v>1997</v>
      </c>
      <c r="H925" s="46">
        <v>1</v>
      </c>
      <c r="I925" s="67" t="s">
        <v>144</v>
      </c>
      <c r="J925" s="16">
        <v>469.99</v>
      </c>
      <c r="K925" s="16">
        <v>469.99</v>
      </c>
      <c r="L925" s="61" t="s">
        <v>102</v>
      </c>
      <c r="M925" s="44">
        <v>1062.8399999999999</v>
      </c>
      <c r="N925" s="38">
        <v>25</v>
      </c>
      <c r="O925" s="38">
        <v>25</v>
      </c>
      <c r="P925" s="17">
        <v>1</v>
      </c>
      <c r="Q925" s="16">
        <v>1062.8399999999999</v>
      </c>
      <c r="R925" s="16">
        <v>0</v>
      </c>
      <c r="S925" s="16">
        <f>(R925/($R$882+$R$922+$R$944))*Notes!$G$47</f>
        <v>0</v>
      </c>
      <c r="T925" s="77">
        <v>0</v>
      </c>
      <c r="U925" s="16">
        <v>0</v>
      </c>
      <c r="V925" s="16">
        <f t="shared" si="236"/>
        <v>0</v>
      </c>
      <c r="W925" s="79">
        <f t="shared" si="231"/>
        <v>0</v>
      </c>
      <c r="X925" s="75">
        <f t="shared" si="237"/>
        <v>0</v>
      </c>
      <c r="Y925" s="75">
        <f t="shared" si="238"/>
        <v>0</v>
      </c>
      <c r="Z925" s="82">
        <f t="shared" si="239"/>
        <v>0</v>
      </c>
    </row>
    <row r="926" spans="1:26" s="5" customFormat="1" ht="15" x14ac:dyDescent="0.2">
      <c r="A926" s="37">
        <v>923</v>
      </c>
      <c r="B926" s="177">
        <v>4.0999999999999996</v>
      </c>
      <c r="C926" s="177" t="s">
        <v>205</v>
      </c>
      <c r="D926" s="37" t="s">
        <v>337</v>
      </c>
      <c r="E926" s="66" t="s">
        <v>341</v>
      </c>
      <c r="F926" s="66" t="s">
        <v>60</v>
      </c>
      <c r="G926" s="38">
        <v>1998</v>
      </c>
      <c r="H926" s="46">
        <v>1</v>
      </c>
      <c r="I926" s="67" t="s">
        <v>171</v>
      </c>
      <c r="J926" s="16">
        <v>547.42999999999995</v>
      </c>
      <c r="K926" s="16">
        <v>547.42999999999995</v>
      </c>
      <c r="L926" s="61" t="s">
        <v>102</v>
      </c>
      <c r="M926" s="44">
        <v>1218.31</v>
      </c>
      <c r="N926" s="38">
        <v>24</v>
      </c>
      <c r="O926" s="38">
        <v>25</v>
      </c>
      <c r="P926" s="17">
        <v>0.96</v>
      </c>
      <c r="Q926" s="16">
        <v>1169.58</v>
      </c>
      <c r="R926" s="16">
        <v>48.73</v>
      </c>
      <c r="S926" s="16">
        <f>(R926/($R$882+$R$922+$R$944))*Notes!$G$47</f>
        <v>40.339600793014448</v>
      </c>
      <c r="T926" s="77">
        <v>0</v>
      </c>
      <c r="U926" s="16">
        <v>0</v>
      </c>
      <c r="V926" s="16">
        <f t="shared" si="236"/>
        <v>40.340000000000003</v>
      </c>
      <c r="W926" s="79">
        <f t="shared" si="231"/>
        <v>8.2905513600786081E-7</v>
      </c>
      <c r="X926" s="75">
        <f t="shared" si="237"/>
        <v>37.31</v>
      </c>
      <c r="Y926" s="75">
        <f t="shared" si="238"/>
        <v>0.13</v>
      </c>
      <c r="Z926" s="82">
        <f t="shared" si="239"/>
        <v>37.440000000000005</v>
      </c>
    </row>
    <row r="927" spans="1:26" s="5" customFormat="1" ht="15" x14ac:dyDescent="0.2">
      <c r="A927" s="37">
        <v>924</v>
      </c>
      <c r="B927" s="177">
        <v>4.0999999999999996</v>
      </c>
      <c r="C927" s="177" t="s">
        <v>205</v>
      </c>
      <c r="D927" s="37" t="s">
        <v>337</v>
      </c>
      <c r="E927" s="66" t="s">
        <v>342</v>
      </c>
      <c r="F927" s="66" t="s">
        <v>60</v>
      </c>
      <c r="G927" s="38">
        <v>1998</v>
      </c>
      <c r="H927" s="46">
        <v>1</v>
      </c>
      <c r="I927" s="67" t="s">
        <v>171</v>
      </c>
      <c r="J927" s="16">
        <v>885</v>
      </c>
      <c r="K927" s="16">
        <v>885</v>
      </c>
      <c r="L927" s="61" t="s">
        <v>102</v>
      </c>
      <c r="M927" s="44">
        <v>1969.57</v>
      </c>
      <c r="N927" s="38">
        <v>24</v>
      </c>
      <c r="O927" s="38">
        <v>25</v>
      </c>
      <c r="P927" s="17">
        <v>0.96</v>
      </c>
      <c r="Q927" s="16">
        <v>1890.79</v>
      </c>
      <c r="R927" s="16">
        <v>78.78</v>
      </c>
      <c r="S927" s="16">
        <f>(R927/($R$882+$R$922+$R$944))*Notes!$G$47</f>
        <v>65.215549978938597</v>
      </c>
      <c r="T927" s="77">
        <v>0</v>
      </c>
      <c r="U927" s="16">
        <v>0</v>
      </c>
      <c r="V927" s="16">
        <f t="shared" si="236"/>
        <v>65.22</v>
      </c>
      <c r="W927" s="79">
        <f t="shared" si="231"/>
        <v>1.3403811594058669E-6</v>
      </c>
      <c r="X927" s="75">
        <f t="shared" si="237"/>
        <v>60.32</v>
      </c>
      <c r="Y927" s="75">
        <f t="shared" si="238"/>
        <v>0.21</v>
      </c>
      <c r="Z927" s="82">
        <f t="shared" si="239"/>
        <v>60.53</v>
      </c>
    </row>
    <row r="928" spans="1:26" s="5" customFormat="1" ht="15" x14ac:dyDescent="0.2">
      <c r="A928" s="37">
        <v>925</v>
      </c>
      <c r="B928" s="177">
        <v>4.0999999999999996</v>
      </c>
      <c r="C928" s="177" t="s">
        <v>205</v>
      </c>
      <c r="D928" s="37" t="s">
        <v>337</v>
      </c>
      <c r="E928" s="66" t="s">
        <v>343</v>
      </c>
      <c r="F928" s="66" t="s">
        <v>60</v>
      </c>
      <c r="G928" s="38">
        <v>1999</v>
      </c>
      <c r="H928" s="46">
        <v>1</v>
      </c>
      <c r="I928" s="67" t="s">
        <v>171</v>
      </c>
      <c r="J928" s="16">
        <v>1897.5</v>
      </c>
      <c r="K928" s="16">
        <v>1897.5</v>
      </c>
      <c r="L928" s="61" t="s">
        <v>102</v>
      </c>
      <c r="M928" s="44">
        <v>4126.0200000000004</v>
      </c>
      <c r="N928" s="38">
        <v>23</v>
      </c>
      <c r="O928" s="38">
        <v>25</v>
      </c>
      <c r="P928" s="17">
        <v>0.92</v>
      </c>
      <c r="Q928" s="16">
        <v>3795.94</v>
      </c>
      <c r="R928" s="16">
        <v>330.08</v>
      </c>
      <c r="S928" s="16">
        <f>(R928/($R$882+$R$922+$R$944))*Notes!$G$47</f>
        <v>273.2463662991629</v>
      </c>
      <c r="T928" s="77">
        <v>0</v>
      </c>
      <c r="U928" s="16">
        <v>0</v>
      </c>
      <c r="V928" s="16">
        <f t="shared" si="236"/>
        <v>273.25</v>
      </c>
      <c r="W928" s="79">
        <f t="shared" si="231"/>
        <v>5.6157490310894382E-6</v>
      </c>
      <c r="X928" s="75">
        <f t="shared" si="237"/>
        <v>252.71</v>
      </c>
      <c r="Y928" s="75">
        <f t="shared" si="238"/>
        <v>0.89</v>
      </c>
      <c r="Z928" s="82">
        <f t="shared" si="239"/>
        <v>253.6</v>
      </c>
    </row>
    <row r="929" spans="1:26" s="5" customFormat="1" ht="15" x14ac:dyDescent="0.2">
      <c r="A929" s="37">
        <v>926</v>
      </c>
      <c r="B929" s="177">
        <v>4.0999999999999996</v>
      </c>
      <c r="C929" s="177" t="s">
        <v>205</v>
      </c>
      <c r="D929" s="37" t="s">
        <v>337</v>
      </c>
      <c r="E929" s="66" t="s">
        <v>344</v>
      </c>
      <c r="F929" s="66" t="s">
        <v>60</v>
      </c>
      <c r="G929" s="38">
        <v>2000</v>
      </c>
      <c r="H929" s="46">
        <v>1</v>
      </c>
      <c r="I929" s="67" t="s">
        <v>144</v>
      </c>
      <c r="J929" s="16">
        <v>738.85</v>
      </c>
      <c r="K929" s="16">
        <v>738.85</v>
      </c>
      <c r="L929" s="61" t="s">
        <v>102</v>
      </c>
      <c r="M929" s="44">
        <v>1564.76</v>
      </c>
      <c r="N929" s="38">
        <v>22</v>
      </c>
      <c r="O929" s="38">
        <v>25</v>
      </c>
      <c r="P929" s="17">
        <v>0.88</v>
      </c>
      <c r="Q929" s="16">
        <v>1376.99</v>
      </c>
      <c r="R929" s="16">
        <v>187.77</v>
      </c>
      <c r="S929" s="16">
        <f>(R929/($R$882+$R$922+$R$944))*Notes!$G$47</f>
        <v>155.43950012116403</v>
      </c>
      <c r="T929" s="77">
        <v>0</v>
      </c>
      <c r="U929" s="16">
        <v>0</v>
      </c>
      <c r="V929" s="16">
        <f t="shared" si="236"/>
        <v>155.44</v>
      </c>
      <c r="W929" s="79">
        <f t="shared" si="231"/>
        <v>3.1945545448949396E-6</v>
      </c>
      <c r="X929" s="75">
        <f t="shared" si="237"/>
        <v>143.75</v>
      </c>
      <c r="Y929" s="75">
        <f t="shared" si="238"/>
        <v>0.51</v>
      </c>
      <c r="Z929" s="82">
        <f t="shared" si="239"/>
        <v>144.26</v>
      </c>
    </row>
    <row r="930" spans="1:26" s="5" customFormat="1" ht="15" x14ac:dyDescent="0.2">
      <c r="A930" s="37">
        <v>927</v>
      </c>
      <c r="B930" s="177">
        <v>4.0999999999999996</v>
      </c>
      <c r="C930" s="177" t="s">
        <v>205</v>
      </c>
      <c r="D930" s="37" t="s">
        <v>337</v>
      </c>
      <c r="E930" s="66" t="s">
        <v>345</v>
      </c>
      <c r="F930" s="66" t="s">
        <v>60</v>
      </c>
      <c r="G930" s="38">
        <v>2000</v>
      </c>
      <c r="H930" s="46">
        <v>1</v>
      </c>
      <c r="I930" s="67" t="s">
        <v>144</v>
      </c>
      <c r="J930" s="16">
        <v>437</v>
      </c>
      <c r="K930" s="16">
        <v>437</v>
      </c>
      <c r="L930" s="61" t="s">
        <v>102</v>
      </c>
      <c r="M930" s="44">
        <v>925.49</v>
      </c>
      <c r="N930" s="38">
        <v>22</v>
      </c>
      <c r="O930" s="38">
        <v>15</v>
      </c>
      <c r="P930" s="17">
        <v>1</v>
      </c>
      <c r="Q930" s="16">
        <v>925.49</v>
      </c>
      <c r="R930" s="16">
        <v>0</v>
      </c>
      <c r="S930" s="16">
        <f>(R930/($R$882+$R$922+$R$944))*Notes!$G$47</f>
        <v>0</v>
      </c>
      <c r="T930" s="77">
        <v>0</v>
      </c>
      <c r="U930" s="16">
        <v>0</v>
      </c>
      <c r="V930" s="16">
        <f t="shared" si="236"/>
        <v>0</v>
      </c>
      <c r="W930" s="79">
        <f t="shared" si="231"/>
        <v>0</v>
      </c>
      <c r="X930" s="75">
        <f t="shared" si="237"/>
        <v>0</v>
      </c>
      <c r="Y930" s="75">
        <f t="shared" si="238"/>
        <v>0</v>
      </c>
      <c r="Z930" s="82">
        <f t="shared" si="239"/>
        <v>0</v>
      </c>
    </row>
    <row r="931" spans="1:26" s="5" customFormat="1" ht="15" x14ac:dyDescent="0.2">
      <c r="A931" s="37">
        <v>928</v>
      </c>
      <c r="B931" s="177">
        <v>4.0999999999999996</v>
      </c>
      <c r="C931" s="177" t="s">
        <v>205</v>
      </c>
      <c r="D931" s="37" t="s">
        <v>337</v>
      </c>
      <c r="E931" s="66" t="s">
        <v>344</v>
      </c>
      <c r="F931" s="66" t="s">
        <v>60</v>
      </c>
      <c r="G931" s="38">
        <v>2001</v>
      </c>
      <c r="H931" s="46">
        <v>1</v>
      </c>
      <c r="I931" s="67" t="s">
        <v>144</v>
      </c>
      <c r="J931" s="16">
        <v>219.99</v>
      </c>
      <c r="K931" s="16">
        <v>219.99</v>
      </c>
      <c r="L931" s="61" t="s">
        <v>102</v>
      </c>
      <c r="M931" s="44">
        <v>456.94</v>
      </c>
      <c r="N931" s="38">
        <v>21</v>
      </c>
      <c r="O931" s="38">
        <v>25</v>
      </c>
      <c r="P931" s="17">
        <v>0.84</v>
      </c>
      <c r="Q931" s="16">
        <v>383.83</v>
      </c>
      <c r="R931" s="16">
        <v>73.11</v>
      </c>
      <c r="S931" s="16">
        <f>(R931/($R$882+$R$922+$R$944))*Notes!$G$47</f>
        <v>60.521818468649414</v>
      </c>
      <c r="T931" s="77">
        <v>0</v>
      </c>
      <c r="U931" s="16">
        <v>0</v>
      </c>
      <c r="V931" s="16">
        <f t="shared" si="236"/>
        <v>60.52</v>
      </c>
      <c r="W931" s="79">
        <f t="shared" si="231"/>
        <v>1.2437882209022244E-6</v>
      </c>
      <c r="X931" s="75">
        <f t="shared" si="237"/>
        <v>55.97</v>
      </c>
      <c r="Y931" s="75">
        <f t="shared" si="238"/>
        <v>0.2</v>
      </c>
      <c r="Z931" s="82">
        <f t="shared" si="239"/>
        <v>56.17</v>
      </c>
    </row>
    <row r="932" spans="1:26" s="5" customFormat="1" ht="15" x14ac:dyDescent="0.2">
      <c r="A932" s="37">
        <v>929</v>
      </c>
      <c r="B932" s="177">
        <v>4.0999999999999996</v>
      </c>
      <c r="C932" s="177" t="s">
        <v>205</v>
      </c>
      <c r="D932" s="37" t="s">
        <v>337</v>
      </c>
      <c r="E932" s="66" t="s">
        <v>340</v>
      </c>
      <c r="F932" s="66" t="s">
        <v>60</v>
      </c>
      <c r="G932" s="38">
        <v>2002</v>
      </c>
      <c r="H932" s="46">
        <v>1</v>
      </c>
      <c r="I932" s="67" t="s">
        <v>144</v>
      </c>
      <c r="J932" s="16">
        <v>489.99</v>
      </c>
      <c r="K932" s="16">
        <v>489.99</v>
      </c>
      <c r="L932" s="61" t="s">
        <v>102</v>
      </c>
      <c r="M932" s="44">
        <v>987.4</v>
      </c>
      <c r="N932" s="38">
        <v>20</v>
      </c>
      <c r="O932" s="38">
        <v>25</v>
      </c>
      <c r="P932" s="17">
        <v>0.8</v>
      </c>
      <c r="Q932" s="16">
        <v>789.92</v>
      </c>
      <c r="R932" s="16">
        <v>197.48</v>
      </c>
      <c r="S932" s="16">
        <f>(R932/($R$882+$R$922+$R$944))*Notes!$G$47</f>
        <v>163.4776188098603</v>
      </c>
      <c r="T932" s="77">
        <v>0</v>
      </c>
      <c r="U932" s="16">
        <v>0</v>
      </c>
      <c r="V932" s="16">
        <f t="shared" si="236"/>
        <v>163.47999999999999</v>
      </c>
      <c r="W932" s="79">
        <f t="shared" si="231"/>
        <v>3.3597901248032983E-6</v>
      </c>
      <c r="X932" s="75">
        <f t="shared" si="237"/>
        <v>151.19</v>
      </c>
      <c r="Y932" s="75">
        <f t="shared" si="238"/>
        <v>0.53</v>
      </c>
      <c r="Z932" s="82">
        <f t="shared" si="239"/>
        <v>151.72</v>
      </c>
    </row>
    <row r="933" spans="1:26" s="5" customFormat="1" ht="15" x14ac:dyDescent="0.2">
      <c r="A933" s="37">
        <v>930</v>
      </c>
      <c r="B933" s="177">
        <v>4.0999999999999996</v>
      </c>
      <c r="C933" s="177" t="s">
        <v>205</v>
      </c>
      <c r="D933" s="37" t="s">
        <v>337</v>
      </c>
      <c r="E933" s="66" t="s">
        <v>346</v>
      </c>
      <c r="F933" s="66" t="s">
        <v>60</v>
      </c>
      <c r="G933" s="38">
        <v>2003</v>
      </c>
      <c r="H933" s="46">
        <v>3</v>
      </c>
      <c r="I933" s="67" t="s">
        <v>144</v>
      </c>
      <c r="J933" s="16">
        <v>352.33</v>
      </c>
      <c r="K933" s="16">
        <v>1057</v>
      </c>
      <c r="L933" s="61" t="s">
        <v>102</v>
      </c>
      <c r="M933" s="44">
        <v>2080.37</v>
      </c>
      <c r="N933" s="38">
        <v>19</v>
      </c>
      <c r="O933" s="38">
        <v>25</v>
      </c>
      <c r="P933" s="17">
        <v>0.76</v>
      </c>
      <c r="Q933" s="16">
        <v>1581.08</v>
      </c>
      <c r="R933" s="16">
        <v>499.29</v>
      </c>
      <c r="S933" s="16">
        <f>(R933/($R$882+$R$922+$R$944))*Notes!$G$47</f>
        <v>413.32155304625866</v>
      </c>
      <c r="T933" s="77">
        <v>0</v>
      </c>
      <c r="U933" s="16">
        <v>0</v>
      </c>
      <c r="V933" s="16">
        <f t="shared" si="236"/>
        <v>413.32</v>
      </c>
      <c r="W933" s="79">
        <f t="shared" si="231"/>
        <v>8.4944241153884237E-6</v>
      </c>
      <c r="X933" s="75">
        <f t="shared" si="237"/>
        <v>382.25</v>
      </c>
      <c r="Y933" s="75">
        <f t="shared" si="238"/>
        <v>1.35</v>
      </c>
      <c r="Z933" s="82">
        <f t="shared" si="239"/>
        <v>383.6</v>
      </c>
    </row>
    <row r="934" spans="1:26" s="5" customFormat="1" ht="15" x14ac:dyDescent="0.2">
      <c r="A934" s="37">
        <v>931</v>
      </c>
      <c r="B934" s="177">
        <v>4.0999999999999996</v>
      </c>
      <c r="C934" s="177" t="s">
        <v>205</v>
      </c>
      <c r="D934" s="37" t="s">
        <v>337</v>
      </c>
      <c r="E934" s="66" t="s">
        <v>347</v>
      </c>
      <c r="F934" s="66" t="s">
        <v>60</v>
      </c>
      <c r="G934" s="38">
        <v>2002</v>
      </c>
      <c r="H934" s="46">
        <v>1</v>
      </c>
      <c r="I934" s="67" t="s">
        <v>144</v>
      </c>
      <c r="J934" s="16">
        <v>823.9</v>
      </c>
      <c r="K934" s="16">
        <v>823.9</v>
      </c>
      <c r="L934" s="61" t="s">
        <v>102</v>
      </c>
      <c r="M934" s="44">
        <v>1660.28</v>
      </c>
      <c r="N934" s="38">
        <v>20</v>
      </c>
      <c r="O934" s="38">
        <v>10</v>
      </c>
      <c r="P934" s="17">
        <v>1</v>
      </c>
      <c r="Q934" s="16">
        <v>1660.28</v>
      </c>
      <c r="R934" s="16">
        <v>0</v>
      </c>
      <c r="S934" s="16">
        <f>(R934/($R$882+$R$922+$R$944))*Notes!$G$47</f>
        <v>0</v>
      </c>
      <c r="T934" s="77">
        <v>0</v>
      </c>
      <c r="U934" s="16">
        <v>0</v>
      </c>
      <c r="V934" s="16">
        <f t="shared" si="236"/>
        <v>0</v>
      </c>
      <c r="W934" s="79">
        <f t="shared" si="231"/>
        <v>0</v>
      </c>
      <c r="X934" s="75">
        <f t="shared" si="237"/>
        <v>0</v>
      </c>
      <c r="Y934" s="75">
        <f t="shared" si="238"/>
        <v>0</v>
      </c>
      <c r="Z934" s="82">
        <f t="shared" si="239"/>
        <v>0</v>
      </c>
    </row>
    <row r="935" spans="1:26" s="5" customFormat="1" ht="15" x14ac:dyDescent="0.2">
      <c r="A935" s="37">
        <v>932</v>
      </c>
      <c r="B935" s="177">
        <v>4.0999999999999996</v>
      </c>
      <c r="C935" s="177" t="s">
        <v>205</v>
      </c>
      <c r="D935" s="37" t="s">
        <v>337</v>
      </c>
      <c r="E935" s="66" t="s">
        <v>348</v>
      </c>
      <c r="F935" s="66" t="s">
        <v>60</v>
      </c>
      <c r="G935" s="38">
        <v>2006</v>
      </c>
      <c r="H935" s="46">
        <v>1</v>
      </c>
      <c r="I935" s="67" t="s">
        <v>144</v>
      </c>
      <c r="J935" s="16">
        <v>799.99</v>
      </c>
      <c r="K935" s="16">
        <v>799.99</v>
      </c>
      <c r="L935" s="61" t="s">
        <v>102</v>
      </c>
      <c r="M935" s="44">
        <v>1359.81</v>
      </c>
      <c r="N935" s="38">
        <v>16</v>
      </c>
      <c r="O935" s="38">
        <v>25</v>
      </c>
      <c r="P935" s="17">
        <v>0.64</v>
      </c>
      <c r="Q935" s="16">
        <v>870.28</v>
      </c>
      <c r="R935" s="16">
        <v>489.53</v>
      </c>
      <c r="S935" s="16">
        <f>(R935/($R$882+$R$922+$R$944))*Notes!$G$47</f>
        <v>405.24204342713648</v>
      </c>
      <c r="T935" s="77">
        <v>0</v>
      </c>
      <c r="U935" s="16">
        <v>0</v>
      </c>
      <c r="V935" s="16">
        <f t="shared" si="236"/>
        <v>405.24</v>
      </c>
      <c r="W935" s="79">
        <f t="shared" si="231"/>
        <v>8.3283664679183304E-6</v>
      </c>
      <c r="X935" s="75">
        <f t="shared" si="237"/>
        <v>374.78</v>
      </c>
      <c r="Y935" s="75">
        <f t="shared" si="238"/>
        <v>1.32</v>
      </c>
      <c r="Z935" s="82">
        <f t="shared" si="239"/>
        <v>376.09999999999997</v>
      </c>
    </row>
    <row r="936" spans="1:26" s="5" customFormat="1" ht="15" x14ac:dyDescent="0.2">
      <c r="A936" s="37">
        <v>933</v>
      </c>
      <c r="B936" s="177">
        <v>4.0999999999999996</v>
      </c>
      <c r="C936" s="177" t="s">
        <v>205</v>
      </c>
      <c r="D936" s="37" t="s">
        <v>337</v>
      </c>
      <c r="E936" s="66" t="s">
        <v>349</v>
      </c>
      <c r="F936" s="66" t="s">
        <v>60</v>
      </c>
      <c r="G936" s="38">
        <v>2006</v>
      </c>
      <c r="H936" s="46">
        <v>1</v>
      </c>
      <c r="I936" s="67" t="s">
        <v>171</v>
      </c>
      <c r="J936" s="16">
        <v>1272</v>
      </c>
      <c r="K936" s="16">
        <v>1272</v>
      </c>
      <c r="L936" s="61" t="s">
        <v>102</v>
      </c>
      <c r="M936" s="44">
        <v>2162.12</v>
      </c>
      <c r="N936" s="38">
        <v>16</v>
      </c>
      <c r="O936" s="38">
        <v>25</v>
      </c>
      <c r="P936" s="17">
        <v>0.64</v>
      </c>
      <c r="Q936" s="16">
        <v>1383.76</v>
      </c>
      <c r="R936" s="16">
        <v>778.36</v>
      </c>
      <c r="S936" s="16">
        <f>(R936/($R$882+$R$922+$R$944))*Notes!$G$47</f>
        <v>644.34089212498918</v>
      </c>
      <c r="T936" s="77">
        <v>0</v>
      </c>
      <c r="U936" s="16">
        <v>0</v>
      </c>
      <c r="V936" s="16">
        <f t="shared" si="236"/>
        <v>644.34</v>
      </c>
      <c r="W936" s="79">
        <f t="shared" si="231"/>
        <v>1.3242275318178111E-5</v>
      </c>
      <c r="X936" s="75">
        <f t="shared" si="237"/>
        <v>595.9</v>
      </c>
      <c r="Y936" s="75">
        <f t="shared" si="238"/>
        <v>2.11</v>
      </c>
      <c r="Z936" s="82">
        <f t="shared" si="239"/>
        <v>598.01</v>
      </c>
    </row>
    <row r="937" spans="1:26" s="5" customFormat="1" ht="15" x14ac:dyDescent="0.2">
      <c r="A937" s="37">
        <v>934</v>
      </c>
      <c r="B937" s="177">
        <v>4.0999999999999996</v>
      </c>
      <c r="C937" s="177" t="s">
        <v>205</v>
      </c>
      <c r="D937" s="37" t="s">
        <v>337</v>
      </c>
      <c r="E937" s="66" t="s">
        <v>346</v>
      </c>
      <c r="F937" s="66" t="s">
        <v>60</v>
      </c>
      <c r="G937" s="38">
        <v>2008</v>
      </c>
      <c r="H937" s="46">
        <v>6</v>
      </c>
      <c r="I937" s="67" t="s">
        <v>144</v>
      </c>
      <c r="J937" s="16">
        <v>206.36</v>
      </c>
      <c r="K937" s="16">
        <v>1238.1500000000001</v>
      </c>
      <c r="L937" s="61" t="s">
        <v>102</v>
      </c>
      <c r="M937" s="44">
        <v>1963.01</v>
      </c>
      <c r="N937" s="38">
        <v>14</v>
      </c>
      <c r="O937" s="38">
        <v>25</v>
      </c>
      <c r="P937" s="17">
        <v>0.56000000000000005</v>
      </c>
      <c r="Q937" s="16">
        <v>1099.29</v>
      </c>
      <c r="R937" s="16">
        <v>863.73</v>
      </c>
      <c r="S937" s="16">
        <f>(R937/($R$882+$R$922+$R$944))*Notes!$G$47</f>
        <v>715.01176673405234</v>
      </c>
      <c r="T937" s="77">
        <v>0</v>
      </c>
      <c r="U937" s="16">
        <v>0</v>
      </c>
      <c r="V937" s="16">
        <f t="shared" si="236"/>
        <v>715.01</v>
      </c>
      <c r="W937" s="79">
        <f t="shared" si="231"/>
        <v>1.4694663182870116E-5</v>
      </c>
      <c r="X937" s="75">
        <f t="shared" si="237"/>
        <v>661.26</v>
      </c>
      <c r="Y937" s="75">
        <f t="shared" si="238"/>
        <v>2.34</v>
      </c>
      <c r="Z937" s="82">
        <f t="shared" si="239"/>
        <v>663.6</v>
      </c>
    </row>
    <row r="938" spans="1:26" s="5" customFormat="1" ht="15" x14ac:dyDescent="0.2">
      <c r="A938" s="37">
        <v>935</v>
      </c>
      <c r="B938" s="177">
        <v>4.0999999999999996</v>
      </c>
      <c r="C938" s="177" t="s">
        <v>205</v>
      </c>
      <c r="D938" s="37" t="s">
        <v>337</v>
      </c>
      <c r="E938" s="66" t="s">
        <v>350</v>
      </c>
      <c r="F938" s="66" t="s">
        <v>60</v>
      </c>
      <c r="G938" s="38">
        <v>2011</v>
      </c>
      <c r="H938" s="46">
        <v>1</v>
      </c>
      <c r="I938" s="67" t="s">
        <v>171</v>
      </c>
      <c r="J938" s="16">
        <v>13445.18</v>
      </c>
      <c r="K938" s="16">
        <v>13445.18</v>
      </c>
      <c r="L938" s="61" t="s">
        <v>102</v>
      </c>
      <c r="M938" s="44">
        <v>19530.349999999999</v>
      </c>
      <c r="N938" s="38">
        <v>11</v>
      </c>
      <c r="O938" s="38">
        <v>25</v>
      </c>
      <c r="P938" s="17">
        <v>0.44</v>
      </c>
      <c r="Q938" s="16">
        <v>8593.35</v>
      </c>
      <c r="R938" s="16">
        <v>10936.99</v>
      </c>
      <c r="S938" s="16">
        <f>(R938/($R$882+$R$922+$R$944))*Notes!$G$47</f>
        <v>9053.843843160088</v>
      </c>
      <c r="T938" s="77">
        <v>0</v>
      </c>
      <c r="U938" s="16">
        <v>0</v>
      </c>
      <c r="V938" s="16">
        <f t="shared" si="236"/>
        <v>9053.84</v>
      </c>
      <c r="W938" s="79">
        <f t="shared" si="231"/>
        <v>1.8607170432804684E-4</v>
      </c>
      <c r="X938" s="75">
        <f t="shared" si="237"/>
        <v>8373.23</v>
      </c>
      <c r="Y938" s="75">
        <f t="shared" si="238"/>
        <v>29.59</v>
      </c>
      <c r="Z938" s="82">
        <f t="shared" si="239"/>
        <v>8402.82</v>
      </c>
    </row>
    <row r="939" spans="1:26" s="5" customFormat="1" ht="15" x14ac:dyDescent="0.2">
      <c r="A939" s="37">
        <v>936</v>
      </c>
      <c r="B939" s="177">
        <v>4.0999999999999996</v>
      </c>
      <c r="C939" s="177" t="s">
        <v>205</v>
      </c>
      <c r="D939" s="37" t="s">
        <v>337</v>
      </c>
      <c r="E939" s="66" t="s">
        <v>351</v>
      </c>
      <c r="F939" s="66" t="s">
        <v>60</v>
      </c>
      <c r="G939" s="38">
        <v>2011</v>
      </c>
      <c r="H939" s="46">
        <v>1</v>
      </c>
      <c r="I939" s="67" t="s">
        <v>144</v>
      </c>
      <c r="J939" s="16">
        <v>230</v>
      </c>
      <c r="K939" s="16">
        <v>230</v>
      </c>
      <c r="L939" s="61" t="s">
        <v>102</v>
      </c>
      <c r="M939" s="44">
        <v>334.1</v>
      </c>
      <c r="N939" s="38">
        <v>11</v>
      </c>
      <c r="O939" s="38">
        <v>25</v>
      </c>
      <c r="P939" s="17">
        <v>0.44</v>
      </c>
      <c r="Q939" s="16">
        <v>147</v>
      </c>
      <c r="R939" s="16">
        <v>187.09</v>
      </c>
      <c r="S939" s="16">
        <f>(R939/($R$882+$R$922+$R$944))*Notes!$G$47</f>
        <v>154.87658346737271</v>
      </c>
      <c r="T939" s="77">
        <v>0</v>
      </c>
      <c r="U939" s="16">
        <v>0</v>
      </c>
      <c r="V939" s="16">
        <f t="shared" si="236"/>
        <v>154.88</v>
      </c>
      <c r="W939" s="79">
        <f t="shared" si="231"/>
        <v>3.1830455990306759E-6</v>
      </c>
      <c r="X939" s="75">
        <f t="shared" si="237"/>
        <v>143.24</v>
      </c>
      <c r="Y939" s="75">
        <f t="shared" si="238"/>
        <v>0.51</v>
      </c>
      <c r="Z939" s="82">
        <f t="shared" si="239"/>
        <v>143.75</v>
      </c>
    </row>
    <row r="940" spans="1:26" s="5" customFormat="1" ht="15" x14ac:dyDescent="0.2">
      <c r="A940" s="37">
        <v>937</v>
      </c>
      <c r="B940" s="177">
        <v>4.0999999999999996</v>
      </c>
      <c r="C940" s="177" t="s">
        <v>205</v>
      </c>
      <c r="D940" s="37" t="s">
        <v>337</v>
      </c>
      <c r="E940" s="66" t="s">
        <v>352</v>
      </c>
      <c r="F940" s="66" t="s">
        <v>60</v>
      </c>
      <c r="G940" s="38">
        <v>2011</v>
      </c>
      <c r="H940" s="46">
        <v>1</v>
      </c>
      <c r="I940" s="67" t="s">
        <v>171</v>
      </c>
      <c r="J940" s="16">
        <v>942.5</v>
      </c>
      <c r="K940" s="16">
        <v>942.5</v>
      </c>
      <c r="L940" s="61" t="s">
        <v>102</v>
      </c>
      <c r="M940" s="44">
        <v>1369.07</v>
      </c>
      <c r="N940" s="38">
        <v>11</v>
      </c>
      <c r="O940" s="38">
        <v>25</v>
      </c>
      <c r="P940" s="17">
        <v>0.44</v>
      </c>
      <c r="Q940" s="16">
        <v>602.39</v>
      </c>
      <c r="R940" s="16">
        <v>766.68</v>
      </c>
      <c r="S940" s="16">
        <f>(R940/($R$882+$R$922+$R$944))*Notes!$G$47</f>
        <v>634.67197077751518</v>
      </c>
      <c r="T940" s="77">
        <v>0</v>
      </c>
      <c r="U940" s="16">
        <v>0</v>
      </c>
      <c r="V940" s="16">
        <f t="shared" si="236"/>
        <v>634.66999999999996</v>
      </c>
      <c r="W940" s="79">
        <f t="shared" si="231"/>
        <v>1.3043540485129126E-5</v>
      </c>
      <c r="X940" s="75">
        <f t="shared" si="237"/>
        <v>586.96</v>
      </c>
      <c r="Y940" s="75">
        <f t="shared" si="238"/>
        <v>2.0699999999999998</v>
      </c>
      <c r="Z940" s="82">
        <f t="shared" si="239"/>
        <v>589.03000000000009</v>
      </c>
    </row>
    <row r="941" spans="1:26" s="5" customFormat="1" ht="15" x14ac:dyDescent="0.2">
      <c r="A941" s="37">
        <v>938</v>
      </c>
      <c r="B941" s="177">
        <v>4.0999999999999996</v>
      </c>
      <c r="C941" s="177" t="s">
        <v>205</v>
      </c>
      <c r="D941" s="37" t="s">
        <v>337</v>
      </c>
      <c r="E941" s="66" t="s">
        <v>353</v>
      </c>
      <c r="F941" s="66" t="s">
        <v>60</v>
      </c>
      <c r="G941" s="38">
        <v>2011</v>
      </c>
      <c r="H941" s="46">
        <v>1</v>
      </c>
      <c r="I941" s="67" t="s">
        <v>171</v>
      </c>
      <c r="J941" s="16">
        <v>2283.75</v>
      </c>
      <c r="K941" s="16">
        <v>2283.75</v>
      </c>
      <c r="L941" s="61" t="s">
        <v>102</v>
      </c>
      <c r="M941" s="44">
        <v>3317.35</v>
      </c>
      <c r="N941" s="38">
        <v>11</v>
      </c>
      <c r="O941" s="38">
        <v>25</v>
      </c>
      <c r="P941" s="17">
        <v>0.44</v>
      </c>
      <c r="Q941" s="16">
        <v>1459.64</v>
      </c>
      <c r="R941" s="16">
        <v>1857.72</v>
      </c>
      <c r="S941" s="16">
        <f>(R941/($R$882+$R$922+$R$944))*Notes!$G$47</f>
        <v>1537.8551854134785</v>
      </c>
      <c r="T941" s="77">
        <v>0</v>
      </c>
      <c r="U941" s="16">
        <v>0</v>
      </c>
      <c r="V941" s="16">
        <f t="shared" si="236"/>
        <v>1537.86</v>
      </c>
      <c r="W941" s="79">
        <f t="shared" si="231"/>
        <v>3.1605620512172745E-5</v>
      </c>
      <c r="X941" s="75">
        <f t="shared" si="237"/>
        <v>1422.25</v>
      </c>
      <c r="Y941" s="75">
        <f t="shared" si="238"/>
        <v>5.03</v>
      </c>
      <c r="Z941" s="82">
        <f t="shared" si="239"/>
        <v>1427.28</v>
      </c>
    </row>
    <row r="942" spans="1:26" s="5" customFormat="1" ht="15" x14ac:dyDescent="0.2">
      <c r="A942" s="37">
        <v>939</v>
      </c>
      <c r="B942" s="177">
        <v>4.0999999999999996</v>
      </c>
      <c r="C942" s="177" t="s">
        <v>205</v>
      </c>
      <c r="D942" s="37" t="s">
        <v>337</v>
      </c>
      <c r="E942" s="66" t="s">
        <v>346</v>
      </c>
      <c r="F942" s="66" t="s">
        <v>60</v>
      </c>
      <c r="G942" s="38">
        <v>2014</v>
      </c>
      <c r="H942" s="46">
        <v>4</v>
      </c>
      <c r="I942" s="67" t="s">
        <v>144</v>
      </c>
      <c r="J942" s="16">
        <v>299.3</v>
      </c>
      <c r="K942" s="16">
        <v>1197.2</v>
      </c>
      <c r="L942" s="61" t="s">
        <v>102</v>
      </c>
      <c r="M942" s="44">
        <v>1608.52</v>
      </c>
      <c r="N942" s="38">
        <v>8</v>
      </c>
      <c r="O942" s="38">
        <v>25</v>
      </c>
      <c r="P942" s="17">
        <v>0.32</v>
      </c>
      <c r="Q942" s="16">
        <v>514.73</v>
      </c>
      <c r="R942" s="16">
        <v>1093.79</v>
      </c>
      <c r="S942" s="16">
        <f>(R942/($R$882+$R$922+$R$944))*Notes!$G$47</f>
        <v>905.45971580938374</v>
      </c>
      <c r="T942" s="77">
        <v>0</v>
      </c>
      <c r="U942" s="16">
        <v>0</v>
      </c>
      <c r="V942" s="16">
        <f t="shared" si="236"/>
        <v>905.46</v>
      </c>
      <c r="W942" s="79">
        <f t="shared" si="231"/>
        <v>1.8608732361171977E-5</v>
      </c>
      <c r="X942" s="75">
        <f t="shared" si="237"/>
        <v>837.39</v>
      </c>
      <c r="Y942" s="75">
        <f t="shared" si="238"/>
        <v>2.96</v>
      </c>
      <c r="Z942" s="82">
        <f t="shared" si="239"/>
        <v>840.35</v>
      </c>
    </row>
    <row r="943" spans="1:26" s="5" customFormat="1" ht="15" x14ac:dyDescent="0.2">
      <c r="A943" s="37">
        <v>940</v>
      </c>
      <c r="B943" s="177">
        <v>4.0999999999999996</v>
      </c>
      <c r="C943" s="177" t="s">
        <v>205</v>
      </c>
      <c r="D943" s="37" t="s">
        <v>337</v>
      </c>
      <c r="E943" s="66" t="s">
        <v>354</v>
      </c>
      <c r="F943" s="66" t="s">
        <v>60</v>
      </c>
      <c r="G943" s="38">
        <v>2016</v>
      </c>
      <c r="H943" s="46">
        <v>1</v>
      </c>
      <c r="I943" s="67" t="s">
        <v>171</v>
      </c>
      <c r="J943" s="16">
        <v>6382.2</v>
      </c>
      <c r="K943" s="16">
        <v>6382.2</v>
      </c>
      <c r="L943" s="61" t="s">
        <v>102</v>
      </c>
      <c r="M943" s="44">
        <v>8133.63</v>
      </c>
      <c r="N943" s="38">
        <v>6</v>
      </c>
      <c r="O943" s="38">
        <v>25</v>
      </c>
      <c r="P943" s="17">
        <v>0.24</v>
      </c>
      <c r="Q943" s="16">
        <v>1952.07</v>
      </c>
      <c r="R943" s="16">
        <v>6181.56</v>
      </c>
      <c r="S943" s="16">
        <f>(R943/($R$882+$R$922+$R$944))*Notes!$G$47</f>
        <v>5117.210397661941</v>
      </c>
      <c r="T943" s="77">
        <v>0</v>
      </c>
      <c r="U943" s="16">
        <v>0</v>
      </c>
      <c r="V943" s="16">
        <f t="shared" si="236"/>
        <v>5117.21</v>
      </c>
      <c r="W943" s="79">
        <f t="shared" si="231"/>
        <v>1.0516730868940964E-4</v>
      </c>
      <c r="X943" s="75">
        <f t="shared" si="237"/>
        <v>4732.53</v>
      </c>
      <c r="Y943" s="75">
        <f t="shared" si="238"/>
        <v>16.72</v>
      </c>
      <c r="Z943" s="82">
        <f t="shared" si="239"/>
        <v>4749.25</v>
      </c>
    </row>
    <row r="944" spans="1:26" s="5" customFormat="1" ht="15" x14ac:dyDescent="0.2">
      <c r="A944" s="62">
        <v>941</v>
      </c>
      <c r="B944" s="62"/>
      <c r="C944" s="62"/>
      <c r="D944" s="62" t="s">
        <v>355</v>
      </c>
      <c r="E944" s="70"/>
      <c r="F944" s="70"/>
      <c r="G944" s="49"/>
      <c r="H944" s="50"/>
      <c r="I944" s="71"/>
      <c r="J944" s="39"/>
      <c r="K944" s="40">
        <f>SUM(K923:K943)</f>
        <v>38874.1</v>
      </c>
      <c r="L944" s="40"/>
      <c r="M944" s="53">
        <f>SUM(M923:M943)</f>
        <v>65608.78</v>
      </c>
      <c r="N944" s="49"/>
      <c r="O944" s="49"/>
      <c r="P944" s="59"/>
      <c r="Q944" s="40">
        <f t="shared" ref="Q944:Z944" si="240">SUM(Q923:Q943)</f>
        <v>41038.090000000004</v>
      </c>
      <c r="R944" s="40">
        <f t="shared" si="240"/>
        <v>24570.690000000002</v>
      </c>
      <c r="S944" s="40">
        <f>SUM(S923:S943)</f>
        <v>20340.074406093005</v>
      </c>
      <c r="T944" s="40">
        <f>SUM(T923:T943)</f>
        <v>0</v>
      </c>
      <c r="U944" s="40">
        <f t="shared" si="240"/>
        <v>0</v>
      </c>
      <c r="V944" s="40">
        <f t="shared" si="240"/>
        <v>20340.079999999998</v>
      </c>
      <c r="W944" s="80">
        <f t="shared" si="240"/>
        <v>4.1802299927641958E-4</v>
      </c>
      <c r="X944" s="40">
        <f t="shared" si="240"/>
        <v>18811.039999999997</v>
      </c>
      <c r="Y944" s="40">
        <f t="shared" si="240"/>
        <v>66.47</v>
      </c>
      <c r="Z944" s="40">
        <f t="shared" si="240"/>
        <v>18877.510000000002</v>
      </c>
    </row>
    <row r="945" spans="1:26" s="5" customFormat="1" ht="15" x14ac:dyDescent="0.2">
      <c r="A945" s="37">
        <v>942</v>
      </c>
      <c r="B945" s="177">
        <v>4.2</v>
      </c>
      <c r="C945" s="177" t="s">
        <v>205</v>
      </c>
      <c r="D945" s="37" t="s">
        <v>356</v>
      </c>
      <c r="E945" s="66" t="s">
        <v>357</v>
      </c>
      <c r="F945" s="66" t="s">
        <v>66</v>
      </c>
      <c r="G945" s="38">
        <v>1984</v>
      </c>
      <c r="H945" s="46">
        <v>1</v>
      </c>
      <c r="I945" s="67" t="s">
        <v>171</v>
      </c>
      <c r="J945" s="16">
        <v>79253.52</v>
      </c>
      <c r="K945" s="16">
        <v>79253.52</v>
      </c>
      <c r="L945" s="44">
        <v>251848.8</v>
      </c>
      <c r="M945" s="61" t="s">
        <v>102</v>
      </c>
      <c r="N945" s="38">
        <v>38</v>
      </c>
      <c r="O945" s="38">
        <v>25</v>
      </c>
      <c r="P945" s="17">
        <v>1</v>
      </c>
      <c r="Q945" s="16">
        <v>251848.8</v>
      </c>
      <c r="R945" s="16">
        <v>0</v>
      </c>
      <c r="S945" s="16">
        <f>(R945/($R$1028+$R$1044))*Notes!$G$48</f>
        <v>0</v>
      </c>
      <c r="T945" s="77">
        <v>0</v>
      </c>
      <c r="U945" s="16">
        <v>0</v>
      </c>
      <c r="V945" s="16">
        <f t="shared" ref="V945:V976" si="241">ROUND(S945+T945+U945,2)</f>
        <v>0</v>
      </c>
      <c r="W945" s="79">
        <f t="shared" si="231"/>
        <v>0</v>
      </c>
      <c r="X945" s="75">
        <f t="shared" ref="X945:X976" si="242">ROUND(W945*($X$1),2)</f>
        <v>0</v>
      </c>
      <c r="Y945" s="75">
        <f t="shared" ref="Y945:Y976" si="243">ROUND(W945*$Y$2,2)</f>
        <v>0</v>
      </c>
      <c r="Z945" s="82">
        <f t="shared" ref="Z945:Z1008" si="244">X945+Y945</f>
        <v>0</v>
      </c>
    </row>
    <row r="946" spans="1:26" s="5" customFormat="1" ht="15" x14ac:dyDescent="0.2">
      <c r="A946" s="37">
        <v>943</v>
      </c>
      <c r="B946" s="177">
        <v>4.2</v>
      </c>
      <c r="C946" s="177" t="s">
        <v>205</v>
      </c>
      <c r="D946" s="37" t="s">
        <v>356</v>
      </c>
      <c r="E946" s="66" t="s">
        <v>358</v>
      </c>
      <c r="F946" s="66" t="s">
        <v>66</v>
      </c>
      <c r="G946" s="38">
        <v>1991</v>
      </c>
      <c r="H946" s="46">
        <v>1</v>
      </c>
      <c r="I946" s="67" t="s">
        <v>171</v>
      </c>
      <c r="J946" s="16">
        <v>3600</v>
      </c>
      <c r="K946" s="16">
        <v>3600</v>
      </c>
      <c r="L946" s="44">
        <v>9809.7199999999993</v>
      </c>
      <c r="M946" s="61" t="s">
        <v>102</v>
      </c>
      <c r="N946" s="38">
        <v>31</v>
      </c>
      <c r="O946" s="38">
        <v>25</v>
      </c>
      <c r="P946" s="17">
        <v>1</v>
      </c>
      <c r="Q946" s="16">
        <v>9809.7199999999993</v>
      </c>
      <c r="R946" s="16">
        <v>0</v>
      </c>
      <c r="S946" s="16">
        <f>(R946/($R$1028+$R$1044))*Notes!$G$48</f>
        <v>0</v>
      </c>
      <c r="T946" s="77">
        <v>0</v>
      </c>
      <c r="U946" s="16">
        <v>0</v>
      </c>
      <c r="V946" s="16">
        <f t="shared" si="241"/>
        <v>0</v>
      </c>
      <c r="W946" s="79">
        <f t="shared" si="231"/>
        <v>0</v>
      </c>
      <c r="X946" s="75">
        <f t="shared" si="242"/>
        <v>0</v>
      </c>
      <c r="Y946" s="75">
        <f t="shared" si="243"/>
        <v>0</v>
      </c>
      <c r="Z946" s="82">
        <f t="shared" si="244"/>
        <v>0</v>
      </c>
    </row>
    <row r="947" spans="1:26" s="5" customFormat="1" ht="15" x14ac:dyDescent="0.2">
      <c r="A947" s="37">
        <v>944</v>
      </c>
      <c r="B947" s="177">
        <v>4.2</v>
      </c>
      <c r="C947" s="177" t="s">
        <v>205</v>
      </c>
      <c r="D947" s="37" t="s">
        <v>356</v>
      </c>
      <c r="E947" s="66" t="s">
        <v>359</v>
      </c>
      <c r="F947" s="66" t="s">
        <v>66</v>
      </c>
      <c r="G947" s="38">
        <v>1992</v>
      </c>
      <c r="H947" s="46">
        <v>1</v>
      </c>
      <c r="I947" s="67" t="s">
        <v>171</v>
      </c>
      <c r="J947" s="16">
        <v>3486.5</v>
      </c>
      <c r="K947" s="16">
        <v>3486.5</v>
      </c>
      <c r="L947" s="44">
        <v>9214.57</v>
      </c>
      <c r="M947" s="61" t="s">
        <v>102</v>
      </c>
      <c r="N947" s="38">
        <v>30</v>
      </c>
      <c r="O947" s="38">
        <v>25</v>
      </c>
      <c r="P947" s="17">
        <v>1</v>
      </c>
      <c r="Q947" s="16">
        <v>9214.57</v>
      </c>
      <c r="R947" s="16">
        <v>0</v>
      </c>
      <c r="S947" s="16">
        <f>(R947/($R$1028+$R$1044))*Notes!$G$48</f>
        <v>0</v>
      </c>
      <c r="T947" s="77">
        <v>0</v>
      </c>
      <c r="U947" s="16">
        <v>0</v>
      </c>
      <c r="V947" s="16">
        <f t="shared" si="241"/>
        <v>0</v>
      </c>
      <c r="W947" s="79">
        <f t="shared" ref="W947:W1010" si="245">V947/($V$1418)</f>
        <v>0</v>
      </c>
      <c r="X947" s="75">
        <f t="shared" si="242"/>
        <v>0</v>
      </c>
      <c r="Y947" s="75">
        <f t="shared" si="243"/>
        <v>0</v>
      </c>
      <c r="Z947" s="82">
        <f t="shared" si="244"/>
        <v>0</v>
      </c>
    </row>
    <row r="948" spans="1:26" s="5" customFormat="1" ht="15" x14ac:dyDescent="0.2">
      <c r="A948" s="37">
        <v>945</v>
      </c>
      <c r="B948" s="177">
        <v>4.2</v>
      </c>
      <c r="C948" s="177" t="s">
        <v>205</v>
      </c>
      <c r="D948" s="37" t="s">
        <v>356</v>
      </c>
      <c r="E948" s="66" t="s">
        <v>360</v>
      </c>
      <c r="F948" s="66" t="s">
        <v>66</v>
      </c>
      <c r="G948" s="38">
        <v>1993</v>
      </c>
      <c r="H948" s="46">
        <v>1</v>
      </c>
      <c r="I948" s="67" t="s">
        <v>144</v>
      </c>
      <c r="J948" s="16">
        <v>1895.09</v>
      </c>
      <c r="K948" s="16">
        <v>1895.09</v>
      </c>
      <c r="L948" s="44">
        <v>4792.29</v>
      </c>
      <c r="M948" s="61" t="s">
        <v>102</v>
      </c>
      <c r="N948" s="38">
        <v>29</v>
      </c>
      <c r="O948" s="38">
        <v>25</v>
      </c>
      <c r="P948" s="17">
        <v>1</v>
      </c>
      <c r="Q948" s="16">
        <v>4792.29</v>
      </c>
      <c r="R948" s="16">
        <v>0</v>
      </c>
      <c r="S948" s="16">
        <f>(R948/($R$1028+$R$1044))*Notes!$G$48</f>
        <v>0</v>
      </c>
      <c r="T948" s="77">
        <v>0</v>
      </c>
      <c r="U948" s="16">
        <v>0</v>
      </c>
      <c r="V948" s="16">
        <f t="shared" si="241"/>
        <v>0</v>
      </c>
      <c r="W948" s="79">
        <f t="shared" si="245"/>
        <v>0</v>
      </c>
      <c r="X948" s="75">
        <f t="shared" si="242"/>
        <v>0</v>
      </c>
      <c r="Y948" s="75">
        <f t="shared" si="243"/>
        <v>0</v>
      </c>
      <c r="Z948" s="82">
        <f t="shared" si="244"/>
        <v>0</v>
      </c>
    </row>
    <row r="949" spans="1:26" s="5" customFormat="1" ht="15" x14ac:dyDescent="0.2">
      <c r="A949" s="37">
        <v>946</v>
      </c>
      <c r="B949" s="177">
        <v>4.2</v>
      </c>
      <c r="C949" s="177" t="s">
        <v>205</v>
      </c>
      <c r="D949" s="37" t="s">
        <v>356</v>
      </c>
      <c r="E949" s="66" t="s">
        <v>357</v>
      </c>
      <c r="F949" s="66" t="s">
        <v>66</v>
      </c>
      <c r="G949" s="38">
        <v>1994</v>
      </c>
      <c r="H949" s="46">
        <v>1</v>
      </c>
      <c r="I949" s="67" t="s">
        <v>171</v>
      </c>
      <c r="J949" s="16">
        <v>1777.12</v>
      </c>
      <c r="K949" s="16">
        <v>1777.12</v>
      </c>
      <c r="L949" s="44">
        <v>4329.43</v>
      </c>
      <c r="M949" s="61" t="s">
        <v>102</v>
      </c>
      <c r="N949" s="38">
        <v>28</v>
      </c>
      <c r="O949" s="38">
        <v>25</v>
      </c>
      <c r="P949" s="17">
        <v>1</v>
      </c>
      <c r="Q949" s="16">
        <v>4329.43</v>
      </c>
      <c r="R949" s="16">
        <v>0</v>
      </c>
      <c r="S949" s="16">
        <f>(R949/($R$1028+$R$1044))*Notes!$G$48</f>
        <v>0</v>
      </c>
      <c r="T949" s="77">
        <v>0</v>
      </c>
      <c r="U949" s="16">
        <v>0</v>
      </c>
      <c r="V949" s="16">
        <f t="shared" si="241"/>
        <v>0</v>
      </c>
      <c r="W949" s="79">
        <f t="shared" si="245"/>
        <v>0</v>
      </c>
      <c r="X949" s="75">
        <f t="shared" si="242"/>
        <v>0</v>
      </c>
      <c r="Y949" s="75">
        <f t="shared" si="243"/>
        <v>0</v>
      </c>
      <c r="Z949" s="82">
        <f t="shared" si="244"/>
        <v>0</v>
      </c>
    </row>
    <row r="950" spans="1:26" s="5" customFormat="1" ht="15" x14ac:dyDescent="0.2">
      <c r="A950" s="37">
        <v>947</v>
      </c>
      <c r="B950" s="177">
        <v>4.2</v>
      </c>
      <c r="C950" s="177" t="s">
        <v>205</v>
      </c>
      <c r="D950" s="37" t="s">
        <v>356</v>
      </c>
      <c r="E950" s="66" t="s">
        <v>361</v>
      </c>
      <c r="F950" s="66" t="s">
        <v>66</v>
      </c>
      <c r="G950" s="38">
        <v>1995</v>
      </c>
      <c r="H950" s="46">
        <v>1</v>
      </c>
      <c r="I950" s="67" t="s">
        <v>144</v>
      </c>
      <c r="J950" s="16">
        <v>795</v>
      </c>
      <c r="K950" s="16">
        <v>795</v>
      </c>
      <c r="L950" s="44">
        <v>1914.48</v>
      </c>
      <c r="M950" s="61" t="s">
        <v>102</v>
      </c>
      <c r="N950" s="38">
        <v>27</v>
      </c>
      <c r="O950" s="38">
        <v>25</v>
      </c>
      <c r="P950" s="17">
        <v>1</v>
      </c>
      <c r="Q950" s="16">
        <v>1914.48</v>
      </c>
      <c r="R950" s="16">
        <v>0</v>
      </c>
      <c r="S950" s="16">
        <f>(R950/($R$1028+$R$1044))*Notes!$G$48</f>
        <v>0</v>
      </c>
      <c r="T950" s="77">
        <v>0</v>
      </c>
      <c r="U950" s="16">
        <v>0</v>
      </c>
      <c r="V950" s="16">
        <f t="shared" si="241"/>
        <v>0</v>
      </c>
      <c r="W950" s="79">
        <f t="shared" si="245"/>
        <v>0</v>
      </c>
      <c r="X950" s="75">
        <f t="shared" si="242"/>
        <v>0</v>
      </c>
      <c r="Y950" s="75">
        <f t="shared" si="243"/>
        <v>0</v>
      </c>
      <c r="Z950" s="82">
        <f t="shared" si="244"/>
        <v>0</v>
      </c>
    </row>
    <row r="951" spans="1:26" s="5" customFormat="1" ht="15" x14ac:dyDescent="0.2">
      <c r="A951" s="37">
        <v>948</v>
      </c>
      <c r="B951" s="177">
        <v>4.2</v>
      </c>
      <c r="C951" s="177" t="s">
        <v>205</v>
      </c>
      <c r="D951" s="37" t="s">
        <v>356</v>
      </c>
      <c r="E951" s="66" t="s">
        <v>362</v>
      </c>
      <c r="F951" s="66" t="s">
        <v>66</v>
      </c>
      <c r="G951" s="38">
        <v>1995</v>
      </c>
      <c r="H951" s="46">
        <v>1</v>
      </c>
      <c r="I951" s="67" t="s">
        <v>144</v>
      </c>
      <c r="J951" s="16">
        <v>50</v>
      </c>
      <c r="K951" s="16">
        <v>50</v>
      </c>
      <c r="L951" s="44">
        <v>120.41</v>
      </c>
      <c r="M951" s="61" t="s">
        <v>102</v>
      </c>
      <c r="N951" s="38">
        <v>27</v>
      </c>
      <c r="O951" s="38">
        <v>25</v>
      </c>
      <c r="P951" s="17">
        <v>1</v>
      </c>
      <c r="Q951" s="16">
        <v>120.41</v>
      </c>
      <c r="R951" s="16">
        <v>0</v>
      </c>
      <c r="S951" s="16">
        <f>(R951/($R$1028+$R$1044))*Notes!$G$48</f>
        <v>0</v>
      </c>
      <c r="T951" s="77">
        <v>0</v>
      </c>
      <c r="U951" s="16">
        <v>0</v>
      </c>
      <c r="V951" s="16">
        <f t="shared" si="241"/>
        <v>0</v>
      </c>
      <c r="W951" s="79">
        <f t="shared" si="245"/>
        <v>0</v>
      </c>
      <c r="X951" s="75">
        <f t="shared" si="242"/>
        <v>0</v>
      </c>
      <c r="Y951" s="75">
        <f t="shared" si="243"/>
        <v>0</v>
      </c>
      <c r="Z951" s="82">
        <f t="shared" si="244"/>
        <v>0</v>
      </c>
    </row>
    <row r="952" spans="1:26" s="5" customFormat="1" ht="15" x14ac:dyDescent="0.2">
      <c r="A952" s="37">
        <v>949</v>
      </c>
      <c r="B952" s="177">
        <v>4.2</v>
      </c>
      <c r="C952" s="177" t="s">
        <v>205</v>
      </c>
      <c r="D952" s="37" t="s">
        <v>356</v>
      </c>
      <c r="E952" s="66" t="s">
        <v>363</v>
      </c>
      <c r="F952" s="66" t="s">
        <v>66</v>
      </c>
      <c r="G952" s="38">
        <v>1996</v>
      </c>
      <c r="H952" s="46">
        <v>1</v>
      </c>
      <c r="I952" s="67" t="s">
        <v>144</v>
      </c>
      <c r="J952" s="16">
        <v>1340.9</v>
      </c>
      <c r="K952" s="16">
        <v>1340.9</v>
      </c>
      <c r="L952" s="44">
        <v>3143.48</v>
      </c>
      <c r="M952" s="61" t="s">
        <v>102</v>
      </c>
      <c r="N952" s="38">
        <v>26</v>
      </c>
      <c r="O952" s="38">
        <v>15</v>
      </c>
      <c r="P952" s="17">
        <v>1</v>
      </c>
      <c r="Q952" s="16">
        <v>3143.48</v>
      </c>
      <c r="R952" s="16">
        <v>0</v>
      </c>
      <c r="S952" s="16">
        <f>(R952/($R$1028+$R$1044))*Notes!$G$48</f>
        <v>0</v>
      </c>
      <c r="T952" s="77">
        <v>0</v>
      </c>
      <c r="U952" s="16">
        <v>0</v>
      </c>
      <c r="V952" s="16">
        <f t="shared" si="241"/>
        <v>0</v>
      </c>
      <c r="W952" s="79">
        <f t="shared" si="245"/>
        <v>0</v>
      </c>
      <c r="X952" s="75">
        <f t="shared" si="242"/>
        <v>0</v>
      </c>
      <c r="Y952" s="75">
        <f t="shared" si="243"/>
        <v>0</v>
      </c>
      <c r="Z952" s="82">
        <f t="shared" si="244"/>
        <v>0</v>
      </c>
    </row>
    <row r="953" spans="1:26" s="5" customFormat="1" ht="15" x14ac:dyDescent="0.2">
      <c r="A953" s="37">
        <v>950</v>
      </c>
      <c r="B953" s="177">
        <v>4.2</v>
      </c>
      <c r="C953" s="177" t="s">
        <v>205</v>
      </c>
      <c r="D953" s="37" t="s">
        <v>356</v>
      </c>
      <c r="E953" s="66" t="s">
        <v>364</v>
      </c>
      <c r="F953" s="66" t="s">
        <v>66</v>
      </c>
      <c r="G953" s="38">
        <v>1997</v>
      </c>
      <c r="H953" s="46">
        <v>1</v>
      </c>
      <c r="I953" s="67" t="s">
        <v>144</v>
      </c>
      <c r="J953" s="16">
        <v>427.5</v>
      </c>
      <c r="K953" s="16">
        <v>427.5</v>
      </c>
      <c r="L953" s="44">
        <v>966.75</v>
      </c>
      <c r="M953" s="61" t="s">
        <v>102</v>
      </c>
      <c r="N953" s="38">
        <v>25</v>
      </c>
      <c r="O953" s="38">
        <v>15</v>
      </c>
      <c r="P953" s="17">
        <v>1</v>
      </c>
      <c r="Q953" s="16">
        <v>966.75</v>
      </c>
      <c r="R953" s="16">
        <v>0</v>
      </c>
      <c r="S953" s="16">
        <f>(R953/($R$1028+$R$1044))*Notes!$G$48</f>
        <v>0</v>
      </c>
      <c r="T953" s="77">
        <v>0</v>
      </c>
      <c r="U953" s="16">
        <v>0</v>
      </c>
      <c r="V953" s="16">
        <f t="shared" si="241"/>
        <v>0</v>
      </c>
      <c r="W953" s="79">
        <f t="shared" si="245"/>
        <v>0</v>
      </c>
      <c r="X953" s="75">
        <f t="shared" si="242"/>
        <v>0</v>
      </c>
      <c r="Y953" s="75">
        <f t="shared" si="243"/>
        <v>0</v>
      </c>
      <c r="Z953" s="82">
        <f t="shared" si="244"/>
        <v>0</v>
      </c>
    </row>
    <row r="954" spans="1:26" s="5" customFormat="1" ht="15" x14ac:dyDescent="0.2">
      <c r="A954" s="37">
        <v>951</v>
      </c>
      <c r="B954" s="177">
        <v>4.2</v>
      </c>
      <c r="C954" s="177" t="s">
        <v>205</v>
      </c>
      <c r="D954" s="37" t="s">
        <v>356</v>
      </c>
      <c r="E954" s="66" t="s">
        <v>365</v>
      </c>
      <c r="F954" s="66" t="s">
        <v>66</v>
      </c>
      <c r="G954" s="38">
        <v>1998</v>
      </c>
      <c r="H954" s="46">
        <v>1</v>
      </c>
      <c r="I954" s="67" t="s">
        <v>144</v>
      </c>
      <c r="J954" s="16">
        <v>952.23</v>
      </c>
      <c r="K954" s="16">
        <v>952.23</v>
      </c>
      <c r="L954" s="44">
        <v>2119.19</v>
      </c>
      <c r="M954" s="61" t="s">
        <v>102</v>
      </c>
      <c r="N954" s="38">
        <v>24</v>
      </c>
      <c r="O954" s="38">
        <v>15</v>
      </c>
      <c r="P954" s="17">
        <v>1</v>
      </c>
      <c r="Q954" s="16">
        <v>2119.19</v>
      </c>
      <c r="R954" s="16">
        <v>0</v>
      </c>
      <c r="S954" s="16">
        <f>(R954/($R$1028+$R$1044))*Notes!$G$48</f>
        <v>0</v>
      </c>
      <c r="T954" s="77">
        <v>0</v>
      </c>
      <c r="U954" s="16">
        <v>0</v>
      </c>
      <c r="V954" s="16">
        <f t="shared" si="241"/>
        <v>0</v>
      </c>
      <c r="W954" s="79">
        <f t="shared" si="245"/>
        <v>0</v>
      </c>
      <c r="X954" s="75">
        <f t="shared" si="242"/>
        <v>0</v>
      </c>
      <c r="Y954" s="75">
        <f t="shared" si="243"/>
        <v>0</v>
      </c>
      <c r="Z954" s="82">
        <f t="shared" si="244"/>
        <v>0</v>
      </c>
    </row>
    <row r="955" spans="1:26" s="5" customFormat="1" ht="15" x14ac:dyDescent="0.2">
      <c r="A955" s="37">
        <v>952</v>
      </c>
      <c r="B955" s="177">
        <v>4.2</v>
      </c>
      <c r="C955" s="177" t="s">
        <v>205</v>
      </c>
      <c r="D955" s="37" t="s">
        <v>356</v>
      </c>
      <c r="E955" s="66" t="s">
        <v>366</v>
      </c>
      <c r="F955" s="66" t="s">
        <v>66</v>
      </c>
      <c r="G955" s="38">
        <v>1998</v>
      </c>
      <c r="H955" s="46">
        <v>1</v>
      </c>
      <c r="I955" s="67" t="s">
        <v>144</v>
      </c>
      <c r="J955" s="16">
        <v>1795</v>
      </c>
      <c r="K955" s="16">
        <v>1795</v>
      </c>
      <c r="L955" s="44">
        <v>3994.78</v>
      </c>
      <c r="M955" s="61" t="s">
        <v>102</v>
      </c>
      <c r="N955" s="38">
        <v>24</v>
      </c>
      <c r="O955" s="38">
        <v>15</v>
      </c>
      <c r="P955" s="17">
        <v>1</v>
      </c>
      <c r="Q955" s="16">
        <v>3994.78</v>
      </c>
      <c r="R955" s="16">
        <v>0</v>
      </c>
      <c r="S955" s="16">
        <f>(R955/($R$1028+$R$1044))*Notes!$G$48</f>
        <v>0</v>
      </c>
      <c r="T955" s="77">
        <v>0</v>
      </c>
      <c r="U955" s="16">
        <v>0</v>
      </c>
      <c r="V955" s="16">
        <f t="shared" si="241"/>
        <v>0</v>
      </c>
      <c r="W955" s="79">
        <f t="shared" si="245"/>
        <v>0</v>
      </c>
      <c r="X955" s="75">
        <f t="shared" si="242"/>
        <v>0</v>
      </c>
      <c r="Y955" s="75">
        <f t="shared" si="243"/>
        <v>0</v>
      </c>
      <c r="Z955" s="82">
        <f t="shared" si="244"/>
        <v>0</v>
      </c>
    </row>
    <row r="956" spans="1:26" s="5" customFormat="1" ht="15" x14ac:dyDescent="0.2">
      <c r="A956" s="37">
        <v>953</v>
      </c>
      <c r="B956" s="177">
        <v>4.2</v>
      </c>
      <c r="C956" s="177" t="s">
        <v>205</v>
      </c>
      <c r="D956" s="37" t="s">
        <v>356</v>
      </c>
      <c r="E956" s="66" t="s">
        <v>367</v>
      </c>
      <c r="F956" s="66" t="s">
        <v>66</v>
      </c>
      <c r="G956" s="38">
        <v>1998</v>
      </c>
      <c r="H956" s="46">
        <v>1</v>
      </c>
      <c r="I956" s="67" t="s">
        <v>171</v>
      </c>
      <c r="J956" s="16">
        <v>399</v>
      </c>
      <c r="K956" s="16">
        <v>399</v>
      </c>
      <c r="L956" s="44">
        <v>887.98</v>
      </c>
      <c r="M956" s="61" t="s">
        <v>102</v>
      </c>
      <c r="N956" s="38">
        <v>24</v>
      </c>
      <c r="O956" s="38">
        <v>15</v>
      </c>
      <c r="P956" s="17">
        <v>1</v>
      </c>
      <c r="Q956" s="16">
        <v>887.98</v>
      </c>
      <c r="R956" s="16">
        <v>0</v>
      </c>
      <c r="S956" s="16">
        <f>(R956/($R$1028+$R$1044))*Notes!$G$48</f>
        <v>0</v>
      </c>
      <c r="T956" s="77">
        <v>0</v>
      </c>
      <c r="U956" s="16">
        <v>0</v>
      </c>
      <c r="V956" s="16">
        <f t="shared" si="241"/>
        <v>0</v>
      </c>
      <c r="W956" s="79">
        <f t="shared" si="245"/>
        <v>0</v>
      </c>
      <c r="X956" s="75">
        <f t="shared" si="242"/>
        <v>0</v>
      </c>
      <c r="Y956" s="75">
        <f t="shared" si="243"/>
        <v>0</v>
      </c>
      <c r="Z956" s="82">
        <f t="shared" si="244"/>
        <v>0</v>
      </c>
    </row>
    <row r="957" spans="1:26" s="5" customFormat="1" ht="15" x14ac:dyDescent="0.2">
      <c r="A957" s="37">
        <v>954</v>
      </c>
      <c r="B957" s="177">
        <v>4.2</v>
      </c>
      <c r="C957" s="177" t="s">
        <v>205</v>
      </c>
      <c r="D957" s="37" t="s">
        <v>356</v>
      </c>
      <c r="E957" s="66" t="s">
        <v>368</v>
      </c>
      <c r="F957" s="66" t="s">
        <v>66</v>
      </c>
      <c r="G957" s="38">
        <v>1999</v>
      </c>
      <c r="H957" s="46">
        <v>1</v>
      </c>
      <c r="I957" s="67" t="s">
        <v>171</v>
      </c>
      <c r="J957" s="16">
        <v>1706.8</v>
      </c>
      <c r="K957" s="16">
        <v>1706.8</v>
      </c>
      <c r="L957" s="44">
        <v>3711.35</v>
      </c>
      <c r="M957" s="61" t="s">
        <v>102</v>
      </c>
      <c r="N957" s="38">
        <v>23</v>
      </c>
      <c r="O957" s="38">
        <v>25</v>
      </c>
      <c r="P957" s="17">
        <v>0.92</v>
      </c>
      <c r="Q957" s="16">
        <v>3414.45</v>
      </c>
      <c r="R957" s="16">
        <v>296.91000000000003</v>
      </c>
      <c r="S957" s="16">
        <f>(R957/($R$1028+$R$1044))*Notes!$G$48</f>
        <v>217.38001144349525</v>
      </c>
      <c r="T957" s="77">
        <v>0</v>
      </c>
      <c r="U957" s="16">
        <v>0</v>
      </c>
      <c r="V957" s="16">
        <f t="shared" si="241"/>
        <v>217.38</v>
      </c>
      <c r="W957" s="79">
        <f t="shared" si="245"/>
        <v>4.4675261642386901E-6</v>
      </c>
      <c r="X957" s="75">
        <f t="shared" si="242"/>
        <v>201.04</v>
      </c>
      <c r="Y957" s="75">
        <f t="shared" si="243"/>
        <v>0.71</v>
      </c>
      <c r="Z957" s="82">
        <f t="shared" si="244"/>
        <v>201.75</v>
      </c>
    </row>
    <row r="958" spans="1:26" s="5" customFormat="1" ht="15" x14ac:dyDescent="0.2">
      <c r="A958" s="37">
        <v>955</v>
      </c>
      <c r="B958" s="177">
        <v>4.2</v>
      </c>
      <c r="C958" s="177" t="s">
        <v>205</v>
      </c>
      <c r="D958" s="37" t="s">
        <v>356</v>
      </c>
      <c r="E958" s="66" t="s">
        <v>369</v>
      </c>
      <c r="F958" s="66" t="s">
        <v>66</v>
      </c>
      <c r="G958" s="38">
        <v>1999</v>
      </c>
      <c r="H958" s="46">
        <v>1</v>
      </c>
      <c r="I958" s="67" t="s">
        <v>144</v>
      </c>
      <c r="J958" s="16">
        <v>805.17</v>
      </c>
      <c r="K958" s="16">
        <v>805.17</v>
      </c>
      <c r="L958" s="44">
        <v>1750.8</v>
      </c>
      <c r="M958" s="61" t="s">
        <v>102</v>
      </c>
      <c r="N958" s="38">
        <v>23</v>
      </c>
      <c r="O958" s="38">
        <v>15</v>
      </c>
      <c r="P958" s="17">
        <v>1</v>
      </c>
      <c r="Q958" s="16">
        <v>1750.8</v>
      </c>
      <c r="R958" s="16">
        <v>0</v>
      </c>
      <c r="S958" s="16">
        <f>(R958/($R$1028+$R$1044))*Notes!$G$48</f>
        <v>0</v>
      </c>
      <c r="T958" s="77">
        <v>0</v>
      </c>
      <c r="U958" s="16">
        <v>0</v>
      </c>
      <c r="V958" s="16">
        <f t="shared" si="241"/>
        <v>0</v>
      </c>
      <c r="W958" s="79">
        <f t="shared" si="245"/>
        <v>0</v>
      </c>
      <c r="X958" s="75">
        <f t="shared" si="242"/>
        <v>0</v>
      </c>
      <c r="Y958" s="75">
        <f t="shared" si="243"/>
        <v>0</v>
      </c>
      <c r="Z958" s="82">
        <f t="shared" si="244"/>
        <v>0</v>
      </c>
    </row>
    <row r="959" spans="1:26" s="5" customFormat="1" ht="15" x14ac:dyDescent="0.2">
      <c r="A959" s="37">
        <v>956</v>
      </c>
      <c r="B959" s="177">
        <v>4.2</v>
      </c>
      <c r="C959" s="177" t="s">
        <v>205</v>
      </c>
      <c r="D959" s="37" t="s">
        <v>356</v>
      </c>
      <c r="E959" s="66" t="s">
        <v>370</v>
      </c>
      <c r="F959" s="66" t="s">
        <v>66</v>
      </c>
      <c r="G959" s="38">
        <v>1999</v>
      </c>
      <c r="H959" s="46">
        <v>1</v>
      </c>
      <c r="I959" s="67" t="s">
        <v>144</v>
      </c>
      <c r="J959" s="16">
        <v>376.6</v>
      </c>
      <c r="K959" s="16">
        <v>376.6</v>
      </c>
      <c r="L959" s="44">
        <v>818.9</v>
      </c>
      <c r="M959" s="61" t="s">
        <v>102</v>
      </c>
      <c r="N959" s="38">
        <v>23</v>
      </c>
      <c r="O959" s="38">
        <v>15</v>
      </c>
      <c r="P959" s="17">
        <v>1</v>
      </c>
      <c r="Q959" s="16">
        <v>818.9</v>
      </c>
      <c r="R959" s="16">
        <v>0</v>
      </c>
      <c r="S959" s="16">
        <f>(R959/($R$1028+$R$1044))*Notes!$G$48</f>
        <v>0</v>
      </c>
      <c r="T959" s="77">
        <v>0</v>
      </c>
      <c r="U959" s="16">
        <v>0</v>
      </c>
      <c r="V959" s="16">
        <f t="shared" si="241"/>
        <v>0</v>
      </c>
      <c r="W959" s="79">
        <f t="shared" si="245"/>
        <v>0</v>
      </c>
      <c r="X959" s="75">
        <f t="shared" si="242"/>
        <v>0</v>
      </c>
      <c r="Y959" s="75">
        <f t="shared" si="243"/>
        <v>0</v>
      </c>
      <c r="Z959" s="82">
        <f t="shared" si="244"/>
        <v>0</v>
      </c>
    </row>
    <row r="960" spans="1:26" s="5" customFormat="1" ht="15" x14ac:dyDescent="0.2">
      <c r="A960" s="37">
        <v>957</v>
      </c>
      <c r="B960" s="177">
        <v>4.2</v>
      </c>
      <c r="C960" s="177" t="s">
        <v>205</v>
      </c>
      <c r="D960" s="37" t="s">
        <v>356</v>
      </c>
      <c r="E960" s="66" t="s">
        <v>371</v>
      </c>
      <c r="F960" s="66" t="s">
        <v>66</v>
      </c>
      <c r="G960" s="38">
        <v>1999</v>
      </c>
      <c r="H960" s="46">
        <v>1</v>
      </c>
      <c r="I960" s="67" t="s">
        <v>144</v>
      </c>
      <c r="J960" s="16">
        <v>1371.2</v>
      </c>
      <c r="K960" s="16">
        <v>1371.2</v>
      </c>
      <c r="L960" s="44">
        <v>2981.61</v>
      </c>
      <c r="M960" s="61" t="s">
        <v>102</v>
      </c>
      <c r="N960" s="38">
        <v>23</v>
      </c>
      <c r="O960" s="38">
        <v>15</v>
      </c>
      <c r="P960" s="17">
        <v>1</v>
      </c>
      <c r="Q960" s="16">
        <v>2981.61</v>
      </c>
      <c r="R960" s="16">
        <v>0</v>
      </c>
      <c r="S960" s="16">
        <f>(R960/($R$1028+$R$1044))*Notes!$G$48</f>
        <v>0</v>
      </c>
      <c r="T960" s="77">
        <v>0</v>
      </c>
      <c r="U960" s="16">
        <v>0</v>
      </c>
      <c r="V960" s="16">
        <f t="shared" si="241"/>
        <v>0</v>
      </c>
      <c r="W960" s="79">
        <f t="shared" si="245"/>
        <v>0</v>
      </c>
      <c r="X960" s="75">
        <f t="shared" si="242"/>
        <v>0</v>
      </c>
      <c r="Y960" s="75">
        <f t="shared" si="243"/>
        <v>0</v>
      </c>
      <c r="Z960" s="82">
        <f t="shared" si="244"/>
        <v>0</v>
      </c>
    </row>
    <row r="961" spans="1:26" s="5" customFormat="1" ht="15" x14ac:dyDescent="0.2">
      <c r="A961" s="37">
        <v>958</v>
      </c>
      <c r="B961" s="177">
        <v>4.2</v>
      </c>
      <c r="C961" s="177" t="s">
        <v>205</v>
      </c>
      <c r="D961" s="37" t="s">
        <v>356</v>
      </c>
      <c r="E961" s="66" t="s">
        <v>372</v>
      </c>
      <c r="F961" s="66" t="s">
        <v>66</v>
      </c>
      <c r="G961" s="38">
        <v>1999</v>
      </c>
      <c r="H961" s="46">
        <v>1</v>
      </c>
      <c r="I961" s="67" t="s">
        <v>144</v>
      </c>
      <c r="J961" s="16">
        <v>502.41</v>
      </c>
      <c r="K961" s="16">
        <v>502.41</v>
      </c>
      <c r="L961" s="44">
        <v>1092.47</v>
      </c>
      <c r="M961" s="61" t="s">
        <v>102</v>
      </c>
      <c r="N961" s="38">
        <v>23</v>
      </c>
      <c r="O961" s="38">
        <v>25</v>
      </c>
      <c r="P961" s="17">
        <v>0.92</v>
      </c>
      <c r="Q961" s="16">
        <v>1005.07</v>
      </c>
      <c r="R961" s="16">
        <v>87.4</v>
      </c>
      <c r="S961" s="16">
        <f>(R961/($R$1028+$R$1044))*Notes!$G$48</f>
        <v>63.989131387159347</v>
      </c>
      <c r="T961" s="77">
        <v>0</v>
      </c>
      <c r="U961" s="16">
        <v>0</v>
      </c>
      <c r="V961" s="16">
        <f t="shared" si="241"/>
        <v>63.99</v>
      </c>
      <c r="W961" s="79">
        <f t="shared" si="245"/>
        <v>1.3151025818825732E-6</v>
      </c>
      <c r="X961" s="75">
        <f t="shared" si="242"/>
        <v>59.18</v>
      </c>
      <c r="Y961" s="75">
        <f t="shared" si="243"/>
        <v>0.21</v>
      </c>
      <c r="Z961" s="82">
        <f t="shared" si="244"/>
        <v>59.39</v>
      </c>
    </row>
    <row r="962" spans="1:26" s="5" customFormat="1" ht="15" x14ac:dyDescent="0.2">
      <c r="A962" s="37">
        <v>959</v>
      </c>
      <c r="B962" s="177">
        <v>4.2</v>
      </c>
      <c r="C962" s="177" t="s">
        <v>205</v>
      </c>
      <c r="D962" s="37" t="s">
        <v>356</v>
      </c>
      <c r="E962" s="66" t="s">
        <v>373</v>
      </c>
      <c r="F962" s="66" t="s">
        <v>66</v>
      </c>
      <c r="G962" s="38">
        <v>2000</v>
      </c>
      <c r="H962" s="46">
        <v>1</v>
      </c>
      <c r="I962" s="67" t="s">
        <v>144</v>
      </c>
      <c r="J962" s="16">
        <v>219.99</v>
      </c>
      <c r="K962" s="16">
        <v>219.99</v>
      </c>
      <c r="L962" s="44">
        <v>465.9</v>
      </c>
      <c r="M962" s="61" t="s">
        <v>102</v>
      </c>
      <c r="N962" s="38">
        <v>22</v>
      </c>
      <c r="O962" s="38">
        <v>15</v>
      </c>
      <c r="P962" s="17">
        <v>1</v>
      </c>
      <c r="Q962" s="16">
        <v>465.9</v>
      </c>
      <c r="R962" s="16">
        <v>0</v>
      </c>
      <c r="S962" s="16">
        <f>(R962/($R$1028+$R$1044))*Notes!$G$48</f>
        <v>0</v>
      </c>
      <c r="T962" s="77">
        <v>0</v>
      </c>
      <c r="U962" s="16">
        <v>0</v>
      </c>
      <c r="V962" s="16">
        <f t="shared" si="241"/>
        <v>0</v>
      </c>
      <c r="W962" s="79">
        <f t="shared" si="245"/>
        <v>0</v>
      </c>
      <c r="X962" s="75">
        <f t="shared" si="242"/>
        <v>0</v>
      </c>
      <c r="Y962" s="75">
        <f t="shared" si="243"/>
        <v>0</v>
      </c>
      <c r="Z962" s="82">
        <f t="shared" si="244"/>
        <v>0</v>
      </c>
    </row>
    <row r="963" spans="1:26" s="5" customFormat="1" ht="15" x14ac:dyDescent="0.2">
      <c r="A963" s="37">
        <v>960</v>
      </c>
      <c r="B963" s="177">
        <v>4.2</v>
      </c>
      <c r="C963" s="177" t="s">
        <v>205</v>
      </c>
      <c r="D963" s="37" t="s">
        <v>356</v>
      </c>
      <c r="E963" s="66" t="s">
        <v>374</v>
      </c>
      <c r="F963" s="66" t="s">
        <v>66</v>
      </c>
      <c r="G963" s="38">
        <v>2000</v>
      </c>
      <c r="H963" s="46">
        <v>1</v>
      </c>
      <c r="I963" s="67" t="s">
        <v>144</v>
      </c>
      <c r="J963" s="16">
        <v>160</v>
      </c>
      <c r="K963" s="16">
        <v>160</v>
      </c>
      <c r="L963" s="44">
        <v>338.85</v>
      </c>
      <c r="M963" s="61" t="s">
        <v>102</v>
      </c>
      <c r="N963" s="38">
        <v>22</v>
      </c>
      <c r="O963" s="38">
        <v>15</v>
      </c>
      <c r="P963" s="17">
        <v>1</v>
      </c>
      <c r="Q963" s="16">
        <v>338.85</v>
      </c>
      <c r="R963" s="16">
        <v>0</v>
      </c>
      <c r="S963" s="16">
        <f>(R963/($R$1028+$R$1044))*Notes!$G$48</f>
        <v>0</v>
      </c>
      <c r="T963" s="77">
        <v>0</v>
      </c>
      <c r="U963" s="16">
        <v>0</v>
      </c>
      <c r="V963" s="16">
        <f t="shared" si="241"/>
        <v>0</v>
      </c>
      <c r="W963" s="79">
        <f t="shared" si="245"/>
        <v>0</v>
      </c>
      <c r="X963" s="75">
        <f t="shared" si="242"/>
        <v>0</v>
      </c>
      <c r="Y963" s="75">
        <f t="shared" si="243"/>
        <v>0</v>
      </c>
      <c r="Z963" s="82">
        <f t="shared" si="244"/>
        <v>0</v>
      </c>
    </row>
    <row r="964" spans="1:26" s="5" customFormat="1" ht="15" x14ac:dyDescent="0.2">
      <c r="A964" s="37">
        <v>961</v>
      </c>
      <c r="B964" s="177">
        <v>4.2</v>
      </c>
      <c r="C964" s="177" t="s">
        <v>205</v>
      </c>
      <c r="D964" s="37" t="s">
        <v>356</v>
      </c>
      <c r="E964" s="66" t="s">
        <v>375</v>
      </c>
      <c r="F964" s="66" t="s">
        <v>66</v>
      </c>
      <c r="G964" s="38">
        <v>2000</v>
      </c>
      <c r="H964" s="46">
        <v>1</v>
      </c>
      <c r="I964" s="67" t="s">
        <v>144</v>
      </c>
      <c r="J964" s="16">
        <v>142.80000000000001</v>
      </c>
      <c r="K964" s="16">
        <v>142.80000000000001</v>
      </c>
      <c r="L964" s="44">
        <v>302.43</v>
      </c>
      <c r="M964" s="61" t="s">
        <v>102</v>
      </c>
      <c r="N964" s="38">
        <v>22</v>
      </c>
      <c r="O964" s="38">
        <v>15</v>
      </c>
      <c r="P964" s="17">
        <v>1</v>
      </c>
      <c r="Q964" s="16">
        <v>302.43</v>
      </c>
      <c r="R964" s="16">
        <v>0</v>
      </c>
      <c r="S964" s="16">
        <f>(R964/($R$1028+$R$1044))*Notes!$G$48</f>
        <v>0</v>
      </c>
      <c r="T964" s="77">
        <v>0</v>
      </c>
      <c r="U964" s="16">
        <v>0</v>
      </c>
      <c r="V964" s="16">
        <f t="shared" si="241"/>
        <v>0</v>
      </c>
      <c r="W964" s="79">
        <f t="shared" si="245"/>
        <v>0</v>
      </c>
      <c r="X964" s="75">
        <f t="shared" si="242"/>
        <v>0</v>
      </c>
      <c r="Y964" s="75">
        <f t="shared" si="243"/>
        <v>0</v>
      </c>
      <c r="Z964" s="82">
        <f t="shared" si="244"/>
        <v>0</v>
      </c>
    </row>
    <row r="965" spans="1:26" s="5" customFormat="1" ht="15" x14ac:dyDescent="0.2">
      <c r="A965" s="37">
        <v>962</v>
      </c>
      <c r="B965" s="177">
        <v>4.2</v>
      </c>
      <c r="C965" s="177" t="s">
        <v>205</v>
      </c>
      <c r="D965" s="37" t="s">
        <v>356</v>
      </c>
      <c r="E965" s="66" t="s">
        <v>376</v>
      </c>
      <c r="F965" s="66" t="s">
        <v>66</v>
      </c>
      <c r="G965" s="38">
        <v>2000</v>
      </c>
      <c r="H965" s="46">
        <v>1</v>
      </c>
      <c r="I965" s="67" t="s">
        <v>144</v>
      </c>
      <c r="J965" s="16">
        <v>713.92</v>
      </c>
      <c r="K965" s="16">
        <v>713.92</v>
      </c>
      <c r="L965" s="44">
        <v>1511.96</v>
      </c>
      <c r="M965" s="61" t="s">
        <v>102</v>
      </c>
      <c r="N965" s="38">
        <v>22</v>
      </c>
      <c r="O965" s="38">
        <v>15</v>
      </c>
      <c r="P965" s="17">
        <v>1</v>
      </c>
      <c r="Q965" s="16">
        <v>1511.96</v>
      </c>
      <c r="R965" s="16">
        <v>0</v>
      </c>
      <c r="S965" s="16">
        <f>(R965/($R$1028+$R$1044))*Notes!$G$48</f>
        <v>0</v>
      </c>
      <c r="T965" s="77">
        <v>0</v>
      </c>
      <c r="U965" s="16">
        <v>0</v>
      </c>
      <c r="V965" s="16">
        <f t="shared" si="241"/>
        <v>0</v>
      </c>
      <c r="W965" s="79">
        <f t="shared" si="245"/>
        <v>0</v>
      </c>
      <c r="X965" s="75">
        <f t="shared" si="242"/>
        <v>0</v>
      </c>
      <c r="Y965" s="75">
        <f t="shared" si="243"/>
        <v>0</v>
      </c>
      <c r="Z965" s="82">
        <f t="shared" si="244"/>
        <v>0</v>
      </c>
    </row>
    <row r="966" spans="1:26" s="5" customFormat="1" ht="15" x14ac:dyDescent="0.2">
      <c r="A966" s="37">
        <v>963</v>
      </c>
      <c r="B966" s="177">
        <v>4.2</v>
      </c>
      <c r="C966" s="177" t="s">
        <v>205</v>
      </c>
      <c r="D966" s="37" t="s">
        <v>356</v>
      </c>
      <c r="E966" s="66" t="s">
        <v>377</v>
      </c>
      <c r="F966" s="66" t="s">
        <v>66</v>
      </c>
      <c r="G966" s="38">
        <v>2000</v>
      </c>
      <c r="H966" s="46">
        <v>1</v>
      </c>
      <c r="I966" s="67" t="s">
        <v>144</v>
      </c>
      <c r="J966" s="16">
        <v>198.2</v>
      </c>
      <c r="K966" s="16">
        <v>198.2</v>
      </c>
      <c r="L966" s="44">
        <v>419.75</v>
      </c>
      <c r="M966" s="61" t="s">
        <v>102</v>
      </c>
      <c r="N966" s="38">
        <v>22</v>
      </c>
      <c r="O966" s="38">
        <v>15</v>
      </c>
      <c r="P966" s="17">
        <v>1</v>
      </c>
      <c r="Q966" s="16">
        <v>419.75</v>
      </c>
      <c r="R966" s="16">
        <v>0</v>
      </c>
      <c r="S966" s="16">
        <f>(R966/($R$1028+$R$1044))*Notes!$G$48</f>
        <v>0</v>
      </c>
      <c r="T966" s="77">
        <v>0</v>
      </c>
      <c r="U966" s="16">
        <v>0</v>
      </c>
      <c r="V966" s="16">
        <f t="shared" si="241"/>
        <v>0</v>
      </c>
      <c r="W966" s="79">
        <f t="shared" si="245"/>
        <v>0</v>
      </c>
      <c r="X966" s="75">
        <f t="shared" si="242"/>
        <v>0</v>
      </c>
      <c r="Y966" s="75">
        <f t="shared" si="243"/>
        <v>0</v>
      </c>
      <c r="Z966" s="82">
        <f t="shared" si="244"/>
        <v>0</v>
      </c>
    </row>
    <row r="967" spans="1:26" s="5" customFormat="1" ht="15" x14ac:dyDescent="0.2">
      <c r="A967" s="37">
        <v>964</v>
      </c>
      <c r="B967" s="177">
        <v>4.2</v>
      </c>
      <c r="C967" s="177" t="s">
        <v>205</v>
      </c>
      <c r="D967" s="37" t="s">
        <v>356</v>
      </c>
      <c r="E967" s="66" t="s">
        <v>378</v>
      </c>
      <c r="F967" s="66" t="s">
        <v>66</v>
      </c>
      <c r="G967" s="38">
        <v>2000</v>
      </c>
      <c r="H967" s="46">
        <v>1</v>
      </c>
      <c r="I967" s="67" t="s">
        <v>171</v>
      </c>
      <c r="J967" s="16">
        <v>1112</v>
      </c>
      <c r="K967" s="16">
        <v>1112</v>
      </c>
      <c r="L967" s="44">
        <v>2355.02</v>
      </c>
      <c r="M967" s="61" t="s">
        <v>102</v>
      </c>
      <c r="N967" s="38">
        <v>22</v>
      </c>
      <c r="O967" s="38">
        <v>25</v>
      </c>
      <c r="P967" s="17">
        <v>0.88</v>
      </c>
      <c r="Q967" s="16">
        <v>2072.42</v>
      </c>
      <c r="R967" s="16">
        <v>282.60000000000002</v>
      </c>
      <c r="S967" s="16">
        <f>(R967/($R$1028+$R$1044))*Notes!$G$48</f>
        <v>206.90307242575784</v>
      </c>
      <c r="T967" s="77">
        <v>0</v>
      </c>
      <c r="U967" s="16">
        <v>0</v>
      </c>
      <c r="V967" s="16">
        <f t="shared" si="241"/>
        <v>206.9</v>
      </c>
      <c r="W967" s="79">
        <f t="shared" si="245"/>
        <v>4.2521444630646104E-6</v>
      </c>
      <c r="X967" s="75">
        <f t="shared" si="242"/>
        <v>191.35</v>
      </c>
      <c r="Y967" s="75">
        <f t="shared" si="243"/>
        <v>0.68</v>
      </c>
      <c r="Z967" s="82">
        <f t="shared" si="244"/>
        <v>192.03</v>
      </c>
    </row>
    <row r="968" spans="1:26" s="5" customFormat="1" ht="15" x14ac:dyDescent="0.2">
      <c r="A968" s="37">
        <v>965</v>
      </c>
      <c r="B968" s="177">
        <v>4.2</v>
      </c>
      <c r="C968" s="177" t="s">
        <v>205</v>
      </c>
      <c r="D968" s="37" t="s">
        <v>356</v>
      </c>
      <c r="E968" s="66" t="s">
        <v>379</v>
      </c>
      <c r="F968" s="66" t="s">
        <v>66</v>
      </c>
      <c r="G968" s="38">
        <v>2001</v>
      </c>
      <c r="H968" s="46">
        <v>1</v>
      </c>
      <c r="I968" s="67" t="s">
        <v>171</v>
      </c>
      <c r="J968" s="16">
        <v>537.61</v>
      </c>
      <c r="K968" s="16">
        <v>537.61</v>
      </c>
      <c r="L968" s="44">
        <v>1116.67</v>
      </c>
      <c r="M968" s="61" t="s">
        <v>102</v>
      </c>
      <c r="N968" s="38">
        <v>21</v>
      </c>
      <c r="O968" s="38">
        <v>25</v>
      </c>
      <c r="P968" s="17">
        <v>0.84</v>
      </c>
      <c r="Q968" s="16">
        <v>938</v>
      </c>
      <c r="R968" s="16">
        <v>178.67</v>
      </c>
      <c r="S968" s="16">
        <f>(R968/($R$1028+$R$1044))*Notes!$G$48</f>
        <v>130.81164879798351</v>
      </c>
      <c r="T968" s="77">
        <v>0</v>
      </c>
      <c r="U968" s="16">
        <v>0</v>
      </c>
      <c r="V968" s="16">
        <f t="shared" si="241"/>
        <v>130.81</v>
      </c>
      <c r="W968" s="79">
        <f t="shared" si="245"/>
        <v>2.6883664437577657E-6</v>
      </c>
      <c r="X968" s="75">
        <f t="shared" si="242"/>
        <v>120.98</v>
      </c>
      <c r="Y968" s="75">
        <f t="shared" si="243"/>
        <v>0.43</v>
      </c>
      <c r="Z968" s="82">
        <f t="shared" si="244"/>
        <v>121.41000000000001</v>
      </c>
    </row>
    <row r="969" spans="1:26" s="5" customFormat="1" ht="15" x14ac:dyDescent="0.2">
      <c r="A969" s="37">
        <v>966</v>
      </c>
      <c r="B969" s="177">
        <v>4.2</v>
      </c>
      <c r="C969" s="177" t="s">
        <v>205</v>
      </c>
      <c r="D969" s="37" t="s">
        <v>356</v>
      </c>
      <c r="E969" s="66" t="s">
        <v>380</v>
      </c>
      <c r="F969" s="66" t="s">
        <v>66</v>
      </c>
      <c r="G969" s="38">
        <v>2001</v>
      </c>
      <c r="H969" s="46">
        <v>1</v>
      </c>
      <c r="I969" s="67" t="s">
        <v>144</v>
      </c>
      <c r="J969" s="16">
        <v>4360</v>
      </c>
      <c r="K969" s="16">
        <v>4360</v>
      </c>
      <c r="L969" s="44">
        <v>9056.1200000000008</v>
      </c>
      <c r="M969" s="61" t="s">
        <v>102</v>
      </c>
      <c r="N969" s="38">
        <v>21</v>
      </c>
      <c r="O969" s="38">
        <v>15</v>
      </c>
      <c r="P969" s="17">
        <v>1</v>
      </c>
      <c r="Q969" s="16">
        <v>9056.1200000000008</v>
      </c>
      <c r="R969" s="16">
        <v>0</v>
      </c>
      <c r="S969" s="16">
        <f>(R969/($R$1028+$R$1044))*Notes!$G$48</f>
        <v>0</v>
      </c>
      <c r="T969" s="77">
        <v>0</v>
      </c>
      <c r="U969" s="16">
        <v>0</v>
      </c>
      <c r="V969" s="16">
        <f t="shared" si="241"/>
        <v>0</v>
      </c>
      <c r="W969" s="79">
        <f t="shared" si="245"/>
        <v>0</v>
      </c>
      <c r="X969" s="75">
        <f t="shared" si="242"/>
        <v>0</v>
      </c>
      <c r="Y969" s="75">
        <f t="shared" si="243"/>
        <v>0</v>
      </c>
      <c r="Z969" s="82">
        <f t="shared" si="244"/>
        <v>0</v>
      </c>
    </row>
    <row r="970" spans="1:26" s="5" customFormat="1" ht="15" x14ac:dyDescent="0.2">
      <c r="A970" s="37">
        <v>967</v>
      </c>
      <c r="B970" s="177">
        <v>4.2</v>
      </c>
      <c r="C970" s="177" t="s">
        <v>205</v>
      </c>
      <c r="D970" s="37" t="s">
        <v>356</v>
      </c>
      <c r="E970" s="66" t="s">
        <v>360</v>
      </c>
      <c r="F970" s="66" t="s">
        <v>66</v>
      </c>
      <c r="G970" s="38">
        <v>2001</v>
      </c>
      <c r="H970" s="46">
        <v>1</v>
      </c>
      <c r="I970" s="67" t="s">
        <v>144</v>
      </c>
      <c r="J970" s="16">
        <v>706</v>
      </c>
      <c r="K970" s="16">
        <v>706</v>
      </c>
      <c r="L970" s="44">
        <v>1466.43</v>
      </c>
      <c r="M970" s="61" t="s">
        <v>102</v>
      </c>
      <c r="N970" s="38">
        <v>21</v>
      </c>
      <c r="O970" s="38">
        <v>15</v>
      </c>
      <c r="P970" s="17">
        <v>1</v>
      </c>
      <c r="Q970" s="16">
        <v>1466.43</v>
      </c>
      <c r="R970" s="16">
        <v>0</v>
      </c>
      <c r="S970" s="16">
        <f>(R970/($R$1028+$R$1044))*Notes!$G$48</f>
        <v>0</v>
      </c>
      <c r="T970" s="77">
        <v>0</v>
      </c>
      <c r="U970" s="16">
        <v>0</v>
      </c>
      <c r="V970" s="16">
        <f t="shared" si="241"/>
        <v>0</v>
      </c>
      <c r="W970" s="79">
        <f t="shared" si="245"/>
        <v>0</v>
      </c>
      <c r="X970" s="75">
        <f t="shared" si="242"/>
        <v>0</v>
      </c>
      <c r="Y970" s="75">
        <f t="shared" si="243"/>
        <v>0</v>
      </c>
      <c r="Z970" s="82">
        <f t="shared" si="244"/>
        <v>0</v>
      </c>
    </row>
    <row r="971" spans="1:26" s="5" customFormat="1" ht="15" x14ac:dyDescent="0.2">
      <c r="A971" s="37">
        <v>968</v>
      </c>
      <c r="B971" s="177">
        <v>4.2</v>
      </c>
      <c r="C971" s="177" t="s">
        <v>205</v>
      </c>
      <c r="D971" s="37" t="s">
        <v>356</v>
      </c>
      <c r="E971" s="66" t="s">
        <v>381</v>
      </c>
      <c r="F971" s="66" t="s">
        <v>66</v>
      </c>
      <c r="G971" s="38">
        <v>2002</v>
      </c>
      <c r="H971" s="46">
        <v>1</v>
      </c>
      <c r="I971" s="67" t="s">
        <v>144</v>
      </c>
      <c r="J971" s="16">
        <v>359.38</v>
      </c>
      <c r="K971" s="16">
        <v>359.38</v>
      </c>
      <c r="L971" s="44">
        <v>724.2</v>
      </c>
      <c r="M971" s="61" t="s">
        <v>102</v>
      </c>
      <c r="N971" s="38">
        <v>20</v>
      </c>
      <c r="O971" s="38">
        <v>15</v>
      </c>
      <c r="P971" s="17">
        <v>1</v>
      </c>
      <c r="Q971" s="16">
        <v>724.2</v>
      </c>
      <c r="R971" s="16">
        <v>0</v>
      </c>
      <c r="S971" s="16">
        <f>(R971/($R$1028+$R$1044))*Notes!$G$48</f>
        <v>0</v>
      </c>
      <c r="T971" s="77">
        <v>0</v>
      </c>
      <c r="U971" s="16">
        <v>0</v>
      </c>
      <c r="V971" s="16">
        <f t="shared" si="241"/>
        <v>0</v>
      </c>
      <c r="W971" s="79">
        <f t="shared" si="245"/>
        <v>0</v>
      </c>
      <c r="X971" s="75">
        <f t="shared" si="242"/>
        <v>0</v>
      </c>
      <c r="Y971" s="75">
        <f t="shared" si="243"/>
        <v>0</v>
      </c>
      <c r="Z971" s="82">
        <f t="shared" si="244"/>
        <v>0</v>
      </c>
    </row>
    <row r="972" spans="1:26" s="5" customFormat="1" ht="15" x14ac:dyDescent="0.2">
      <c r="A972" s="37">
        <v>969</v>
      </c>
      <c r="B972" s="177">
        <v>4.2</v>
      </c>
      <c r="C972" s="177" t="s">
        <v>205</v>
      </c>
      <c r="D972" s="37" t="s">
        <v>356</v>
      </c>
      <c r="E972" s="66" t="s">
        <v>382</v>
      </c>
      <c r="F972" s="66" t="s">
        <v>66</v>
      </c>
      <c r="G972" s="38">
        <v>2003</v>
      </c>
      <c r="H972" s="46">
        <v>1</v>
      </c>
      <c r="I972" s="67" t="s">
        <v>171</v>
      </c>
      <c r="J972" s="16">
        <v>1533</v>
      </c>
      <c r="K972" s="16">
        <v>1533</v>
      </c>
      <c r="L972" s="44">
        <v>3017.22</v>
      </c>
      <c r="M972" s="61" t="s">
        <v>102</v>
      </c>
      <c r="N972" s="38">
        <v>19</v>
      </c>
      <c r="O972" s="38">
        <v>25</v>
      </c>
      <c r="P972" s="17">
        <v>0.76</v>
      </c>
      <c r="Q972" s="16">
        <v>2293.09</v>
      </c>
      <c r="R972" s="16">
        <v>724.13</v>
      </c>
      <c r="S972" s="16">
        <f>(R972/($R$1028+$R$1044))*Notes!$G$48</f>
        <v>530.16532850553426</v>
      </c>
      <c r="T972" s="77">
        <v>0</v>
      </c>
      <c r="U972" s="16">
        <v>0</v>
      </c>
      <c r="V972" s="16">
        <f t="shared" si="241"/>
        <v>530.16999999999996</v>
      </c>
      <c r="W972" s="79">
        <f t="shared" si="245"/>
        <v>1.0895888980101326E-5</v>
      </c>
      <c r="X972" s="75">
        <f t="shared" si="242"/>
        <v>490.32</v>
      </c>
      <c r="Y972" s="75">
        <f t="shared" si="243"/>
        <v>1.73</v>
      </c>
      <c r="Z972" s="82">
        <f t="shared" si="244"/>
        <v>492.05</v>
      </c>
    </row>
    <row r="973" spans="1:26" s="5" customFormat="1" ht="15" x14ac:dyDescent="0.2">
      <c r="A973" s="37">
        <v>970</v>
      </c>
      <c r="B973" s="177">
        <v>4.2</v>
      </c>
      <c r="C973" s="177" t="s">
        <v>205</v>
      </c>
      <c r="D973" s="37" t="s">
        <v>356</v>
      </c>
      <c r="E973" s="66" t="s">
        <v>383</v>
      </c>
      <c r="F973" s="66" t="s">
        <v>66</v>
      </c>
      <c r="G973" s="38">
        <v>2003</v>
      </c>
      <c r="H973" s="46">
        <v>1</v>
      </c>
      <c r="I973" s="67" t="s">
        <v>144</v>
      </c>
      <c r="J973" s="16">
        <v>743.02</v>
      </c>
      <c r="K973" s="16">
        <v>743.02</v>
      </c>
      <c r="L973" s="44">
        <v>1462.4</v>
      </c>
      <c r="M973" s="61" t="s">
        <v>102</v>
      </c>
      <c r="N973" s="38">
        <v>19</v>
      </c>
      <c r="O973" s="38">
        <v>15</v>
      </c>
      <c r="P973" s="17">
        <v>1</v>
      </c>
      <c r="Q973" s="16">
        <v>1462.4</v>
      </c>
      <c r="R973" s="16">
        <v>0</v>
      </c>
      <c r="S973" s="16">
        <f>(R973/($R$1028+$R$1044))*Notes!$G$48</f>
        <v>0</v>
      </c>
      <c r="T973" s="77">
        <v>0</v>
      </c>
      <c r="U973" s="16">
        <v>0</v>
      </c>
      <c r="V973" s="16">
        <f t="shared" si="241"/>
        <v>0</v>
      </c>
      <c r="W973" s="79">
        <f t="shared" si="245"/>
        <v>0</v>
      </c>
      <c r="X973" s="75">
        <f t="shared" si="242"/>
        <v>0</v>
      </c>
      <c r="Y973" s="75">
        <f t="shared" si="243"/>
        <v>0</v>
      </c>
      <c r="Z973" s="82">
        <f t="shared" si="244"/>
        <v>0</v>
      </c>
    </row>
    <row r="974" spans="1:26" s="5" customFormat="1" ht="15" x14ac:dyDescent="0.2">
      <c r="A974" s="37">
        <v>971</v>
      </c>
      <c r="B974" s="177">
        <v>4.2</v>
      </c>
      <c r="C974" s="177" t="s">
        <v>205</v>
      </c>
      <c r="D974" s="37" t="s">
        <v>356</v>
      </c>
      <c r="E974" s="66" t="s">
        <v>384</v>
      </c>
      <c r="F974" s="66" t="s">
        <v>66</v>
      </c>
      <c r="G974" s="38">
        <v>2004</v>
      </c>
      <c r="H974" s="46">
        <v>1</v>
      </c>
      <c r="I974" s="67" t="s">
        <v>144</v>
      </c>
      <c r="J974" s="16">
        <v>2575.65</v>
      </c>
      <c r="K974" s="16">
        <v>2575.65</v>
      </c>
      <c r="L974" s="44">
        <v>4769.3900000000003</v>
      </c>
      <c r="M974" s="61" t="s">
        <v>102</v>
      </c>
      <c r="N974" s="38">
        <v>18</v>
      </c>
      <c r="O974" s="38">
        <v>15</v>
      </c>
      <c r="P974" s="17">
        <v>1</v>
      </c>
      <c r="Q974" s="16">
        <v>4769.3900000000003</v>
      </c>
      <c r="R974" s="16">
        <v>0</v>
      </c>
      <c r="S974" s="16">
        <f>(R974/($R$1028+$R$1044))*Notes!$G$48</f>
        <v>0</v>
      </c>
      <c r="T974" s="77">
        <v>0</v>
      </c>
      <c r="U974" s="16">
        <v>0</v>
      </c>
      <c r="V974" s="16">
        <f t="shared" si="241"/>
        <v>0</v>
      </c>
      <c r="W974" s="79">
        <f t="shared" si="245"/>
        <v>0</v>
      </c>
      <c r="X974" s="75">
        <f t="shared" si="242"/>
        <v>0</v>
      </c>
      <c r="Y974" s="75">
        <f t="shared" si="243"/>
        <v>0</v>
      </c>
      <c r="Z974" s="82">
        <f t="shared" si="244"/>
        <v>0</v>
      </c>
    </row>
    <row r="975" spans="1:26" s="5" customFormat="1" ht="15" x14ac:dyDescent="0.2">
      <c r="A975" s="37">
        <v>972</v>
      </c>
      <c r="B975" s="177">
        <v>4.2</v>
      </c>
      <c r="C975" s="177" t="s">
        <v>205</v>
      </c>
      <c r="D975" s="37" t="s">
        <v>356</v>
      </c>
      <c r="E975" s="66" t="s">
        <v>385</v>
      </c>
      <c r="F975" s="66" t="s">
        <v>66</v>
      </c>
      <c r="G975" s="38">
        <v>2004</v>
      </c>
      <c r="H975" s="46">
        <v>1</v>
      </c>
      <c r="I975" s="67" t="s">
        <v>144</v>
      </c>
      <c r="J975" s="16">
        <v>342.34</v>
      </c>
      <c r="K975" s="16">
        <v>342.34</v>
      </c>
      <c r="L975" s="44">
        <v>633.91999999999996</v>
      </c>
      <c r="M975" s="61" t="s">
        <v>102</v>
      </c>
      <c r="N975" s="38">
        <v>18</v>
      </c>
      <c r="O975" s="38">
        <v>15</v>
      </c>
      <c r="P975" s="17">
        <v>1</v>
      </c>
      <c r="Q975" s="16">
        <v>633.91999999999996</v>
      </c>
      <c r="R975" s="16">
        <v>0</v>
      </c>
      <c r="S975" s="16">
        <f>(R975/($R$1028+$R$1044))*Notes!$G$48</f>
        <v>0</v>
      </c>
      <c r="T975" s="77">
        <v>0</v>
      </c>
      <c r="U975" s="16">
        <v>0</v>
      </c>
      <c r="V975" s="16">
        <f t="shared" si="241"/>
        <v>0</v>
      </c>
      <c r="W975" s="79">
        <f t="shared" si="245"/>
        <v>0</v>
      </c>
      <c r="X975" s="75">
        <f t="shared" si="242"/>
        <v>0</v>
      </c>
      <c r="Y975" s="75">
        <f t="shared" si="243"/>
        <v>0</v>
      </c>
      <c r="Z975" s="82">
        <f t="shared" si="244"/>
        <v>0</v>
      </c>
    </row>
    <row r="976" spans="1:26" s="5" customFormat="1" ht="15" x14ac:dyDescent="0.2">
      <c r="A976" s="37">
        <v>973</v>
      </c>
      <c r="B976" s="177">
        <v>4.2</v>
      </c>
      <c r="C976" s="177" t="s">
        <v>205</v>
      </c>
      <c r="D976" s="37" t="s">
        <v>356</v>
      </c>
      <c r="E976" s="66" t="s">
        <v>386</v>
      </c>
      <c r="F976" s="66" t="s">
        <v>66</v>
      </c>
      <c r="G976" s="38">
        <v>2004</v>
      </c>
      <c r="H976" s="46">
        <v>1</v>
      </c>
      <c r="I976" s="67" t="s">
        <v>144</v>
      </c>
      <c r="J976" s="16">
        <v>6930</v>
      </c>
      <c r="K976" s="16">
        <v>6930</v>
      </c>
      <c r="L976" s="44">
        <v>12832.43</v>
      </c>
      <c r="M976" s="61" t="s">
        <v>102</v>
      </c>
      <c r="N976" s="38">
        <v>18</v>
      </c>
      <c r="O976" s="38">
        <v>25</v>
      </c>
      <c r="P976" s="17">
        <v>0.72</v>
      </c>
      <c r="Q976" s="16">
        <v>9239.35</v>
      </c>
      <c r="R976" s="16">
        <v>3593.08</v>
      </c>
      <c r="S976" s="16">
        <f>(R976/($R$1028+$R$1044))*Notes!$G$48</f>
        <v>2630.6415126381521</v>
      </c>
      <c r="T976" s="77">
        <v>0</v>
      </c>
      <c r="U976" s="16">
        <v>0</v>
      </c>
      <c r="V976" s="16">
        <f t="shared" si="241"/>
        <v>2630.64</v>
      </c>
      <c r="W976" s="79">
        <f t="shared" si="245"/>
        <v>5.4064095264940965E-5</v>
      </c>
      <c r="X976" s="75">
        <f t="shared" si="242"/>
        <v>2432.88</v>
      </c>
      <c r="Y976" s="75">
        <f t="shared" si="243"/>
        <v>8.6</v>
      </c>
      <c r="Z976" s="82">
        <f t="shared" si="244"/>
        <v>2441.48</v>
      </c>
    </row>
    <row r="977" spans="1:26" s="5" customFormat="1" ht="15" x14ac:dyDescent="0.2">
      <c r="A977" s="37">
        <v>974</v>
      </c>
      <c r="B977" s="177">
        <v>4.2</v>
      </c>
      <c r="C977" s="177" t="s">
        <v>205</v>
      </c>
      <c r="D977" s="37" t="s">
        <v>356</v>
      </c>
      <c r="E977" s="66" t="s">
        <v>387</v>
      </c>
      <c r="F977" s="66" t="s">
        <v>66</v>
      </c>
      <c r="G977" s="38">
        <v>2004</v>
      </c>
      <c r="H977" s="46">
        <v>1</v>
      </c>
      <c r="I977" s="67" t="s">
        <v>144</v>
      </c>
      <c r="J977" s="16">
        <v>259</v>
      </c>
      <c r="K977" s="16">
        <v>259</v>
      </c>
      <c r="L977" s="44">
        <v>479.6</v>
      </c>
      <c r="M977" s="61" t="s">
        <v>102</v>
      </c>
      <c r="N977" s="38">
        <v>18</v>
      </c>
      <c r="O977" s="38">
        <v>15</v>
      </c>
      <c r="P977" s="17">
        <v>1</v>
      </c>
      <c r="Q977" s="16">
        <v>479.6</v>
      </c>
      <c r="R977" s="16">
        <v>0</v>
      </c>
      <c r="S977" s="16">
        <f>(R977/($R$1028+$R$1044))*Notes!$G$48</f>
        <v>0</v>
      </c>
      <c r="T977" s="77">
        <v>0</v>
      </c>
      <c r="U977" s="16">
        <v>0</v>
      </c>
      <c r="V977" s="16">
        <f t="shared" ref="V977:V1008" si="246">ROUND(S977+T977+U977,2)</f>
        <v>0</v>
      </c>
      <c r="W977" s="79">
        <f t="shared" si="245"/>
        <v>0</v>
      </c>
      <c r="X977" s="75">
        <f t="shared" ref="X977:X1008" si="247">ROUND(W977*($X$1),2)</f>
        <v>0</v>
      </c>
      <c r="Y977" s="75">
        <f t="shared" ref="Y977:Y1008" si="248">ROUND(W977*$Y$2,2)</f>
        <v>0</v>
      </c>
      <c r="Z977" s="82">
        <f t="shared" si="244"/>
        <v>0</v>
      </c>
    </row>
    <row r="978" spans="1:26" s="5" customFormat="1" ht="15" x14ac:dyDescent="0.2">
      <c r="A978" s="37">
        <v>975</v>
      </c>
      <c r="B978" s="177">
        <v>4.2</v>
      </c>
      <c r="C978" s="177" t="s">
        <v>205</v>
      </c>
      <c r="D978" s="37" t="s">
        <v>356</v>
      </c>
      <c r="E978" s="66" t="s">
        <v>388</v>
      </c>
      <c r="F978" s="66" t="s">
        <v>50</v>
      </c>
      <c r="G978" s="38">
        <v>2005</v>
      </c>
      <c r="H978" s="46">
        <v>1</v>
      </c>
      <c r="I978" s="67" t="s">
        <v>144</v>
      </c>
      <c r="J978" s="16">
        <v>634.94000000000005</v>
      </c>
      <c r="K978" s="16">
        <v>634.94000000000005</v>
      </c>
      <c r="L978" s="44">
        <v>1123.47</v>
      </c>
      <c r="M978" s="61" t="s">
        <v>102</v>
      </c>
      <c r="N978" s="38">
        <v>17</v>
      </c>
      <c r="O978" s="38">
        <v>15</v>
      </c>
      <c r="P978" s="17">
        <v>1</v>
      </c>
      <c r="Q978" s="16">
        <v>1123.47</v>
      </c>
      <c r="R978" s="16">
        <v>0</v>
      </c>
      <c r="S978" s="16">
        <f>(R978/($R$1028+$R$1044))*Notes!$G$48</f>
        <v>0</v>
      </c>
      <c r="T978" s="77">
        <v>0</v>
      </c>
      <c r="U978" s="16">
        <v>0</v>
      </c>
      <c r="V978" s="16">
        <f t="shared" si="246"/>
        <v>0</v>
      </c>
      <c r="W978" s="79">
        <f t="shared" si="245"/>
        <v>0</v>
      </c>
      <c r="X978" s="75">
        <f t="shared" si="247"/>
        <v>0</v>
      </c>
      <c r="Y978" s="75">
        <f t="shared" si="248"/>
        <v>0</v>
      </c>
      <c r="Z978" s="82">
        <f t="shared" si="244"/>
        <v>0</v>
      </c>
    </row>
    <row r="979" spans="1:26" s="5" customFormat="1" ht="15" x14ac:dyDescent="0.2">
      <c r="A979" s="37">
        <v>976</v>
      </c>
      <c r="B979" s="177">
        <v>4.2</v>
      </c>
      <c r="C979" s="177" t="s">
        <v>205</v>
      </c>
      <c r="D979" s="37" t="s">
        <v>356</v>
      </c>
      <c r="E979" s="66" t="s">
        <v>389</v>
      </c>
      <c r="F979" s="66" t="s">
        <v>66</v>
      </c>
      <c r="G979" s="38">
        <v>2006</v>
      </c>
      <c r="H979" s="46">
        <v>1</v>
      </c>
      <c r="I979" s="67" t="s">
        <v>144</v>
      </c>
      <c r="J979" s="16">
        <v>996.22</v>
      </c>
      <c r="K979" s="16">
        <v>996.22</v>
      </c>
      <c r="L979" s="44">
        <v>1693.36</v>
      </c>
      <c r="M979" s="61" t="s">
        <v>102</v>
      </c>
      <c r="N979" s="38">
        <v>16</v>
      </c>
      <c r="O979" s="38">
        <v>15</v>
      </c>
      <c r="P979" s="17">
        <v>1</v>
      </c>
      <c r="Q979" s="16">
        <v>1693.36</v>
      </c>
      <c r="R979" s="16">
        <v>0</v>
      </c>
      <c r="S979" s="16">
        <f>(R979/($R$1028+$R$1044))*Notes!$G$48</f>
        <v>0</v>
      </c>
      <c r="T979" s="77">
        <v>0</v>
      </c>
      <c r="U979" s="16">
        <v>0</v>
      </c>
      <c r="V979" s="16">
        <f t="shared" si="246"/>
        <v>0</v>
      </c>
      <c r="W979" s="79">
        <f t="shared" si="245"/>
        <v>0</v>
      </c>
      <c r="X979" s="75">
        <f t="shared" si="247"/>
        <v>0</v>
      </c>
      <c r="Y979" s="75">
        <f t="shared" si="248"/>
        <v>0</v>
      </c>
      <c r="Z979" s="82">
        <f t="shared" si="244"/>
        <v>0</v>
      </c>
    </row>
    <row r="980" spans="1:26" s="5" customFormat="1" ht="15" x14ac:dyDescent="0.2">
      <c r="A980" s="37">
        <v>977</v>
      </c>
      <c r="B980" s="177">
        <v>4.2</v>
      </c>
      <c r="C980" s="177" t="s">
        <v>205</v>
      </c>
      <c r="D980" s="37" t="s">
        <v>356</v>
      </c>
      <c r="E980" s="66" t="s">
        <v>390</v>
      </c>
      <c r="F980" s="66" t="s">
        <v>66</v>
      </c>
      <c r="G980" s="38">
        <v>2006</v>
      </c>
      <c r="H980" s="46">
        <v>1</v>
      </c>
      <c r="I980" s="67" t="s">
        <v>171</v>
      </c>
      <c r="J980" s="16">
        <v>2760.52</v>
      </c>
      <c r="K980" s="16">
        <v>2760.52</v>
      </c>
      <c r="L980" s="44">
        <v>4692.28</v>
      </c>
      <c r="M980" s="61" t="s">
        <v>102</v>
      </c>
      <c r="N980" s="38">
        <v>16</v>
      </c>
      <c r="O980" s="38">
        <v>15</v>
      </c>
      <c r="P980" s="17">
        <v>1</v>
      </c>
      <c r="Q980" s="16">
        <v>4692.28</v>
      </c>
      <c r="R980" s="16">
        <v>0</v>
      </c>
      <c r="S980" s="16">
        <f>(R980/($R$1028+$R$1044))*Notes!$G$48</f>
        <v>0</v>
      </c>
      <c r="T980" s="77">
        <v>0</v>
      </c>
      <c r="U980" s="16">
        <v>0</v>
      </c>
      <c r="V980" s="16">
        <f t="shared" si="246"/>
        <v>0</v>
      </c>
      <c r="W980" s="79">
        <f t="shared" si="245"/>
        <v>0</v>
      </c>
      <c r="X980" s="75">
        <f t="shared" si="247"/>
        <v>0</v>
      </c>
      <c r="Y980" s="75">
        <f t="shared" si="248"/>
        <v>0</v>
      </c>
      <c r="Z980" s="82">
        <f t="shared" si="244"/>
        <v>0</v>
      </c>
    </row>
    <row r="981" spans="1:26" s="5" customFormat="1" ht="15" x14ac:dyDescent="0.2">
      <c r="A981" s="37">
        <v>978</v>
      </c>
      <c r="B981" s="177">
        <v>4.2</v>
      </c>
      <c r="C981" s="177" t="s">
        <v>205</v>
      </c>
      <c r="D981" s="37" t="s">
        <v>356</v>
      </c>
      <c r="E981" s="66" t="s">
        <v>386</v>
      </c>
      <c r="F981" s="66" t="s">
        <v>66</v>
      </c>
      <c r="G981" s="38">
        <v>2006</v>
      </c>
      <c r="H981" s="46">
        <v>1</v>
      </c>
      <c r="I981" s="67" t="s">
        <v>144</v>
      </c>
      <c r="J981" s="16">
        <v>1670</v>
      </c>
      <c r="K981" s="16">
        <v>1670</v>
      </c>
      <c r="L981" s="44">
        <v>2838.63</v>
      </c>
      <c r="M981" s="61" t="s">
        <v>102</v>
      </c>
      <c r="N981" s="38">
        <v>16</v>
      </c>
      <c r="O981" s="38">
        <v>25</v>
      </c>
      <c r="P981" s="17">
        <v>0.64</v>
      </c>
      <c r="Q981" s="16">
        <v>1816.73</v>
      </c>
      <c r="R981" s="16">
        <v>1021.91</v>
      </c>
      <c r="S981" s="16">
        <f>(R981/($R$1028+$R$1044))*Notes!$G$48</f>
        <v>748.18230269853552</v>
      </c>
      <c r="T981" s="77">
        <v>0</v>
      </c>
      <c r="U981" s="16">
        <v>0</v>
      </c>
      <c r="V981" s="16">
        <f t="shared" si="246"/>
        <v>748.18</v>
      </c>
      <c r="W981" s="79">
        <f t="shared" si="245"/>
        <v>1.5376362708437313E-5</v>
      </c>
      <c r="X981" s="75">
        <f t="shared" si="247"/>
        <v>691.94</v>
      </c>
      <c r="Y981" s="75">
        <f t="shared" si="248"/>
        <v>2.44</v>
      </c>
      <c r="Z981" s="82">
        <f t="shared" si="244"/>
        <v>694.38000000000011</v>
      </c>
    </row>
    <row r="982" spans="1:26" s="5" customFormat="1" ht="15" x14ac:dyDescent="0.2">
      <c r="A982" s="37">
        <v>979</v>
      </c>
      <c r="B982" s="177">
        <v>4.2</v>
      </c>
      <c r="C982" s="177" t="s">
        <v>205</v>
      </c>
      <c r="D982" s="37" t="s">
        <v>356</v>
      </c>
      <c r="E982" s="66" t="s">
        <v>391</v>
      </c>
      <c r="F982" s="66" t="s">
        <v>65</v>
      </c>
      <c r="G982" s="38">
        <v>2006</v>
      </c>
      <c r="H982" s="46">
        <v>1</v>
      </c>
      <c r="I982" s="67" t="s">
        <v>144</v>
      </c>
      <c r="J982" s="16">
        <v>13123</v>
      </c>
      <c r="K982" s="16">
        <v>13123</v>
      </c>
      <c r="L982" s="44">
        <v>22306.22</v>
      </c>
      <c r="M982" s="61" t="s">
        <v>102</v>
      </c>
      <c r="N982" s="38">
        <v>16</v>
      </c>
      <c r="O982" s="38">
        <v>20</v>
      </c>
      <c r="P982" s="17">
        <v>0.8</v>
      </c>
      <c r="Q982" s="16">
        <v>17844.98</v>
      </c>
      <c r="R982" s="16">
        <v>4461.24</v>
      </c>
      <c r="S982" s="16">
        <f>(R982/($R$1028+$R$1044))*Notes!$G$48</f>
        <v>3266.2571225360498</v>
      </c>
      <c r="T982" s="77">
        <v>0</v>
      </c>
      <c r="U982" s="16">
        <v>0</v>
      </c>
      <c r="V982" s="16">
        <f t="shared" si="246"/>
        <v>3266.26</v>
      </c>
      <c r="W982" s="79">
        <f t="shared" si="245"/>
        <v>6.7127159854661256E-5</v>
      </c>
      <c r="X982" s="75">
        <f t="shared" si="247"/>
        <v>3020.72</v>
      </c>
      <c r="Y982" s="75">
        <f t="shared" si="248"/>
        <v>10.67</v>
      </c>
      <c r="Z982" s="82">
        <f t="shared" si="244"/>
        <v>3031.39</v>
      </c>
    </row>
    <row r="983" spans="1:26" s="5" customFormat="1" ht="15" x14ac:dyDescent="0.2">
      <c r="A983" s="37">
        <v>980</v>
      </c>
      <c r="B983" s="177">
        <v>4.2</v>
      </c>
      <c r="C983" s="177" t="s">
        <v>205</v>
      </c>
      <c r="D983" s="37" t="s">
        <v>356</v>
      </c>
      <c r="E983" s="66" t="s">
        <v>392</v>
      </c>
      <c r="F983" s="66" t="s">
        <v>66</v>
      </c>
      <c r="G983" s="38">
        <v>2007</v>
      </c>
      <c r="H983" s="46">
        <v>1</v>
      </c>
      <c r="I983" s="67" t="s">
        <v>171</v>
      </c>
      <c r="J983" s="16">
        <v>1136</v>
      </c>
      <c r="K983" s="16">
        <v>1136</v>
      </c>
      <c r="L983" s="44">
        <v>1878.84</v>
      </c>
      <c r="M983" s="61" t="s">
        <v>102</v>
      </c>
      <c r="N983" s="38">
        <v>15</v>
      </c>
      <c r="O983" s="38">
        <v>25</v>
      </c>
      <c r="P983" s="17">
        <v>0.6</v>
      </c>
      <c r="Q983" s="16">
        <v>1127.3</v>
      </c>
      <c r="R983" s="16">
        <v>751.53</v>
      </c>
      <c r="S983" s="16">
        <f>(R983/($R$1028+$R$1044))*Notes!$G$48</f>
        <v>550.22599440951785</v>
      </c>
      <c r="T983" s="77">
        <v>0</v>
      </c>
      <c r="U983" s="16">
        <v>0</v>
      </c>
      <c r="V983" s="16">
        <f t="shared" si="246"/>
        <v>550.23</v>
      </c>
      <c r="W983" s="79">
        <f t="shared" si="245"/>
        <v>1.1308155862310491E-5</v>
      </c>
      <c r="X983" s="75">
        <f t="shared" si="247"/>
        <v>508.87</v>
      </c>
      <c r="Y983" s="75">
        <f t="shared" si="248"/>
        <v>1.8</v>
      </c>
      <c r="Z983" s="82">
        <f t="shared" si="244"/>
        <v>510.67</v>
      </c>
    </row>
    <row r="984" spans="1:26" s="5" customFormat="1" ht="15" x14ac:dyDescent="0.2">
      <c r="A984" s="37">
        <v>981</v>
      </c>
      <c r="B984" s="177">
        <v>4.2</v>
      </c>
      <c r="C984" s="177" t="s">
        <v>205</v>
      </c>
      <c r="D984" s="37" t="s">
        <v>356</v>
      </c>
      <c r="E984" s="66" t="s">
        <v>393</v>
      </c>
      <c r="F984" s="66" t="s">
        <v>66</v>
      </c>
      <c r="G984" s="38">
        <v>2007</v>
      </c>
      <c r="H984" s="46">
        <v>1</v>
      </c>
      <c r="I984" s="67" t="s">
        <v>144</v>
      </c>
      <c r="J984" s="16">
        <v>365</v>
      </c>
      <c r="K984" s="16">
        <v>365</v>
      </c>
      <c r="L984" s="44">
        <v>603.66999999999996</v>
      </c>
      <c r="M984" s="61" t="s">
        <v>102</v>
      </c>
      <c r="N984" s="38">
        <v>15</v>
      </c>
      <c r="O984" s="38">
        <v>15</v>
      </c>
      <c r="P984" s="17">
        <v>1</v>
      </c>
      <c r="Q984" s="16">
        <v>603.66999999999996</v>
      </c>
      <c r="R984" s="16">
        <v>0</v>
      </c>
      <c r="S984" s="16">
        <f>(R984/($R$1028+$R$1044))*Notes!$G$48</f>
        <v>0</v>
      </c>
      <c r="T984" s="77">
        <v>0</v>
      </c>
      <c r="U984" s="16">
        <v>0</v>
      </c>
      <c r="V984" s="16">
        <f t="shared" si="246"/>
        <v>0</v>
      </c>
      <c r="W984" s="79">
        <f t="shared" si="245"/>
        <v>0</v>
      </c>
      <c r="X984" s="75">
        <f t="shared" si="247"/>
        <v>0</v>
      </c>
      <c r="Y984" s="75">
        <f t="shared" si="248"/>
        <v>0</v>
      </c>
      <c r="Z984" s="82">
        <f t="shared" si="244"/>
        <v>0</v>
      </c>
    </row>
    <row r="985" spans="1:26" s="5" customFormat="1" ht="15" x14ac:dyDescent="0.2">
      <c r="A985" s="37">
        <v>982</v>
      </c>
      <c r="B985" s="177">
        <v>4.2</v>
      </c>
      <c r="C985" s="177" t="s">
        <v>205</v>
      </c>
      <c r="D985" s="37" t="s">
        <v>356</v>
      </c>
      <c r="E985" s="66" t="s">
        <v>394</v>
      </c>
      <c r="F985" s="66" t="s">
        <v>66</v>
      </c>
      <c r="G985" s="38">
        <v>2007</v>
      </c>
      <c r="H985" s="46">
        <v>1</v>
      </c>
      <c r="I985" s="67" t="s">
        <v>171</v>
      </c>
      <c r="J985" s="16">
        <v>2190</v>
      </c>
      <c r="K985" s="16">
        <v>2190</v>
      </c>
      <c r="L985" s="44">
        <v>3622.05</v>
      </c>
      <c r="M985" s="61" t="s">
        <v>102</v>
      </c>
      <c r="N985" s="38">
        <v>15</v>
      </c>
      <c r="O985" s="38">
        <v>25</v>
      </c>
      <c r="P985" s="17">
        <v>0.6</v>
      </c>
      <c r="Q985" s="16">
        <v>2173.23</v>
      </c>
      <c r="R985" s="16">
        <v>1448.82</v>
      </c>
      <c r="S985" s="16">
        <f>(R985/($R$1028+$R$1044))*Notes!$G$48</f>
        <v>1060.7406560222448</v>
      </c>
      <c r="T985" s="77">
        <v>0</v>
      </c>
      <c r="U985" s="16">
        <v>0</v>
      </c>
      <c r="V985" s="16">
        <f t="shared" si="246"/>
        <v>1060.74</v>
      </c>
      <c r="W985" s="79">
        <f t="shared" si="245"/>
        <v>2.1799998635819985E-5</v>
      </c>
      <c r="X985" s="75">
        <f t="shared" si="247"/>
        <v>981</v>
      </c>
      <c r="Y985" s="75">
        <f t="shared" si="248"/>
        <v>3.47</v>
      </c>
      <c r="Z985" s="82">
        <f t="shared" si="244"/>
        <v>984.47</v>
      </c>
    </row>
    <row r="986" spans="1:26" s="5" customFormat="1" ht="15" x14ac:dyDescent="0.2">
      <c r="A986" s="37">
        <v>983</v>
      </c>
      <c r="B986" s="177">
        <v>4.2</v>
      </c>
      <c r="C986" s="177" t="s">
        <v>205</v>
      </c>
      <c r="D986" s="37" t="s">
        <v>356</v>
      </c>
      <c r="E986" s="66" t="s">
        <v>395</v>
      </c>
      <c r="F986" s="66" t="s">
        <v>66</v>
      </c>
      <c r="G986" s="38">
        <v>2008</v>
      </c>
      <c r="H986" s="46">
        <v>1</v>
      </c>
      <c r="I986" s="67" t="s">
        <v>144</v>
      </c>
      <c r="J986" s="16">
        <v>303.95999999999998</v>
      </c>
      <c r="K986" s="16">
        <v>303.95999999999998</v>
      </c>
      <c r="L986" s="44">
        <v>481.91</v>
      </c>
      <c r="M986" s="61" t="s">
        <v>102</v>
      </c>
      <c r="N986" s="38">
        <v>14</v>
      </c>
      <c r="O986" s="38">
        <v>15</v>
      </c>
      <c r="P986" s="17">
        <v>0.93</v>
      </c>
      <c r="Q986" s="16">
        <v>449.78</v>
      </c>
      <c r="R986" s="16">
        <v>32.130000000000003</v>
      </c>
      <c r="S986" s="16">
        <f>(R986/($R$1028+$R$1044))*Notes!$G$48</f>
        <v>23.523693266240617</v>
      </c>
      <c r="T986" s="77">
        <v>0</v>
      </c>
      <c r="U986" s="16">
        <v>0</v>
      </c>
      <c r="V986" s="16">
        <f t="shared" si="246"/>
        <v>23.52</v>
      </c>
      <c r="W986" s="79">
        <f t="shared" si="245"/>
        <v>4.8337572629907985E-7</v>
      </c>
      <c r="X986" s="75">
        <f t="shared" si="247"/>
        <v>21.75</v>
      </c>
      <c r="Y986" s="75">
        <f t="shared" si="248"/>
        <v>0.08</v>
      </c>
      <c r="Z986" s="82">
        <f t="shared" si="244"/>
        <v>21.83</v>
      </c>
    </row>
    <row r="987" spans="1:26" s="5" customFormat="1" ht="15" x14ac:dyDescent="0.2">
      <c r="A987" s="37">
        <v>984</v>
      </c>
      <c r="B987" s="177">
        <v>4.2</v>
      </c>
      <c r="C987" s="177" t="s">
        <v>205</v>
      </c>
      <c r="D987" s="37" t="s">
        <v>356</v>
      </c>
      <c r="E987" s="66" t="s">
        <v>396</v>
      </c>
      <c r="F987" s="66" t="s">
        <v>66</v>
      </c>
      <c r="G987" s="38">
        <v>2008</v>
      </c>
      <c r="H987" s="46">
        <v>1</v>
      </c>
      <c r="I987" s="67" t="s">
        <v>144</v>
      </c>
      <c r="J987" s="16">
        <v>41580</v>
      </c>
      <c r="K987" s="16">
        <v>41580</v>
      </c>
      <c r="L987" s="44">
        <v>65922.559999999998</v>
      </c>
      <c r="M987" s="61" t="s">
        <v>102</v>
      </c>
      <c r="N987" s="38">
        <v>14</v>
      </c>
      <c r="O987" s="38">
        <v>15</v>
      </c>
      <c r="P987" s="17">
        <v>0.93</v>
      </c>
      <c r="Q987" s="16">
        <v>61527.73</v>
      </c>
      <c r="R987" s="16">
        <v>4394.84</v>
      </c>
      <c r="S987" s="16">
        <f>(R987/($R$1028+$R$1044))*Notes!$G$48</f>
        <v>3217.6429540680024</v>
      </c>
      <c r="T987" s="77">
        <v>0</v>
      </c>
      <c r="U987" s="16">
        <v>0</v>
      </c>
      <c r="V987" s="16">
        <f t="shared" si="246"/>
        <v>3217.64</v>
      </c>
      <c r="W987" s="79">
        <f t="shared" si="245"/>
        <v>6.6127936733374637E-5</v>
      </c>
      <c r="X987" s="75">
        <f t="shared" si="247"/>
        <v>2975.76</v>
      </c>
      <c r="Y987" s="75">
        <f t="shared" si="248"/>
        <v>10.51</v>
      </c>
      <c r="Z987" s="82">
        <f t="shared" si="244"/>
        <v>2986.2700000000004</v>
      </c>
    </row>
    <row r="988" spans="1:26" s="5" customFormat="1" ht="15" x14ac:dyDescent="0.2">
      <c r="A988" s="37">
        <v>985</v>
      </c>
      <c r="B988" s="177">
        <v>4.2</v>
      </c>
      <c r="C988" s="177" t="s">
        <v>205</v>
      </c>
      <c r="D988" s="37" t="s">
        <v>356</v>
      </c>
      <c r="E988" s="66" t="s">
        <v>397</v>
      </c>
      <c r="F988" s="66" t="s">
        <v>66</v>
      </c>
      <c r="G988" s="38">
        <v>2008</v>
      </c>
      <c r="H988" s="46">
        <v>1</v>
      </c>
      <c r="I988" s="67" t="s">
        <v>144</v>
      </c>
      <c r="J988" s="16">
        <v>22950</v>
      </c>
      <c r="K988" s="16">
        <v>22950</v>
      </c>
      <c r="L988" s="44">
        <v>36385.83</v>
      </c>
      <c r="M988" s="61" t="s">
        <v>102</v>
      </c>
      <c r="N988" s="38">
        <v>14</v>
      </c>
      <c r="O988" s="38">
        <v>10</v>
      </c>
      <c r="P988" s="17">
        <v>1</v>
      </c>
      <c r="Q988" s="16">
        <v>36385.83</v>
      </c>
      <c r="R988" s="16">
        <v>0</v>
      </c>
      <c r="S988" s="16">
        <f>(R988/($R$1028+$R$1044))*Notes!$G$48</f>
        <v>0</v>
      </c>
      <c r="T988" s="77">
        <v>0</v>
      </c>
      <c r="U988" s="16">
        <v>0</v>
      </c>
      <c r="V988" s="16">
        <f t="shared" si="246"/>
        <v>0</v>
      </c>
      <c r="W988" s="79">
        <f t="shared" si="245"/>
        <v>0</v>
      </c>
      <c r="X988" s="75">
        <f t="shared" si="247"/>
        <v>0</v>
      </c>
      <c r="Y988" s="75">
        <f t="shared" si="248"/>
        <v>0</v>
      </c>
      <c r="Z988" s="82">
        <f t="shared" si="244"/>
        <v>0</v>
      </c>
    </row>
    <row r="989" spans="1:26" s="5" customFormat="1" ht="15" x14ac:dyDescent="0.2">
      <c r="A989" s="37">
        <v>986</v>
      </c>
      <c r="B989" s="177">
        <v>4.2</v>
      </c>
      <c r="C989" s="177" t="s">
        <v>205</v>
      </c>
      <c r="D989" s="37" t="s">
        <v>356</v>
      </c>
      <c r="E989" s="66" t="s">
        <v>398</v>
      </c>
      <c r="F989" s="66" t="s">
        <v>66</v>
      </c>
      <c r="G989" s="38">
        <v>2009</v>
      </c>
      <c r="H989" s="46">
        <v>1</v>
      </c>
      <c r="I989" s="67" t="s">
        <v>144</v>
      </c>
      <c r="J989" s="16">
        <v>3756</v>
      </c>
      <c r="K989" s="16">
        <v>3756</v>
      </c>
      <c r="L989" s="44">
        <v>5774.25</v>
      </c>
      <c r="M989" s="61" t="s">
        <v>102</v>
      </c>
      <c r="N989" s="38">
        <v>13</v>
      </c>
      <c r="O989" s="38">
        <v>25</v>
      </c>
      <c r="P989" s="17">
        <v>0.52</v>
      </c>
      <c r="Q989" s="16">
        <v>3002.61</v>
      </c>
      <c r="R989" s="16">
        <v>2771.64</v>
      </c>
      <c r="S989" s="16">
        <f>(R989/($R$1028+$R$1044))*Notes!$G$48</f>
        <v>2029.2315345298207</v>
      </c>
      <c r="T989" s="77">
        <v>0</v>
      </c>
      <c r="U989" s="16">
        <v>0</v>
      </c>
      <c r="V989" s="16">
        <f t="shared" si="246"/>
        <v>2029.23</v>
      </c>
      <c r="W989" s="79">
        <f t="shared" si="245"/>
        <v>4.1704103957392939E-5</v>
      </c>
      <c r="X989" s="75">
        <f t="shared" si="247"/>
        <v>1876.68</v>
      </c>
      <c r="Y989" s="75">
        <f t="shared" si="248"/>
        <v>6.63</v>
      </c>
      <c r="Z989" s="82">
        <f t="shared" si="244"/>
        <v>1883.3100000000002</v>
      </c>
    </row>
    <row r="990" spans="1:26" s="5" customFormat="1" ht="15" x14ac:dyDescent="0.2">
      <c r="A990" s="37">
        <v>987</v>
      </c>
      <c r="B990" s="177">
        <v>4.2</v>
      </c>
      <c r="C990" s="177" t="s">
        <v>205</v>
      </c>
      <c r="D990" s="37" t="s">
        <v>356</v>
      </c>
      <c r="E990" s="66" t="s">
        <v>399</v>
      </c>
      <c r="F990" s="66" t="s">
        <v>66</v>
      </c>
      <c r="G990" s="38">
        <v>2010</v>
      </c>
      <c r="H990" s="46">
        <v>1</v>
      </c>
      <c r="I990" s="67" t="s">
        <v>144</v>
      </c>
      <c r="J990" s="16">
        <v>599.99</v>
      </c>
      <c r="K990" s="16">
        <v>599.99</v>
      </c>
      <c r="L990" s="44">
        <v>898.38</v>
      </c>
      <c r="M990" s="61" t="s">
        <v>102</v>
      </c>
      <c r="N990" s="38">
        <v>12</v>
      </c>
      <c r="O990" s="38">
        <v>15</v>
      </c>
      <c r="P990" s="17">
        <v>0.8</v>
      </c>
      <c r="Q990" s="16">
        <v>718.71</v>
      </c>
      <c r="R990" s="16">
        <v>179.68</v>
      </c>
      <c r="S990" s="16">
        <f>(R990/($R$1028+$R$1044))*Notes!$G$48</f>
        <v>131.55111130028365</v>
      </c>
      <c r="T990" s="77">
        <v>0</v>
      </c>
      <c r="U990" s="16">
        <v>0</v>
      </c>
      <c r="V990" s="16">
        <f t="shared" si="246"/>
        <v>131.55000000000001</v>
      </c>
      <c r="W990" s="79">
        <f t="shared" si="245"/>
        <v>2.7035746936498287E-6</v>
      </c>
      <c r="X990" s="75">
        <f t="shared" si="247"/>
        <v>121.66</v>
      </c>
      <c r="Y990" s="75">
        <f t="shared" si="248"/>
        <v>0.43</v>
      </c>
      <c r="Z990" s="82">
        <f t="shared" si="244"/>
        <v>122.09</v>
      </c>
    </row>
    <row r="991" spans="1:26" s="5" customFormat="1" ht="15" x14ac:dyDescent="0.2">
      <c r="A991" s="37">
        <v>988</v>
      </c>
      <c r="B991" s="177">
        <v>4.2</v>
      </c>
      <c r="C991" s="177" t="s">
        <v>205</v>
      </c>
      <c r="D991" s="37" t="s">
        <v>356</v>
      </c>
      <c r="E991" s="66" t="s">
        <v>400</v>
      </c>
      <c r="F991" s="66" t="s">
        <v>66</v>
      </c>
      <c r="G991" s="38">
        <v>2011</v>
      </c>
      <c r="H991" s="46">
        <v>2</v>
      </c>
      <c r="I991" s="67" t="s">
        <v>144</v>
      </c>
      <c r="J991" s="16">
        <v>6272.71</v>
      </c>
      <c r="K991" s="16">
        <v>12545.42</v>
      </c>
      <c r="L991" s="44">
        <v>18223.36</v>
      </c>
      <c r="M991" s="61" t="s">
        <v>102</v>
      </c>
      <c r="N991" s="38">
        <v>11</v>
      </c>
      <c r="O991" s="38">
        <v>10</v>
      </c>
      <c r="P991" s="17">
        <v>1</v>
      </c>
      <c r="Q991" s="16">
        <v>18223.36</v>
      </c>
      <c r="R991" s="16">
        <v>0</v>
      </c>
      <c r="S991" s="16">
        <f>(R991/($R$1028+$R$1044))*Notes!$G$48</f>
        <v>0</v>
      </c>
      <c r="T991" s="77">
        <v>0</v>
      </c>
      <c r="U991" s="16">
        <v>0</v>
      </c>
      <c r="V991" s="16">
        <f t="shared" si="246"/>
        <v>0</v>
      </c>
      <c r="W991" s="79">
        <f t="shared" si="245"/>
        <v>0</v>
      </c>
      <c r="X991" s="75">
        <f t="shared" si="247"/>
        <v>0</v>
      </c>
      <c r="Y991" s="75">
        <f t="shared" si="248"/>
        <v>0</v>
      </c>
      <c r="Z991" s="82">
        <f t="shared" si="244"/>
        <v>0</v>
      </c>
    </row>
    <row r="992" spans="1:26" s="5" customFormat="1" ht="15" x14ac:dyDescent="0.2">
      <c r="A992" s="37">
        <v>989</v>
      </c>
      <c r="B992" s="177">
        <v>4.2</v>
      </c>
      <c r="C992" s="177" t="s">
        <v>205</v>
      </c>
      <c r="D992" s="37" t="s">
        <v>356</v>
      </c>
      <c r="E992" s="66" t="s">
        <v>401</v>
      </c>
      <c r="F992" s="66" t="s">
        <v>66</v>
      </c>
      <c r="G992" s="38">
        <v>2011</v>
      </c>
      <c r="H992" s="46">
        <v>1</v>
      </c>
      <c r="I992" s="67" t="s">
        <v>171</v>
      </c>
      <c r="J992" s="16">
        <v>601.29999999999995</v>
      </c>
      <c r="K992" s="16">
        <v>601.29999999999995</v>
      </c>
      <c r="L992" s="44">
        <v>873.44</v>
      </c>
      <c r="M992" s="61" t="s">
        <v>102</v>
      </c>
      <c r="N992" s="38">
        <v>11</v>
      </c>
      <c r="O992" s="38">
        <v>15</v>
      </c>
      <c r="P992" s="17">
        <v>0.73</v>
      </c>
      <c r="Q992" s="16">
        <v>640.52</v>
      </c>
      <c r="R992" s="16">
        <v>232.92</v>
      </c>
      <c r="S992" s="16">
        <f>(R992/($R$1028+$R$1044))*Notes!$G$48</f>
        <v>170.53030300568824</v>
      </c>
      <c r="T992" s="77">
        <v>0</v>
      </c>
      <c r="U992" s="16">
        <v>0</v>
      </c>
      <c r="V992" s="16">
        <f t="shared" si="246"/>
        <v>170.53</v>
      </c>
      <c r="W992" s="79">
        <f t="shared" si="245"/>
        <v>3.5046795325587626E-6</v>
      </c>
      <c r="X992" s="75">
        <f t="shared" si="247"/>
        <v>157.71</v>
      </c>
      <c r="Y992" s="75">
        <f t="shared" si="248"/>
        <v>0.56000000000000005</v>
      </c>
      <c r="Z992" s="82">
        <f t="shared" si="244"/>
        <v>158.27000000000001</v>
      </c>
    </row>
    <row r="993" spans="1:26" s="5" customFormat="1" ht="15" x14ac:dyDescent="0.2">
      <c r="A993" s="37">
        <v>990</v>
      </c>
      <c r="B993" s="177">
        <v>4.2</v>
      </c>
      <c r="C993" s="177" t="s">
        <v>205</v>
      </c>
      <c r="D993" s="37" t="s">
        <v>356</v>
      </c>
      <c r="E993" s="66" t="s">
        <v>402</v>
      </c>
      <c r="F993" s="66" t="s">
        <v>50</v>
      </c>
      <c r="G993" s="38">
        <v>2011</v>
      </c>
      <c r="H993" s="46">
        <v>1</v>
      </c>
      <c r="I993" s="67" t="s">
        <v>171</v>
      </c>
      <c r="J993" s="16">
        <v>26810</v>
      </c>
      <c r="K993" s="16">
        <v>26810</v>
      </c>
      <c r="L993" s="44">
        <v>38943.96</v>
      </c>
      <c r="M993" s="61" t="s">
        <v>102</v>
      </c>
      <c r="N993" s="38">
        <v>11</v>
      </c>
      <c r="O993" s="38">
        <v>25</v>
      </c>
      <c r="P993" s="17">
        <v>0.44</v>
      </c>
      <c r="Q993" s="16">
        <v>17135.34</v>
      </c>
      <c r="R993" s="16">
        <v>21808.62</v>
      </c>
      <c r="S993" s="16">
        <f>(R993/($R$1028+$R$1044))*Notes!$G$48</f>
        <v>15966.986848428272</v>
      </c>
      <c r="T993" s="77">
        <v>0</v>
      </c>
      <c r="U993" s="16">
        <v>0</v>
      </c>
      <c r="V993" s="16">
        <f t="shared" si="246"/>
        <v>15966.99</v>
      </c>
      <c r="W993" s="79">
        <f t="shared" si="245"/>
        <v>3.2814861343793137E-4</v>
      </c>
      <c r="X993" s="75">
        <f t="shared" si="247"/>
        <v>14766.69</v>
      </c>
      <c r="Y993" s="75">
        <f t="shared" si="248"/>
        <v>52.18</v>
      </c>
      <c r="Z993" s="82">
        <f t="shared" si="244"/>
        <v>14818.87</v>
      </c>
    </row>
    <row r="994" spans="1:26" s="5" customFormat="1" ht="15" x14ac:dyDescent="0.2">
      <c r="A994" s="37">
        <v>991</v>
      </c>
      <c r="B994" s="177">
        <v>4.2</v>
      </c>
      <c r="C994" s="177" t="s">
        <v>205</v>
      </c>
      <c r="D994" s="37" t="s">
        <v>356</v>
      </c>
      <c r="E994" s="66" t="s">
        <v>403</v>
      </c>
      <c r="F994" s="66" t="s">
        <v>66</v>
      </c>
      <c r="G994" s="38">
        <v>2011</v>
      </c>
      <c r="H994" s="46">
        <v>1</v>
      </c>
      <c r="I994" s="67" t="s">
        <v>144</v>
      </c>
      <c r="J994" s="16">
        <v>569.45000000000005</v>
      </c>
      <c r="K994" s="16">
        <v>569.45000000000005</v>
      </c>
      <c r="L994" s="44">
        <v>827.18</v>
      </c>
      <c r="M994" s="61" t="s">
        <v>102</v>
      </c>
      <c r="N994" s="38">
        <v>11</v>
      </c>
      <c r="O994" s="38">
        <v>15</v>
      </c>
      <c r="P994" s="17">
        <v>0.73</v>
      </c>
      <c r="Q994" s="16">
        <v>606.6</v>
      </c>
      <c r="R994" s="16">
        <v>220.58</v>
      </c>
      <c r="S994" s="16">
        <f>(R994/($R$1028+$R$1044))*Notes!$G$48</f>
        <v>161.4956819379818</v>
      </c>
      <c r="T994" s="77">
        <v>0</v>
      </c>
      <c r="U994" s="16">
        <v>0</v>
      </c>
      <c r="V994" s="16">
        <f t="shared" si="246"/>
        <v>161.5</v>
      </c>
      <c r="W994" s="79">
        <f t="shared" si="245"/>
        <v>3.3190977804975087E-6</v>
      </c>
      <c r="X994" s="75">
        <f t="shared" si="247"/>
        <v>149.36000000000001</v>
      </c>
      <c r="Y994" s="75">
        <f t="shared" si="248"/>
        <v>0.53</v>
      </c>
      <c r="Z994" s="82">
        <f t="shared" si="244"/>
        <v>149.89000000000001</v>
      </c>
    </row>
    <row r="995" spans="1:26" s="5" customFormat="1" ht="15" x14ac:dyDescent="0.2">
      <c r="A995" s="37">
        <v>992</v>
      </c>
      <c r="B995" s="177">
        <v>4.2</v>
      </c>
      <c r="C995" s="177" t="s">
        <v>205</v>
      </c>
      <c r="D995" s="37" t="s">
        <v>356</v>
      </c>
      <c r="E995" s="66" t="s">
        <v>404</v>
      </c>
      <c r="F995" s="66" t="s">
        <v>66</v>
      </c>
      <c r="G995" s="38">
        <v>2012</v>
      </c>
      <c r="H995" s="46">
        <v>1</v>
      </c>
      <c r="I995" s="67" t="s">
        <v>144</v>
      </c>
      <c r="J995" s="16">
        <v>339.98</v>
      </c>
      <c r="K995" s="16">
        <v>339.98</v>
      </c>
      <c r="L995" s="44">
        <v>481.22</v>
      </c>
      <c r="M995" s="61" t="s">
        <v>102</v>
      </c>
      <c r="N995" s="38">
        <v>10</v>
      </c>
      <c r="O995" s="38">
        <v>15</v>
      </c>
      <c r="P995" s="17">
        <v>0.67</v>
      </c>
      <c r="Q995" s="16">
        <v>320.82</v>
      </c>
      <c r="R995" s="16">
        <v>160.41</v>
      </c>
      <c r="S995" s="16">
        <f>(R995/($R$1028+$R$1044))*Notes!$G$48</f>
        <v>117.44275246927036</v>
      </c>
      <c r="T995" s="77">
        <v>0</v>
      </c>
      <c r="U995" s="16">
        <v>0</v>
      </c>
      <c r="V995" s="16">
        <f t="shared" si="246"/>
        <v>117.44</v>
      </c>
      <c r="W995" s="79">
        <f t="shared" si="245"/>
        <v>2.4135903612484671E-6</v>
      </c>
      <c r="X995" s="75">
        <f t="shared" si="247"/>
        <v>108.61</v>
      </c>
      <c r="Y995" s="75">
        <f t="shared" si="248"/>
        <v>0.38</v>
      </c>
      <c r="Z995" s="82">
        <f t="shared" si="244"/>
        <v>108.99</v>
      </c>
    </row>
    <row r="996" spans="1:26" s="5" customFormat="1" ht="15" x14ac:dyDescent="0.2">
      <c r="A996" s="37">
        <v>993</v>
      </c>
      <c r="B996" s="177">
        <v>4.2</v>
      </c>
      <c r="C996" s="177" t="s">
        <v>205</v>
      </c>
      <c r="D996" s="37" t="s">
        <v>356</v>
      </c>
      <c r="E996" s="66" t="s">
        <v>405</v>
      </c>
      <c r="F996" s="66" t="s">
        <v>66</v>
      </c>
      <c r="G996" s="38">
        <v>2013</v>
      </c>
      <c r="H996" s="46">
        <v>1</v>
      </c>
      <c r="I996" s="67" t="s">
        <v>171</v>
      </c>
      <c r="J996" s="16">
        <v>17450.75</v>
      </c>
      <c r="K996" s="16">
        <v>17450.75</v>
      </c>
      <c r="L996" s="44">
        <v>24082.29</v>
      </c>
      <c r="M996" s="61" t="s">
        <v>102</v>
      </c>
      <c r="N996" s="38">
        <v>9</v>
      </c>
      <c r="O996" s="38">
        <v>10</v>
      </c>
      <c r="P996" s="17">
        <v>0.9</v>
      </c>
      <c r="Q996" s="16">
        <v>21674.06</v>
      </c>
      <c r="R996" s="16">
        <v>2408.23</v>
      </c>
      <c r="S996" s="16">
        <f>(R996/($R$1028+$R$1044))*Notes!$G$48</f>
        <v>1763.1641405091391</v>
      </c>
      <c r="T996" s="77">
        <v>0</v>
      </c>
      <c r="U996" s="16">
        <v>0</v>
      </c>
      <c r="V996" s="16">
        <f t="shared" si="246"/>
        <v>1763.16</v>
      </c>
      <c r="W996" s="79">
        <f t="shared" si="245"/>
        <v>3.6235916053634601E-5</v>
      </c>
      <c r="X996" s="75">
        <f t="shared" si="247"/>
        <v>1630.62</v>
      </c>
      <c r="Y996" s="75">
        <f t="shared" si="248"/>
        <v>5.76</v>
      </c>
      <c r="Z996" s="82">
        <f t="shared" si="244"/>
        <v>1636.3799999999999</v>
      </c>
    </row>
    <row r="997" spans="1:26" s="5" customFormat="1" ht="15" x14ac:dyDescent="0.2">
      <c r="A997" s="37">
        <v>994</v>
      </c>
      <c r="B997" s="177">
        <v>4.2</v>
      </c>
      <c r="C997" s="177" t="s">
        <v>205</v>
      </c>
      <c r="D997" s="37" t="s">
        <v>356</v>
      </c>
      <c r="E997" s="66" t="s">
        <v>406</v>
      </c>
      <c r="F997" s="66" t="s">
        <v>65</v>
      </c>
      <c r="G997" s="38">
        <v>2013</v>
      </c>
      <c r="H997" s="46">
        <v>1</v>
      </c>
      <c r="I997" s="67" t="s">
        <v>171</v>
      </c>
      <c r="J997" s="16">
        <v>40546.199999999997</v>
      </c>
      <c r="K997" s="16">
        <v>40546.199999999997</v>
      </c>
      <c r="L997" s="44">
        <v>55954.35</v>
      </c>
      <c r="M997" s="61" t="s">
        <v>102</v>
      </c>
      <c r="N997" s="38">
        <v>9</v>
      </c>
      <c r="O997" s="38">
        <v>20</v>
      </c>
      <c r="P997" s="17">
        <v>0.45</v>
      </c>
      <c r="Q997" s="16">
        <v>25179.46</v>
      </c>
      <c r="R997" s="16">
        <v>30774.89</v>
      </c>
      <c r="S997" s="16">
        <f>(R997/($R$1028+$R$1044))*Notes!$G$48</f>
        <v>22531.561551892177</v>
      </c>
      <c r="T997" s="77">
        <v>0</v>
      </c>
      <c r="U997" s="16">
        <v>0</v>
      </c>
      <c r="V997" s="16">
        <f t="shared" si="246"/>
        <v>22531.56</v>
      </c>
      <c r="W997" s="79">
        <f t="shared" si="245"/>
        <v>4.6306161478109259E-4</v>
      </c>
      <c r="X997" s="75">
        <f t="shared" si="247"/>
        <v>20837.77</v>
      </c>
      <c r="Y997" s="75">
        <f t="shared" si="248"/>
        <v>73.63</v>
      </c>
      <c r="Z997" s="82">
        <f t="shared" si="244"/>
        <v>20911.400000000001</v>
      </c>
    </row>
    <row r="998" spans="1:26" s="5" customFormat="1" ht="15" x14ac:dyDescent="0.2">
      <c r="A998" s="37">
        <v>995</v>
      </c>
      <c r="B998" s="177">
        <v>4.2</v>
      </c>
      <c r="C998" s="177" t="s">
        <v>205</v>
      </c>
      <c r="D998" s="37" t="s">
        <v>356</v>
      </c>
      <c r="E998" s="66" t="s">
        <v>407</v>
      </c>
      <c r="F998" s="66" t="s">
        <v>66</v>
      </c>
      <c r="G998" s="38">
        <v>2013</v>
      </c>
      <c r="H998" s="46">
        <v>1</v>
      </c>
      <c r="I998" s="67" t="s">
        <v>144</v>
      </c>
      <c r="J998" s="16">
        <v>1850</v>
      </c>
      <c r="K998" s="16">
        <v>1850</v>
      </c>
      <c r="L998" s="44">
        <v>2553.0300000000002</v>
      </c>
      <c r="M998" s="61" t="s">
        <v>102</v>
      </c>
      <c r="N998" s="38">
        <v>9</v>
      </c>
      <c r="O998" s="38">
        <v>20</v>
      </c>
      <c r="P998" s="17">
        <v>0.45</v>
      </c>
      <c r="Q998" s="16">
        <v>1148.8599999999999</v>
      </c>
      <c r="R998" s="16">
        <v>1404.16</v>
      </c>
      <c r="S998" s="16">
        <f>(R998/($R$1028+$R$1044))*Notes!$G$48</f>
        <v>1028.0432348809345</v>
      </c>
      <c r="T998" s="77">
        <v>0</v>
      </c>
      <c r="U998" s="16">
        <v>0</v>
      </c>
      <c r="V998" s="16">
        <f t="shared" si="246"/>
        <v>1028.04</v>
      </c>
      <c r="W998" s="79">
        <f t="shared" si="245"/>
        <v>2.1127958404103149E-5</v>
      </c>
      <c r="X998" s="75">
        <f t="shared" si="247"/>
        <v>950.76</v>
      </c>
      <c r="Y998" s="75">
        <f t="shared" si="248"/>
        <v>3.36</v>
      </c>
      <c r="Z998" s="82">
        <f t="shared" si="244"/>
        <v>954.12</v>
      </c>
    </row>
    <row r="999" spans="1:26" s="5" customFormat="1" ht="15" x14ac:dyDescent="0.2">
      <c r="A999" s="37">
        <v>996</v>
      </c>
      <c r="B999" s="177">
        <v>4.2</v>
      </c>
      <c r="C999" s="177" t="s">
        <v>205</v>
      </c>
      <c r="D999" s="37" t="s">
        <v>356</v>
      </c>
      <c r="E999" s="66" t="s">
        <v>408</v>
      </c>
      <c r="F999" s="66" t="s">
        <v>66</v>
      </c>
      <c r="G999" s="38">
        <v>2013</v>
      </c>
      <c r="H999" s="46">
        <v>1</v>
      </c>
      <c r="I999" s="67" t="s">
        <v>144</v>
      </c>
      <c r="J999" s="16">
        <v>2992.85</v>
      </c>
      <c r="K999" s="16">
        <v>2992.85</v>
      </c>
      <c r="L999" s="44">
        <v>4130.18</v>
      </c>
      <c r="M999" s="61" t="s">
        <v>102</v>
      </c>
      <c r="N999" s="38">
        <v>9</v>
      </c>
      <c r="O999" s="38">
        <v>15</v>
      </c>
      <c r="P999" s="17">
        <v>0.6</v>
      </c>
      <c r="Q999" s="16">
        <v>2478.11</v>
      </c>
      <c r="R999" s="16">
        <v>1652.07</v>
      </c>
      <c r="S999" s="16">
        <f>(R999/($R$1028+$R$1044))*Notes!$G$48</f>
        <v>1209.5483328465027</v>
      </c>
      <c r="T999" s="77">
        <v>0</v>
      </c>
      <c r="U999" s="16">
        <v>0</v>
      </c>
      <c r="V999" s="16">
        <f t="shared" si="246"/>
        <v>1209.55</v>
      </c>
      <c r="W999" s="79">
        <f t="shared" si="245"/>
        <v>2.4858295482357655E-5</v>
      </c>
      <c r="X999" s="75">
        <f t="shared" si="247"/>
        <v>1118.6199999999999</v>
      </c>
      <c r="Y999" s="75">
        <f t="shared" si="248"/>
        <v>3.95</v>
      </c>
      <c r="Z999" s="82">
        <f t="shared" si="244"/>
        <v>1122.57</v>
      </c>
    </row>
    <row r="1000" spans="1:26" s="5" customFormat="1" ht="15" x14ac:dyDescent="0.2">
      <c r="A1000" s="37">
        <v>997</v>
      </c>
      <c r="B1000" s="177">
        <v>4.2</v>
      </c>
      <c r="C1000" s="177" t="s">
        <v>205</v>
      </c>
      <c r="D1000" s="37" t="s">
        <v>356</v>
      </c>
      <c r="E1000" s="66" t="s">
        <v>409</v>
      </c>
      <c r="F1000" s="66" t="s">
        <v>65</v>
      </c>
      <c r="G1000" s="38">
        <v>2013</v>
      </c>
      <c r="H1000" s="46">
        <v>1</v>
      </c>
      <c r="I1000" s="67" t="s">
        <v>144</v>
      </c>
      <c r="J1000" s="16">
        <v>29013</v>
      </c>
      <c r="K1000" s="16">
        <v>29013</v>
      </c>
      <c r="L1000" s="44">
        <v>40038.370000000003</v>
      </c>
      <c r="M1000" s="61" t="s">
        <v>102</v>
      </c>
      <c r="N1000" s="38">
        <v>9</v>
      </c>
      <c r="O1000" s="38">
        <v>20</v>
      </c>
      <c r="P1000" s="17">
        <v>0.45</v>
      </c>
      <c r="Q1000" s="16">
        <v>18017.259999999998</v>
      </c>
      <c r="R1000" s="16">
        <v>22021.1</v>
      </c>
      <c r="S1000" s="16">
        <f>(R1000/($R$1028+$R$1044))*Notes!$G$48</f>
        <v>16122.552187526026</v>
      </c>
      <c r="T1000" s="77">
        <v>0</v>
      </c>
      <c r="U1000" s="16">
        <v>0</v>
      </c>
      <c r="V1000" s="16">
        <f t="shared" si="246"/>
        <v>16122.55</v>
      </c>
      <c r="W1000" s="79">
        <f t="shared" si="245"/>
        <v>3.3134563418551149E-4</v>
      </c>
      <c r="X1000" s="75">
        <f t="shared" si="247"/>
        <v>14910.55</v>
      </c>
      <c r="Y1000" s="75">
        <f t="shared" si="248"/>
        <v>52.68</v>
      </c>
      <c r="Z1000" s="82">
        <f t="shared" si="244"/>
        <v>14963.23</v>
      </c>
    </row>
    <row r="1001" spans="1:26" s="5" customFormat="1" ht="15" x14ac:dyDescent="0.2">
      <c r="A1001" s="37">
        <v>998</v>
      </c>
      <c r="B1001" s="177">
        <v>4.2</v>
      </c>
      <c r="C1001" s="177" t="s">
        <v>205</v>
      </c>
      <c r="D1001" s="37" t="s">
        <v>356</v>
      </c>
      <c r="E1001" s="66" t="s">
        <v>410</v>
      </c>
      <c r="F1001" s="66" t="s">
        <v>66</v>
      </c>
      <c r="G1001" s="38">
        <v>2013</v>
      </c>
      <c r="H1001" s="46">
        <v>1</v>
      </c>
      <c r="I1001" s="67" t="s">
        <v>144</v>
      </c>
      <c r="J1001" s="16">
        <v>4782</v>
      </c>
      <c r="K1001" s="16">
        <v>4782</v>
      </c>
      <c r="L1001" s="44">
        <v>6599.23</v>
      </c>
      <c r="M1001" s="61" t="s">
        <v>102</v>
      </c>
      <c r="N1001" s="38">
        <v>9</v>
      </c>
      <c r="O1001" s="38">
        <v>15</v>
      </c>
      <c r="P1001" s="17">
        <v>0.6</v>
      </c>
      <c r="Q1001" s="16">
        <v>3959.54</v>
      </c>
      <c r="R1001" s="16">
        <v>2639.69</v>
      </c>
      <c r="S1001" s="16">
        <f>(R1001/($R$1028+$R$1044))*Notes!$G$48</f>
        <v>1932.6255175214035</v>
      </c>
      <c r="T1001" s="77">
        <v>0</v>
      </c>
      <c r="U1001" s="16">
        <v>0</v>
      </c>
      <c r="V1001" s="16">
        <f t="shared" si="246"/>
        <v>1932.63</v>
      </c>
      <c r="W1001" s="79">
        <f t="shared" si="245"/>
        <v>3.9718810795807434E-5</v>
      </c>
      <c r="X1001" s="75">
        <f t="shared" si="247"/>
        <v>1787.35</v>
      </c>
      <c r="Y1001" s="75">
        <f t="shared" si="248"/>
        <v>6.32</v>
      </c>
      <c r="Z1001" s="82">
        <f t="shared" si="244"/>
        <v>1793.6699999999998</v>
      </c>
    </row>
    <row r="1002" spans="1:26" s="5" customFormat="1" ht="15" x14ac:dyDescent="0.2">
      <c r="A1002" s="37">
        <v>999</v>
      </c>
      <c r="B1002" s="177">
        <v>4.2</v>
      </c>
      <c r="C1002" s="177" t="s">
        <v>205</v>
      </c>
      <c r="D1002" s="37" t="s">
        <v>356</v>
      </c>
      <c r="E1002" s="66" t="s">
        <v>411</v>
      </c>
      <c r="F1002" s="66" t="s">
        <v>66</v>
      </c>
      <c r="G1002" s="38">
        <v>2014</v>
      </c>
      <c r="H1002" s="46">
        <v>1</v>
      </c>
      <c r="I1002" s="67" t="s">
        <v>171</v>
      </c>
      <c r="J1002" s="16">
        <v>4596.75</v>
      </c>
      <c r="K1002" s="16">
        <v>4596.75</v>
      </c>
      <c r="L1002" s="44">
        <v>6176.03</v>
      </c>
      <c r="M1002" s="61" t="s">
        <v>102</v>
      </c>
      <c r="N1002" s="38">
        <v>8</v>
      </c>
      <c r="O1002" s="38">
        <v>25</v>
      </c>
      <c r="P1002" s="17">
        <v>0.32</v>
      </c>
      <c r="Q1002" s="16">
        <v>1976.33</v>
      </c>
      <c r="R1002" s="16">
        <v>4199.7</v>
      </c>
      <c r="S1002" s="16">
        <f>(R1002/($R$1028+$R$1044))*Notes!$G$48</f>
        <v>3074.7729414948867</v>
      </c>
      <c r="T1002" s="77">
        <v>0</v>
      </c>
      <c r="U1002" s="16">
        <v>0</v>
      </c>
      <c r="V1002" s="16">
        <f t="shared" si="246"/>
        <v>3074.77</v>
      </c>
      <c r="W1002" s="79">
        <f t="shared" si="245"/>
        <v>6.3191716919754328E-5</v>
      </c>
      <c r="X1002" s="75">
        <f t="shared" si="247"/>
        <v>2843.63</v>
      </c>
      <c r="Y1002" s="75">
        <f t="shared" si="248"/>
        <v>10.050000000000001</v>
      </c>
      <c r="Z1002" s="82">
        <f t="shared" si="244"/>
        <v>2853.6800000000003</v>
      </c>
    </row>
    <row r="1003" spans="1:26" s="5" customFormat="1" ht="15" x14ac:dyDescent="0.2">
      <c r="A1003" s="37">
        <v>1000</v>
      </c>
      <c r="B1003" s="177">
        <v>4.2</v>
      </c>
      <c r="C1003" s="177" t="s">
        <v>205</v>
      </c>
      <c r="D1003" s="37" t="s">
        <v>356</v>
      </c>
      <c r="E1003" s="66" t="s">
        <v>412</v>
      </c>
      <c r="F1003" s="66" t="s">
        <v>66</v>
      </c>
      <c r="G1003" s="38">
        <v>2014</v>
      </c>
      <c r="H1003" s="46">
        <v>1</v>
      </c>
      <c r="I1003" s="67" t="s">
        <v>144</v>
      </c>
      <c r="J1003" s="16">
        <v>2100</v>
      </c>
      <c r="K1003" s="16">
        <v>2100</v>
      </c>
      <c r="L1003" s="44">
        <v>2821.49</v>
      </c>
      <c r="M1003" s="61" t="s">
        <v>102</v>
      </c>
      <c r="N1003" s="38">
        <v>8</v>
      </c>
      <c r="O1003" s="38">
        <v>20</v>
      </c>
      <c r="P1003" s="17">
        <v>0.4</v>
      </c>
      <c r="Q1003" s="16">
        <v>1128.5899999999999</v>
      </c>
      <c r="R1003" s="16">
        <v>1692.89</v>
      </c>
      <c r="S1003" s="16">
        <f>(R1003/($R$1028+$R$1044))*Notes!$G$48</f>
        <v>1239.4343321968902</v>
      </c>
      <c r="T1003" s="77">
        <v>0</v>
      </c>
      <c r="U1003" s="16">
        <v>0</v>
      </c>
      <c r="V1003" s="16">
        <f t="shared" si="246"/>
        <v>1239.43</v>
      </c>
      <c r="W1003" s="79">
        <f t="shared" si="245"/>
        <v>2.5472379950972305E-5</v>
      </c>
      <c r="X1003" s="75">
        <f t="shared" si="247"/>
        <v>1146.26</v>
      </c>
      <c r="Y1003" s="75">
        <f t="shared" si="248"/>
        <v>4.05</v>
      </c>
      <c r="Z1003" s="82">
        <f t="shared" si="244"/>
        <v>1150.31</v>
      </c>
    </row>
    <row r="1004" spans="1:26" s="5" customFormat="1" ht="15" x14ac:dyDescent="0.2">
      <c r="A1004" s="37">
        <v>1001</v>
      </c>
      <c r="B1004" s="177">
        <v>4.2</v>
      </c>
      <c r="C1004" s="177" t="s">
        <v>205</v>
      </c>
      <c r="D1004" s="37" t="s">
        <v>356</v>
      </c>
      <c r="E1004" s="66" t="s">
        <v>413</v>
      </c>
      <c r="F1004" s="66" t="s">
        <v>66</v>
      </c>
      <c r="G1004" s="38">
        <v>2014</v>
      </c>
      <c r="H1004" s="46">
        <v>1</v>
      </c>
      <c r="I1004" s="67" t="s">
        <v>144</v>
      </c>
      <c r="J1004" s="16">
        <v>419.67</v>
      </c>
      <c r="K1004" s="16">
        <v>419.67</v>
      </c>
      <c r="L1004" s="44">
        <v>563.85</v>
      </c>
      <c r="M1004" s="61" t="s">
        <v>102</v>
      </c>
      <c r="N1004" s="38">
        <v>8</v>
      </c>
      <c r="O1004" s="38">
        <v>10</v>
      </c>
      <c r="P1004" s="17">
        <v>0.8</v>
      </c>
      <c r="Q1004" s="16">
        <v>451.08</v>
      </c>
      <c r="R1004" s="16">
        <v>112.77</v>
      </c>
      <c r="S1004" s="16">
        <f>(R1004/($R$1028+$R$1044))*Notes!$G$48</f>
        <v>82.563550875628835</v>
      </c>
      <c r="T1004" s="77">
        <v>0</v>
      </c>
      <c r="U1004" s="16">
        <v>0</v>
      </c>
      <c r="V1004" s="16">
        <f t="shared" si="246"/>
        <v>82.56</v>
      </c>
      <c r="W1004" s="79">
        <f t="shared" si="245"/>
        <v>1.6967474474171786E-6</v>
      </c>
      <c r="X1004" s="75">
        <f t="shared" si="247"/>
        <v>76.349999999999994</v>
      </c>
      <c r="Y1004" s="75">
        <f t="shared" si="248"/>
        <v>0.27</v>
      </c>
      <c r="Z1004" s="82">
        <f t="shared" si="244"/>
        <v>76.61999999999999</v>
      </c>
    </row>
    <row r="1005" spans="1:26" s="5" customFormat="1" ht="15" x14ac:dyDescent="0.2">
      <c r="A1005" s="37">
        <v>1002</v>
      </c>
      <c r="B1005" s="177">
        <v>4.2</v>
      </c>
      <c r="C1005" s="177" t="s">
        <v>205</v>
      </c>
      <c r="D1005" s="37" t="s">
        <v>356</v>
      </c>
      <c r="E1005" s="66" t="s">
        <v>414</v>
      </c>
      <c r="F1005" s="66" t="s">
        <v>66</v>
      </c>
      <c r="G1005" s="38">
        <v>2014</v>
      </c>
      <c r="H1005" s="46">
        <v>1</v>
      </c>
      <c r="I1005" s="67" t="s">
        <v>144</v>
      </c>
      <c r="J1005" s="16">
        <v>850</v>
      </c>
      <c r="K1005" s="16">
        <v>850</v>
      </c>
      <c r="L1005" s="44">
        <v>1142.03</v>
      </c>
      <c r="M1005" s="61" t="s">
        <v>102</v>
      </c>
      <c r="N1005" s="38">
        <v>8</v>
      </c>
      <c r="O1005" s="38">
        <v>15</v>
      </c>
      <c r="P1005" s="17">
        <v>0.53</v>
      </c>
      <c r="Q1005" s="16">
        <v>609.08000000000004</v>
      </c>
      <c r="R1005" s="16">
        <v>532.95000000000005</v>
      </c>
      <c r="S1005" s="16">
        <f>(R1005/($R$1028+$R$1044))*Notes!$G$48</f>
        <v>390.19459465430867</v>
      </c>
      <c r="T1005" s="77">
        <v>0</v>
      </c>
      <c r="U1005" s="16">
        <v>0</v>
      </c>
      <c r="V1005" s="16">
        <f t="shared" si="246"/>
        <v>390.19</v>
      </c>
      <c r="W1005" s="79">
        <f t="shared" si="245"/>
        <v>8.0190635478162408E-6</v>
      </c>
      <c r="X1005" s="75">
        <f t="shared" si="247"/>
        <v>360.86</v>
      </c>
      <c r="Y1005" s="75">
        <f t="shared" si="248"/>
        <v>1.28</v>
      </c>
      <c r="Z1005" s="82">
        <f t="shared" si="244"/>
        <v>362.14</v>
      </c>
    </row>
    <row r="1006" spans="1:26" s="5" customFormat="1" ht="15" x14ac:dyDescent="0.2">
      <c r="A1006" s="37">
        <v>1003</v>
      </c>
      <c r="B1006" s="177">
        <v>4.2</v>
      </c>
      <c r="C1006" s="177" t="s">
        <v>205</v>
      </c>
      <c r="D1006" s="37" t="s">
        <v>356</v>
      </c>
      <c r="E1006" s="66" t="s">
        <v>415</v>
      </c>
      <c r="F1006" s="66" t="s">
        <v>66</v>
      </c>
      <c r="G1006" s="38">
        <v>2015</v>
      </c>
      <c r="H1006" s="46">
        <v>1</v>
      </c>
      <c r="I1006" s="67" t="s">
        <v>144</v>
      </c>
      <c r="J1006" s="16">
        <v>4700</v>
      </c>
      <c r="K1006" s="16">
        <v>4700</v>
      </c>
      <c r="L1006" s="44">
        <v>6170.65</v>
      </c>
      <c r="M1006" s="61" t="s">
        <v>102</v>
      </c>
      <c r="N1006" s="38">
        <v>7</v>
      </c>
      <c r="O1006" s="38">
        <v>15</v>
      </c>
      <c r="P1006" s="17">
        <v>0.47</v>
      </c>
      <c r="Q1006" s="16">
        <v>2879.64</v>
      </c>
      <c r="R1006" s="16">
        <v>3291.01</v>
      </c>
      <c r="S1006" s="16">
        <f>(R1006/($R$1028+$R$1044))*Notes!$G$48</f>
        <v>2409.483653163104</v>
      </c>
      <c r="T1006" s="77">
        <v>0</v>
      </c>
      <c r="U1006" s="16">
        <v>0</v>
      </c>
      <c r="V1006" s="16">
        <f t="shared" si="246"/>
        <v>2409.48</v>
      </c>
      <c r="W1006" s="79">
        <f t="shared" si="245"/>
        <v>4.9518883716118501E-5</v>
      </c>
      <c r="X1006" s="75">
        <f t="shared" si="247"/>
        <v>2228.35</v>
      </c>
      <c r="Y1006" s="75">
        <f t="shared" si="248"/>
        <v>7.87</v>
      </c>
      <c r="Z1006" s="82">
        <f t="shared" si="244"/>
        <v>2236.2199999999998</v>
      </c>
    </row>
    <row r="1007" spans="1:26" s="5" customFormat="1" ht="15" x14ac:dyDescent="0.2">
      <c r="A1007" s="37">
        <v>1004</v>
      </c>
      <c r="B1007" s="177">
        <v>4.2</v>
      </c>
      <c r="C1007" s="177" t="s">
        <v>205</v>
      </c>
      <c r="D1007" s="37" t="s">
        <v>356</v>
      </c>
      <c r="E1007" s="66" t="s">
        <v>416</v>
      </c>
      <c r="F1007" s="66" t="s">
        <v>66</v>
      </c>
      <c r="G1007" s="38">
        <v>2015</v>
      </c>
      <c r="H1007" s="46">
        <v>1</v>
      </c>
      <c r="I1007" s="67" t="s">
        <v>144</v>
      </c>
      <c r="J1007" s="16">
        <v>505.87</v>
      </c>
      <c r="K1007" s="16">
        <v>505.87</v>
      </c>
      <c r="L1007" s="44">
        <v>664.16</v>
      </c>
      <c r="M1007" s="61" t="s">
        <v>102</v>
      </c>
      <c r="N1007" s="38">
        <v>7</v>
      </c>
      <c r="O1007" s="38">
        <v>15</v>
      </c>
      <c r="P1007" s="17">
        <v>0.47</v>
      </c>
      <c r="Q1007" s="16">
        <v>309.94</v>
      </c>
      <c r="R1007" s="16">
        <v>354.22</v>
      </c>
      <c r="S1007" s="16">
        <f>(R1007/($R$1028+$R$1044))*Notes!$G$48</f>
        <v>259.33901739084195</v>
      </c>
      <c r="T1007" s="77">
        <v>0</v>
      </c>
      <c r="U1007" s="16">
        <v>0</v>
      </c>
      <c r="V1007" s="16">
        <f t="shared" si="246"/>
        <v>259.33999999999997</v>
      </c>
      <c r="W1007" s="79">
        <f t="shared" si="245"/>
        <v>5.3298750364967417E-6</v>
      </c>
      <c r="X1007" s="75">
        <f t="shared" si="247"/>
        <v>239.84</v>
      </c>
      <c r="Y1007" s="75">
        <f t="shared" si="248"/>
        <v>0.85</v>
      </c>
      <c r="Z1007" s="82">
        <f t="shared" si="244"/>
        <v>240.69</v>
      </c>
    </row>
    <row r="1008" spans="1:26" s="5" customFormat="1" ht="15" x14ac:dyDescent="0.2">
      <c r="A1008" s="37">
        <v>1005</v>
      </c>
      <c r="B1008" s="177">
        <v>4.2</v>
      </c>
      <c r="C1008" s="177" t="s">
        <v>205</v>
      </c>
      <c r="D1008" s="37" t="s">
        <v>356</v>
      </c>
      <c r="E1008" s="66" t="s">
        <v>417</v>
      </c>
      <c r="F1008" s="66" t="s">
        <v>66</v>
      </c>
      <c r="G1008" s="38">
        <v>2015</v>
      </c>
      <c r="H1008" s="46">
        <v>5</v>
      </c>
      <c r="I1008" s="67" t="s">
        <v>144</v>
      </c>
      <c r="J1008" s="16">
        <v>20000</v>
      </c>
      <c r="K1008" s="16">
        <v>100000</v>
      </c>
      <c r="L1008" s="44">
        <v>131290.48000000001</v>
      </c>
      <c r="M1008" s="61" t="s">
        <v>102</v>
      </c>
      <c r="N1008" s="38">
        <v>7</v>
      </c>
      <c r="O1008" s="38">
        <v>25</v>
      </c>
      <c r="P1008" s="17">
        <v>0.28000000000000003</v>
      </c>
      <c r="Q1008" s="16">
        <v>36761.339999999997</v>
      </c>
      <c r="R1008" s="16">
        <v>94529.15</v>
      </c>
      <c r="S1008" s="16">
        <f>(R1008/($R$1028+$R$1044))*Notes!$G$48</f>
        <v>69208.675048815712</v>
      </c>
      <c r="T1008" s="77">
        <v>0</v>
      </c>
      <c r="U1008" s="16">
        <v>0</v>
      </c>
      <c r="V1008" s="16">
        <f t="shared" si="246"/>
        <v>69208.679999999993</v>
      </c>
      <c r="W1008" s="79">
        <f t="shared" si="245"/>
        <v>1.4223552704592092E-3</v>
      </c>
      <c r="X1008" s="75">
        <f t="shared" si="247"/>
        <v>64005.99</v>
      </c>
      <c r="Y1008" s="75">
        <f t="shared" si="248"/>
        <v>226.15</v>
      </c>
      <c r="Z1008" s="82">
        <f t="shared" si="244"/>
        <v>64232.14</v>
      </c>
    </row>
    <row r="1009" spans="1:26" s="5" customFormat="1" ht="15" x14ac:dyDescent="0.2">
      <c r="A1009" s="37">
        <v>1006</v>
      </c>
      <c r="B1009" s="177">
        <v>4.2</v>
      </c>
      <c r="C1009" s="177" t="s">
        <v>205</v>
      </c>
      <c r="D1009" s="37" t="s">
        <v>356</v>
      </c>
      <c r="E1009" s="66" t="s">
        <v>418</v>
      </c>
      <c r="F1009" s="66" t="s">
        <v>66</v>
      </c>
      <c r="G1009" s="38">
        <v>2015</v>
      </c>
      <c r="H1009" s="46">
        <v>1</v>
      </c>
      <c r="I1009" s="67" t="s">
        <v>144</v>
      </c>
      <c r="J1009" s="16">
        <v>3335</v>
      </c>
      <c r="K1009" s="16">
        <v>3335</v>
      </c>
      <c r="L1009" s="44">
        <v>4378.54</v>
      </c>
      <c r="M1009" s="61" t="s">
        <v>102</v>
      </c>
      <c r="N1009" s="38">
        <v>7</v>
      </c>
      <c r="O1009" s="38">
        <v>15</v>
      </c>
      <c r="P1009" s="17">
        <v>0.47</v>
      </c>
      <c r="Q1009" s="16">
        <v>2043.32</v>
      </c>
      <c r="R1009" s="16">
        <v>2335.2199999999998</v>
      </c>
      <c r="S1009" s="16">
        <f>(R1009/($R$1028+$R$1044))*Notes!$G$48</f>
        <v>1709.710519427028</v>
      </c>
      <c r="T1009" s="77">
        <v>0</v>
      </c>
      <c r="U1009" s="16">
        <v>0</v>
      </c>
      <c r="V1009" s="16">
        <f t="shared" ref="V1009:V1027" si="249">ROUND(S1009+T1009+U1009,2)</f>
        <v>1709.71</v>
      </c>
      <c r="W1009" s="79">
        <f t="shared" si="245"/>
        <v>3.5137428274268702E-5</v>
      </c>
      <c r="X1009" s="75">
        <f t="shared" ref="X1009:X1027" si="250">ROUND(W1009*($X$1),2)</f>
        <v>1581.18</v>
      </c>
      <c r="Y1009" s="75">
        <f t="shared" ref="Y1009:Y1027" si="251">ROUND(W1009*$Y$2,2)</f>
        <v>5.59</v>
      </c>
      <c r="Z1009" s="82">
        <f t="shared" ref="Z1009:Z1027" si="252">X1009+Y1009</f>
        <v>1586.77</v>
      </c>
    </row>
    <row r="1010" spans="1:26" s="5" customFormat="1" ht="15" x14ac:dyDescent="0.2">
      <c r="A1010" s="37">
        <v>1007</v>
      </c>
      <c r="B1010" s="177">
        <v>4.2</v>
      </c>
      <c r="C1010" s="177" t="s">
        <v>205</v>
      </c>
      <c r="D1010" s="37" t="s">
        <v>356</v>
      </c>
      <c r="E1010" s="66" t="s">
        <v>419</v>
      </c>
      <c r="F1010" s="66" t="s">
        <v>65</v>
      </c>
      <c r="G1010" s="38">
        <v>2015</v>
      </c>
      <c r="H1010" s="46">
        <v>1</v>
      </c>
      <c r="I1010" s="67" t="s">
        <v>171</v>
      </c>
      <c r="J1010" s="16">
        <v>8696.99</v>
      </c>
      <c r="K1010" s="16">
        <v>8696.99</v>
      </c>
      <c r="L1010" s="44">
        <v>11418.32</v>
      </c>
      <c r="M1010" s="61" t="s">
        <v>102</v>
      </c>
      <c r="N1010" s="38">
        <v>7</v>
      </c>
      <c r="O1010" s="38">
        <v>15</v>
      </c>
      <c r="P1010" s="17">
        <v>0.47</v>
      </c>
      <c r="Q1010" s="16">
        <v>5328.55</v>
      </c>
      <c r="R1010" s="16">
        <v>6089.77</v>
      </c>
      <c r="S1010" s="16">
        <f>(R1010/($R$1028+$R$1044))*Notes!$G$48</f>
        <v>4458.5708540913201</v>
      </c>
      <c r="T1010" s="77">
        <v>0</v>
      </c>
      <c r="U1010" s="16">
        <v>0</v>
      </c>
      <c r="V1010" s="16">
        <f t="shared" si="249"/>
        <v>4458.57</v>
      </c>
      <c r="W1010" s="79">
        <f t="shared" si="245"/>
        <v>9.1631144217911936E-5</v>
      </c>
      <c r="X1010" s="75">
        <f t="shared" si="250"/>
        <v>4123.3999999999996</v>
      </c>
      <c r="Y1010" s="75">
        <f t="shared" si="251"/>
        <v>14.57</v>
      </c>
      <c r="Z1010" s="82">
        <f t="shared" si="252"/>
        <v>4137.9699999999993</v>
      </c>
    </row>
    <row r="1011" spans="1:26" s="5" customFormat="1" ht="15" x14ac:dyDescent="0.2">
      <c r="A1011" s="37">
        <v>1008</v>
      </c>
      <c r="B1011" s="177">
        <v>4.2</v>
      </c>
      <c r="C1011" s="177" t="s">
        <v>205</v>
      </c>
      <c r="D1011" s="37" t="s">
        <v>356</v>
      </c>
      <c r="E1011" s="66" t="s">
        <v>420</v>
      </c>
      <c r="F1011" s="66" t="s">
        <v>66</v>
      </c>
      <c r="G1011" s="38">
        <v>2015</v>
      </c>
      <c r="H1011" s="46">
        <v>1</v>
      </c>
      <c r="I1011" s="67" t="s">
        <v>144</v>
      </c>
      <c r="J1011" s="16">
        <v>854.4</v>
      </c>
      <c r="K1011" s="16">
        <v>854.4</v>
      </c>
      <c r="L1011" s="44">
        <v>1121.75</v>
      </c>
      <c r="M1011" s="61" t="s">
        <v>102</v>
      </c>
      <c r="N1011" s="38">
        <v>7</v>
      </c>
      <c r="O1011" s="38">
        <v>15</v>
      </c>
      <c r="P1011" s="17">
        <v>0.47</v>
      </c>
      <c r="Q1011" s="16">
        <v>523.48</v>
      </c>
      <c r="R1011" s="16">
        <v>598.26</v>
      </c>
      <c r="S1011" s="16">
        <f>(R1011/($R$1028+$R$1044))*Notes!$G$48</f>
        <v>438.01072933274543</v>
      </c>
      <c r="T1011" s="77">
        <v>0</v>
      </c>
      <c r="U1011" s="16">
        <v>0</v>
      </c>
      <c r="V1011" s="16">
        <f t="shared" si="249"/>
        <v>438.01</v>
      </c>
      <c r="W1011" s="79">
        <f t="shared" ref="W1011:W1027" si="253">V1011/($V$1418)</f>
        <v>9.0018453178681977E-6</v>
      </c>
      <c r="X1011" s="75">
        <f t="shared" si="250"/>
        <v>405.08</v>
      </c>
      <c r="Y1011" s="75">
        <f t="shared" si="251"/>
        <v>1.43</v>
      </c>
      <c r="Z1011" s="82">
        <f t="shared" si="252"/>
        <v>406.51</v>
      </c>
    </row>
    <row r="1012" spans="1:26" s="5" customFormat="1" ht="15" x14ac:dyDescent="0.2">
      <c r="A1012" s="37">
        <v>1009</v>
      </c>
      <c r="B1012" s="177">
        <v>4.2</v>
      </c>
      <c r="C1012" s="177" t="s">
        <v>205</v>
      </c>
      <c r="D1012" s="37" t="s">
        <v>356</v>
      </c>
      <c r="E1012" s="66" t="s">
        <v>421</v>
      </c>
      <c r="F1012" s="66" t="s">
        <v>66</v>
      </c>
      <c r="G1012" s="38">
        <v>2015</v>
      </c>
      <c r="H1012" s="46">
        <v>1</v>
      </c>
      <c r="I1012" s="67" t="s">
        <v>144</v>
      </c>
      <c r="J1012" s="16">
        <v>879</v>
      </c>
      <c r="K1012" s="16">
        <v>879</v>
      </c>
      <c r="L1012" s="44">
        <v>1154.04</v>
      </c>
      <c r="M1012" s="61" t="s">
        <v>102</v>
      </c>
      <c r="N1012" s="38">
        <v>7</v>
      </c>
      <c r="O1012" s="38">
        <v>10</v>
      </c>
      <c r="P1012" s="17">
        <v>0.7</v>
      </c>
      <c r="Q1012" s="16">
        <v>807.83</v>
      </c>
      <c r="R1012" s="16">
        <v>346.21</v>
      </c>
      <c r="S1012" s="16">
        <f>(R1012/($R$1028+$R$1044))*Notes!$G$48</f>
        <v>253.47456724883793</v>
      </c>
      <c r="T1012" s="77">
        <v>0</v>
      </c>
      <c r="U1012" s="16">
        <v>0</v>
      </c>
      <c r="V1012" s="16">
        <f t="shared" si="249"/>
        <v>253.47</v>
      </c>
      <c r="W1012" s="79">
        <f t="shared" si="253"/>
        <v>5.209236621812406E-6</v>
      </c>
      <c r="X1012" s="75">
        <f t="shared" si="250"/>
        <v>234.42</v>
      </c>
      <c r="Y1012" s="75">
        <f t="shared" si="251"/>
        <v>0.83</v>
      </c>
      <c r="Z1012" s="82">
        <f t="shared" si="252"/>
        <v>235.25</v>
      </c>
    </row>
    <row r="1013" spans="1:26" s="5" customFormat="1" ht="15" x14ac:dyDescent="0.2">
      <c r="A1013" s="37">
        <v>1010</v>
      </c>
      <c r="B1013" s="177">
        <v>4.2</v>
      </c>
      <c r="C1013" s="177" t="s">
        <v>205</v>
      </c>
      <c r="D1013" s="37" t="s">
        <v>356</v>
      </c>
      <c r="E1013" s="66" t="s">
        <v>395</v>
      </c>
      <c r="F1013" s="66" t="s">
        <v>66</v>
      </c>
      <c r="G1013" s="38">
        <v>2015</v>
      </c>
      <c r="H1013" s="46">
        <v>1</v>
      </c>
      <c r="I1013" s="67" t="s">
        <v>144</v>
      </c>
      <c r="J1013" s="16">
        <v>879.96</v>
      </c>
      <c r="K1013" s="16">
        <v>879.96</v>
      </c>
      <c r="L1013" s="44">
        <v>1155.3</v>
      </c>
      <c r="M1013" s="61" t="s">
        <v>102</v>
      </c>
      <c r="N1013" s="38">
        <v>7</v>
      </c>
      <c r="O1013" s="38">
        <v>15</v>
      </c>
      <c r="P1013" s="17">
        <v>0.47</v>
      </c>
      <c r="Q1013" s="16">
        <v>539.14</v>
      </c>
      <c r="R1013" s="16">
        <v>616.16</v>
      </c>
      <c r="S1013" s="16">
        <f>(R1013/($R$1028+$R$1044))*Notes!$G$48</f>
        <v>451.1160548685595</v>
      </c>
      <c r="T1013" s="77">
        <v>0</v>
      </c>
      <c r="U1013" s="16">
        <v>0</v>
      </c>
      <c r="V1013" s="16">
        <f t="shared" si="249"/>
        <v>451.12</v>
      </c>
      <c r="W1013" s="79">
        <f t="shared" si="253"/>
        <v>9.2712779612262303E-6</v>
      </c>
      <c r="X1013" s="75">
        <f t="shared" si="250"/>
        <v>417.21</v>
      </c>
      <c r="Y1013" s="75">
        <f t="shared" si="251"/>
        <v>1.47</v>
      </c>
      <c r="Z1013" s="82">
        <f t="shared" si="252"/>
        <v>418.68</v>
      </c>
    </row>
    <row r="1014" spans="1:26" s="5" customFormat="1" ht="15" x14ac:dyDescent="0.2">
      <c r="A1014" s="37">
        <v>1011</v>
      </c>
      <c r="B1014" s="177">
        <v>4.2</v>
      </c>
      <c r="C1014" s="177" t="s">
        <v>205</v>
      </c>
      <c r="D1014" s="37" t="s">
        <v>356</v>
      </c>
      <c r="E1014" s="66" t="s">
        <v>382</v>
      </c>
      <c r="F1014" s="66" t="s">
        <v>66</v>
      </c>
      <c r="G1014" s="38">
        <v>2016</v>
      </c>
      <c r="H1014" s="46">
        <v>1</v>
      </c>
      <c r="I1014" s="67" t="s">
        <v>144</v>
      </c>
      <c r="J1014" s="16">
        <v>4356</v>
      </c>
      <c r="K1014" s="16">
        <v>4356</v>
      </c>
      <c r="L1014" s="44">
        <v>5551.39</v>
      </c>
      <c r="M1014" s="61" t="s">
        <v>102</v>
      </c>
      <c r="N1014" s="38">
        <v>6</v>
      </c>
      <c r="O1014" s="38">
        <v>25</v>
      </c>
      <c r="P1014" s="17">
        <v>0.24</v>
      </c>
      <c r="Q1014" s="16">
        <v>1332.33</v>
      </c>
      <c r="R1014" s="16">
        <v>4219.0600000000004</v>
      </c>
      <c r="S1014" s="16">
        <f>(R1014/($R$1028+$R$1044))*Notes!$G$48</f>
        <v>3088.9471930241252</v>
      </c>
      <c r="T1014" s="77">
        <v>0</v>
      </c>
      <c r="U1014" s="16">
        <v>0</v>
      </c>
      <c r="V1014" s="16">
        <f t="shared" si="249"/>
        <v>3088.95</v>
      </c>
      <c r="W1014" s="79">
        <f t="shared" si="253"/>
        <v>6.3483139870388724E-5</v>
      </c>
      <c r="X1014" s="75">
        <f t="shared" si="250"/>
        <v>2856.74</v>
      </c>
      <c r="Y1014" s="75">
        <f t="shared" si="251"/>
        <v>10.09</v>
      </c>
      <c r="Z1014" s="82">
        <f t="shared" si="252"/>
        <v>2866.83</v>
      </c>
    </row>
    <row r="1015" spans="1:26" s="5" customFormat="1" ht="15" x14ac:dyDescent="0.2">
      <c r="A1015" s="37">
        <v>1012</v>
      </c>
      <c r="B1015" s="177">
        <v>4.2</v>
      </c>
      <c r="C1015" s="177" t="s">
        <v>205</v>
      </c>
      <c r="D1015" s="37" t="s">
        <v>356</v>
      </c>
      <c r="E1015" s="66" t="s">
        <v>422</v>
      </c>
      <c r="F1015" s="66" t="s">
        <v>66</v>
      </c>
      <c r="G1015" s="38">
        <v>2016</v>
      </c>
      <c r="H1015" s="46">
        <v>1</v>
      </c>
      <c r="I1015" s="67" t="s">
        <v>144</v>
      </c>
      <c r="J1015" s="16">
        <v>9423.92</v>
      </c>
      <c r="K1015" s="16">
        <v>9423.92</v>
      </c>
      <c r="L1015" s="44">
        <v>12010.07</v>
      </c>
      <c r="M1015" s="61" t="s">
        <v>102</v>
      </c>
      <c r="N1015" s="38">
        <v>6</v>
      </c>
      <c r="O1015" s="38">
        <v>25</v>
      </c>
      <c r="P1015" s="17">
        <v>0.24</v>
      </c>
      <c r="Q1015" s="16">
        <v>2882.42</v>
      </c>
      <c r="R1015" s="16">
        <v>9127.66</v>
      </c>
      <c r="S1015" s="16">
        <f>(R1015/($R$1028+$R$1044))*Notes!$G$48</f>
        <v>6682.7349542027323</v>
      </c>
      <c r="T1015" s="77">
        <v>0</v>
      </c>
      <c r="U1015" s="16">
        <v>0</v>
      </c>
      <c r="V1015" s="16">
        <f t="shared" si="249"/>
        <v>6682.73</v>
      </c>
      <c r="W1015" s="79">
        <f t="shared" si="253"/>
        <v>1.3734138892052084E-4</v>
      </c>
      <c r="X1015" s="75">
        <f t="shared" si="250"/>
        <v>6180.36</v>
      </c>
      <c r="Y1015" s="75">
        <f t="shared" si="251"/>
        <v>21.84</v>
      </c>
      <c r="Z1015" s="82">
        <f t="shared" si="252"/>
        <v>6202.2</v>
      </c>
    </row>
    <row r="1016" spans="1:26" s="5" customFormat="1" ht="15" x14ac:dyDescent="0.2">
      <c r="A1016" s="37">
        <v>1013</v>
      </c>
      <c r="B1016" s="177">
        <v>4.2</v>
      </c>
      <c r="C1016" s="177" t="s">
        <v>205</v>
      </c>
      <c r="D1016" s="37" t="s">
        <v>356</v>
      </c>
      <c r="E1016" s="66" t="s">
        <v>423</v>
      </c>
      <c r="F1016" s="66" t="s">
        <v>66</v>
      </c>
      <c r="G1016" s="38">
        <v>2016</v>
      </c>
      <c r="H1016" s="46">
        <v>1</v>
      </c>
      <c r="I1016" s="67" t="s">
        <v>171</v>
      </c>
      <c r="J1016" s="16">
        <v>150680</v>
      </c>
      <c r="K1016" s="16">
        <v>150680</v>
      </c>
      <c r="L1016" s="44">
        <v>192030.28</v>
      </c>
      <c r="M1016" s="61" t="s">
        <v>102</v>
      </c>
      <c r="N1016" s="38">
        <v>6</v>
      </c>
      <c r="O1016" s="38">
        <v>10</v>
      </c>
      <c r="P1016" s="17">
        <v>0.6</v>
      </c>
      <c r="Q1016" s="16">
        <v>115218.17</v>
      </c>
      <c r="R1016" s="16">
        <v>76812.11</v>
      </c>
      <c r="S1016" s="16">
        <f>(R1016/($R$1028+$R$1044))*Notes!$G$48</f>
        <v>56237.302047081655</v>
      </c>
      <c r="T1016" s="77">
        <v>0</v>
      </c>
      <c r="U1016" s="16">
        <v>0</v>
      </c>
      <c r="V1016" s="16">
        <f t="shared" si="249"/>
        <v>56237.3</v>
      </c>
      <c r="W1016" s="79">
        <f t="shared" si="253"/>
        <v>1.1557715022363626E-3</v>
      </c>
      <c r="X1016" s="75">
        <f t="shared" si="250"/>
        <v>52009.72</v>
      </c>
      <c r="Y1016" s="75">
        <f t="shared" si="251"/>
        <v>183.77</v>
      </c>
      <c r="Z1016" s="82">
        <f t="shared" si="252"/>
        <v>52193.49</v>
      </c>
    </row>
    <row r="1017" spans="1:26" s="5" customFormat="1" ht="15" x14ac:dyDescent="0.2">
      <c r="A1017" s="37">
        <v>1014</v>
      </c>
      <c r="B1017" s="177">
        <v>4.2</v>
      </c>
      <c r="C1017" s="177" t="s">
        <v>205</v>
      </c>
      <c r="D1017" s="37" t="s">
        <v>356</v>
      </c>
      <c r="E1017" s="66" t="s">
        <v>424</v>
      </c>
      <c r="F1017" s="66" t="s">
        <v>66</v>
      </c>
      <c r="G1017" s="38">
        <v>2016</v>
      </c>
      <c r="H1017" s="46">
        <v>1</v>
      </c>
      <c r="I1017" s="67" t="s">
        <v>171</v>
      </c>
      <c r="J1017" s="16">
        <v>5985.42</v>
      </c>
      <c r="K1017" s="16">
        <v>5985.42</v>
      </c>
      <c r="L1017" s="44">
        <v>7627.97</v>
      </c>
      <c r="M1017" s="61" t="s">
        <v>102</v>
      </c>
      <c r="N1017" s="38">
        <v>6</v>
      </c>
      <c r="O1017" s="38">
        <v>5</v>
      </c>
      <c r="P1017" s="17">
        <v>1</v>
      </c>
      <c r="Q1017" s="16">
        <v>7627.97</v>
      </c>
      <c r="R1017" s="16">
        <v>0</v>
      </c>
      <c r="S1017" s="16">
        <f>(R1017/($R$1028+$R$1044))*Notes!$G$48</f>
        <v>0</v>
      </c>
      <c r="T1017" s="77">
        <v>0</v>
      </c>
      <c r="U1017" s="16">
        <v>0</v>
      </c>
      <c r="V1017" s="16">
        <f t="shared" si="249"/>
        <v>0</v>
      </c>
      <c r="W1017" s="79">
        <f t="shared" si="253"/>
        <v>0</v>
      </c>
      <c r="X1017" s="75">
        <f t="shared" si="250"/>
        <v>0</v>
      </c>
      <c r="Y1017" s="75">
        <f t="shared" si="251"/>
        <v>0</v>
      </c>
      <c r="Z1017" s="82">
        <f t="shared" si="252"/>
        <v>0</v>
      </c>
    </row>
    <row r="1018" spans="1:26" s="5" customFormat="1" ht="15" x14ac:dyDescent="0.2">
      <c r="A1018" s="37">
        <v>1015</v>
      </c>
      <c r="B1018" s="177">
        <v>4.2</v>
      </c>
      <c r="C1018" s="177" t="s">
        <v>205</v>
      </c>
      <c r="D1018" s="37" t="s">
        <v>356</v>
      </c>
      <c r="E1018" s="66" t="s">
        <v>425</v>
      </c>
      <c r="F1018" s="66" t="s">
        <v>66</v>
      </c>
      <c r="G1018" s="38">
        <v>2017</v>
      </c>
      <c r="H1018" s="46">
        <v>1</v>
      </c>
      <c r="I1018" s="67" t="s">
        <v>171</v>
      </c>
      <c r="J1018" s="16">
        <v>14000</v>
      </c>
      <c r="K1018" s="16">
        <v>14000</v>
      </c>
      <c r="L1018" s="44">
        <v>17178.91</v>
      </c>
      <c r="M1018" s="61" t="s">
        <v>102</v>
      </c>
      <c r="N1018" s="38">
        <v>5</v>
      </c>
      <c r="O1018" s="38">
        <v>25</v>
      </c>
      <c r="P1018" s="17">
        <v>0.2</v>
      </c>
      <c r="Q1018" s="16">
        <v>3435.78</v>
      </c>
      <c r="R1018" s="16">
        <v>13743.13</v>
      </c>
      <c r="S1018" s="16">
        <f>(R1018/($R$1028+$R$1044))*Notes!$G$48</f>
        <v>10061.910197263285</v>
      </c>
      <c r="T1018" s="77">
        <v>0</v>
      </c>
      <c r="U1018" s="16">
        <v>0</v>
      </c>
      <c r="V1018" s="16">
        <f t="shared" si="249"/>
        <v>10061.91</v>
      </c>
      <c r="W1018" s="79">
        <f t="shared" si="253"/>
        <v>2.0678924550195473E-4</v>
      </c>
      <c r="X1018" s="75">
        <f t="shared" si="250"/>
        <v>9305.52</v>
      </c>
      <c r="Y1018" s="75">
        <f t="shared" si="251"/>
        <v>32.880000000000003</v>
      </c>
      <c r="Z1018" s="82">
        <f t="shared" si="252"/>
        <v>9338.4</v>
      </c>
    </row>
    <row r="1019" spans="1:26" s="5" customFormat="1" ht="15" x14ac:dyDescent="0.2">
      <c r="A1019" s="37">
        <v>1016</v>
      </c>
      <c r="B1019" s="177">
        <v>4.2</v>
      </c>
      <c r="C1019" s="177" t="s">
        <v>205</v>
      </c>
      <c r="D1019" s="37" t="s">
        <v>356</v>
      </c>
      <c r="E1019" s="66" t="s">
        <v>426</v>
      </c>
      <c r="F1019" s="66" t="s">
        <v>66</v>
      </c>
      <c r="G1019" s="38">
        <v>2017</v>
      </c>
      <c r="H1019" s="46">
        <v>1</v>
      </c>
      <c r="I1019" s="67" t="s">
        <v>171</v>
      </c>
      <c r="J1019" s="16">
        <v>1899</v>
      </c>
      <c r="K1019" s="16">
        <v>1899</v>
      </c>
      <c r="L1019" s="44">
        <v>2330.1999999999998</v>
      </c>
      <c r="M1019" s="61" t="s">
        <v>102</v>
      </c>
      <c r="N1019" s="38">
        <v>5</v>
      </c>
      <c r="O1019" s="38">
        <v>5</v>
      </c>
      <c r="P1019" s="17">
        <v>1</v>
      </c>
      <c r="Q1019" s="16">
        <v>2330.1999999999998</v>
      </c>
      <c r="R1019" s="16">
        <v>0</v>
      </c>
      <c r="S1019" s="16">
        <f>(R1019/($R$1028+$R$1044))*Notes!$G$48</f>
        <v>0</v>
      </c>
      <c r="T1019" s="77">
        <v>0</v>
      </c>
      <c r="U1019" s="16">
        <v>0</v>
      </c>
      <c r="V1019" s="16">
        <f t="shared" si="249"/>
        <v>0</v>
      </c>
      <c r="W1019" s="79">
        <f t="shared" si="253"/>
        <v>0</v>
      </c>
      <c r="X1019" s="75">
        <f t="shared" si="250"/>
        <v>0</v>
      </c>
      <c r="Y1019" s="75">
        <f t="shared" si="251"/>
        <v>0</v>
      </c>
      <c r="Z1019" s="82">
        <f t="shared" si="252"/>
        <v>0</v>
      </c>
    </row>
    <row r="1020" spans="1:26" s="5" customFormat="1" ht="15" x14ac:dyDescent="0.2">
      <c r="A1020" s="37">
        <v>1017</v>
      </c>
      <c r="B1020" s="177">
        <v>4.2</v>
      </c>
      <c r="C1020" s="177" t="s">
        <v>205</v>
      </c>
      <c r="D1020" s="37" t="s">
        <v>356</v>
      </c>
      <c r="E1020" s="66" t="s">
        <v>427</v>
      </c>
      <c r="F1020" s="66" t="s">
        <v>66</v>
      </c>
      <c r="G1020" s="38">
        <v>2017</v>
      </c>
      <c r="H1020" s="46">
        <v>1</v>
      </c>
      <c r="I1020" s="67" t="s">
        <v>171</v>
      </c>
      <c r="J1020" s="16">
        <v>4867.95</v>
      </c>
      <c r="K1020" s="16">
        <v>4867.95</v>
      </c>
      <c r="L1020" s="44">
        <v>5973.29</v>
      </c>
      <c r="M1020" s="61" t="s">
        <v>102</v>
      </c>
      <c r="N1020" s="38">
        <v>5</v>
      </c>
      <c r="O1020" s="38">
        <v>5</v>
      </c>
      <c r="P1020" s="17">
        <v>1</v>
      </c>
      <c r="Q1020" s="16">
        <v>5973.29</v>
      </c>
      <c r="R1020" s="16">
        <v>0</v>
      </c>
      <c r="S1020" s="16">
        <f>(R1020/($R$1028+$R$1044))*Notes!$G$48</f>
        <v>0</v>
      </c>
      <c r="T1020" s="77">
        <v>0</v>
      </c>
      <c r="U1020" s="16">
        <v>0</v>
      </c>
      <c r="V1020" s="16">
        <f t="shared" si="249"/>
        <v>0</v>
      </c>
      <c r="W1020" s="79">
        <f t="shared" si="253"/>
        <v>0</v>
      </c>
      <c r="X1020" s="75">
        <f t="shared" si="250"/>
        <v>0</v>
      </c>
      <c r="Y1020" s="75">
        <f t="shared" si="251"/>
        <v>0</v>
      </c>
      <c r="Z1020" s="82">
        <f t="shared" si="252"/>
        <v>0</v>
      </c>
    </row>
    <row r="1021" spans="1:26" s="5" customFormat="1" ht="15" x14ac:dyDescent="0.2">
      <c r="A1021" s="37">
        <v>1018</v>
      </c>
      <c r="B1021" s="177">
        <v>4.2</v>
      </c>
      <c r="C1021" s="177" t="s">
        <v>205</v>
      </c>
      <c r="D1021" s="37" t="s">
        <v>356</v>
      </c>
      <c r="E1021" s="66" t="s">
        <v>428</v>
      </c>
      <c r="F1021" s="66" t="s">
        <v>66</v>
      </c>
      <c r="G1021" s="38">
        <v>2017</v>
      </c>
      <c r="H1021" s="46">
        <v>1</v>
      </c>
      <c r="I1021" s="67" t="s">
        <v>171</v>
      </c>
      <c r="J1021" s="16">
        <v>1178</v>
      </c>
      <c r="K1021" s="16">
        <v>1178</v>
      </c>
      <c r="L1021" s="44">
        <v>1445.48</v>
      </c>
      <c r="M1021" s="61" t="s">
        <v>102</v>
      </c>
      <c r="N1021" s="38">
        <v>5</v>
      </c>
      <c r="O1021" s="38">
        <v>10</v>
      </c>
      <c r="P1021" s="17">
        <v>0.5</v>
      </c>
      <c r="Q1021" s="16">
        <v>722.74</v>
      </c>
      <c r="R1021" s="16">
        <v>722.74</v>
      </c>
      <c r="S1021" s="16">
        <f>(R1021/($R$1028+$R$1044))*Notes!$G$48</f>
        <v>529.14765238850737</v>
      </c>
      <c r="T1021" s="77">
        <v>0</v>
      </c>
      <c r="U1021" s="16">
        <v>0</v>
      </c>
      <c r="V1021" s="16">
        <f t="shared" si="249"/>
        <v>529.15</v>
      </c>
      <c r="W1021" s="79">
        <f t="shared" si="253"/>
        <v>1.0874926257277131E-5</v>
      </c>
      <c r="X1021" s="75">
        <f t="shared" si="250"/>
        <v>489.37</v>
      </c>
      <c r="Y1021" s="75">
        <f t="shared" si="251"/>
        <v>1.73</v>
      </c>
      <c r="Z1021" s="82">
        <f t="shared" si="252"/>
        <v>491.1</v>
      </c>
    </row>
    <row r="1022" spans="1:26" s="5" customFormat="1" ht="15" x14ac:dyDescent="0.2">
      <c r="A1022" s="37">
        <v>1019</v>
      </c>
      <c r="B1022" s="177">
        <v>4.2</v>
      </c>
      <c r="C1022" s="177" t="s">
        <v>205</v>
      </c>
      <c r="D1022" s="37" t="s">
        <v>356</v>
      </c>
      <c r="E1022" s="66" t="s">
        <v>429</v>
      </c>
      <c r="F1022" s="66" t="s">
        <v>66</v>
      </c>
      <c r="G1022" s="38">
        <v>2017</v>
      </c>
      <c r="H1022" s="46">
        <v>1</v>
      </c>
      <c r="I1022" s="67" t="s">
        <v>144</v>
      </c>
      <c r="J1022" s="16">
        <v>1019</v>
      </c>
      <c r="K1022" s="16">
        <v>1019</v>
      </c>
      <c r="L1022" s="44">
        <v>1250.3800000000001</v>
      </c>
      <c r="M1022" s="61" t="s">
        <v>102</v>
      </c>
      <c r="N1022" s="38">
        <v>5</v>
      </c>
      <c r="O1022" s="38">
        <v>10</v>
      </c>
      <c r="P1022" s="17">
        <v>0.5</v>
      </c>
      <c r="Q1022" s="16">
        <v>625.19000000000005</v>
      </c>
      <c r="R1022" s="16">
        <v>625.19000000000005</v>
      </c>
      <c r="S1022" s="16">
        <f>(R1022/($R$1028+$R$1044))*Notes!$G$48</f>
        <v>457.72728892377756</v>
      </c>
      <c r="T1022" s="77">
        <v>0</v>
      </c>
      <c r="U1022" s="16">
        <v>0</v>
      </c>
      <c r="V1022" s="16">
        <f t="shared" si="249"/>
        <v>457.73</v>
      </c>
      <c r="W1022" s="79">
        <f t="shared" si="253"/>
        <v>9.4071246258026298E-6</v>
      </c>
      <c r="X1022" s="75">
        <f t="shared" si="250"/>
        <v>423.32</v>
      </c>
      <c r="Y1022" s="75">
        <f t="shared" si="251"/>
        <v>1.5</v>
      </c>
      <c r="Z1022" s="82">
        <f t="shared" si="252"/>
        <v>424.82</v>
      </c>
    </row>
    <row r="1023" spans="1:26" s="5" customFormat="1" ht="15" x14ac:dyDescent="0.2">
      <c r="A1023" s="37">
        <v>1020</v>
      </c>
      <c r="B1023" s="177">
        <v>4.2</v>
      </c>
      <c r="C1023" s="177" t="s">
        <v>205</v>
      </c>
      <c r="D1023" s="37" t="s">
        <v>356</v>
      </c>
      <c r="E1023" s="66" t="s">
        <v>430</v>
      </c>
      <c r="F1023" s="66" t="s">
        <v>66</v>
      </c>
      <c r="G1023" s="38">
        <v>2018</v>
      </c>
      <c r="H1023" s="46">
        <v>1</v>
      </c>
      <c r="I1023" s="67" t="s">
        <v>144</v>
      </c>
      <c r="J1023" s="16">
        <v>2000</v>
      </c>
      <c r="K1023" s="16">
        <v>2000</v>
      </c>
      <c r="L1023" s="44">
        <v>2382.0300000000002</v>
      </c>
      <c r="M1023" s="61" t="s">
        <v>102</v>
      </c>
      <c r="N1023" s="38">
        <v>4</v>
      </c>
      <c r="O1023" s="38">
        <v>15</v>
      </c>
      <c r="P1023" s="17">
        <v>0.27</v>
      </c>
      <c r="Q1023" s="16">
        <v>635.21</v>
      </c>
      <c r="R1023" s="16">
        <v>1746.82</v>
      </c>
      <c r="S1023" s="16">
        <f>(R1023/($R$1028+$R$1044))*Notes!$G$48</f>
        <v>1278.9187012553512</v>
      </c>
      <c r="T1023" s="77">
        <v>0</v>
      </c>
      <c r="U1023" s="16">
        <v>0</v>
      </c>
      <c r="V1023" s="16">
        <f t="shared" si="249"/>
        <v>1278.92</v>
      </c>
      <c r="W1023" s="79">
        <f t="shared" si="253"/>
        <v>2.628396615129334E-5</v>
      </c>
      <c r="X1023" s="75">
        <f t="shared" si="250"/>
        <v>1182.78</v>
      </c>
      <c r="Y1023" s="75">
        <f t="shared" si="251"/>
        <v>4.18</v>
      </c>
      <c r="Z1023" s="82">
        <f t="shared" si="252"/>
        <v>1186.96</v>
      </c>
    </row>
    <row r="1024" spans="1:26" s="5" customFormat="1" ht="15" x14ac:dyDescent="0.2">
      <c r="A1024" s="37">
        <v>1021</v>
      </c>
      <c r="B1024" s="177">
        <v>4.2</v>
      </c>
      <c r="C1024" s="177" t="s">
        <v>205</v>
      </c>
      <c r="D1024" s="37" t="s">
        <v>356</v>
      </c>
      <c r="E1024" s="66" t="s">
        <v>431</v>
      </c>
      <c r="F1024" s="66" t="s">
        <v>66</v>
      </c>
      <c r="G1024" s="38">
        <v>2018</v>
      </c>
      <c r="H1024" s="46">
        <v>4</v>
      </c>
      <c r="I1024" s="67" t="s">
        <v>144</v>
      </c>
      <c r="J1024" s="16">
        <v>3699</v>
      </c>
      <c r="K1024" s="16">
        <v>14796</v>
      </c>
      <c r="L1024" s="44">
        <v>17622.25</v>
      </c>
      <c r="M1024" s="61" t="s">
        <v>102</v>
      </c>
      <c r="N1024" s="38">
        <v>4</v>
      </c>
      <c r="O1024" s="38">
        <v>5</v>
      </c>
      <c r="P1024" s="17">
        <v>0.8</v>
      </c>
      <c r="Q1024" s="16">
        <v>14097.8</v>
      </c>
      <c r="R1024" s="16">
        <v>3524.45</v>
      </c>
      <c r="S1024" s="16">
        <f>(R1024/($R$1028+$R$1044))*Notes!$G$48</f>
        <v>2580.3946695363129</v>
      </c>
      <c r="T1024" s="77">
        <v>0</v>
      </c>
      <c r="U1024" s="16">
        <v>0</v>
      </c>
      <c r="V1024" s="16">
        <f t="shared" si="249"/>
        <v>2580.39</v>
      </c>
      <c r="W1024" s="79">
        <f t="shared" si="253"/>
        <v>5.3031372890513722E-5</v>
      </c>
      <c r="X1024" s="75">
        <f t="shared" si="250"/>
        <v>2386.41</v>
      </c>
      <c r="Y1024" s="75">
        <f t="shared" si="251"/>
        <v>8.43</v>
      </c>
      <c r="Z1024" s="82">
        <f t="shared" si="252"/>
        <v>2394.8399999999997</v>
      </c>
    </row>
    <row r="1025" spans="1:26" s="5" customFormat="1" ht="15" x14ac:dyDescent="0.2">
      <c r="A1025" s="37">
        <v>1022</v>
      </c>
      <c r="B1025" s="177">
        <v>4.2</v>
      </c>
      <c r="C1025" s="177" t="s">
        <v>205</v>
      </c>
      <c r="D1025" s="37" t="s">
        <v>356</v>
      </c>
      <c r="E1025" s="66" t="s">
        <v>432</v>
      </c>
      <c r="F1025" s="66" t="s">
        <v>66</v>
      </c>
      <c r="G1025" s="38">
        <v>2019</v>
      </c>
      <c r="H1025" s="46">
        <v>1</v>
      </c>
      <c r="I1025" s="67" t="s">
        <v>144</v>
      </c>
      <c r="J1025" s="16">
        <v>4750</v>
      </c>
      <c r="K1025" s="16">
        <v>4750</v>
      </c>
      <c r="L1025" s="44">
        <v>5547.49</v>
      </c>
      <c r="M1025" s="61" t="s">
        <v>102</v>
      </c>
      <c r="N1025" s="38">
        <v>3</v>
      </c>
      <c r="O1025" s="38">
        <v>15</v>
      </c>
      <c r="P1025" s="17">
        <v>0.2</v>
      </c>
      <c r="Q1025" s="16">
        <v>1109.5</v>
      </c>
      <c r="R1025" s="16">
        <v>4437.99</v>
      </c>
      <c r="S1025" s="16">
        <f>(R1025/($R$1028+$R$1044))*Notes!$G$48</f>
        <v>3249.2348421613192</v>
      </c>
      <c r="T1025" s="77">
        <v>0</v>
      </c>
      <c r="U1025" s="16">
        <v>0</v>
      </c>
      <c r="V1025" s="16">
        <f t="shared" si="249"/>
        <v>3249.23</v>
      </c>
      <c r="W1025" s="79">
        <f t="shared" si="253"/>
        <v>6.6777164590253374E-5</v>
      </c>
      <c r="X1025" s="75">
        <f t="shared" si="250"/>
        <v>3004.97</v>
      </c>
      <c r="Y1025" s="75">
        <f t="shared" si="251"/>
        <v>10.62</v>
      </c>
      <c r="Z1025" s="82">
        <f t="shared" si="252"/>
        <v>3015.5899999999997</v>
      </c>
    </row>
    <row r="1026" spans="1:26" s="5" customFormat="1" ht="15" x14ac:dyDescent="0.2">
      <c r="A1026" s="37">
        <v>1023</v>
      </c>
      <c r="B1026" s="177">
        <v>4.2</v>
      </c>
      <c r="C1026" s="177" t="s">
        <v>205</v>
      </c>
      <c r="D1026" s="37" t="s">
        <v>356</v>
      </c>
      <c r="E1026" s="66" t="s">
        <v>433</v>
      </c>
      <c r="F1026" s="66" t="s">
        <v>66</v>
      </c>
      <c r="G1026" s="38">
        <v>2020</v>
      </c>
      <c r="H1026" s="46">
        <v>1</v>
      </c>
      <c r="I1026" s="67" t="s">
        <v>144</v>
      </c>
      <c r="J1026" s="16">
        <v>2267.88</v>
      </c>
      <c r="K1026" s="16">
        <v>2267.88</v>
      </c>
      <c r="L1026" s="44">
        <v>2605.91</v>
      </c>
      <c r="M1026" s="61" t="s">
        <v>102</v>
      </c>
      <c r="N1026" s="38">
        <v>2</v>
      </c>
      <c r="O1026" s="38">
        <v>15</v>
      </c>
      <c r="P1026" s="17">
        <v>0.13</v>
      </c>
      <c r="Q1026" s="16">
        <v>347.45</v>
      </c>
      <c r="R1026" s="16">
        <v>2258.4499999999998</v>
      </c>
      <c r="S1026" s="16">
        <f>(R1026/($R$1028+$R$1044))*Notes!$G$48</f>
        <v>1653.5040478413043</v>
      </c>
      <c r="T1026" s="77">
        <v>0</v>
      </c>
      <c r="U1026" s="16">
        <v>0</v>
      </c>
      <c r="V1026" s="16">
        <f t="shared" si="249"/>
        <v>1653.5</v>
      </c>
      <c r="W1026" s="79">
        <f t="shared" si="253"/>
        <v>3.3982217833143228E-5</v>
      </c>
      <c r="X1026" s="75">
        <f t="shared" si="250"/>
        <v>1529.2</v>
      </c>
      <c r="Y1026" s="75">
        <f t="shared" si="251"/>
        <v>5.4</v>
      </c>
      <c r="Z1026" s="82">
        <f t="shared" si="252"/>
        <v>1534.6000000000001</v>
      </c>
    </row>
    <row r="1027" spans="1:26" s="5" customFormat="1" ht="15" x14ac:dyDescent="0.2">
      <c r="A1027" s="37">
        <v>1024</v>
      </c>
      <c r="B1027" s="177">
        <v>4.2</v>
      </c>
      <c r="C1027" s="177" t="s">
        <v>205</v>
      </c>
      <c r="D1027" s="37" t="s">
        <v>356</v>
      </c>
      <c r="E1027" s="66" t="s">
        <v>434</v>
      </c>
      <c r="F1027" s="66" t="s">
        <v>66</v>
      </c>
      <c r="G1027" s="38">
        <v>2021</v>
      </c>
      <c r="H1027" s="46">
        <v>1</v>
      </c>
      <c r="I1027" s="67" t="s">
        <v>171</v>
      </c>
      <c r="J1027" s="16">
        <v>2890</v>
      </c>
      <c r="K1027" s="16">
        <v>2890</v>
      </c>
      <c r="L1027" s="44">
        <v>3138.2</v>
      </c>
      <c r="M1027" s="61" t="s">
        <v>102</v>
      </c>
      <c r="N1027" s="38">
        <v>1</v>
      </c>
      <c r="O1027" s="38">
        <v>10</v>
      </c>
      <c r="P1027" s="17">
        <v>0.1</v>
      </c>
      <c r="Q1027" s="16">
        <v>313.82</v>
      </c>
      <c r="R1027" s="16">
        <v>2824.38</v>
      </c>
      <c r="S1027" s="16">
        <f>(R1027/($R$1028+$R$1044))*Notes!$G$48</f>
        <v>2067.8446556895324</v>
      </c>
      <c r="T1027" s="77">
        <v>0</v>
      </c>
      <c r="U1027" s="16">
        <v>0</v>
      </c>
      <c r="V1027" s="16">
        <f t="shared" si="249"/>
        <v>2067.84</v>
      </c>
      <c r="W1027" s="79">
        <f t="shared" si="253"/>
        <v>4.2497604671355843E-5</v>
      </c>
      <c r="X1027" s="75">
        <f t="shared" si="250"/>
        <v>1912.39</v>
      </c>
      <c r="Y1027" s="75">
        <f t="shared" si="251"/>
        <v>6.76</v>
      </c>
      <c r="Z1027" s="82">
        <f t="shared" si="252"/>
        <v>1919.15</v>
      </c>
    </row>
    <row r="1028" spans="1:26" s="5" customFormat="1" ht="15" x14ac:dyDescent="0.2">
      <c r="A1028" s="62">
        <v>1025</v>
      </c>
      <c r="B1028" s="62"/>
      <c r="C1028" s="62"/>
      <c r="D1028" s="62" t="s">
        <v>435</v>
      </c>
      <c r="E1028" s="70"/>
      <c r="F1028" s="70"/>
      <c r="G1028" s="49"/>
      <c r="H1028" s="50"/>
      <c r="I1028" s="71"/>
      <c r="J1028" s="39"/>
      <c r="K1028" s="40">
        <f>SUM(K945:K1027)</f>
        <v>698924.34</v>
      </c>
      <c r="L1028" s="40">
        <f>SUM(L945:L1027)</f>
        <v>1130127.8499999996</v>
      </c>
      <c r="M1028" s="54"/>
      <c r="N1028" s="49"/>
      <c r="O1028" s="49"/>
      <c r="P1028" s="59"/>
      <c r="Q1028" s="40">
        <f t="shared" ref="Q1028:Z1028" si="254">SUM(Q945:Q1027)</f>
        <v>791840.31999999948</v>
      </c>
      <c r="R1028" s="40">
        <f t="shared" si="254"/>
        <v>338287.54000000004</v>
      </c>
      <c r="S1028" s="40">
        <f>SUM(S945:S1027)</f>
        <v>247674.20873797394</v>
      </c>
      <c r="T1028" s="40">
        <f>SUM(T945:T1027)</f>
        <v>0</v>
      </c>
      <c r="U1028" s="40">
        <f t="shared" si="254"/>
        <v>0</v>
      </c>
      <c r="V1028" s="40">
        <f t="shared" si="254"/>
        <v>247674.17000000004</v>
      </c>
      <c r="W1028" s="80">
        <f t="shared" si="254"/>
        <v>5.0901225259044119E-3</v>
      </c>
      <c r="X1028" s="40">
        <f t="shared" si="254"/>
        <v>229055.52</v>
      </c>
      <c r="Y1028" s="40">
        <f t="shared" si="254"/>
        <v>809.34999999999991</v>
      </c>
      <c r="Z1028" s="40">
        <f t="shared" si="254"/>
        <v>229864.86999999997</v>
      </c>
    </row>
    <row r="1029" spans="1:26" s="5" customFormat="1" ht="15" x14ac:dyDescent="0.2">
      <c r="A1029" s="37">
        <v>1026</v>
      </c>
      <c r="B1029" s="177">
        <v>4.2</v>
      </c>
      <c r="C1029" s="177" t="s">
        <v>205</v>
      </c>
      <c r="D1029" s="37" t="s">
        <v>436</v>
      </c>
      <c r="E1029" s="66" t="s">
        <v>437</v>
      </c>
      <c r="F1029" s="66" t="s">
        <v>64</v>
      </c>
      <c r="G1029" s="38">
        <v>1995</v>
      </c>
      <c r="H1029" s="46">
        <v>1</v>
      </c>
      <c r="I1029" s="67" t="s">
        <v>144</v>
      </c>
      <c r="J1029" s="16">
        <v>49362</v>
      </c>
      <c r="K1029" s="16">
        <v>49362</v>
      </c>
      <c r="L1029" s="44">
        <v>118871.2</v>
      </c>
      <c r="M1029" s="61" t="s">
        <v>102</v>
      </c>
      <c r="N1029" s="38">
        <v>27</v>
      </c>
      <c r="O1029" s="38">
        <v>25</v>
      </c>
      <c r="P1029" s="17">
        <v>1</v>
      </c>
      <c r="Q1029" s="16">
        <v>118871.2</v>
      </c>
      <c r="R1029" s="16">
        <v>0</v>
      </c>
      <c r="S1029" s="16">
        <f>(R1029/($R$1028+$R$1044))*Notes!$G$48</f>
        <v>0</v>
      </c>
      <c r="T1029" s="77">
        <v>0</v>
      </c>
      <c r="U1029" s="16">
        <v>0</v>
      </c>
      <c r="V1029" s="16">
        <f t="shared" ref="V1029:V1043" si="255">ROUND(S1029+T1029+U1029,2)</f>
        <v>0</v>
      </c>
      <c r="W1029" s="79">
        <f t="shared" ref="W1029:W1043" si="256">V1029/($V$1418)</f>
        <v>0</v>
      </c>
      <c r="X1029" s="75">
        <f t="shared" ref="X1029:X1043" si="257">ROUND(W1029*($X$1),2)</f>
        <v>0</v>
      </c>
      <c r="Y1029" s="75">
        <f t="shared" ref="Y1029:Y1043" si="258">ROUND(W1029*$Y$2,2)</f>
        <v>0</v>
      </c>
      <c r="Z1029" s="82">
        <f t="shared" ref="Z1029:Z1043" si="259">X1029+Y1029</f>
        <v>0</v>
      </c>
    </row>
    <row r="1030" spans="1:26" s="5" customFormat="1" ht="15" x14ac:dyDescent="0.2">
      <c r="A1030" s="37">
        <v>1027</v>
      </c>
      <c r="B1030" s="177">
        <v>4.2</v>
      </c>
      <c r="C1030" s="177" t="s">
        <v>205</v>
      </c>
      <c r="D1030" s="37" t="s">
        <v>436</v>
      </c>
      <c r="E1030" s="66" t="s">
        <v>438</v>
      </c>
      <c r="F1030" s="66" t="s">
        <v>65</v>
      </c>
      <c r="G1030" s="38">
        <v>1999</v>
      </c>
      <c r="H1030" s="46">
        <v>1</v>
      </c>
      <c r="I1030" s="67" t="s">
        <v>144</v>
      </c>
      <c r="J1030" s="16">
        <v>8250</v>
      </c>
      <c r="K1030" s="16">
        <v>8250</v>
      </c>
      <c r="L1030" s="44">
        <v>17939.22</v>
      </c>
      <c r="M1030" s="61" t="s">
        <v>102</v>
      </c>
      <c r="N1030" s="38">
        <v>23</v>
      </c>
      <c r="O1030" s="38">
        <v>25</v>
      </c>
      <c r="P1030" s="17">
        <v>0.92</v>
      </c>
      <c r="Q1030" s="16">
        <v>16504.080000000002</v>
      </c>
      <c r="R1030" s="16">
        <v>1435.14</v>
      </c>
      <c r="S1030" s="16">
        <f>(R1030/($R$1028+$R$1044))*Notes!$G$48</f>
        <v>1050.7249658920809</v>
      </c>
      <c r="T1030" s="77">
        <v>0</v>
      </c>
      <c r="U1030" s="16">
        <v>0</v>
      </c>
      <c r="V1030" s="16">
        <f t="shared" si="255"/>
        <v>1050.72</v>
      </c>
      <c r="W1030" s="79">
        <f t="shared" si="256"/>
        <v>2.1594070711605835E-5</v>
      </c>
      <c r="X1030" s="75">
        <f t="shared" si="257"/>
        <v>971.73</v>
      </c>
      <c r="Y1030" s="75">
        <f t="shared" si="258"/>
        <v>3.43</v>
      </c>
      <c r="Z1030" s="82">
        <f t="shared" si="259"/>
        <v>975.16</v>
      </c>
    </row>
    <row r="1031" spans="1:26" s="5" customFormat="1" ht="15" x14ac:dyDescent="0.2">
      <c r="A1031" s="37">
        <v>1028</v>
      </c>
      <c r="B1031" s="177">
        <v>4.2</v>
      </c>
      <c r="C1031" s="177" t="s">
        <v>205</v>
      </c>
      <c r="D1031" s="37" t="s">
        <v>436</v>
      </c>
      <c r="E1031" s="66" t="s">
        <v>439</v>
      </c>
      <c r="F1031" s="66" t="s">
        <v>65</v>
      </c>
      <c r="G1031" s="38">
        <v>2000</v>
      </c>
      <c r="H1031" s="46">
        <v>1</v>
      </c>
      <c r="I1031" s="67" t="s">
        <v>144</v>
      </c>
      <c r="J1031" s="16">
        <v>4995</v>
      </c>
      <c r="K1031" s="16">
        <v>4995</v>
      </c>
      <c r="L1031" s="44">
        <v>10578.54</v>
      </c>
      <c r="M1031" s="61" t="s">
        <v>102</v>
      </c>
      <c r="N1031" s="38">
        <v>22</v>
      </c>
      <c r="O1031" s="38">
        <v>25</v>
      </c>
      <c r="P1031" s="17">
        <v>0.88</v>
      </c>
      <c r="Q1031" s="16">
        <v>9309.1200000000008</v>
      </c>
      <c r="R1031" s="16">
        <v>1269.43</v>
      </c>
      <c r="S1031" s="16">
        <f>(R1031/($R$1028+$R$1044))*Notes!$G$48</f>
        <v>929.40186563846339</v>
      </c>
      <c r="T1031" s="77">
        <v>0</v>
      </c>
      <c r="U1031" s="16">
        <v>0</v>
      </c>
      <c r="V1031" s="16">
        <f t="shared" si="255"/>
        <v>929.4</v>
      </c>
      <c r="W1031" s="79">
        <f t="shared" si="256"/>
        <v>1.9100739796869256E-5</v>
      </c>
      <c r="X1031" s="75">
        <f t="shared" si="257"/>
        <v>859.53</v>
      </c>
      <c r="Y1031" s="75">
        <f t="shared" si="258"/>
        <v>3.04</v>
      </c>
      <c r="Z1031" s="82">
        <f t="shared" si="259"/>
        <v>862.56999999999994</v>
      </c>
    </row>
    <row r="1032" spans="1:26" s="5" customFormat="1" ht="15" x14ac:dyDescent="0.2">
      <c r="A1032" s="37">
        <v>1029</v>
      </c>
      <c r="B1032" s="177">
        <v>4.2</v>
      </c>
      <c r="C1032" s="177" t="s">
        <v>205</v>
      </c>
      <c r="D1032" s="37" t="s">
        <v>436</v>
      </c>
      <c r="E1032" s="66" t="s">
        <v>440</v>
      </c>
      <c r="F1032" s="66" t="s">
        <v>65</v>
      </c>
      <c r="G1032" s="38">
        <v>2001</v>
      </c>
      <c r="H1032" s="46">
        <v>1</v>
      </c>
      <c r="I1032" s="67" t="s">
        <v>144</v>
      </c>
      <c r="J1032" s="16">
        <v>735</v>
      </c>
      <c r="K1032" s="16">
        <v>735</v>
      </c>
      <c r="L1032" s="44">
        <v>1526.66</v>
      </c>
      <c r="M1032" s="61" t="s">
        <v>102</v>
      </c>
      <c r="N1032" s="38">
        <v>21</v>
      </c>
      <c r="O1032" s="38">
        <v>25</v>
      </c>
      <c r="P1032" s="17">
        <v>0.84</v>
      </c>
      <c r="Q1032" s="16">
        <v>1282.4000000000001</v>
      </c>
      <c r="R1032" s="16">
        <v>244.27</v>
      </c>
      <c r="S1032" s="16">
        <f>(R1032/($R$1028+$R$1044))*Notes!$G$48</f>
        <v>178.84010439292237</v>
      </c>
      <c r="T1032" s="77">
        <v>0</v>
      </c>
      <c r="U1032" s="16">
        <v>0</v>
      </c>
      <c r="V1032" s="16">
        <f t="shared" si="255"/>
        <v>178.84</v>
      </c>
      <c r="W1032" s="79">
        <f t="shared" si="256"/>
        <v>3.6754640685088202E-6</v>
      </c>
      <c r="X1032" s="75">
        <f t="shared" si="257"/>
        <v>165.4</v>
      </c>
      <c r="Y1032" s="75">
        <f t="shared" si="258"/>
        <v>0.57999999999999996</v>
      </c>
      <c r="Z1032" s="82">
        <f t="shared" si="259"/>
        <v>165.98000000000002</v>
      </c>
    </row>
    <row r="1033" spans="1:26" s="5" customFormat="1" ht="15" x14ac:dyDescent="0.2">
      <c r="A1033" s="37">
        <v>1030</v>
      </c>
      <c r="B1033" s="177">
        <v>4.2</v>
      </c>
      <c r="C1033" s="177" t="s">
        <v>205</v>
      </c>
      <c r="D1033" s="37" t="s">
        <v>436</v>
      </c>
      <c r="E1033" s="66" t="s">
        <v>441</v>
      </c>
      <c r="F1033" s="66" t="s">
        <v>65</v>
      </c>
      <c r="G1033" s="38">
        <v>2001</v>
      </c>
      <c r="H1033" s="46">
        <v>1</v>
      </c>
      <c r="I1033" s="67" t="s">
        <v>171</v>
      </c>
      <c r="J1033" s="16">
        <v>314.81</v>
      </c>
      <c r="K1033" s="16">
        <v>314.81</v>
      </c>
      <c r="L1033" s="44">
        <v>653.89</v>
      </c>
      <c r="M1033" s="61" t="s">
        <v>102</v>
      </c>
      <c r="N1033" s="38">
        <v>21</v>
      </c>
      <c r="O1033" s="38">
        <v>10</v>
      </c>
      <c r="P1033" s="17">
        <v>1</v>
      </c>
      <c r="Q1033" s="16">
        <v>653.89</v>
      </c>
      <c r="R1033" s="16">
        <v>0</v>
      </c>
      <c r="S1033" s="16">
        <f>(R1033/($R$1028+$R$1044))*Notes!$G$48</f>
        <v>0</v>
      </c>
      <c r="T1033" s="77">
        <v>0</v>
      </c>
      <c r="U1033" s="16">
        <v>0</v>
      </c>
      <c r="V1033" s="16">
        <f t="shared" si="255"/>
        <v>0</v>
      </c>
      <c r="W1033" s="79">
        <f t="shared" si="256"/>
        <v>0</v>
      </c>
      <c r="X1033" s="75">
        <f t="shared" si="257"/>
        <v>0</v>
      </c>
      <c r="Y1033" s="75">
        <f t="shared" si="258"/>
        <v>0</v>
      </c>
      <c r="Z1033" s="82">
        <f t="shared" si="259"/>
        <v>0</v>
      </c>
    </row>
    <row r="1034" spans="1:26" s="5" customFormat="1" ht="15" x14ac:dyDescent="0.2">
      <c r="A1034" s="37">
        <v>1031</v>
      </c>
      <c r="B1034" s="177">
        <v>4.2</v>
      </c>
      <c r="C1034" s="177" t="s">
        <v>205</v>
      </c>
      <c r="D1034" s="37" t="s">
        <v>436</v>
      </c>
      <c r="E1034" s="66" t="s">
        <v>442</v>
      </c>
      <c r="F1034" s="66" t="s">
        <v>64</v>
      </c>
      <c r="G1034" s="38">
        <v>2004</v>
      </c>
      <c r="H1034" s="46">
        <v>1</v>
      </c>
      <c r="I1034" s="67" t="s">
        <v>144</v>
      </c>
      <c r="J1034" s="16">
        <v>28871</v>
      </c>
      <c r="K1034" s="16">
        <v>28871</v>
      </c>
      <c r="L1034" s="44">
        <v>53461.06</v>
      </c>
      <c r="M1034" s="61" t="s">
        <v>102</v>
      </c>
      <c r="N1034" s="38">
        <v>18</v>
      </c>
      <c r="O1034" s="38">
        <v>10</v>
      </c>
      <c r="P1034" s="17">
        <v>1</v>
      </c>
      <c r="Q1034" s="16">
        <v>53461.06</v>
      </c>
      <c r="R1034" s="16">
        <v>0</v>
      </c>
      <c r="S1034" s="16">
        <f>(R1034/($R$1028+$R$1044))*Notes!$G$48</f>
        <v>0</v>
      </c>
      <c r="T1034" s="77">
        <v>0</v>
      </c>
      <c r="U1034" s="16">
        <v>0</v>
      </c>
      <c r="V1034" s="16">
        <f t="shared" si="255"/>
        <v>0</v>
      </c>
      <c r="W1034" s="79">
        <f t="shared" si="256"/>
        <v>0</v>
      </c>
      <c r="X1034" s="75">
        <f t="shared" si="257"/>
        <v>0</v>
      </c>
      <c r="Y1034" s="75">
        <f t="shared" si="258"/>
        <v>0</v>
      </c>
      <c r="Z1034" s="82">
        <f t="shared" si="259"/>
        <v>0</v>
      </c>
    </row>
    <row r="1035" spans="1:26" s="5" customFormat="1" ht="15" x14ac:dyDescent="0.2">
      <c r="A1035" s="37">
        <v>1032</v>
      </c>
      <c r="B1035" s="177">
        <v>4.2</v>
      </c>
      <c r="C1035" s="177" t="s">
        <v>205</v>
      </c>
      <c r="D1035" s="37" t="s">
        <v>436</v>
      </c>
      <c r="E1035" s="66" t="s">
        <v>443</v>
      </c>
      <c r="F1035" s="66" t="s">
        <v>65</v>
      </c>
      <c r="G1035" s="38">
        <v>2004</v>
      </c>
      <c r="H1035" s="46">
        <v>1</v>
      </c>
      <c r="I1035" s="67" t="s">
        <v>144</v>
      </c>
      <c r="J1035" s="16">
        <v>5547.5</v>
      </c>
      <c r="K1035" s="16">
        <v>5547.5</v>
      </c>
      <c r="L1035" s="44">
        <v>10272.43</v>
      </c>
      <c r="M1035" s="61" t="s">
        <v>102</v>
      </c>
      <c r="N1035" s="38">
        <v>18</v>
      </c>
      <c r="O1035" s="38">
        <v>25</v>
      </c>
      <c r="P1035" s="17">
        <v>0.72</v>
      </c>
      <c r="Q1035" s="16">
        <v>7396.15</v>
      </c>
      <c r="R1035" s="16">
        <v>2876.28</v>
      </c>
      <c r="S1035" s="16">
        <f>(R1035/($R$1028+$R$1044))*Notes!$G$48</f>
        <v>2105.8427783324792</v>
      </c>
      <c r="T1035" s="77">
        <v>0</v>
      </c>
      <c r="U1035" s="16">
        <v>0</v>
      </c>
      <c r="V1035" s="16">
        <f t="shared" si="255"/>
        <v>2105.84</v>
      </c>
      <c r="W1035" s="79">
        <f t="shared" si="256"/>
        <v>4.3278568855002316E-5</v>
      </c>
      <c r="X1035" s="75">
        <f t="shared" si="257"/>
        <v>1947.54</v>
      </c>
      <c r="Y1035" s="75">
        <f t="shared" si="258"/>
        <v>6.88</v>
      </c>
      <c r="Z1035" s="82">
        <f t="shared" si="259"/>
        <v>1954.42</v>
      </c>
    </row>
    <row r="1036" spans="1:26" s="5" customFormat="1" ht="15" x14ac:dyDescent="0.2">
      <c r="A1036" s="37">
        <v>1033</v>
      </c>
      <c r="B1036" s="177">
        <v>4.2</v>
      </c>
      <c r="C1036" s="177" t="s">
        <v>205</v>
      </c>
      <c r="D1036" s="37" t="s">
        <v>436</v>
      </c>
      <c r="E1036" s="66" t="s">
        <v>444</v>
      </c>
      <c r="F1036" s="66" t="s">
        <v>64</v>
      </c>
      <c r="G1036" s="38">
        <v>2008</v>
      </c>
      <c r="H1036" s="46">
        <v>1</v>
      </c>
      <c r="I1036" s="67" t="s">
        <v>144</v>
      </c>
      <c r="J1036" s="16">
        <v>58300</v>
      </c>
      <c r="K1036" s="16">
        <v>58300</v>
      </c>
      <c r="L1036" s="44">
        <v>92431.11</v>
      </c>
      <c r="M1036" s="61" t="s">
        <v>102</v>
      </c>
      <c r="N1036" s="38">
        <v>14</v>
      </c>
      <c r="O1036" s="38">
        <v>15</v>
      </c>
      <c r="P1036" s="17">
        <v>0.93</v>
      </c>
      <c r="Q1036" s="16">
        <v>86269.03</v>
      </c>
      <c r="R1036" s="16">
        <v>6162.07</v>
      </c>
      <c r="S1036" s="16">
        <f>(R1036/($R$1028+$R$1044))*Notes!$G$48</f>
        <v>4511.5046549985464</v>
      </c>
      <c r="T1036" s="77">
        <v>0</v>
      </c>
      <c r="U1036" s="16">
        <v>0</v>
      </c>
      <c r="V1036" s="16">
        <f t="shared" si="255"/>
        <v>4511.5</v>
      </c>
      <c r="W1036" s="79">
        <f t="shared" si="256"/>
        <v>9.2718945118975299E-5</v>
      </c>
      <c r="X1036" s="75">
        <f t="shared" si="257"/>
        <v>4172.3500000000004</v>
      </c>
      <c r="Y1036" s="75">
        <f t="shared" si="258"/>
        <v>14.74</v>
      </c>
      <c r="Z1036" s="82">
        <f t="shared" si="259"/>
        <v>4187.09</v>
      </c>
    </row>
    <row r="1037" spans="1:26" s="5" customFormat="1" ht="15" x14ac:dyDescent="0.2">
      <c r="A1037" s="37">
        <v>1034</v>
      </c>
      <c r="B1037" s="177">
        <v>4.2</v>
      </c>
      <c r="C1037" s="177" t="s">
        <v>205</v>
      </c>
      <c r="D1037" s="37" t="s">
        <v>436</v>
      </c>
      <c r="E1037" s="66" t="s">
        <v>445</v>
      </c>
      <c r="F1037" s="66" t="s">
        <v>65</v>
      </c>
      <c r="G1037" s="38">
        <v>2008</v>
      </c>
      <c r="H1037" s="46">
        <v>1</v>
      </c>
      <c r="I1037" s="67" t="s">
        <v>144</v>
      </c>
      <c r="J1037" s="16">
        <v>41580</v>
      </c>
      <c r="K1037" s="16">
        <v>41580</v>
      </c>
      <c r="L1037" s="44">
        <v>65922.559999999998</v>
      </c>
      <c r="M1037" s="61" t="s">
        <v>102</v>
      </c>
      <c r="N1037" s="38">
        <v>14</v>
      </c>
      <c r="O1037" s="38">
        <v>25</v>
      </c>
      <c r="P1037" s="17">
        <v>0.56000000000000005</v>
      </c>
      <c r="Q1037" s="16">
        <v>36916.639999999999</v>
      </c>
      <c r="R1037" s="16">
        <v>29005.93</v>
      </c>
      <c r="S1037" s="16">
        <f>(R1037/($R$1028+$R$1044))*Notes!$G$48</f>
        <v>21236.433246873534</v>
      </c>
      <c r="T1037" s="77">
        <v>0</v>
      </c>
      <c r="U1037" s="16">
        <v>0</v>
      </c>
      <c r="V1037" s="16">
        <f t="shared" si="255"/>
        <v>21236.43</v>
      </c>
      <c r="W1037" s="79">
        <f t="shared" si="256"/>
        <v>4.3644450575040686E-4</v>
      </c>
      <c r="X1037" s="75">
        <f t="shared" si="257"/>
        <v>19640</v>
      </c>
      <c r="Y1037" s="75">
        <f t="shared" si="258"/>
        <v>69.39</v>
      </c>
      <c r="Z1037" s="82">
        <f t="shared" si="259"/>
        <v>19709.39</v>
      </c>
    </row>
    <row r="1038" spans="1:26" s="5" customFormat="1" ht="15" x14ac:dyDescent="0.2">
      <c r="A1038" s="37">
        <v>1035</v>
      </c>
      <c r="B1038" s="177">
        <v>4.2</v>
      </c>
      <c r="C1038" s="177" t="s">
        <v>205</v>
      </c>
      <c r="D1038" s="37" t="s">
        <v>436</v>
      </c>
      <c r="E1038" s="66" t="s">
        <v>446</v>
      </c>
      <c r="F1038" s="66" t="s">
        <v>65</v>
      </c>
      <c r="G1038" s="38">
        <v>2009</v>
      </c>
      <c r="H1038" s="46">
        <v>1</v>
      </c>
      <c r="I1038" s="67" t="s">
        <v>144</v>
      </c>
      <c r="J1038" s="16">
        <v>67000</v>
      </c>
      <c r="K1038" s="16">
        <v>67000</v>
      </c>
      <c r="L1038" s="44">
        <v>103001.75</v>
      </c>
      <c r="M1038" s="61" t="s">
        <v>102</v>
      </c>
      <c r="N1038" s="38">
        <v>13</v>
      </c>
      <c r="O1038" s="38">
        <v>25</v>
      </c>
      <c r="P1038" s="17">
        <v>0.52</v>
      </c>
      <c r="Q1038" s="16">
        <v>53560.91</v>
      </c>
      <c r="R1038" s="16">
        <v>49440.84</v>
      </c>
      <c r="S1038" s="16">
        <f>(R1038/($R$1028+$R$1044))*Notes!$G$48</f>
        <v>36197.670556653582</v>
      </c>
      <c r="T1038" s="77">
        <v>0</v>
      </c>
      <c r="U1038" s="16">
        <v>0</v>
      </c>
      <c r="V1038" s="16">
        <f t="shared" si="255"/>
        <v>36197.67</v>
      </c>
      <c r="W1038" s="79">
        <f t="shared" si="256"/>
        <v>7.4392325793301085E-4</v>
      </c>
      <c r="X1038" s="75">
        <f t="shared" si="257"/>
        <v>33476.550000000003</v>
      </c>
      <c r="Y1038" s="75">
        <f t="shared" si="258"/>
        <v>118.28</v>
      </c>
      <c r="Z1038" s="82">
        <f t="shared" si="259"/>
        <v>33594.83</v>
      </c>
    </row>
    <row r="1039" spans="1:26" s="5" customFormat="1" ht="15" x14ac:dyDescent="0.2">
      <c r="A1039" s="37">
        <v>1036</v>
      </c>
      <c r="B1039" s="177">
        <v>4.2</v>
      </c>
      <c r="C1039" s="177" t="s">
        <v>205</v>
      </c>
      <c r="D1039" s="37" t="s">
        <v>436</v>
      </c>
      <c r="E1039" s="66" t="s">
        <v>447</v>
      </c>
      <c r="F1039" s="66" t="s">
        <v>64</v>
      </c>
      <c r="G1039" s="38">
        <v>2011</v>
      </c>
      <c r="H1039" s="46">
        <v>1</v>
      </c>
      <c r="I1039" s="67" t="s">
        <v>144</v>
      </c>
      <c r="J1039" s="16">
        <v>30128</v>
      </c>
      <c r="K1039" s="16">
        <v>30128</v>
      </c>
      <c r="L1039" s="44">
        <v>43763.66</v>
      </c>
      <c r="M1039" s="61" t="s">
        <v>102</v>
      </c>
      <c r="N1039" s="38">
        <v>11</v>
      </c>
      <c r="O1039" s="38">
        <v>10</v>
      </c>
      <c r="P1039" s="17">
        <v>1</v>
      </c>
      <c r="Q1039" s="16">
        <v>43763.66</v>
      </c>
      <c r="R1039" s="16">
        <v>0</v>
      </c>
      <c r="S1039" s="16">
        <f>(R1039/($R$1028+$R$1044))*Notes!$G$48</f>
        <v>0</v>
      </c>
      <c r="T1039" s="77">
        <v>0</v>
      </c>
      <c r="U1039" s="16">
        <v>0</v>
      </c>
      <c r="V1039" s="16">
        <f t="shared" si="255"/>
        <v>0</v>
      </c>
      <c r="W1039" s="79">
        <f t="shared" si="256"/>
        <v>0</v>
      </c>
      <c r="X1039" s="75">
        <f t="shared" si="257"/>
        <v>0</v>
      </c>
      <c r="Y1039" s="75">
        <f t="shared" si="258"/>
        <v>0</v>
      </c>
      <c r="Z1039" s="82">
        <f t="shared" si="259"/>
        <v>0</v>
      </c>
    </row>
    <row r="1040" spans="1:26" s="5" customFormat="1" ht="15" x14ac:dyDescent="0.2">
      <c r="A1040" s="37">
        <v>1037</v>
      </c>
      <c r="B1040" s="177">
        <v>4.2</v>
      </c>
      <c r="C1040" s="177" t="s">
        <v>205</v>
      </c>
      <c r="D1040" s="37" t="s">
        <v>436</v>
      </c>
      <c r="E1040" s="66" t="s">
        <v>448</v>
      </c>
      <c r="F1040" s="66" t="s">
        <v>64</v>
      </c>
      <c r="G1040" s="38">
        <v>2011</v>
      </c>
      <c r="H1040" s="46">
        <v>1</v>
      </c>
      <c r="I1040" s="67" t="s">
        <v>144</v>
      </c>
      <c r="J1040" s="16">
        <v>35180.1</v>
      </c>
      <c r="K1040" s="16">
        <v>35180.1</v>
      </c>
      <c r="L1040" s="44">
        <v>51102.3</v>
      </c>
      <c r="M1040" s="61" t="s">
        <v>102</v>
      </c>
      <c r="N1040" s="38">
        <v>11</v>
      </c>
      <c r="O1040" s="38">
        <v>10</v>
      </c>
      <c r="P1040" s="17">
        <v>1</v>
      </c>
      <c r="Q1040" s="16">
        <v>51102.3</v>
      </c>
      <c r="R1040" s="16">
        <v>0</v>
      </c>
      <c r="S1040" s="16">
        <f>(R1040/($R$1028+$R$1044))*Notes!$G$48</f>
        <v>0</v>
      </c>
      <c r="T1040" s="77">
        <v>0</v>
      </c>
      <c r="U1040" s="16">
        <v>0</v>
      </c>
      <c r="V1040" s="16">
        <f t="shared" si="255"/>
        <v>0</v>
      </c>
      <c r="W1040" s="79">
        <f t="shared" si="256"/>
        <v>0</v>
      </c>
      <c r="X1040" s="75">
        <f t="shared" si="257"/>
        <v>0</v>
      </c>
      <c r="Y1040" s="75">
        <f t="shared" si="258"/>
        <v>0</v>
      </c>
      <c r="Z1040" s="82">
        <f t="shared" si="259"/>
        <v>0</v>
      </c>
    </row>
    <row r="1041" spans="1:26" s="5" customFormat="1" ht="15" x14ac:dyDescent="0.2">
      <c r="A1041" s="37">
        <v>1038</v>
      </c>
      <c r="B1041" s="177">
        <v>4.2</v>
      </c>
      <c r="C1041" s="177" t="s">
        <v>205</v>
      </c>
      <c r="D1041" s="37" t="s">
        <v>436</v>
      </c>
      <c r="E1041" s="66" t="s">
        <v>449</v>
      </c>
      <c r="F1041" s="66" t="s">
        <v>64</v>
      </c>
      <c r="G1041" s="38">
        <v>2013</v>
      </c>
      <c r="H1041" s="46">
        <v>1</v>
      </c>
      <c r="I1041" s="67" t="s">
        <v>144</v>
      </c>
      <c r="J1041" s="16">
        <v>25577.1</v>
      </c>
      <c r="K1041" s="16">
        <v>25577.1</v>
      </c>
      <c r="L1041" s="44">
        <v>35296.769999999997</v>
      </c>
      <c r="M1041" s="61" t="s">
        <v>102</v>
      </c>
      <c r="N1041" s="38">
        <v>9</v>
      </c>
      <c r="O1041" s="38">
        <v>10</v>
      </c>
      <c r="P1041" s="17">
        <v>0.9</v>
      </c>
      <c r="Q1041" s="16">
        <v>31767.1</v>
      </c>
      <c r="R1041" s="16">
        <v>3529.68</v>
      </c>
      <c r="S1041" s="16">
        <f>(R1041/($R$1028+$R$1044))*Notes!$G$48</f>
        <v>2584.2237674442631</v>
      </c>
      <c r="T1041" s="77">
        <v>0</v>
      </c>
      <c r="U1041" s="16">
        <v>0</v>
      </c>
      <c r="V1041" s="16">
        <f t="shared" si="255"/>
        <v>2584.2199999999998</v>
      </c>
      <c r="W1041" s="79">
        <f t="shared" si="256"/>
        <v>5.3110085859549666E-5</v>
      </c>
      <c r="X1041" s="75">
        <f t="shared" si="257"/>
        <v>2389.9499999999998</v>
      </c>
      <c r="Y1041" s="75">
        <f t="shared" si="258"/>
        <v>8.44</v>
      </c>
      <c r="Z1041" s="82">
        <f t="shared" si="259"/>
        <v>2398.39</v>
      </c>
    </row>
    <row r="1042" spans="1:26" s="5" customFormat="1" ht="15" x14ac:dyDescent="0.2">
      <c r="A1042" s="37">
        <v>1039</v>
      </c>
      <c r="B1042" s="177">
        <v>4.2</v>
      </c>
      <c r="C1042" s="177" t="s">
        <v>205</v>
      </c>
      <c r="D1042" s="37" t="s">
        <v>436</v>
      </c>
      <c r="E1042" s="66" t="s">
        <v>450</v>
      </c>
      <c r="F1042" s="66" t="s">
        <v>65</v>
      </c>
      <c r="G1042" s="38">
        <v>2013</v>
      </c>
      <c r="H1042" s="46">
        <v>1</v>
      </c>
      <c r="I1042" s="67" t="s">
        <v>144</v>
      </c>
      <c r="J1042" s="16">
        <v>5350</v>
      </c>
      <c r="K1042" s="16">
        <v>5350</v>
      </c>
      <c r="L1042" s="44">
        <v>7383.08</v>
      </c>
      <c r="M1042" s="61" t="s">
        <v>102</v>
      </c>
      <c r="N1042" s="38">
        <v>9</v>
      </c>
      <c r="O1042" s="38">
        <v>25</v>
      </c>
      <c r="P1042" s="17">
        <v>0.36</v>
      </c>
      <c r="Q1042" s="16">
        <v>2657.91</v>
      </c>
      <c r="R1042" s="16">
        <v>4725.17</v>
      </c>
      <c r="S1042" s="16">
        <f>(R1042/($R$1028+$R$1044))*Notes!$G$48</f>
        <v>3459.4911207856262</v>
      </c>
      <c r="T1042" s="77">
        <v>0</v>
      </c>
      <c r="U1042" s="16">
        <v>0</v>
      </c>
      <c r="V1042" s="16">
        <f t="shared" si="255"/>
        <v>3459.49</v>
      </c>
      <c r="W1042" s="79">
        <f t="shared" si="256"/>
        <v>7.1098362728503567E-5</v>
      </c>
      <c r="X1042" s="75">
        <f t="shared" si="257"/>
        <v>3199.43</v>
      </c>
      <c r="Y1042" s="75">
        <f t="shared" si="258"/>
        <v>11.3</v>
      </c>
      <c r="Z1042" s="82">
        <f t="shared" si="259"/>
        <v>3210.73</v>
      </c>
    </row>
    <row r="1043" spans="1:26" s="5" customFormat="1" ht="15" x14ac:dyDescent="0.2">
      <c r="A1043" s="37">
        <v>1040</v>
      </c>
      <c r="B1043" s="177">
        <v>4.2</v>
      </c>
      <c r="C1043" s="177" t="s">
        <v>205</v>
      </c>
      <c r="D1043" s="37" t="s">
        <v>436</v>
      </c>
      <c r="E1043" s="66" t="s">
        <v>451</v>
      </c>
      <c r="F1043" s="66" t="s">
        <v>64</v>
      </c>
      <c r="G1043" s="38">
        <v>2017</v>
      </c>
      <c r="H1043" s="46">
        <v>1</v>
      </c>
      <c r="I1043" s="67" t="s">
        <v>144</v>
      </c>
      <c r="J1043" s="16">
        <v>40231.440000000002</v>
      </c>
      <c r="K1043" s="16">
        <v>40231.440000000002</v>
      </c>
      <c r="L1043" s="44">
        <v>49366.6</v>
      </c>
      <c r="M1043" s="61" t="s">
        <v>102</v>
      </c>
      <c r="N1043" s="38">
        <v>5</v>
      </c>
      <c r="O1043" s="38">
        <v>10</v>
      </c>
      <c r="P1043" s="17">
        <v>0.5</v>
      </c>
      <c r="Q1043" s="16">
        <v>24683.3</v>
      </c>
      <c r="R1043" s="16">
        <v>24683.3</v>
      </c>
      <c r="S1043" s="16">
        <f>(R1043/($R$1028+$R$1044))*Notes!$G$48</f>
        <v>18071.658201014536</v>
      </c>
      <c r="T1043" s="77">
        <v>0</v>
      </c>
      <c r="U1043" s="16">
        <v>0</v>
      </c>
      <c r="V1043" s="16">
        <f t="shared" si="255"/>
        <v>18071.66</v>
      </c>
      <c r="W1043" s="79">
        <f t="shared" si="256"/>
        <v>3.7140313681675299E-4</v>
      </c>
      <c r="X1043" s="75">
        <f t="shared" si="257"/>
        <v>16713.14</v>
      </c>
      <c r="Y1043" s="75">
        <f t="shared" si="258"/>
        <v>59.05</v>
      </c>
      <c r="Z1043" s="82">
        <f t="shared" si="259"/>
        <v>16772.189999999999</v>
      </c>
    </row>
    <row r="1044" spans="1:26" s="5" customFormat="1" ht="15" x14ac:dyDescent="0.2">
      <c r="A1044" s="62">
        <v>1041</v>
      </c>
      <c r="B1044" s="62"/>
      <c r="C1044" s="62"/>
      <c r="D1044" s="62" t="s">
        <v>452</v>
      </c>
      <c r="E1044" s="70"/>
      <c r="F1044" s="70"/>
      <c r="G1044" s="49"/>
      <c r="H1044" s="50"/>
      <c r="I1044" s="71"/>
      <c r="J1044" s="39"/>
      <c r="K1044" s="40">
        <f>SUM(K1029:K1043)</f>
        <v>401421.94999999995</v>
      </c>
      <c r="L1044" s="40">
        <f>SUM(L1029:L1043)</f>
        <v>661570.82999999996</v>
      </c>
      <c r="M1044" s="54"/>
      <c r="N1044" s="49"/>
      <c r="O1044" s="49"/>
      <c r="P1044" s="59"/>
      <c r="Q1044" s="40">
        <f t="shared" ref="Q1044:Z1044" si="260">SUM(Q1029:Q1043)</f>
        <v>538198.75</v>
      </c>
      <c r="R1044" s="40">
        <f t="shared" si="260"/>
        <v>123372.10999999999</v>
      </c>
      <c r="S1044" s="40">
        <f>SUM(S1029:S1043)</f>
        <v>90325.791262026018</v>
      </c>
      <c r="T1044" s="40">
        <f>SUM(T1029:T1043)</f>
        <v>0</v>
      </c>
      <c r="U1044" s="40">
        <f t="shared" si="260"/>
        <v>0</v>
      </c>
      <c r="V1044" s="40">
        <f t="shared" si="260"/>
        <v>90325.77</v>
      </c>
      <c r="W1044" s="80">
        <f t="shared" si="260"/>
        <v>1.8563471376391856E-3</v>
      </c>
      <c r="X1044" s="40">
        <f t="shared" si="260"/>
        <v>83535.62</v>
      </c>
      <c r="Y1044" s="40">
        <f t="shared" si="260"/>
        <v>295.13</v>
      </c>
      <c r="Z1044" s="40">
        <f t="shared" si="260"/>
        <v>83830.75</v>
      </c>
    </row>
    <row r="1045" spans="1:26" s="5" customFormat="1" ht="15" x14ac:dyDescent="0.2">
      <c r="A1045" s="37">
        <v>1042</v>
      </c>
      <c r="B1045" s="177">
        <v>5.2</v>
      </c>
      <c r="C1045" s="177" t="s">
        <v>205</v>
      </c>
      <c r="D1045" s="37" t="s">
        <v>453</v>
      </c>
      <c r="E1045" s="66" t="s">
        <v>454</v>
      </c>
      <c r="F1045" s="66" t="s">
        <v>45</v>
      </c>
      <c r="G1045" s="38" t="s">
        <v>183</v>
      </c>
      <c r="H1045" s="46">
        <v>0.03</v>
      </c>
      <c r="I1045" s="67" t="s">
        <v>184</v>
      </c>
      <c r="J1045" s="16">
        <v>75000</v>
      </c>
      <c r="K1045" s="16">
        <v>2582.64</v>
      </c>
      <c r="L1045" s="61" t="s">
        <v>102</v>
      </c>
      <c r="M1045" s="61" t="s">
        <v>102</v>
      </c>
      <c r="N1045" s="61" t="s">
        <v>102</v>
      </c>
      <c r="O1045" s="61" t="s">
        <v>102</v>
      </c>
      <c r="P1045" s="17">
        <v>0</v>
      </c>
      <c r="Q1045" s="16">
        <v>0</v>
      </c>
      <c r="R1045" s="16">
        <v>2582.64</v>
      </c>
      <c r="S1045" s="16">
        <f t="shared" ref="S1045:S1108" si="261">R1045</f>
        <v>2582.64</v>
      </c>
      <c r="T1045" s="16">
        <v>0</v>
      </c>
      <c r="U1045" s="16">
        <v>0</v>
      </c>
      <c r="V1045" s="16">
        <f t="shared" ref="V1045:V1108" si="262">ROUND(S1045+T1045+U1045,2)</f>
        <v>2582.64</v>
      </c>
      <c r="W1045" s="79">
        <f t="shared" ref="W1045:W1108" si="263">V1045/($V$1418)</f>
        <v>5.3077614190861209E-5</v>
      </c>
      <c r="X1045" s="75">
        <f t="shared" ref="X1045:X1108" si="264">ROUND(W1045*($X$1),2)</f>
        <v>2388.4899999999998</v>
      </c>
      <c r="Y1045" s="75">
        <f t="shared" ref="Y1045:Y1108" si="265">ROUND(W1045*$Y$2,2)</f>
        <v>8.44</v>
      </c>
      <c r="Z1045" s="82">
        <f t="shared" ref="Z1045:Z1108" si="266">X1045+Y1045</f>
        <v>2396.9299999999998</v>
      </c>
    </row>
    <row r="1046" spans="1:26" s="5" customFormat="1" ht="15" x14ac:dyDescent="0.2">
      <c r="A1046" s="37">
        <v>1043</v>
      </c>
      <c r="B1046" s="177">
        <v>5.2</v>
      </c>
      <c r="C1046" s="177" t="s">
        <v>205</v>
      </c>
      <c r="D1046" s="37" t="s">
        <v>453</v>
      </c>
      <c r="E1046" s="66" t="s">
        <v>455</v>
      </c>
      <c r="F1046" s="66" t="s">
        <v>45</v>
      </c>
      <c r="G1046" s="38" t="s">
        <v>183</v>
      </c>
      <c r="H1046" s="46">
        <v>0.4</v>
      </c>
      <c r="I1046" s="67" t="s">
        <v>184</v>
      </c>
      <c r="J1046" s="16">
        <v>75000</v>
      </c>
      <c r="K1046" s="16">
        <v>30243.85</v>
      </c>
      <c r="L1046" s="61" t="s">
        <v>102</v>
      </c>
      <c r="M1046" s="61" t="s">
        <v>102</v>
      </c>
      <c r="N1046" s="61" t="s">
        <v>102</v>
      </c>
      <c r="O1046" s="61" t="s">
        <v>102</v>
      </c>
      <c r="P1046" s="17">
        <v>0</v>
      </c>
      <c r="Q1046" s="16">
        <v>0</v>
      </c>
      <c r="R1046" s="16">
        <v>30243.85</v>
      </c>
      <c r="S1046" s="16">
        <f t="shared" si="261"/>
        <v>30243.85</v>
      </c>
      <c r="T1046" s="16">
        <v>0</v>
      </c>
      <c r="U1046" s="16">
        <v>0</v>
      </c>
      <c r="V1046" s="16">
        <f t="shared" si="262"/>
        <v>30243.85</v>
      </c>
      <c r="W1046" s="79">
        <f t="shared" si="263"/>
        <v>6.2156220067306235E-4</v>
      </c>
      <c r="X1046" s="75">
        <f t="shared" si="264"/>
        <v>27970.3</v>
      </c>
      <c r="Y1046" s="75">
        <f t="shared" si="265"/>
        <v>98.83</v>
      </c>
      <c r="Z1046" s="82">
        <f t="shared" si="266"/>
        <v>28069.13</v>
      </c>
    </row>
    <row r="1047" spans="1:26" s="5" customFormat="1" ht="15" x14ac:dyDescent="0.2">
      <c r="A1047" s="37">
        <v>1044</v>
      </c>
      <c r="B1047" s="177">
        <v>5.2</v>
      </c>
      <c r="C1047" s="177" t="s">
        <v>205</v>
      </c>
      <c r="D1047" s="37" t="s">
        <v>453</v>
      </c>
      <c r="E1047" s="66" t="s">
        <v>456</v>
      </c>
      <c r="F1047" s="66" t="s">
        <v>45</v>
      </c>
      <c r="G1047" s="38" t="s">
        <v>183</v>
      </c>
      <c r="H1047" s="46">
        <v>0.24</v>
      </c>
      <c r="I1047" s="67" t="s">
        <v>184</v>
      </c>
      <c r="J1047" s="16">
        <v>75000</v>
      </c>
      <c r="K1047" s="16">
        <v>17666.59</v>
      </c>
      <c r="L1047" s="61" t="s">
        <v>102</v>
      </c>
      <c r="M1047" s="61" t="s">
        <v>102</v>
      </c>
      <c r="N1047" s="61" t="s">
        <v>102</v>
      </c>
      <c r="O1047" s="61" t="s">
        <v>102</v>
      </c>
      <c r="P1047" s="17">
        <v>0</v>
      </c>
      <c r="Q1047" s="16">
        <v>0</v>
      </c>
      <c r="R1047" s="16">
        <v>17666.59</v>
      </c>
      <c r="S1047" s="16">
        <f t="shared" si="261"/>
        <v>17666.59</v>
      </c>
      <c r="T1047" s="16">
        <v>0</v>
      </c>
      <c r="U1047" s="16">
        <v>0</v>
      </c>
      <c r="V1047" s="16">
        <f t="shared" si="262"/>
        <v>17666.59</v>
      </c>
      <c r="W1047" s="79">
        <f t="shared" si="263"/>
        <v>3.6307826413597201E-4</v>
      </c>
      <c r="X1047" s="75">
        <f t="shared" si="264"/>
        <v>16338.52</v>
      </c>
      <c r="Y1047" s="75">
        <f t="shared" si="265"/>
        <v>57.73</v>
      </c>
      <c r="Z1047" s="82">
        <f t="shared" si="266"/>
        <v>16396.25</v>
      </c>
    </row>
    <row r="1048" spans="1:26" s="5" customFormat="1" ht="15" x14ac:dyDescent="0.2">
      <c r="A1048" s="37">
        <v>1045</v>
      </c>
      <c r="B1048" s="177">
        <v>5.2</v>
      </c>
      <c r="C1048" s="177" t="s">
        <v>205</v>
      </c>
      <c r="D1048" s="37" t="s">
        <v>453</v>
      </c>
      <c r="E1048" s="66" t="s">
        <v>457</v>
      </c>
      <c r="F1048" s="66" t="s">
        <v>45</v>
      </c>
      <c r="G1048" s="38" t="s">
        <v>183</v>
      </c>
      <c r="H1048" s="46">
        <v>0.23</v>
      </c>
      <c r="I1048" s="67" t="s">
        <v>184</v>
      </c>
      <c r="J1048" s="16">
        <v>75000</v>
      </c>
      <c r="K1048" s="16">
        <v>17335.95</v>
      </c>
      <c r="L1048" s="61" t="s">
        <v>102</v>
      </c>
      <c r="M1048" s="61" t="s">
        <v>102</v>
      </c>
      <c r="N1048" s="61" t="s">
        <v>102</v>
      </c>
      <c r="O1048" s="61" t="s">
        <v>102</v>
      </c>
      <c r="P1048" s="17">
        <v>0</v>
      </c>
      <c r="Q1048" s="16">
        <v>0</v>
      </c>
      <c r="R1048" s="16">
        <v>17335.95</v>
      </c>
      <c r="S1048" s="16">
        <f t="shared" si="261"/>
        <v>17335.95</v>
      </c>
      <c r="T1048" s="16">
        <v>0</v>
      </c>
      <c r="U1048" s="16">
        <v>0</v>
      </c>
      <c r="V1048" s="16">
        <f t="shared" si="262"/>
        <v>17335.95</v>
      </c>
      <c r="W1048" s="79">
        <f t="shared" si="263"/>
        <v>3.56283053670686E-4</v>
      </c>
      <c r="X1048" s="75">
        <f t="shared" si="264"/>
        <v>16032.74</v>
      </c>
      <c r="Y1048" s="75">
        <f t="shared" si="265"/>
        <v>56.65</v>
      </c>
      <c r="Z1048" s="82">
        <f t="shared" si="266"/>
        <v>16089.39</v>
      </c>
    </row>
    <row r="1049" spans="1:26" s="5" customFormat="1" ht="15" x14ac:dyDescent="0.2">
      <c r="A1049" s="37">
        <v>1046</v>
      </c>
      <c r="B1049" s="177">
        <v>5.2</v>
      </c>
      <c r="C1049" s="177" t="s">
        <v>205</v>
      </c>
      <c r="D1049" s="37" t="s">
        <v>453</v>
      </c>
      <c r="E1049" s="66" t="s">
        <v>458</v>
      </c>
      <c r="F1049" s="66" t="s">
        <v>45</v>
      </c>
      <c r="G1049" s="38" t="s">
        <v>183</v>
      </c>
      <c r="H1049" s="46">
        <v>0.28000000000000003</v>
      </c>
      <c r="I1049" s="67" t="s">
        <v>184</v>
      </c>
      <c r="J1049" s="16">
        <v>75000</v>
      </c>
      <c r="K1049" s="16">
        <v>20907.419999999998</v>
      </c>
      <c r="L1049" s="61" t="s">
        <v>102</v>
      </c>
      <c r="M1049" s="61" t="s">
        <v>102</v>
      </c>
      <c r="N1049" s="61" t="s">
        <v>102</v>
      </c>
      <c r="O1049" s="61" t="s">
        <v>102</v>
      </c>
      <c r="P1049" s="17">
        <v>0</v>
      </c>
      <c r="Q1049" s="16">
        <v>0</v>
      </c>
      <c r="R1049" s="16">
        <v>20907.419999999998</v>
      </c>
      <c r="S1049" s="16">
        <f t="shared" si="261"/>
        <v>20907.419999999998</v>
      </c>
      <c r="T1049" s="16">
        <v>0</v>
      </c>
      <c r="U1049" s="16">
        <v>0</v>
      </c>
      <c r="V1049" s="16">
        <f t="shared" si="262"/>
        <v>20907.419999999998</v>
      </c>
      <c r="W1049" s="79">
        <f t="shared" si="263"/>
        <v>4.2968279453826143E-4</v>
      </c>
      <c r="X1049" s="75">
        <f t="shared" si="264"/>
        <v>19335.73</v>
      </c>
      <c r="Y1049" s="75">
        <f t="shared" si="265"/>
        <v>68.319999999999993</v>
      </c>
      <c r="Z1049" s="82">
        <f t="shared" si="266"/>
        <v>19404.05</v>
      </c>
    </row>
    <row r="1050" spans="1:26" s="5" customFormat="1" ht="15" x14ac:dyDescent="0.2">
      <c r="A1050" s="37">
        <v>1047</v>
      </c>
      <c r="B1050" s="177">
        <v>5.2</v>
      </c>
      <c r="C1050" s="177" t="s">
        <v>205</v>
      </c>
      <c r="D1050" s="37" t="s">
        <v>453</v>
      </c>
      <c r="E1050" s="66" t="s">
        <v>459</v>
      </c>
      <c r="F1050" s="66" t="s">
        <v>45</v>
      </c>
      <c r="G1050" s="38" t="s">
        <v>183</v>
      </c>
      <c r="H1050" s="46">
        <v>0.04</v>
      </c>
      <c r="I1050" s="67" t="s">
        <v>184</v>
      </c>
      <c r="J1050" s="16">
        <v>75000</v>
      </c>
      <c r="K1050" s="16">
        <v>3103.21</v>
      </c>
      <c r="L1050" s="61" t="s">
        <v>102</v>
      </c>
      <c r="M1050" s="61" t="s">
        <v>102</v>
      </c>
      <c r="N1050" s="61" t="s">
        <v>102</v>
      </c>
      <c r="O1050" s="61" t="s">
        <v>102</v>
      </c>
      <c r="P1050" s="17">
        <v>0</v>
      </c>
      <c r="Q1050" s="16">
        <v>0</v>
      </c>
      <c r="R1050" s="16">
        <v>3103.21</v>
      </c>
      <c r="S1050" s="16">
        <f t="shared" si="261"/>
        <v>3103.21</v>
      </c>
      <c r="T1050" s="16">
        <v>0</v>
      </c>
      <c r="U1050" s="16">
        <v>0</v>
      </c>
      <c r="V1050" s="16">
        <f t="shared" si="262"/>
        <v>3103.21</v>
      </c>
      <c r="W1050" s="79">
        <f t="shared" si="263"/>
        <v>6.3776206956146591E-5</v>
      </c>
      <c r="X1050" s="75">
        <f t="shared" si="264"/>
        <v>2869.93</v>
      </c>
      <c r="Y1050" s="75">
        <f t="shared" si="265"/>
        <v>10.14</v>
      </c>
      <c r="Z1050" s="82">
        <f t="shared" si="266"/>
        <v>2880.0699999999997</v>
      </c>
    </row>
    <row r="1051" spans="1:26" s="5" customFormat="1" ht="15" x14ac:dyDescent="0.2">
      <c r="A1051" s="37">
        <v>1048</v>
      </c>
      <c r="B1051" s="177">
        <v>5.2</v>
      </c>
      <c r="C1051" s="177" t="s">
        <v>205</v>
      </c>
      <c r="D1051" s="37" t="s">
        <v>453</v>
      </c>
      <c r="E1051" s="66" t="s">
        <v>460</v>
      </c>
      <c r="F1051" s="66" t="s">
        <v>45</v>
      </c>
      <c r="G1051" s="38" t="s">
        <v>183</v>
      </c>
      <c r="H1051" s="46">
        <v>0.03</v>
      </c>
      <c r="I1051" s="67" t="s">
        <v>184</v>
      </c>
      <c r="J1051" s="16">
        <v>75000</v>
      </c>
      <c r="K1051" s="16">
        <v>2202.33</v>
      </c>
      <c r="L1051" s="61" t="s">
        <v>102</v>
      </c>
      <c r="M1051" s="61" t="s">
        <v>102</v>
      </c>
      <c r="N1051" s="61" t="s">
        <v>102</v>
      </c>
      <c r="O1051" s="61" t="s">
        <v>102</v>
      </c>
      <c r="P1051" s="17">
        <v>0</v>
      </c>
      <c r="Q1051" s="16">
        <v>0</v>
      </c>
      <c r="R1051" s="16">
        <v>2202.33</v>
      </c>
      <c r="S1051" s="16">
        <f t="shared" si="261"/>
        <v>2202.33</v>
      </c>
      <c r="T1051" s="16">
        <v>0</v>
      </c>
      <c r="U1051" s="16">
        <v>0</v>
      </c>
      <c r="V1051" s="16">
        <f t="shared" si="262"/>
        <v>2202.33</v>
      </c>
      <c r="W1051" s="79">
        <f t="shared" si="263"/>
        <v>4.5261601330793054E-5</v>
      </c>
      <c r="X1051" s="75">
        <f t="shared" si="264"/>
        <v>2036.77</v>
      </c>
      <c r="Y1051" s="75">
        <f t="shared" si="265"/>
        <v>7.2</v>
      </c>
      <c r="Z1051" s="82">
        <f t="shared" si="266"/>
        <v>2043.97</v>
      </c>
    </row>
    <row r="1052" spans="1:26" s="5" customFormat="1" ht="15" x14ac:dyDescent="0.2">
      <c r="A1052" s="37">
        <v>1049</v>
      </c>
      <c r="B1052" s="177">
        <v>5.2</v>
      </c>
      <c r="C1052" s="177" t="s">
        <v>205</v>
      </c>
      <c r="D1052" s="37" t="s">
        <v>453</v>
      </c>
      <c r="E1052" s="66" t="s">
        <v>460</v>
      </c>
      <c r="F1052" s="66" t="s">
        <v>45</v>
      </c>
      <c r="G1052" s="38" t="s">
        <v>183</v>
      </c>
      <c r="H1052" s="46">
        <v>0.09</v>
      </c>
      <c r="I1052" s="67" t="s">
        <v>184</v>
      </c>
      <c r="J1052" s="16">
        <v>75000</v>
      </c>
      <c r="K1052" s="16">
        <v>6898.32</v>
      </c>
      <c r="L1052" s="61" t="s">
        <v>102</v>
      </c>
      <c r="M1052" s="61" t="s">
        <v>102</v>
      </c>
      <c r="N1052" s="61" t="s">
        <v>102</v>
      </c>
      <c r="O1052" s="61" t="s">
        <v>102</v>
      </c>
      <c r="P1052" s="17">
        <v>0</v>
      </c>
      <c r="Q1052" s="16">
        <v>0</v>
      </c>
      <c r="R1052" s="16">
        <v>6898.32</v>
      </c>
      <c r="S1052" s="16">
        <f t="shared" si="261"/>
        <v>6898.32</v>
      </c>
      <c r="T1052" s="16">
        <v>0</v>
      </c>
      <c r="U1052" s="16">
        <v>0</v>
      </c>
      <c r="V1052" s="16">
        <f t="shared" si="262"/>
        <v>6898.32</v>
      </c>
      <c r="W1052" s="79">
        <f t="shared" si="263"/>
        <v>1.4177212756137197E-4</v>
      </c>
      <c r="X1052" s="75">
        <f t="shared" si="264"/>
        <v>6379.75</v>
      </c>
      <c r="Y1052" s="75">
        <f t="shared" si="265"/>
        <v>22.54</v>
      </c>
      <c r="Z1052" s="82">
        <f t="shared" si="266"/>
        <v>6402.29</v>
      </c>
    </row>
    <row r="1053" spans="1:26" s="5" customFormat="1" ht="15" x14ac:dyDescent="0.2">
      <c r="A1053" s="37">
        <v>1050</v>
      </c>
      <c r="B1053" s="177">
        <v>5.2</v>
      </c>
      <c r="C1053" s="177" t="s">
        <v>205</v>
      </c>
      <c r="D1053" s="37" t="s">
        <v>453</v>
      </c>
      <c r="E1053" s="66" t="s">
        <v>461</v>
      </c>
      <c r="F1053" s="66" t="s">
        <v>45</v>
      </c>
      <c r="G1053" s="38" t="s">
        <v>183</v>
      </c>
      <c r="H1053" s="46">
        <v>0.03</v>
      </c>
      <c r="I1053" s="67" t="s">
        <v>184</v>
      </c>
      <c r="J1053" s="16">
        <v>75000</v>
      </c>
      <c r="K1053" s="16">
        <v>2582.64</v>
      </c>
      <c r="L1053" s="61" t="s">
        <v>102</v>
      </c>
      <c r="M1053" s="61" t="s">
        <v>102</v>
      </c>
      <c r="N1053" s="61" t="s">
        <v>102</v>
      </c>
      <c r="O1053" s="61" t="s">
        <v>102</v>
      </c>
      <c r="P1053" s="17">
        <v>0</v>
      </c>
      <c r="Q1053" s="16">
        <v>0</v>
      </c>
      <c r="R1053" s="16">
        <v>2582.64</v>
      </c>
      <c r="S1053" s="16">
        <f t="shared" si="261"/>
        <v>2582.64</v>
      </c>
      <c r="T1053" s="16">
        <v>0</v>
      </c>
      <c r="U1053" s="16">
        <v>0</v>
      </c>
      <c r="V1053" s="16">
        <f t="shared" si="262"/>
        <v>2582.64</v>
      </c>
      <c r="W1053" s="79">
        <f t="shared" si="263"/>
        <v>5.3077614190861209E-5</v>
      </c>
      <c r="X1053" s="75">
        <f t="shared" si="264"/>
        <v>2388.4899999999998</v>
      </c>
      <c r="Y1053" s="75">
        <f t="shared" si="265"/>
        <v>8.44</v>
      </c>
      <c r="Z1053" s="82">
        <f t="shared" si="266"/>
        <v>2396.9299999999998</v>
      </c>
    </row>
    <row r="1054" spans="1:26" s="5" customFormat="1" ht="15" x14ac:dyDescent="0.2">
      <c r="A1054" s="37">
        <v>1051</v>
      </c>
      <c r="B1054" s="177">
        <v>5.2</v>
      </c>
      <c r="C1054" s="177" t="s">
        <v>205</v>
      </c>
      <c r="D1054" s="37" t="s">
        <v>453</v>
      </c>
      <c r="E1054" s="66" t="s">
        <v>462</v>
      </c>
      <c r="F1054" s="66" t="s">
        <v>45</v>
      </c>
      <c r="G1054" s="38" t="s">
        <v>183</v>
      </c>
      <c r="H1054" s="46">
        <v>0.08</v>
      </c>
      <c r="I1054" s="67" t="s">
        <v>184</v>
      </c>
      <c r="J1054" s="16">
        <v>75000</v>
      </c>
      <c r="K1054" s="16">
        <v>5852.65</v>
      </c>
      <c r="L1054" s="61" t="s">
        <v>102</v>
      </c>
      <c r="M1054" s="61" t="s">
        <v>102</v>
      </c>
      <c r="N1054" s="61" t="s">
        <v>102</v>
      </c>
      <c r="O1054" s="61" t="s">
        <v>102</v>
      </c>
      <c r="P1054" s="17">
        <v>0</v>
      </c>
      <c r="Q1054" s="16">
        <v>0</v>
      </c>
      <c r="R1054" s="16">
        <v>5852.65</v>
      </c>
      <c r="S1054" s="16">
        <f t="shared" si="261"/>
        <v>5852.65</v>
      </c>
      <c r="T1054" s="16">
        <v>0</v>
      </c>
      <c r="U1054" s="16">
        <v>0</v>
      </c>
      <c r="V1054" s="16">
        <f t="shared" si="262"/>
        <v>5852.65</v>
      </c>
      <c r="W1054" s="79">
        <f t="shared" si="263"/>
        <v>1.2028184287943494E-4</v>
      </c>
      <c r="X1054" s="75">
        <f t="shared" si="264"/>
        <v>5412.68</v>
      </c>
      <c r="Y1054" s="75">
        <f t="shared" si="265"/>
        <v>19.12</v>
      </c>
      <c r="Z1054" s="82">
        <f t="shared" si="266"/>
        <v>5431.8</v>
      </c>
    </row>
    <row r="1055" spans="1:26" s="5" customFormat="1" ht="15" x14ac:dyDescent="0.2">
      <c r="A1055" s="37">
        <v>1052</v>
      </c>
      <c r="B1055" s="177">
        <v>5.2</v>
      </c>
      <c r="C1055" s="177" t="s">
        <v>205</v>
      </c>
      <c r="D1055" s="37" t="s">
        <v>453</v>
      </c>
      <c r="E1055" s="66" t="s">
        <v>463</v>
      </c>
      <c r="F1055" s="66" t="s">
        <v>45</v>
      </c>
      <c r="G1055" s="38" t="s">
        <v>183</v>
      </c>
      <c r="H1055" s="46">
        <v>0</v>
      </c>
      <c r="I1055" s="67" t="s">
        <v>184</v>
      </c>
      <c r="J1055" s="16">
        <v>75000</v>
      </c>
      <c r="K1055" s="16">
        <v>344.34</v>
      </c>
      <c r="L1055" s="61" t="s">
        <v>102</v>
      </c>
      <c r="M1055" s="61" t="s">
        <v>102</v>
      </c>
      <c r="N1055" s="61" t="s">
        <v>102</v>
      </c>
      <c r="O1055" s="61" t="s">
        <v>102</v>
      </c>
      <c r="P1055" s="17">
        <v>0</v>
      </c>
      <c r="Q1055" s="16">
        <v>0</v>
      </c>
      <c r="R1055" s="16">
        <v>344.34</v>
      </c>
      <c r="S1055" s="16">
        <f t="shared" si="261"/>
        <v>344.34</v>
      </c>
      <c r="T1055" s="16">
        <v>0</v>
      </c>
      <c r="U1055" s="16">
        <v>0</v>
      </c>
      <c r="V1055" s="16">
        <f t="shared" si="262"/>
        <v>344.34</v>
      </c>
      <c r="W1055" s="79">
        <f t="shared" si="263"/>
        <v>7.0767686051796414E-6</v>
      </c>
      <c r="X1055" s="75">
        <f t="shared" si="264"/>
        <v>318.45</v>
      </c>
      <c r="Y1055" s="75">
        <f t="shared" si="265"/>
        <v>1.1299999999999999</v>
      </c>
      <c r="Z1055" s="82">
        <f t="shared" si="266"/>
        <v>319.58</v>
      </c>
    </row>
    <row r="1056" spans="1:26" s="5" customFormat="1" ht="15" x14ac:dyDescent="0.2">
      <c r="A1056" s="37">
        <v>1053</v>
      </c>
      <c r="B1056" s="177">
        <v>5.2</v>
      </c>
      <c r="C1056" s="177" t="s">
        <v>205</v>
      </c>
      <c r="D1056" s="37" t="s">
        <v>453</v>
      </c>
      <c r="E1056" s="66" t="s">
        <v>464</v>
      </c>
      <c r="F1056" s="66" t="s">
        <v>45</v>
      </c>
      <c r="G1056" s="38" t="s">
        <v>183</v>
      </c>
      <c r="H1056" s="46">
        <v>0.03</v>
      </c>
      <c r="I1056" s="67" t="s">
        <v>184</v>
      </c>
      <c r="J1056" s="16">
        <v>75000</v>
      </c>
      <c r="K1056" s="16">
        <v>1890.84</v>
      </c>
      <c r="L1056" s="61" t="s">
        <v>102</v>
      </c>
      <c r="M1056" s="61" t="s">
        <v>102</v>
      </c>
      <c r="N1056" s="61" t="s">
        <v>102</v>
      </c>
      <c r="O1056" s="61" t="s">
        <v>102</v>
      </c>
      <c r="P1056" s="17">
        <v>0</v>
      </c>
      <c r="Q1056" s="16">
        <v>0</v>
      </c>
      <c r="R1056" s="16">
        <v>1890.84</v>
      </c>
      <c r="S1056" s="16">
        <f t="shared" si="261"/>
        <v>1890.84</v>
      </c>
      <c r="T1056" s="16">
        <v>0</v>
      </c>
      <c r="U1056" s="16">
        <v>0</v>
      </c>
      <c r="V1056" s="16">
        <f t="shared" si="262"/>
        <v>1890.84</v>
      </c>
      <c r="W1056" s="79">
        <f t="shared" si="263"/>
        <v>3.8859955710686746E-5</v>
      </c>
      <c r="X1056" s="75">
        <f t="shared" si="264"/>
        <v>1748.7</v>
      </c>
      <c r="Y1056" s="75">
        <f t="shared" si="265"/>
        <v>6.18</v>
      </c>
      <c r="Z1056" s="82">
        <f t="shared" si="266"/>
        <v>1754.88</v>
      </c>
    </row>
    <row r="1057" spans="1:26" s="5" customFormat="1" ht="15" x14ac:dyDescent="0.2">
      <c r="A1057" s="37">
        <v>1054</v>
      </c>
      <c r="B1057" s="177">
        <v>5.2</v>
      </c>
      <c r="C1057" s="177" t="s">
        <v>205</v>
      </c>
      <c r="D1057" s="37" t="s">
        <v>453</v>
      </c>
      <c r="E1057" s="66" t="s">
        <v>465</v>
      </c>
      <c r="F1057" s="66" t="s">
        <v>45</v>
      </c>
      <c r="G1057" s="38" t="s">
        <v>183</v>
      </c>
      <c r="H1057" s="46">
        <v>0.09</v>
      </c>
      <c r="I1057" s="67" t="s">
        <v>184</v>
      </c>
      <c r="J1057" s="16">
        <v>75000</v>
      </c>
      <c r="K1057" s="16">
        <v>6463.05</v>
      </c>
      <c r="L1057" s="61" t="s">
        <v>102</v>
      </c>
      <c r="M1057" s="61" t="s">
        <v>102</v>
      </c>
      <c r="N1057" s="61" t="s">
        <v>102</v>
      </c>
      <c r="O1057" s="61" t="s">
        <v>102</v>
      </c>
      <c r="P1057" s="17">
        <v>0</v>
      </c>
      <c r="Q1057" s="16">
        <v>0</v>
      </c>
      <c r="R1057" s="16">
        <v>6463.05</v>
      </c>
      <c r="S1057" s="16">
        <f t="shared" si="261"/>
        <v>6463.05</v>
      </c>
      <c r="T1057" s="16">
        <v>0</v>
      </c>
      <c r="U1057" s="16">
        <v>0</v>
      </c>
      <c r="V1057" s="16">
        <f t="shared" si="262"/>
        <v>6463.05</v>
      </c>
      <c r="W1057" s="79">
        <f t="shared" si="263"/>
        <v>1.3282659387148251E-4</v>
      </c>
      <c r="X1057" s="75">
        <f t="shared" si="264"/>
        <v>5977.2</v>
      </c>
      <c r="Y1057" s="75">
        <f t="shared" si="265"/>
        <v>21.12</v>
      </c>
      <c r="Z1057" s="82">
        <f t="shared" si="266"/>
        <v>5998.32</v>
      </c>
    </row>
    <row r="1058" spans="1:26" s="5" customFormat="1" ht="15" x14ac:dyDescent="0.2">
      <c r="A1058" s="37">
        <v>1055</v>
      </c>
      <c r="B1058" s="177">
        <v>5.2</v>
      </c>
      <c r="C1058" s="177" t="s">
        <v>205</v>
      </c>
      <c r="D1058" s="37" t="s">
        <v>453</v>
      </c>
      <c r="E1058" s="66" t="s">
        <v>466</v>
      </c>
      <c r="F1058" s="66" t="s">
        <v>45</v>
      </c>
      <c r="G1058" s="38" t="s">
        <v>183</v>
      </c>
      <c r="H1058" s="46">
        <v>7.0000000000000007E-2</v>
      </c>
      <c r="I1058" s="67" t="s">
        <v>184</v>
      </c>
      <c r="J1058" s="16">
        <v>75000</v>
      </c>
      <c r="K1058" s="16">
        <v>5165.21</v>
      </c>
      <c r="L1058" s="61" t="s">
        <v>102</v>
      </c>
      <c r="M1058" s="61" t="s">
        <v>102</v>
      </c>
      <c r="N1058" s="61" t="s">
        <v>102</v>
      </c>
      <c r="O1058" s="61" t="s">
        <v>102</v>
      </c>
      <c r="P1058" s="17">
        <v>0</v>
      </c>
      <c r="Q1058" s="16">
        <v>0</v>
      </c>
      <c r="R1058" s="16">
        <v>5165.21</v>
      </c>
      <c r="S1058" s="16">
        <f t="shared" si="261"/>
        <v>5165.21</v>
      </c>
      <c r="T1058" s="16">
        <v>0</v>
      </c>
      <c r="U1058" s="16">
        <v>0</v>
      </c>
      <c r="V1058" s="16">
        <f t="shared" si="262"/>
        <v>5165.21</v>
      </c>
      <c r="W1058" s="79">
        <f t="shared" si="263"/>
        <v>1.061537897634894E-4</v>
      </c>
      <c r="X1058" s="75">
        <f t="shared" si="264"/>
        <v>4776.92</v>
      </c>
      <c r="Y1058" s="75">
        <f t="shared" si="265"/>
        <v>16.88</v>
      </c>
      <c r="Z1058" s="82">
        <f t="shared" si="266"/>
        <v>4793.8</v>
      </c>
    </row>
    <row r="1059" spans="1:26" s="5" customFormat="1" ht="15" x14ac:dyDescent="0.2">
      <c r="A1059" s="37">
        <v>1056</v>
      </c>
      <c r="B1059" s="177">
        <v>5.2</v>
      </c>
      <c r="C1059" s="177" t="s">
        <v>205</v>
      </c>
      <c r="D1059" s="37" t="s">
        <v>453</v>
      </c>
      <c r="E1059" s="66" t="s">
        <v>467</v>
      </c>
      <c r="F1059" s="66" t="s">
        <v>45</v>
      </c>
      <c r="G1059" s="38" t="s">
        <v>183</v>
      </c>
      <c r="H1059" s="46">
        <v>0.02</v>
      </c>
      <c r="I1059" s="67" t="s">
        <v>184</v>
      </c>
      <c r="J1059" s="16">
        <v>75000</v>
      </c>
      <c r="K1059" s="16">
        <v>1291.32</v>
      </c>
      <c r="L1059" s="61" t="s">
        <v>102</v>
      </c>
      <c r="M1059" s="61" t="s">
        <v>102</v>
      </c>
      <c r="N1059" s="61" t="s">
        <v>102</v>
      </c>
      <c r="O1059" s="61" t="s">
        <v>102</v>
      </c>
      <c r="P1059" s="17">
        <v>0</v>
      </c>
      <c r="Q1059" s="16">
        <v>0</v>
      </c>
      <c r="R1059" s="16">
        <v>1291.32</v>
      </c>
      <c r="S1059" s="16">
        <f t="shared" si="261"/>
        <v>1291.32</v>
      </c>
      <c r="T1059" s="16">
        <v>0</v>
      </c>
      <c r="U1059" s="16">
        <v>0</v>
      </c>
      <c r="V1059" s="16">
        <f t="shared" si="262"/>
        <v>1291.32</v>
      </c>
      <c r="W1059" s="79">
        <f t="shared" si="263"/>
        <v>2.6538807095430604E-5</v>
      </c>
      <c r="X1059" s="75">
        <f t="shared" si="264"/>
        <v>1194.25</v>
      </c>
      <c r="Y1059" s="75">
        <f t="shared" si="265"/>
        <v>4.22</v>
      </c>
      <c r="Z1059" s="82">
        <f t="shared" si="266"/>
        <v>1198.47</v>
      </c>
    </row>
    <row r="1060" spans="1:26" s="5" customFormat="1" ht="15" x14ac:dyDescent="0.2">
      <c r="A1060" s="37">
        <v>1057</v>
      </c>
      <c r="B1060" s="177">
        <v>5.2</v>
      </c>
      <c r="C1060" s="177" t="s">
        <v>205</v>
      </c>
      <c r="D1060" s="37" t="s">
        <v>453</v>
      </c>
      <c r="E1060" s="66" t="s">
        <v>468</v>
      </c>
      <c r="F1060" s="66" t="s">
        <v>45</v>
      </c>
      <c r="G1060" s="38" t="s">
        <v>183</v>
      </c>
      <c r="H1060" s="46">
        <v>0.13</v>
      </c>
      <c r="I1060" s="67" t="s">
        <v>184</v>
      </c>
      <c r="J1060" s="16">
        <v>75000</v>
      </c>
      <c r="K1060" s="16">
        <v>9973.1200000000008</v>
      </c>
      <c r="L1060" s="61" t="s">
        <v>102</v>
      </c>
      <c r="M1060" s="61" t="s">
        <v>102</v>
      </c>
      <c r="N1060" s="61" t="s">
        <v>102</v>
      </c>
      <c r="O1060" s="61" t="s">
        <v>102</v>
      </c>
      <c r="P1060" s="17">
        <v>0</v>
      </c>
      <c r="Q1060" s="16">
        <v>0</v>
      </c>
      <c r="R1060" s="16">
        <v>9973.1200000000008</v>
      </c>
      <c r="S1060" s="16">
        <f t="shared" si="261"/>
        <v>9973.1200000000008</v>
      </c>
      <c r="T1060" s="16">
        <v>0</v>
      </c>
      <c r="U1060" s="16">
        <v>0</v>
      </c>
      <c r="V1060" s="16">
        <f t="shared" si="262"/>
        <v>9973.1200000000008</v>
      </c>
      <c r="W1060" s="79">
        <f t="shared" si="263"/>
        <v>2.0496446103179764E-4</v>
      </c>
      <c r="X1060" s="75">
        <f t="shared" si="264"/>
        <v>9223.4</v>
      </c>
      <c r="Y1060" s="75">
        <f t="shared" si="265"/>
        <v>32.590000000000003</v>
      </c>
      <c r="Z1060" s="82">
        <f t="shared" si="266"/>
        <v>9255.99</v>
      </c>
    </row>
    <row r="1061" spans="1:26" s="5" customFormat="1" ht="15" x14ac:dyDescent="0.2">
      <c r="A1061" s="37">
        <v>1058</v>
      </c>
      <c r="B1061" s="177">
        <v>5.2</v>
      </c>
      <c r="C1061" s="177" t="s">
        <v>205</v>
      </c>
      <c r="D1061" s="37" t="s">
        <v>453</v>
      </c>
      <c r="E1061" s="66" t="s">
        <v>469</v>
      </c>
      <c r="F1061" s="66" t="s">
        <v>45</v>
      </c>
      <c r="G1061" s="38" t="s">
        <v>183</v>
      </c>
      <c r="H1061" s="46">
        <v>0.03</v>
      </c>
      <c r="I1061" s="67" t="s">
        <v>184</v>
      </c>
      <c r="J1061" s="16">
        <v>75000</v>
      </c>
      <c r="K1061" s="16">
        <v>2420.3200000000002</v>
      </c>
      <c r="L1061" s="61" t="s">
        <v>102</v>
      </c>
      <c r="M1061" s="61" t="s">
        <v>102</v>
      </c>
      <c r="N1061" s="61" t="s">
        <v>102</v>
      </c>
      <c r="O1061" s="61" t="s">
        <v>102</v>
      </c>
      <c r="P1061" s="17">
        <v>0</v>
      </c>
      <c r="Q1061" s="16">
        <v>0</v>
      </c>
      <c r="R1061" s="16">
        <v>2420.3200000000002</v>
      </c>
      <c r="S1061" s="16">
        <f t="shared" si="261"/>
        <v>2420.3200000000002</v>
      </c>
      <c r="T1061" s="16">
        <v>0</v>
      </c>
      <c r="U1061" s="16">
        <v>0</v>
      </c>
      <c r="V1061" s="16">
        <f t="shared" si="262"/>
        <v>2420.3200000000002</v>
      </c>
      <c r="W1061" s="79">
        <f t="shared" si="263"/>
        <v>4.9741664025348179E-5</v>
      </c>
      <c r="X1061" s="75">
        <f t="shared" si="264"/>
        <v>2238.37</v>
      </c>
      <c r="Y1061" s="75">
        <f t="shared" si="265"/>
        <v>7.91</v>
      </c>
      <c r="Z1061" s="82">
        <f t="shared" si="266"/>
        <v>2246.2799999999997</v>
      </c>
    </row>
    <row r="1062" spans="1:26" s="5" customFormat="1" ht="15" x14ac:dyDescent="0.2">
      <c r="A1062" s="37">
        <v>1059</v>
      </c>
      <c r="B1062" s="177">
        <v>5.2</v>
      </c>
      <c r="C1062" s="177" t="s">
        <v>205</v>
      </c>
      <c r="D1062" s="37" t="s">
        <v>453</v>
      </c>
      <c r="E1062" s="66" t="s">
        <v>470</v>
      </c>
      <c r="F1062" s="66" t="s">
        <v>45</v>
      </c>
      <c r="G1062" s="38" t="s">
        <v>183</v>
      </c>
      <c r="H1062" s="46">
        <v>0.22</v>
      </c>
      <c r="I1062" s="67" t="s">
        <v>184</v>
      </c>
      <c r="J1062" s="16">
        <v>75000</v>
      </c>
      <c r="K1062" s="16">
        <v>16708.66</v>
      </c>
      <c r="L1062" s="61" t="s">
        <v>102</v>
      </c>
      <c r="M1062" s="61" t="s">
        <v>102</v>
      </c>
      <c r="N1062" s="61" t="s">
        <v>102</v>
      </c>
      <c r="O1062" s="61" t="s">
        <v>102</v>
      </c>
      <c r="P1062" s="17">
        <v>0</v>
      </c>
      <c r="Q1062" s="16">
        <v>0</v>
      </c>
      <c r="R1062" s="16">
        <v>16708.66</v>
      </c>
      <c r="S1062" s="16">
        <f t="shared" si="261"/>
        <v>16708.66</v>
      </c>
      <c r="T1062" s="16">
        <v>0</v>
      </c>
      <c r="U1062" s="16">
        <v>0</v>
      </c>
      <c r="V1062" s="16">
        <f t="shared" si="262"/>
        <v>16708.66</v>
      </c>
      <c r="W1062" s="79">
        <f t="shared" si="263"/>
        <v>3.4339118465069661E-4</v>
      </c>
      <c r="X1062" s="75">
        <f t="shared" si="264"/>
        <v>15452.6</v>
      </c>
      <c r="Y1062" s="75">
        <f t="shared" si="265"/>
        <v>54.6</v>
      </c>
      <c r="Z1062" s="82">
        <f t="shared" si="266"/>
        <v>15507.2</v>
      </c>
    </row>
    <row r="1063" spans="1:26" s="5" customFormat="1" ht="15" x14ac:dyDescent="0.2">
      <c r="A1063" s="37">
        <v>1060</v>
      </c>
      <c r="B1063" s="177">
        <v>5.2</v>
      </c>
      <c r="C1063" s="177" t="s">
        <v>205</v>
      </c>
      <c r="D1063" s="37" t="s">
        <v>453</v>
      </c>
      <c r="E1063" s="66" t="s">
        <v>471</v>
      </c>
      <c r="F1063" s="66" t="s">
        <v>45</v>
      </c>
      <c r="G1063" s="38" t="s">
        <v>183</v>
      </c>
      <c r="H1063" s="46">
        <v>0</v>
      </c>
      <c r="I1063" s="67" t="s">
        <v>184</v>
      </c>
      <c r="J1063" s="16">
        <v>75000</v>
      </c>
      <c r="K1063" s="16">
        <v>172.16</v>
      </c>
      <c r="L1063" s="61" t="s">
        <v>102</v>
      </c>
      <c r="M1063" s="61" t="s">
        <v>102</v>
      </c>
      <c r="N1063" s="61" t="s">
        <v>102</v>
      </c>
      <c r="O1063" s="61" t="s">
        <v>102</v>
      </c>
      <c r="P1063" s="17">
        <v>0</v>
      </c>
      <c r="Q1063" s="16">
        <v>0</v>
      </c>
      <c r="R1063" s="16">
        <v>172.16</v>
      </c>
      <c r="S1063" s="16">
        <f t="shared" si="261"/>
        <v>172.16</v>
      </c>
      <c r="T1063" s="16">
        <v>0</v>
      </c>
      <c r="U1063" s="16">
        <v>0</v>
      </c>
      <c r="V1063" s="16">
        <f t="shared" si="262"/>
        <v>172.16</v>
      </c>
      <c r="W1063" s="79">
        <f t="shared" si="263"/>
        <v>3.5381787856993878E-6</v>
      </c>
      <c r="X1063" s="75">
        <f t="shared" si="264"/>
        <v>159.22</v>
      </c>
      <c r="Y1063" s="75">
        <f t="shared" si="265"/>
        <v>0.56000000000000005</v>
      </c>
      <c r="Z1063" s="82">
        <f t="shared" si="266"/>
        <v>159.78</v>
      </c>
    </row>
    <row r="1064" spans="1:26" s="5" customFormat="1" ht="15" x14ac:dyDescent="0.2">
      <c r="A1064" s="37">
        <v>1061</v>
      </c>
      <c r="B1064" s="177">
        <v>5.2</v>
      </c>
      <c r="C1064" s="177" t="s">
        <v>205</v>
      </c>
      <c r="D1064" s="37" t="s">
        <v>453</v>
      </c>
      <c r="E1064" s="66" t="s">
        <v>472</v>
      </c>
      <c r="F1064" s="66" t="s">
        <v>45</v>
      </c>
      <c r="G1064" s="38" t="s">
        <v>183</v>
      </c>
      <c r="H1064" s="46">
        <v>0.16</v>
      </c>
      <c r="I1064" s="67" t="s">
        <v>184</v>
      </c>
      <c r="J1064" s="16">
        <v>75000</v>
      </c>
      <c r="K1064" s="16">
        <v>12229.66</v>
      </c>
      <c r="L1064" s="61" t="s">
        <v>102</v>
      </c>
      <c r="M1064" s="61" t="s">
        <v>102</v>
      </c>
      <c r="N1064" s="61" t="s">
        <v>102</v>
      </c>
      <c r="O1064" s="61" t="s">
        <v>102</v>
      </c>
      <c r="P1064" s="17">
        <v>0</v>
      </c>
      <c r="Q1064" s="16">
        <v>0</v>
      </c>
      <c r="R1064" s="16">
        <v>12229.66</v>
      </c>
      <c r="S1064" s="16">
        <f t="shared" si="261"/>
        <v>12229.66</v>
      </c>
      <c r="T1064" s="16">
        <v>0</v>
      </c>
      <c r="U1064" s="16">
        <v>0</v>
      </c>
      <c r="V1064" s="16">
        <f t="shared" si="262"/>
        <v>12229.66</v>
      </c>
      <c r="W1064" s="79">
        <f t="shared" si="263"/>
        <v>2.5134016942562947E-4</v>
      </c>
      <c r="X1064" s="75">
        <f t="shared" si="264"/>
        <v>11310.31</v>
      </c>
      <c r="Y1064" s="75">
        <f t="shared" si="265"/>
        <v>39.96</v>
      </c>
      <c r="Z1064" s="82">
        <f t="shared" si="266"/>
        <v>11350.269999999999</v>
      </c>
    </row>
    <row r="1065" spans="1:26" s="5" customFormat="1" ht="15" x14ac:dyDescent="0.2">
      <c r="A1065" s="37">
        <v>1062</v>
      </c>
      <c r="B1065" s="177">
        <v>5.2</v>
      </c>
      <c r="C1065" s="177" t="s">
        <v>205</v>
      </c>
      <c r="D1065" s="37" t="s">
        <v>453</v>
      </c>
      <c r="E1065" s="66" t="s">
        <v>473</v>
      </c>
      <c r="F1065" s="66" t="s">
        <v>45</v>
      </c>
      <c r="G1065" s="38" t="s">
        <v>183</v>
      </c>
      <c r="H1065" s="46">
        <v>0.5</v>
      </c>
      <c r="I1065" s="67" t="s">
        <v>184</v>
      </c>
      <c r="J1065" s="16">
        <v>75000</v>
      </c>
      <c r="K1065" s="16">
        <v>37634.22</v>
      </c>
      <c r="L1065" s="61" t="s">
        <v>102</v>
      </c>
      <c r="M1065" s="61" t="s">
        <v>102</v>
      </c>
      <c r="N1065" s="61" t="s">
        <v>102</v>
      </c>
      <c r="O1065" s="61" t="s">
        <v>102</v>
      </c>
      <c r="P1065" s="17">
        <v>0</v>
      </c>
      <c r="Q1065" s="16">
        <v>0</v>
      </c>
      <c r="R1065" s="16">
        <v>37634.22</v>
      </c>
      <c r="S1065" s="16">
        <f t="shared" si="261"/>
        <v>37634.22</v>
      </c>
      <c r="T1065" s="16">
        <v>0</v>
      </c>
      <c r="U1065" s="16">
        <v>0</v>
      </c>
      <c r="V1065" s="16">
        <f t="shared" si="262"/>
        <v>37634.22</v>
      </c>
      <c r="W1065" s="79">
        <f t="shared" si="263"/>
        <v>7.7344678682820405E-4</v>
      </c>
      <c r="X1065" s="75">
        <f t="shared" si="264"/>
        <v>34805.11</v>
      </c>
      <c r="Y1065" s="75">
        <f t="shared" si="265"/>
        <v>122.98</v>
      </c>
      <c r="Z1065" s="82">
        <f t="shared" si="266"/>
        <v>34928.090000000004</v>
      </c>
    </row>
    <row r="1066" spans="1:26" s="5" customFormat="1" ht="15" x14ac:dyDescent="0.2">
      <c r="A1066" s="37">
        <v>1063</v>
      </c>
      <c r="B1066" s="177">
        <v>5.2</v>
      </c>
      <c r="C1066" s="177" t="s">
        <v>205</v>
      </c>
      <c r="D1066" s="37" t="s">
        <v>453</v>
      </c>
      <c r="E1066" s="66" t="s">
        <v>474</v>
      </c>
      <c r="F1066" s="66" t="s">
        <v>45</v>
      </c>
      <c r="G1066" s="38" t="s">
        <v>183</v>
      </c>
      <c r="H1066" s="46">
        <v>0.22</v>
      </c>
      <c r="I1066" s="67" t="s">
        <v>184</v>
      </c>
      <c r="J1066" s="16">
        <v>75000</v>
      </c>
      <c r="K1066" s="16">
        <v>16708.66</v>
      </c>
      <c r="L1066" s="61" t="s">
        <v>102</v>
      </c>
      <c r="M1066" s="61" t="s">
        <v>102</v>
      </c>
      <c r="N1066" s="61" t="s">
        <v>102</v>
      </c>
      <c r="O1066" s="61" t="s">
        <v>102</v>
      </c>
      <c r="P1066" s="17">
        <v>0</v>
      </c>
      <c r="Q1066" s="16">
        <v>0</v>
      </c>
      <c r="R1066" s="16">
        <v>16708.66</v>
      </c>
      <c r="S1066" s="16">
        <f t="shared" si="261"/>
        <v>16708.66</v>
      </c>
      <c r="T1066" s="16">
        <v>0</v>
      </c>
      <c r="U1066" s="16">
        <v>0</v>
      </c>
      <c r="V1066" s="16">
        <f t="shared" si="262"/>
        <v>16708.66</v>
      </c>
      <c r="W1066" s="79">
        <f t="shared" si="263"/>
        <v>3.4339118465069661E-4</v>
      </c>
      <c r="X1066" s="75">
        <f t="shared" si="264"/>
        <v>15452.6</v>
      </c>
      <c r="Y1066" s="75">
        <f t="shared" si="265"/>
        <v>54.6</v>
      </c>
      <c r="Z1066" s="82">
        <f t="shared" si="266"/>
        <v>15507.2</v>
      </c>
    </row>
    <row r="1067" spans="1:26" s="5" customFormat="1" ht="15" x14ac:dyDescent="0.2">
      <c r="A1067" s="37">
        <v>1064</v>
      </c>
      <c r="B1067" s="177">
        <v>5.2</v>
      </c>
      <c r="C1067" s="177" t="s">
        <v>205</v>
      </c>
      <c r="D1067" s="37" t="s">
        <v>453</v>
      </c>
      <c r="E1067" s="66" t="s">
        <v>475</v>
      </c>
      <c r="F1067" s="66" t="s">
        <v>45</v>
      </c>
      <c r="G1067" s="38" t="s">
        <v>183</v>
      </c>
      <c r="H1067" s="46">
        <v>7.0000000000000007E-2</v>
      </c>
      <c r="I1067" s="67" t="s">
        <v>184</v>
      </c>
      <c r="J1067" s="16">
        <v>75000</v>
      </c>
      <c r="K1067" s="16">
        <v>5432.9</v>
      </c>
      <c r="L1067" s="61" t="s">
        <v>102</v>
      </c>
      <c r="M1067" s="61" t="s">
        <v>102</v>
      </c>
      <c r="N1067" s="61" t="s">
        <v>102</v>
      </c>
      <c r="O1067" s="61" t="s">
        <v>102</v>
      </c>
      <c r="P1067" s="17">
        <v>0</v>
      </c>
      <c r="Q1067" s="16">
        <v>0</v>
      </c>
      <c r="R1067" s="16">
        <v>5432.9</v>
      </c>
      <c r="S1067" s="16">
        <f t="shared" si="261"/>
        <v>5432.9</v>
      </c>
      <c r="T1067" s="16">
        <v>0</v>
      </c>
      <c r="U1067" s="16">
        <v>0</v>
      </c>
      <c r="V1067" s="16">
        <f t="shared" si="262"/>
        <v>5432.9</v>
      </c>
      <c r="W1067" s="79">
        <f t="shared" si="263"/>
        <v>1.1165527140349792E-4</v>
      </c>
      <c r="X1067" s="75">
        <f t="shared" si="264"/>
        <v>5024.49</v>
      </c>
      <c r="Y1067" s="75">
        <f t="shared" si="265"/>
        <v>17.75</v>
      </c>
      <c r="Z1067" s="82">
        <f t="shared" si="266"/>
        <v>5042.24</v>
      </c>
    </row>
    <row r="1068" spans="1:26" s="5" customFormat="1" ht="15" x14ac:dyDescent="0.2">
      <c r="A1068" s="37">
        <v>1065</v>
      </c>
      <c r="B1068" s="177">
        <v>5.2</v>
      </c>
      <c r="C1068" s="177" t="s">
        <v>205</v>
      </c>
      <c r="D1068" s="37" t="s">
        <v>453</v>
      </c>
      <c r="E1068" s="66" t="s">
        <v>476</v>
      </c>
      <c r="F1068" s="66" t="s">
        <v>45</v>
      </c>
      <c r="G1068" s="38" t="s">
        <v>183</v>
      </c>
      <c r="H1068" s="46">
        <v>0.38</v>
      </c>
      <c r="I1068" s="67" t="s">
        <v>184</v>
      </c>
      <c r="J1068" s="16">
        <v>75000</v>
      </c>
      <c r="K1068" s="16">
        <v>28419.33</v>
      </c>
      <c r="L1068" s="61" t="s">
        <v>102</v>
      </c>
      <c r="M1068" s="61" t="s">
        <v>102</v>
      </c>
      <c r="N1068" s="61" t="s">
        <v>102</v>
      </c>
      <c r="O1068" s="61" t="s">
        <v>102</v>
      </c>
      <c r="P1068" s="17">
        <v>0</v>
      </c>
      <c r="Q1068" s="16">
        <v>0</v>
      </c>
      <c r="R1068" s="16">
        <v>28419.33</v>
      </c>
      <c r="S1068" s="16">
        <f t="shared" si="261"/>
        <v>28419.33</v>
      </c>
      <c r="T1068" s="16">
        <v>0</v>
      </c>
      <c r="U1068" s="16">
        <v>0</v>
      </c>
      <c r="V1068" s="16">
        <f t="shared" si="262"/>
        <v>28419.33</v>
      </c>
      <c r="W1068" s="79">
        <f t="shared" si="263"/>
        <v>5.8406523297972919E-4</v>
      </c>
      <c r="X1068" s="75">
        <f t="shared" si="264"/>
        <v>26282.94</v>
      </c>
      <c r="Y1068" s="75">
        <f t="shared" si="265"/>
        <v>92.87</v>
      </c>
      <c r="Z1068" s="82">
        <f t="shared" si="266"/>
        <v>26375.809999999998</v>
      </c>
    </row>
    <row r="1069" spans="1:26" s="5" customFormat="1" ht="15" x14ac:dyDescent="0.2">
      <c r="A1069" s="37">
        <v>1066</v>
      </c>
      <c r="B1069" s="177">
        <v>5.2</v>
      </c>
      <c r="C1069" s="177" t="s">
        <v>205</v>
      </c>
      <c r="D1069" s="37" t="s">
        <v>453</v>
      </c>
      <c r="E1069" s="66" t="s">
        <v>477</v>
      </c>
      <c r="F1069" s="66" t="s">
        <v>45</v>
      </c>
      <c r="G1069" s="38" t="s">
        <v>183</v>
      </c>
      <c r="H1069" s="46">
        <v>0.33</v>
      </c>
      <c r="I1069" s="67" t="s">
        <v>184</v>
      </c>
      <c r="J1069" s="16">
        <v>75000</v>
      </c>
      <c r="K1069" s="16">
        <v>25010.240000000002</v>
      </c>
      <c r="L1069" s="61" t="s">
        <v>102</v>
      </c>
      <c r="M1069" s="61" t="s">
        <v>102</v>
      </c>
      <c r="N1069" s="61" t="s">
        <v>102</v>
      </c>
      <c r="O1069" s="61" t="s">
        <v>102</v>
      </c>
      <c r="P1069" s="17">
        <v>0</v>
      </c>
      <c r="Q1069" s="16">
        <v>0</v>
      </c>
      <c r="R1069" s="16">
        <v>25010.240000000002</v>
      </c>
      <c r="S1069" s="16">
        <f t="shared" si="261"/>
        <v>25010.240000000002</v>
      </c>
      <c r="T1069" s="16">
        <v>0</v>
      </c>
      <c r="U1069" s="16">
        <v>0</v>
      </c>
      <c r="V1069" s="16">
        <f t="shared" si="262"/>
        <v>25010.240000000002</v>
      </c>
      <c r="W1069" s="79">
        <f t="shared" si="263"/>
        <v>5.1400267537900939E-4</v>
      </c>
      <c r="X1069" s="75">
        <f t="shared" si="264"/>
        <v>23130.12</v>
      </c>
      <c r="Y1069" s="75">
        <f t="shared" si="265"/>
        <v>81.73</v>
      </c>
      <c r="Z1069" s="82">
        <f t="shared" si="266"/>
        <v>23211.85</v>
      </c>
    </row>
    <row r="1070" spans="1:26" s="5" customFormat="1" ht="15" x14ac:dyDescent="0.2">
      <c r="A1070" s="37">
        <v>1067</v>
      </c>
      <c r="B1070" s="177">
        <v>5.2</v>
      </c>
      <c r="C1070" s="177" t="s">
        <v>205</v>
      </c>
      <c r="D1070" s="37" t="s">
        <v>453</v>
      </c>
      <c r="E1070" s="66" t="s">
        <v>477</v>
      </c>
      <c r="F1070" s="66" t="s">
        <v>45</v>
      </c>
      <c r="G1070" s="38" t="s">
        <v>183</v>
      </c>
      <c r="H1070" s="46">
        <v>0.17</v>
      </c>
      <c r="I1070" s="67" t="s">
        <v>184</v>
      </c>
      <c r="J1070" s="16">
        <v>75000</v>
      </c>
      <c r="K1070" s="16">
        <v>12762.92</v>
      </c>
      <c r="L1070" s="61" t="s">
        <v>102</v>
      </c>
      <c r="M1070" s="61" t="s">
        <v>102</v>
      </c>
      <c r="N1070" s="61" t="s">
        <v>102</v>
      </c>
      <c r="O1070" s="61" t="s">
        <v>102</v>
      </c>
      <c r="P1070" s="17">
        <v>0</v>
      </c>
      <c r="Q1070" s="16">
        <v>0</v>
      </c>
      <c r="R1070" s="16">
        <v>12762.92</v>
      </c>
      <c r="S1070" s="16">
        <f t="shared" si="261"/>
        <v>12762.92</v>
      </c>
      <c r="T1070" s="16">
        <v>0</v>
      </c>
      <c r="U1070" s="16">
        <v>0</v>
      </c>
      <c r="V1070" s="16">
        <f t="shared" si="262"/>
        <v>12762.92</v>
      </c>
      <c r="W1070" s="79">
        <f t="shared" si="263"/>
        <v>2.6229956312487471E-4</v>
      </c>
      <c r="X1070" s="75">
        <f t="shared" si="264"/>
        <v>11803.48</v>
      </c>
      <c r="Y1070" s="75">
        <f t="shared" si="265"/>
        <v>41.71</v>
      </c>
      <c r="Z1070" s="82">
        <f t="shared" si="266"/>
        <v>11845.189999999999</v>
      </c>
    </row>
    <row r="1071" spans="1:26" s="5" customFormat="1" ht="15" x14ac:dyDescent="0.2">
      <c r="A1071" s="37">
        <v>1068</v>
      </c>
      <c r="B1071" s="177">
        <v>5.2</v>
      </c>
      <c r="C1071" s="177" t="s">
        <v>205</v>
      </c>
      <c r="D1071" s="37" t="s">
        <v>453</v>
      </c>
      <c r="E1071" s="66" t="s">
        <v>478</v>
      </c>
      <c r="F1071" s="66" t="s">
        <v>45</v>
      </c>
      <c r="G1071" s="38" t="s">
        <v>183</v>
      </c>
      <c r="H1071" s="46">
        <v>0.44</v>
      </c>
      <c r="I1071" s="67" t="s">
        <v>184</v>
      </c>
      <c r="J1071" s="16">
        <v>75000</v>
      </c>
      <c r="K1071" s="16">
        <v>32708.31</v>
      </c>
      <c r="L1071" s="61" t="s">
        <v>102</v>
      </c>
      <c r="M1071" s="61" t="s">
        <v>102</v>
      </c>
      <c r="N1071" s="61" t="s">
        <v>102</v>
      </c>
      <c r="O1071" s="61" t="s">
        <v>102</v>
      </c>
      <c r="P1071" s="17">
        <v>0</v>
      </c>
      <c r="Q1071" s="16">
        <v>0</v>
      </c>
      <c r="R1071" s="16">
        <v>32708.31</v>
      </c>
      <c r="S1071" s="16">
        <f t="shared" si="261"/>
        <v>32708.31</v>
      </c>
      <c r="T1071" s="16">
        <v>0</v>
      </c>
      <c r="U1071" s="16">
        <v>0</v>
      </c>
      <c r="V1071" s="16">
        <f t="shared" si="262"/>
        <v>32708.31</v>
      </c>
      <c r="W1071" s="79">
        <f t="shared" si="263"/>
        <v>6.7221101625278311E-4</v>
      </c>
      <c r="X1071" s="75">
        <f t="shared" si="264"/>
        <v>30249.5</v>
      </c>
      <c r="Y1071" s="75">
        <f t="shared" si="265"/>
        <v>106.88</v>
      </c>
      <c r="Z1071" s="82">
        <f t="shared" si="266"/>
        <v>30356.38</v>
      </c>
    </row>
    <row r="1072" spans="1:26" s="5" customFormat="1" ht="15" x14ac:dyDescent="0.2">
      <c r="A1072" s="37">
        <v>1069</v>
      </c>
      <c r="B1072" s="177">
        <v>5.2</v>
      </c>
      <c r="C1072" s="177" t="s">
        <v>205</v>
      </c>
      <c r="D1072" s="37" t="s">
        <v>453</v>
      </c>
      <c r="E1072" s="66" t="s">
        <v>479</v>
      </c>
      <c r="F1072" s="66" t="s">
        <v>45</v>
      </c>
      <c r="G1072" s="38" t="s">
        <v>183</v>
      </c>
      <c r="H1072" s="46">
        <v>0.08</v>
      </c>
      <c r="I1072" s="67" t="s">
        <v>184</v>
      </c>
      <c r="J1072" s="16">
        <v>75000</v>
      </c>
      <c r="K1072" s="16">
        <v>5965.25</v>
      </c>
      <c r="L1072" s="61" t="s">
        <v>102</v>
      </c>
      <c r="M1072" s="61" t="s">
        <v>102</v>
      </c>
      <c r="N1072" s="61" t="s">
        <v>102</v>
      </c>
      <c r="O1072" s="61" t="s">
        <v>102</v>
      </c>
      <c r="P1072" s="17">
        <v>0</v>
      </c>
      <c r="Q1072" s="16">
        <v>0</v>
      </c>
      <c r="R1072" s="16">
        <v>5965.25</v>
      </c>
      <c r="S1072" s="16">
        <f t="shared" si="261"/>
        <v>5965.25</v>
      </c>
      <c r="T1072" s="16">
        <v>0</v>
      </c>
      <c r="U1072" s="16">
        <v>0</v>
      </c>
      <c r="V1072" s="16">
        <f t="shared" si="262"/>
        <v>5965.25</v>
      </c>
      <c r="W1072" s="79">
        <f t="shared" si="263"/>
        <v>1.2259596306571371E-4</v>
      </c>
      <c r="X1072" s="75">
        <f t="shared" si="264"/>
        <v>5516.82</v>
      </c>
      <c r="Y1072" s="75">
        <f t="shared" si="265"/>
        <v>19.489999999999998</v>
      </c>
      <c r="Z1072" s="82">
        <f t="shared" si="266"/>
        <v>5536.3099999999995</v>
      </c>
    </row>
    <row r="1073" spans="1:26" s="5" customFormat="1" ht="15" x14ac:dyDescent="0.2">
      <c r="A1073" s="37">
        <v>1070</v>
      </c>
      <c r="B1073" s="177">
        <v>5.2</v>
      </c>
      <c r="C1073" s="177" t="s">
        <v>205</v>
      </c>
      <c r="D1073" s="37" t="s">
        <v>453</v>
      </c>
      <c r="E1073" s="66" t="s">
        <v>480</v>
      </c>
      <c r="F1073" s="66" t="s">
        <v>45</v>
      </c>
      <c r="G1073" s="38" t="s">
        <v>183</v>
      </c>
      <c r="H1073" s="46">
        <v>0.09</v>
      </c>
      <c r="I1073" s="67" t="s">
        <v>184</v>
      </c>
      <c r="J1073" s="16">
        <v>75000</v>
      </c>
      <c r="K1073" s="16">
        <v>6769.44</v>
      </c>
      <c r="L1073" s="61" t="s">
        <v>102</v>
      </c>
      <c r="M1073" s="61" t="s">
        <v>102</v>
      </c>
      <c r="N1073" s="61" t="s">
        <v>102</v>
      </c>
      <c r="O1073" s="61" t="s">
        <v>102</v>
      </c>
      <c r="P1073" s="17">
        <v>0</v>
      </c>
      <c r="Q1073" s="16">
        <v>0</v>
      </c>
      <c r="R1073" s="16">
        <v>6769.44</v>
      </c>
      <c r="S1073" s="16">
        <f t="shared" si="261"/>
        <v>6769.44</v>
      </c>
      <c r="T1073" s="16">
        <v>0</v>
      </c>
      <c r="U1073" s="16">
        <v>0</v>
      </c>
      <c r="V1073" s="16">
        <f t="shared" si="262"/>
        <v>6769.44</v>
      </c>
      <c r="W1073" s="79">
        <f t="shared" si="263"/>
        <v>1.3912342587746784E-4</v>
      </c>
      <c r="X1073" s="75">
        <f t="shared" si="264"/>
        <v>6260.55</v>
      </c>
      <c r="Y1073" s="75">
        <f t="shared" si="265"/>
        <v>22.12</v>
      </c>
      <c r="Z1073" s="82">
        <f t="shared" si="266"/>
        <v>6282.67</v>
      </c>
    </row>
    <row r="1074" spans="1:26" s="5" customFormat="1" ht="15" x14ac:dyDescent="0.2">
      <c r="A1074" s="37">
        <v>1071</v>
      </c>
      <c r="B1074" s="177">
        <v>5.2</v>
      </c>
      <c r="C1074" s="177" t="s">
        <v>205</v>
      </c>
      <c r="D1074" s="37" t="s">
        <v>453</v>
      </c>
      <c r="E1074" s="66" t="s">
        <v>481</v>
      </c>
      <c r="F1074" s="66" t="s">
        <v>45</v>
      </c>
      <c r="G1074" s="38" t="s">
        <v>183</v>
      </c>
      <c r="H1074" s="46">
        <v>0.01</v>
      </c>
      <c r="I1074" s="67" t="s">
        <v>184</v>
      </c>
      <c r="J1074" s="16">
        <v>75000</v>
      </c>
      <c r="K1074" s="16">
        <v>479.25</v>
      </c>
      <c r="L1074" s="61" t="s">
        <v>102</v>
      </c>
      <c r="M1074" s="61" t="s">
        <v>102</v>
      </c>
      <c r="N1074" s="61" t="s">
        <v>102</v>
      </c>
      <c r="O1074" s="61" t="s">
        <v>102</v>
      </c>
      <c r="P1074" s="17">
        <v>0</v>
      </c>
      <c r="Q1074" s="16">
        <v>0</v>
      </c>
      <c r="R1074" s="16">
        <v>479.25</v>
      </c>
      <c r="S1074" s="16">
        <f t="shared" si="261"/>
        <v>479.25</v>
      </c>
      <c r="T1074" s="16">
        <v>0</v>
      </c>
      <c r="U1074" s="16">
        <v>0</v>
      </c>
      <c r="V1074" s="16">
        <f t="shared" si="262"/>
        <v>479.25</v>
      </c>
      <c r="W1074" s="79">
        <f t="shared" si="263"/>
        <v>9.849396974015053E-6</v>
      </c>
      <c r="X1074" s="75">
        <f t="shared" si="264"/>
        <v>443.22</v>
      </c>
      <c r="Y1074" s="75">
        <f t="shared" si="265"/>
        <v>1.57</v>
      </c>
      <c r="Z1074" s="82">
        <f t="shared" si="266"/>
        <v>444.79</v>
      </c>
    </row>
    <row r="1075" spans="1:26" s="5" customFormat="1" ht="15" x14ac:dyDescent="0.2">
      <c r="A1075" s="37">
        <v>1072</v>
      </c>
      <c r="B1075" s="177">
        <v>5.2</v>
      </c>
      <c r="C1075" s="177" t="s">
        <v>205</v>
      </c>
      <c r="D1075" s="37" t="s">
        <v>453</v>
      </c>
      <c r="E1075" s="66" t="s">
        <v>482</v>
      </c>
      <c r="F1075" s="66" t="s">
        <v>45</v>
      </c>
      <c r="G1075" s="38" t="s">
        <v>183</v>
      </c>
      <c r="H1075" s="46">
        <v>0.15</v>
      </c>
      <c r="I1075" s="67" t="s">
        <v>184</v>
      </c>
      <c r="J1075" s="16">
        <v>75000</v>
      </c>
      <c r="K1075" s="16">
        <v>11053.83</v>
      </c>
      <c r="L1075" s="61" t="s">
        <v>102</v>
      </c>
      <c r="M1075" s="61" t="s">
        <v>102</v>
      </c>
      <c r="N1075" s="61" t="s">
        <v>102</v>
      </c>
      <c r="O1075" s="61" t="s">
        <v>102</v>
      </c>
      <c r="P1075" s="17">
        <v>0</v>
      </c>
      <c r="Q1075" s="16">
        <v>0</v>
      </c>
      <c r="R1075" s="16">
        <v>11053.83</v>
      </c>
      <c r="S1075" s="16">
        <f t="shared" si="261"/>
        <v>11053.83</v>
      </c>
      <c r="T1075" s="16">
        <v>0</v>
      </c>
      <c r="U1075" s="16">
        <v>0</v>
      </c>
      <c r="V1075" s="16">
        <f t="shared" si="262"/>
        <v>11053.83</v>
      </c>
      <c r="W1075" s="79">
        <f t="shared" si="263"/>
        <v>2.2717487689781287E-4</v>
      </c>
      <c r="X1075" s="75">
        <f t="shared" si="264"/>
        <v>10222.870000000001</v>
      </c>
      <c r="Y1075" s="75">
        <f t="shared" si="265"/>
        <v>36.119999999999997</v>
      </c>
      <c r="Z1075" s="82">
        <f t="shared" si="266"/>
        <v>10258.990000000002</v>
      </c>
    </row>
    <row r="1076" spans="1:26" s="5" customFormat="1" ht="15" x14ac:dyDescent="0.2">
      <c r="A1076" s="37">
        <v>1073</v>
      </c>
      <c r="B1076" s="177">
        <v>5.2</v>
      </c>
      <c r="C1076" s="177" t="s">
        <v>205</v>
      </c>
      <c r="D1076" s="37" t="s">
        <v>453</v>
      </c>
      <c r="E1076" s="66" t="s">
        <v>483</v>
      </c>
      <c r="F1076" s="66" t="s">
        <v>45</v>
      </c>
      <c r="G1076" s="38" t="s">
        <v>183</v>
      </c>
      <c r="H1076" s="46">
        <v>0.17</v>
      </c>
      <c r="I1076" s="67" t="s">
        <v>184</v>
      </c>
      <c r="J1076" s="16">
        <v>75000</v>
      </c>
      <c r="K1076" s="16">
        <v>13088.63</v>
      </c>
      <c r="L1076" s="61" t="s">
        <v>102</v>
      </c>
      <c r="M1076" s="61" t="s">
        <v>102</v>
      </c>
      <c r="N1076" s="61" t="s">
        <v>102</v>
      </c>
      <c r="O1076" s="61" t="s">
        <v>102</v>
      </c>
      <c r="P1076" s="17">
        <v>0</v>
      </c>
      <c r="Q1076" s="16">
        <v>0</v>
      </c>
      <c r="R1076" s="16">
        <v>13088.63</v>
      </c>
      <c r="S1076" s="16">
        <f t="shared" si="261"/>
        <v>13088.63</v>
      </c>
      <c r="T1076" s="16">
        <v>0</v>
      </c>
      <c r="U1076" s="16">
        <v>0</v>
      </c>
      <c r="V1076" s="16">
        <f t="shared" si="262"/>
        <v>13088.63</v>
      </c>
      <c r="W1076" s="79">
        <f t="shared" si="263"/>
        <v>2.6899345376317713E-4</v>
      </c>
      <c r="X1076" s="75">
        <f t="shared" si="264"/>
        <v>12104.71</v>
      </c>
      <c r="Y1076" s="75">
        <f t="shared" si="265"/>
        <v>42.77</v>
      </c>
      <c r="Z1076" s="82">
        <f t="shared" si="266"/>
        <v>12147.48</v>
      </c>
    </row>
    <row r="1077" spans="1:26" s="5" customFormat="1" ht="15" x14ac:dyDescent="0.2">
      <c r="A1077" s="37">
        <v>1074</v>
      </c>
      <c r="B1077" s="177">
        <v>5.2</v>
      </c>
      <c r="C1077" s="177" t="s">
        <v>205</v>
      </c>
      <c r="D1077" s="37" t="s">
        <v>453</v>
      </c>
      <c r="E1077" s="66" t="s">
        <v>484</v>
      </c>
      <c r="F1077" s="66" t="s">
        <v>45</v>
      </c>
      <c r="G1077" s="38" t="s">
        <v>183</v>
      </c>
      <c r="H1077" s="46">
        <v>0.19</v>
      </c>
      <c r="I1077" s="67" t="s">
        <v>184</v>
      </c>
      <c r="J1077" s="16">
        <v>75000</v>
      </c>
      <c r="K1077" s="16">
        <v>14182.25</v>
      </c>
      <c r="L1077" s="61" t="s">
        <v>102</v>
      </c>
      <c r="M1077" s="61" t="s">
        <v>102</v>
      </c>
      <c r="N1077" s="61" t="s">
        <v>102</v>
      </c>
      <c r="O1077" s="61" t="s">
        <v>102</v>
      </c>
      <c r="P1077" s="17">
        <v>0</v>
      </c>
      <c r="Q1077" s="16">
        <v>0</v>
      </c>
      <c r="R1077" s="16">
        <v>14182.25</v>
      </c>
      <c r="S1077" s="16">
        <f t="shared" si="261"/>
        <v>14182.25</v>
      </c>
      <c r="T1077" s="16">
        <v>0</v>
      </c>
      <c r="U1077" s="16">
        <v>0</v>
      </c>
      <c r="V1077" s="16">
        <f t="shared" si="262"/>
        <v>14182.25</v>
      </c>
      <c r="W1077" s="79">
        <f t="shared" si="263"/>
        <v>2.9146919193474174E-4</v>
      </c>
      <c r="X1077" s="75">
        <f t="shared" si="264"/>
        <v>13116.11</v>
      </c>
      <c r="Y1077" s="75">
        <f t="shared" si="265"/>
        <v>46.34</v>
      </c>
      <c r="Z1077" s="82">
        <f t="shared" si="266"/>
        <v>13162.45</v>
      </c>
    </row>
    <row r="1078" spans="1:26" s="5" customFormat="1" ht="15" x14ac:dyDescent="0.2">
      <c r="A1078" s="37">
        <v>1075</v>
      </c>
      <c r="B1078" s="177">
        <v>5.2</v>
      </c>
      <c r="C1078" s="177" t="s">
        <v>205</v>
      </c>
      <c r="D1078" s="37" t="s">
        <v>453</v>
      </c>
      <c r="E1078" s="66" t="s">
        <v>485</v>
      </c>
      <c r="F1078" s="66" t="s">
        <v>45</v>
      </c>
      <c r="G1078" s="38" t="s">
        <v>183</v>
      </c>
      <c r="H1078" s="46">
        <v>0.02</v>
      </c>
      <c r="I1078" s="67" t="s">
        <v>184</v>
      </c>
      <c r="J1078" s="16">
        <v>75000</v>
      </c>
      <c r="K1078" s="16">
        <v>1643.61</v>
      </c>
      <c r="L1078" s="61" t="s">
        <v>102</v>
      </c>
      <c r="M1078" s="61" t="s">
        <v>102</v>
      </c>
      <c r="N1078" s="61" t="s">
        <v>102</v>
      </c>
      <c r="O1078" s="61" t="s">
        <v>102</v>
      </c>
      <c r="P1078" s="17">
        <v>0</v>
      </c>
      <c r="Q1078" s="16">
        <v>0</v>
      </c>
      <c r="R1078" s="16">
        <v>1643.61</v>
      </c>
      <c r="S1078" s="16">
        <f t="shared" si="261"/>
        <v>1643.61</v>
      </c>
      <c r="T1078" s="16">
        <v>0</v>
      </c>
      <c r="U1078" s="16">
        <v>0</v>
      </c>
      <c r="V1078" s="16">
        <f t="shared" si="262"/>
        <v>1643.61</v>
      </c>
      <c r="W1078" s="79">
        <f t="shared" si="263"/>
        <v>3.3778961628504704E-5</v>
      </c>
      <c r="X1078" s="75">
        <f t="shared" si="264"/>
        <v>1520.05</v>
      </c>
      <c r="Y1078" s="75">
        <f t="shared" si="265"/>
        <v>5.37</v>
      </c>
      <c r="Z1078" s="82">
        <f t="shared" si="266"/>
        <v>1525.4199999999998</v>
      </c>
    </row>
    <row r="1079" spans="1:26" s="5" customFormat="1" ht="15" x14ac:dyDescent="0.2">
      <c r="A1079" s="37">
        <v>1076</v>
      </c>
      <c r="B1079" s="177">
        <v>5.2</v>
      </c>
      <c r="C1079" s="177" t="s">
        <v>205</v>
      </c>
      <c r="D1079" s="37" t="s">
        <v>453</v>
      </c>
      <c r="E1079" s="66" t="s">
        <v>486</v>
      </c>
      <c r="F1079" s="66" t="s">
        <v>45</v>
      </c>
      <c r="G1079" s="38" t="s">
        <v>183</v>
      </c>
      <c r="H1079" s="46">
        <v>0.42</v>
      </c>
      <c r="I1079" s="67" t="s">
        <v>184</v>
      </c>
      <c r="J1079" s="16">
        <v>75000</v>
      </c>
      <c r="K1079" s="16">
        <v>31852.62</v>
      </c>
      <c r="L1079" s="61" t="s">
        <v>102</v>
      </c>
      <c r="M1079" s="61" t="s">
        <v>102</v>
      </c>
      <c r="N1079" s="61" t="s">
        <v>102</v>
      </c>
      <c r="O1079" s="61" t="s">
        <v>102</v>
      </c>
      <c r="P1079" s="17">
        <v>0</v>
      </c>
      <c r="Q1079" s="16">
        <v>0</v>
      </c>
      <c r="R1079" s="16">
        <v>31852.62</v>
      </c>
      <c r="S1079" s="16">
        <f t="shared" si="261"/>
        <v>31852.62</v>
      </c>
      <c r="T1079" s="16">
        <v>0</v>
      </c>
      <c r="U1079" s="16">
        <v>0</v>
      </c>
      <c r="V1079" s="16">
        <f t="shared" si="262"/>
        <v>31852.62</v>
      </c>
      <c r="W1079" s="79">
        <f t="shared" si="263"/>
        <v>6.546251414552976E-4</v>
      </c>
      <c r="X1079" s="75">
        <f t="shared" si="264"/>
        <v>29458.13</v>
      </c>
      <c r="Y1079" s="75">
        <f t="shared" si="265"/>
        <v>104.09</v>
      </c>
      <c r="Z1079" s="82">
        <f t="shared" si="266"/>
        <v>29562.22</v>
      </c>
    </row>
    <row r="1080" spans="1:26" s="5" customFormat="1" ht="15" x14ac:dyDescent="0.2">
      <c r="A1080" s="37">
        <v>1077</v>
      </c>
      <c r="B1080" s="177">
        <v>5.2</v>
      </c>
      <c r="C1080" s="177" t="s">
        <v>205</v>
      </c>
      <c r="D1080" s="37" t="s">
        <v>453</v>
      </c>
      <c r="E1080" s="66" t="s">
        <v>487</v>
      </c>
      <c r="F1080" s="66" t="s">
        <v>45</v>
      </c>
      <c r="G1080" s="38" t="s">
        <v>183</v>
      </c>
      <c r="H1080" s="46">
        <v>0.12</v>
      </c>
      <c r="I1080" s="67" t="s">
        <v>184</v>
      </c>
      <c r="J1080" s="16">
        <v>75000</v>
      </c>
      <c r="K1080" s="16">
        <v>8630.64</v>
      </c>
      <c r="L1080" s="61" t="s">
        <v>102</v>
      </c>
      <c r="M1080" s="61" t="s">
        <v>102</v>
      </c>
      <c r="N1080" s="61" t="s">
        <v>102</v>
      </c>
      <c r="O1080" s="61" t="s">
        <v>102</v>
      </c>
      <c r="P1080" s="17">
        <v>0</v>
      </c>
      <c r="Q1080" s="16">
        <v>0</v>
      </c>
      <c r="R1080" s="16">
        <v>8630.64</v>
      </c>
      <c r="S1080" s="16">
        <f t="shared" si="261"/>
        <v>8630.64</v>
      </c>
      <c r="T1080" s="16">
        <v>0</v>
      </c>
      <c r="U1080" s="16">
        <v>0</v>
      </c>
      <c r="V1080" s="16">
        <f t="shared" si="262"/>
        <v>8630.64</v>
      </c>
      <c r="W1080" s="79">
        <f t="shared" si="263"/>
        <v>1.7737422952491034E-4</v>
      </c>
      <c r="X1080" s="75">
        <f t="shared" si="264"/>
        <v>7981.84</v>
      </c>
      <c r="Y1080" s="75">
        <f t="shared" si="265"/>
        <v>28.2</v>
      </c>
      <c r="Z1080" s="82">
        <f t="shared" si="266"/>
        <v>8010.04</v>
      </c>
    </row>
    <row r="1081" spans="1:26" s="5" customFormat="1" ht="15" x14ac:dyDescent="0.2">
      <c r="A1081" s="37">
        <v>1078</v>
      </c>
      <c r="B1081" s="177">
        <v>5.2</v>
      </c>
      <c r="C1081" s="177" t="s">
        <v>205</v>
      </c>
      <c r="D1081" s="37" t="s">
        <v>453</v>
      </c>
      <c r="E1081" s="66" t="s">
        <v>488</v>
      </c>
      <c r="F1081" s="66" t="s">
        <v>45</v>
      </c>
      <c r="G1081" s="38" t="s">
        <v>183</v>
      </c>
      <c r="H1081" s="46">
        <v>0.09</v>
      </c>
      <c r="I1081" s="67" t="s">
        <v>184</v>
      </c>
      <c r="J1081" s="16">
        <v>75000</v>
      </c>
      <c r="K1081" s="16">
        <v>7113.03</v>
      </c>
      <c r="L1081" s="61" t="s">
        <v>102</v>
      </c>
      <c r="M1081" s="61" t="s">
        <v>102</v>
      </c>
      <c r="N1081" s="61" t="s">
        <v>102</v>
      </c>
      <c r="O1081" s="61" t="s">
        <v>102</v>
      </c>
      <c r="P1081" s="17">
        <v>0</v>
      </c>
      <c r="Q1081" s="16">
        <v>0</v>
      </c>
      <c r="R1081" s="16">
        <v>7113.03</v>
      </c>
      <c r="S1081" s="16">
        <f t="shared" si="261"/>
        <v>7113.03</v>
      </c>
      <c r="T1081" s="16">
        <v>0</v>
      </c>
      <c r="U1081" s="16">
        <v>0</v>
      </c>
      <c r="V1081" s="16">
        <f t="shared" si="262"/>
        <v>7113.03</v>
      </c>
      <c r="W1081" s="79">
        <f t="shared" si="263"/>
        <v>1.4618478071586497E-4</v>
      </c>
      <c r="X1081" s="75">
        <f t="shared" si="264"/>
        <v>6578.32</v>
      </c>
      <c r="Y1081" s="75">
        <f t="shared" si="265"/>
        <v>23.24</v>
      </c>
      <c r="Z1081" s="82">
        <f t="shared" si="266"/>
        <v>6601.5599999999995</v>
      </c>
    </row>
    <row r="1082" spans="1:26" s="5" customFormat="1" ht="15" x14ac:dyDescent="0.2">
      <c r="A1082" s="37">
        <v>1079</v>
      </c>
      <c r="B1082" s="177">
        <v>5.2</v>
      </c>
      <c r="C1082" s="177" t="s">
        <v>205</v>
      </c>
      <c r="D1082" s="37" t="s">
        <v>453</v>
      </c>
      <c r="E1082" s="66" t="s">
        <v>489</v>
      </c>
      <c r="F1082" s="66" t="s">
        <v>45</v>
      </c>
      <c r="G1082" s="38" t="s">
        <v>183</v>
      </c>
      <c r="H1082" s="46">
        <v>0.05</v>
      </c>
      <c r="I1082" s="67" t="s">
        <v>184</v>
      </c>
      <c r="J1082" s="16">
        <v>75000</v>
      </c>
      <c r="K1082" s="16">
        <v>3617.69</v>
      </c>
      <c r="L1082" s="61" t="s">
        <v>102</v>
      </c>
      <c r="M1082" s="61" t="s">
        <v>102</v>
      </c>
      <c r="N1082" s="61" t="s">
        <v>102</v>
      </c>
      <c r="O1082" s="61" t="s">
        <v>102</v>
      </c>
      <c r="P1082" s="17">
        <v>0</v>
      </c>
      <c r="Q1082" s="16">
        <v>0</v>
      </c>
      <c r="R1082" s="16">
        <v>3617.69</v>
      </c>
      <c r="S1082" s="16">
        <f t="shared" si="261"/>
        <v>3617.69</v>
      </c>
      <c r="T1082" s="16">
        <v>0</v>
      </c>
      <c r="U1082" s="16">
        <v>0</v>
      </c>
      <c r="V1082" s="16">
        <f t="shared" si="262"/>
        <v>3617.69</v>
      </c>
      <c r="W1082" s="79">
        <f t="shared" si="263"/>
        <v>7.4349639935158103E-5</v>
      </c>
      <c r="X1082" s="75">
        <f t="shared" si="264"/>
        <v>3345.73</v>
      </c>
      <c r="Y1082" s="75">
        <f t="shared" si="265"/>
        <v>11.82</v>
      </c>
      <c r="Z1082" s="82">
        <f t="shared" si="266"/>
        <v>3357.55</v>
      </c>
    </row>
    <row r="1083" spans="1:26" s="5" customFormat="1" ht="15" x14ac:dyDescent="0.2">
      <c r="A1083" s="37">
        <v>1080</v>
      </c>
      <c r="B1083" s="177">
        <v>5.2</v>
      </c>
      <c r="C1083" s="177" t="s">
        <v>205</v>
      </c>
      <c r="D1083" s="37" t="s">
        <v>453</v>
      </c>
      <c r="E1083" s="66" t="s">
        <v>490</v>
      </c>
      <c r="F1083" s="66" t="s">
        <v>45</v>
      </c>
      <c r="G1083" s="38" t="s">
        <v>183</v>
      </c>
      <c r="H1083" s="46">
        <v>0.09</v>
      </c>
      <c r="I1083" s="67" t="s">
        <v>184</v>
      </c>
      <c r="J1083" s="16">
        <v>75000</v>
      </c>
      <c r="K1083" s="16">
        <v>6597.54</v>
      </c>
      <c r="L1083" s="61" t="s">
        <v>102</v>
      </c>
      <c r="M1083" s="61" t="s">
        <v>102</v>
      </c>
      <c r="N1083" s="61" t="s">
        <v>102</v>
      </c>
      <c r="O1083" s="61" t="s">
        <v>102</v>
      </c>
      <c r="P1083" s="17">
        <v>0</v>
      </c>
      <c r="Q1083" s="16">
        <v>0</v>
      </c>
      <c r="R1083" s="16">
        <v>6597.54</v>
      </c>
      <c r="S1083" s="16">
        <f t="shared" si="261"/>
        <v>6597.54</v>
      </c>
      <c r="T1083" s="16">
        <v>0</v>
      </c>
      <c r="U1083" s="16">
        <v>0</v>
      </c>
      <c r="V1083" s="16">
        <f t="shared" si="262"/>
        <v>6597.54</v>
      </c>
      <c r="W1083" s="79">
        <f t="shared" si="263"/>
        <v>1.355905905309197E-4</v>
      </c>
      <c r="X1083" s="75">
        <f t="shared" si="264"/>
        <v>6101.58</v>
      </c>
      <c r="Y1083" s="75">
        <f t="shared" si="265"/>
        <v>21.56</v>
      </c>
      <c r="Z1083" s="82">
        <f t="shared" si="266"/>
        <v>6123.14</v>
      </c>
    </row>
    <row r="1084" spans="1:26" s="5" customFormat="1" ht="15" x14ac:dyDescent="0.2">
      <c r="A1084" s="37">
        <v>1081</v>
      </c>
      <c r="B1084" s="177">
        <v>5.2</v>
      </c>
      <c r="C1084" s="177" t="s">
        <v>205</v>
      </c>
      <c r="D1084" s="37" t="s">
        <v>453</v>
      </c>
      <c r="E1084" s="66" t="s">
        <v>491</v>
      </c>
      <c r="F1084" s="66" t="s">
        <v>45</v>
      </c>
      <c r="G1084" s="38" t="s">
        <v>183</v>
      </c>
      <c r="H1084" s="46">
        <v>0.03</v>
      </c>
      <c r="I1084" s="67" t="s">
        <v>184</v>
      </c>
      <c r="J1084" s="16">
        <v>75000</v>
      </c>
      <c r="K1084" s="16">
        <v>2238.3200000000002</v>
      </c>
      <c r="L1084" s="61" t="s">
        <v>102</v>
      </c>
      <c r="M1084" s="61" t="s">
        <v>102</v>
      </c>
      <c r="N1084" s="61" t="s">
        <v>102</v>
      </c>
      <c r="O1084" s="61" t="s">
        <v>102</v>
      </c>
      <c r="P1084" s="17">
        <v>0</v>
      </c>
      <c r="Q1084" s="16">
        <v>0</v>
      </c>
      <c r="R1084" s="16">
        <v>2238.3200000000002</v>
      </c>
      <c r="S1084" s="16">
        <f t="shared" si="261"/>
        <v>2238.3200000000002</v>
      </c>
      <c r="T1084" s="16">
        <v>0</v>
      </c>
      <c r="U1084" s="16">
        <v>0</v>
      </c>
      <c r="V1084" s="16">
        <f t="shared" si="262"/>
        <v>2238.3200000000002</v>
      </c>
      <c r="W1084" s="79">
        <f t="shared" si="263"/>
        <v>4.6001256619462444E-5</v>
      </c>
      <c r="X1084" s="75">
        <f t="shared" si="264"/>
        <v>2070.06</v>
      </c>
      <c r="Y1084" s="75">
        <f t="shared" si="265"/>
        <v>7.31</v>
      </c>
      <c r="Z1084" s="82">
        <f t="shared" si="266"/>
        <v>2077.37</v>
      </c>
    </row>
    <row r="1085" spans="1:26" s="5" customFormat="1" ht="15" x14ac:dyDescent="0.2">
      <c r="A1085" s="37">
        <v>1082</v>
      </c>
      <c r="B1085" s="177">
        <v>5.2</v>
      </c>
      <c r="C1085" s="177" t="s">
        <v>205</v>
      </c>
      <c r="D1085" s="37" t="s">
        <v>453</v>
      </c>
      <c r="E1085" s="66" t="s">
        <v>492</v>
      </c>
      <c r="F1085" s="66" t="s">
        <v>45</v>
      </c>
      <c r="G1085" s="38" t="s">
        <v>183</v>
      </c>
      <c r="H1085" s="46">
        <v>0.33</v>
      </c>
      <c r="I1085" s="67" t="s">
        <v>184</v>
      </c>
      <c r="J1085" s="16">
        <v>75000</v>
      </c>
      <c r="K1085" s="16">
        <v>24635.07</v>
      </c>
      <c r="L1085" s="61" t="s">
        <v>102</v>
      </c>
      <c r="M1085" s="61" t="s">
        <v>102</v>
      </c>
      <c r="N1085" s="61" t="s">
        <v>102</v>
      </c>
      <c r="O1085" s="61" t="s">
        <v>102</v>
      </c>
      <c r="P1085" s="17">
        <v>0</v>
      </c>
      <c r="Q1085" s="16">
        <v>0</v>
      </c>
      <c r="R1085" s="16">
        <v>24635.07</v>
      </c>
      <c r="S1085" s="16">
        <f t="shared" si="261"/>
        <v>24635.07</v>
      </c>
      <c r="T1085" s="16">
        <v>0</v>
      </c>
      <c r="U1085" s="16">
        <v>0</v>
      </c>
      <c r="V1085" s="16">
        <f t="shared" si="262"/>
        <v>24635.07</v>
      </c>
      <c r="W1085" s="79">
        <f t="shared" si="263"/>
        <v>5.062922982006239E-4</v>
      </c>
      <c r="X1085" s="75">
        <f t="shared" si="264"/>
        <v>22783.15</v>
      </c>
      <c r="Y1085" s="75">
        <f t="shared" si="265"/>
        <v>80.5</v>
      </c>
      <c r="Z1085" s="82">
        <f t="shared" si="266"/>
        <v>22863.65</v>
      </c>
    </row>
    <row r="1086" spans="1:26" s="5" customFormat="1" ht="15" x14ac:dyDescent="0.2">
      <c r="A1086" s="37">
        <v>1083</v>
      </c>
      <c r="B1086" s="177">
        <v>5.2</v>
      </c>
      <c r="C1086" s="177" t="s">
        <v>205</v>
      </c>
      <c r="D1086" s="37" t="s">
        <v>453</v>
      </c>
      <c r="E1086" s="66" t="s">
        <v>492</v>
      </c>
      <c r="F1086" s="66" t="s">
        <v>45</v>
      </c>
      <c r="G1086" s="38" t="s">
        <v>183</v>
      </c>
      <c r="H1086" s="46">
        <v>0.43</v>
      </c>
      <c r="I1086" s="67" t="s">
        <v>184</v>
      </c>
      <c r="J1086" s="16">
        <v>75000</v>
      </c>
      <c r="K1086" s="16">
        <v>32426.86</v>
      </c>
      <c r="L1086" s="61" t="s">
        <v>102</v>
      </c>
      <c r="M1086" s="61" t="s">
        <v>102</v>
      </c>
      <c r="N1086" s="61" t="s">
        <v>102</v>
      </c>
      <c r="O1086" s="61" t="s">
        <v>102</v>
      </c>
      <c r="P1086" s="17">
        <v>0</v>
      </c>
      <c r="Q1086" s="16">
        <v>0</v>
      </c>
      <c r="R1086" s="16">
        <v>32426.86</v>
      </c>
      <c r="S1086" s="16">
        <f t="shared" si="261"/>
        <v>32426.86</v>
      </c>
      <c r="T1086" s="16">
        <v>0</v>
      </c>
      <c r="U1086" s="16">
        <v>0</v>
      </c>
      <c r="V1086" s="16">
        <f t="shared" si="262"/>
        <v>32426.86</v>
      </c>
      <c r="W1086" s="79">
        <f t="shared" si="263"/>
        <v>6.6642674337153839E-4</v>
      </c>
      <c r="X1086" s="75">
        <f t="shared" si="264"/>
        <v>29989.200000000001</v>
      </c>
      <c r="Y1086" s="75">
        <f t="shared" si="265"/>
        <v>105.96</v>
      </c>
      <c r="Z1086" s="82">
        <f t="shared" si="266"/>
        <v>30095.16</v>
      </c>
    </row>
    <row r="1087" spans="1:26" s="5" customFormat="1" ht="15" x14ac:dyDescent="0.2">
      <c r="A1087" s="37">
        <v>1084</v>
      </c>
      <c r="B1087" s="177">
        <v>5.2</v>
      </c>
      <c r="C1087" s="177" t="s">
        <v>205</v>
      </c>
      <c r="D1087" s="37" t="s">
        <v>453</v>
      </c>
      <c r="E1087" s="66" t="s">
        <v>493</v>
      </c>
      <c r="F1087" s="66" t="s">
        <v>45</v>
      </c>
      <c r="G1087" s="38" t="s">
        <v>183</v>
      </c>
      <c r="H1087" s="46">
        <v>0.52</v>
      </c>
      <c r="I1087" s="67" t="s">
        <v>184</v>
      </c>
      <c r="J1087" s="16">
        <v>75000</v>
      </c>
      <c r="K1087" s="16">
        <v>38781.620000000003</v>
      </c>
      <c r="L1087" s="61" t="s">
        <v>102</v>
      </c>
      <c r="M1087" s="61" t="s">
        <v>102</v>
      </c>
      <c r="N1087" s="61" t="s">
        <v>102</v>
      </c>
      <c r="O1087" s="61" t="s">
        <v>102</v>
      </c>
      <c r="P1087" s="17">
        <v>0</v>
      </c>
      <c r="Q1087" s="16">
        <v>0</v>
      </c>
      <c r="R1087" s="16">
        <v>38781.620000000003</v>
      </c>
      <c r="S1087" s="16">
        <f t="shared" si="261"/>
        <v>38781.620000000003</v>
      </c>
      <c r="T1087" s="16">
        <v>0</v>
      </c>
      <c r="U1087" s="16">
        <v>0</v>
      </c>
      <c r="V1087" s="16">
        <f t="shared" si="262"/>
        <v>38781.620000000003</v>
      </c>
      <c r="W1087" s="79">
        <f t="shared" si="263"/>
        <v>7.9702779483651893E-4</v>
      </c>
      <c r="X1087" s="75">
        <f t="shared" si="264"/>
        <v>35866.25</v>
      </c>
      <c r="Y1087" s="75">
        <f t="shared" si="265"/>
        <v>126.73</v>
      </c>
      <c r="Z1087" s="82">
        <f t="shared" si="266"/>
        <v>35992.980000000003</v>
      </c>
    </row>
    <row r="1088" spans="1:26" s="5" customFormat="1" ht="15" x14ac:dyDescent="0.2">
      <c r="A1088" s="37">
        <v>1085</v>
      </c>
      <c r="B1088" s="177">
        <v>5.2</v>
      </c>
      <c r="C1088" s="177" t="s">
        <v>205</v>
      </c>
      <c r="D1088" s="37" t="s">
        <v>453</v>
      </c>
      <c r="E1088" s="66" t="s">
        <v>494</v>
      </c>
      <c r="F1088" s="66" t="s">
        <v>45</v>
      </c>
      <c r="G1088" s="38" t="s">
        <v>183</v>
      </c>
      <c r="H1088" s="46">
        <v>0.03</v>
      </c>
      <c r="I1088" s="67" t="s">
        <v>184</v>
      </c>
      <c r="J1088" s="16">
        <v>75000</v>
      </c>
      <c r="K1088" s="16">
        <v>2449.1999999999998</v>
      </c>
      <c r="L1088" s="61" t="s">
        <v>102</v>
      </c>
      <c r="M1088" s="61" t="s">
        <v>102</v>
      </c>
      <c r="N1088" s="61" t="s">
        <v>102</v>
      </c>
      <c r="O1088" s="61" t="s">
        <v>102</v>
      </c>
      <c r="P1088" s="17">
        <v>0</v>
      </c>
      <c r="Q1088" s="16">
        <v>0</v>
      </c>
      <c r="R1088" s="16">
        <v>2449.1999999999998</v>
      </c>
      <c r="S1088" s="16">
        <f t="shared" si="261"/>
        <v>2449.1999999999998</v>
      </c>
      <c r="T1088" s="16">
        <v>0</v>
      </c>
      <c r="U1088" s="16">
        <v>0</v>
      </c>
      <c r="V1088" s="16">
        <f t="shared" si="262"/>
        <v>2449.1999999999998</v>
      </c>
      <c r="W1088" s="79">
        <f t="shared" si="263"/>
        <v>5.0335196804919494E-5</v>
      </c>
      <c r="X1088" s="75">
        <f t="shared" si="264"/>
        <v>2265.08</v>
      </c>
      <c r="Y1088" s="75">
        <f t="shared" si="265"/>
        <v>8</v>
      </c>
      <c r="Z1088" s="82">
        <f t="shared" si="266"/>
        <v>2273.08</v>
      </c>
    </row>
    <row r="1089" spans="1:26" s="5" customFormat="1" ht="15" x14ac:dyDescent="0.2">
      <c r="A1089" s="37">
        <v>1086</v>
      </c>
      <c r="B1089" s="177">
        <v>5.2</v>
      </c>
      <c r="C1089" s="177" t="s">
        <v>205</v>
      </c>
      <c r="D1089" s="37" t="s">
        <v>453</v>
      </c>
      <c r="E1089" s="66" t="s">
        <v>495</v>
      </c>
      <c r="F1089" s="66" t="s">
        <v>45</v>
      </c>
      <c r="G1089" s="38" t="s">
        <v>183</v>
      </c>
      <c r="H1089" s="46">
        <v>0</v>
      </c>
      <c r="I1089" s="67" t="s">
        <v>184</v>
      </c>
      <c r="J1089" s="16">
        <v>75000</v>
      </c>
      <c r="K1089" s="16">
        <v>347.36</v>
      </c>
      <c r="L1089" s="61" t="s">
        <v>102</v>
      </c>
      <c r="M1089" s="61" t="s">
        <v>102</v>
      </c>
      <c r="N1089" s="61" t="s">
        <v>102</v>
      </c>
      <c r="O1089" s="61" t="s">
        <v>102</v>
      </c>
      <c r="P1089" s="17">
        <v>0</v>
      </c>
      <c r="Q1089" s="16">
        <v>0</v>
      </c>
      <c r="R1089" s="16">
        <v>347.36</v>
      </c>
      <c r="S1089" s="16">
        <f t="shared" si="261"/>
        <v>347.36</v>
      </c>
      <c r="T1089" s="16">
        <v>0</v>
      </c>
      <c r="U1089" s="16">
        <v>0</v>
      </c>
      <c r="V1089" s="16">
        <f t="shared" si="262"/>
        <v>347.36</v>
      </c>
      <c r="W1089" s="79">
        <f t="shared" si="263"/>
        <v>7.1388347060904932E-6</v>
      </c>
      <c r="X1089" s="75">
        <f t="shared" si="264"/>
        <v>321.25</v>
      </c>
      <c r="Y1089" s="75">
        <f t="shared" si="265"/>
        <v>1.1399999999999999</v>
      </c>
      <c r="Z1089" s="82">
        <f t="shared" si="266"/>
        <v>322.39</v>
      </c>
    </row>
    <row r="1090" spans="1:26" s="5" customFormat="1" ht="15" x14ac:dyDescent="0.2">
      <c r="A1090" s="37">
        <v>1087</v>
      </c>
      <c r="B1090" s="177">
        <v>5.2</v>
      </c>
      <c r="C1090" s="177" t="s">
        <v>205</v>
      </c>
      <c r="D1090" s="37" t="s">
        <v>453</v>
      </c>
      <c r="E1090" s="66" t="s">
        <v>496</v>
      </c>
      <c r="F1090" s="66" t="s">
        <v>45</v>
      </c>
      <c r="G1090" s="38" t="s">
        <v>183</v>
      </c>
      <c r="H1090" s="46">
        <v>0.05</v>
      </c>
      <c r="I1090" s="67" t="s">
        <v>184</v>
      </c>
      <c r="J1090" s="16">
        <v>75000</v>
      </c>
      <c r="K1090" s="16">
        <v>3492.36</v>
      </c>
      <c r="L1090" s="61" t="s">
        <v>102</v>
      </c>
      <c r="M1090" s="61" t="s">
        <v>102</v>
      </c>
      <c r="N1090" s="61" t="s">
        <v>102</v>
      </c>
      <c r="O1090" s="61" t="s">
        <v>102</v>
      </c>
      <c r="P1090" s="17">
        <v>0</v>
      </c>
      <c r="Q1090" s="16">
        <v>0</v>
      </c>
      <c r="R1090" s="16">
        <v>3492.36</v>
      </c>
      <c r="S1090" s="16">
        <f t="shared" si="261"/>
        <v>3492.36</v>
      </c>
      <c r="T1090" s="16">
        <v>0</v>
      </c>
      <c r="U1090" s="16">
        <v>0</v>
      </c>
      <c r="V1090" s="16">
        <f t="shared" si="262"/>
        <v>3492.36</v>
      </c>
      <c r="W1090" s="79">
        <f t="shared" si="263"/>
        <v>7.1773896747357772E-5</v>
      </c>
      <c r="X1090" s="75">
        <f t="shared" si="264"/>
        <v>3229.83</v>
      </c>
      <c r="Y1090" s="75">
        <f t="shared" si="265"/>
        <v>11.41</v>
      </c>
      <c r="Z1090" s="82">
        <f t="shared" si="266"/>
        <v>3241.24</v>
      </c>
    </row>
    <row r="1091" spans="1:26" s="5" customFormat="1" ht="15" x14ac:dyDescent="0.2">
      <c r="A1091" s="37">
        <v>1088</v>
      </c>
      <c r="B1091" s="177">
        <v>5.2</v>
      </c>
      <c r="C1091" s="177" t="s">
        <v>205</v>
      </c>
      <c r="D1091" s="37" t="s">
        <v>453</v>
      </c>
      <c r="E1091" s="66" t="s">
        <v>497</v>
      </c>
      <c r="F1091" s="66" t="s">
        <v>45</v>
      </c>
      <c r="G1091" s="38" t="s">
        <v>183</v>
      </c>
      <c r="H1091" s="46">
        <v>0.03</v>
      </c>
      <c r="I1091" s="67" t="s">
        <v>184</v>
      </c>
      <c r="J1091" s="16">
        <v>75000</v>
      </c>
      <c r="K1091" s="16">
        <v>2237.98</v>
      </c>
      <c r="L1091" s="61" t="s">
        <v>102</v>
      </c>
      <c r="M1091" s="61" t="s">
        <v>102</v>
      </c>
      <c r="N1091" s="61" t="s">
        <v>102</v>
      </c>
      <c r="O1091" s="61" t="s">
        <v>102</v>
      </c>
      <c r="P1091" s="17">
        <v>0</v>
      </c>
      <c r="Q1091" s="16">
        <v>0</v>
      </c>
      <c r="R1091" s="16">
        <v>2237.98</v>
      </c>
      <c r="S1091" s="16">
        <f t="shared" si="261"/>
        <v>2237.98</v>
      </c>
      <c r="T1091" s="16">
        <v>0</v>
      </c>
      <c r="U1091" s="16">
        <v>0</v>
      </c>
      <c r="V1091" s="16">
        <f t="shared" si="262"/>
        <v>2237.98</v>
      </c>
      <c r="W1091" s="79">
        <f t="shared" si="263"/>
        <v>4.5994269045187706E-5</v>
      </c>
      <c r="X1091" s="75">
        <f t="shared" si="264"/>
        <v>2069.7399999999998</v>
      </c>
      <c r="Y1091" s="75">
        <f t="shared" si="265"/>
        <v>7.31</v>
      </c>
      <c r="Z1091" s="82">
        <f t="shared" si="266"/>
        <v>2077.0499999999997</v>
      </c>
    </row>
    <row r="1092" spans="1:26" s="5" customFormat="1" ht="15" x14ac:dyDescent="0.2">
      <c r="A1092" s="37">
        <v>1089</v>
      </c>
      <c r="B1092" s="177">
        <v>5.2</v>
      </c>
      <c r="C1092" s="177" t="s">
        <v>205</v>
      </c>
      <c r="D1092" s="37" t="s">
        <v>453</v>
      </c>
      <c r="E1092" s="66" t="s">
        <v>498</v>
      </c>
      <c r="F1092" s="66" t="s">
        <v>45</v>
      </c>
      <c r="G1092" s="38" t="s">
        <v>183</v>
      </c>
      <c r="H1092" s="46">
        <v>0.15</v>
      </c>
      <c r="I1092" s="67" t="s">
        <v>184</v>
      </c>
      <c r="J1092" s="16">
        <v>75000</v>
      </c>
      <c r="K1092" s="16">
        <v>11621.1</v>
      </c>
      <c r="L1092" s="61" t="s">
        <v>102</v>
      </c>
      <c r="M1092" s="61" t="s">
        <v>102</v>
      </c>
      <c r="N1092" s="61" t="s">
        <v>102</v>
      </c>
      <c r="O1092" s="61" t="s">
        <v>102</v>
      </c>
      <c r="P1092" s="17">
        <v>0</v>
      </c>
      <c r="Q1092" s="16">
        <v>0</v>
      </c>
      <c r="R1092" s="16">
        <v>11621.1</v>
      </c>
      <c r="S1092" s="16">
        <f t="shared" si="261"/>
        <v>11621.1</v>
      </c>
      <c r="T1092" s="16">
        <v>0</v>
      </c>
      <c r="U1092" s="16">
        <v>0</v>
      </c>
      <c r="V1092" s="16">
        <f t="shared" si="262"/>
        <v>11621.1</v>
      </c>
      <c r="W1092" s="79">
        <f t="shared" si="263"/>
        <v>2.3883323354142167E-4</v>
      </c>
      <c r="X1092" s="75">
        <f t="shared" si="264"/>
        <v>10747.5</v>
      </c>
      <c r="Y1092" s="75">
        <f t="shared" si="265"/>
        <v>37.97</v>
      </c>
      <c r="Z1092" s="82">
        <f t="shared" si="266"/>
        <v>10785.47</v>
      </c>
    </row>
    <row r="1093" spans="1:26" s="5" customFormat="1" ht="15" x14ac:dyDescent="0.2">
      <c r="A1093" s="37">
        <v>1090</v>
      </c>
      <c r="B1093" s="177">
        <v>5.2</v>
      </c>
      <c r="C1093" s="177" t="s">
        <v>205</v>
      </c>
      <c r="D1093" s="37" t="s">
        <v>453</v>
      </c>
      <c r="E1093" s="66" t="s">
        <v>499</v>
      </c>
      <c r="F1093" s="66" t="s">
        <v>45</v>
      </c>
      <c r="G1093" s="38" t="s">
        <v>183</v>
      </c>
      <c r="H1093" s="46">
        <v>0.08</v>
      </c>
      <c r="I1093" s="67" t="s">
        <v>184</v>
      </c>
      <c r="J1093" s="16">
        <v>75000</v>
      </c>
      <c r="K1093" s="16">
        <v>5681.81</v>
      </c>
      <c r="L1093" s="61" t="s">
        <v>102</v>
      </c>
      <c r="M1093" s="61" t="s">
        <v>102</v>
      </c>
      <c r="N1093" s="61" t="s">
        <v>102</v>
      </c>
      <c r="O1093" s="61" t="s">
        <v>102</v>
      </c>
      <c r="P1093" s="17">
        <v>0</v>
      </c>
      <c r="Q1093" s="16">
        <v>0</v>
      </c>
      <c r="R1093" s="16">
        <v>5681.81</v>
      </c>
      <c r="S1093" s="16">
        <f t="shared" si="261"/>
        <v>5681.81</v>
      </c>
      <c r="T1093" s="16">
        <v>0</v>
      </c>
      <c r="U1093" s="16">
        <v>0</v>
      </c>
      <c r="V1093" s="16">
        <f t="shared" si="262"/>
        <v>5681.81</v>
      </c>
      <c r="W1093" s="79">
        <f t="shared" si="263"/>
        <v>1.1677079232327277E-4</v>
      </c>
      <c r="X1093" s="75">
        <f t="shared" si="264"/>
        <v>5254.69</v>
      </c>
      <c r="Y1093" s="75">
        <f t="shared" si="265"/>
        <v>18.57</v>
      </c>
      <c r="Z1093" s="82">
        <f t="shared" si="266"/>
        <v>5273.2599999999993</v>
      </c>
    </row>
    <row r="1094" spans="1:26" s="5" customFormat="1" ht="15" x14ac:dyDescent="0.2">
      <c r="A1094" s="37">
        <v>1091</v>
      </c>
      <c r="B1094" s="177">
        <v>5.2</v>
      </c>
      <c r="C1094" s="177" t="s">
        <v>205</v>
      </c>
      <c r="D1094" s="37" t="s">
        <v>453</v>
      </c>
      <c r="E1094" s="66" t="s">
        <v>500</v>
      </c>
      <c r="F1094" s="66" t="s">
        <v>45</v>
      </c>
      <c r="G1094" s="38" t="s">
        <v>183</v>
      </c>
      <c r="H1094" s="46">
        <v>0.24</v>
      </c>
      <c r="I1094" s="67" t="s">
        <v>184</v>
      </c>
      <c r="J1094" s="16">
        <v>75000</v>
      </c>
      <c r="K1094" s="16">
        <v>17841.88</v>
      </c>
      <c r="L1094" s="61" t="s">
        <v>102</v>
      </c>
      <c r="M1094" s="61" t="s">
        <v>102</v>
      </c>
      <c r="N1094" s="61" t="s">
        <v>102</v>
      </c>
      <c r="O1094" s="61" t="s">
        <v>102</v>
      </c>
      <c r="P1094" s="17">
        <v>0</v>
      </c>
      <c r="Q1094" s="16">
        <v>0</v>
      </c>
      <c r="R1094" s="16">
        <v>17841.88</v>
      </c>
      <c r="S1094" s="16">
        <f t="shared" si="261"/>
        <v>17841.88</v>
      </c>
      <c r="T1094" s="16">
        <v>0</v>
      </c>
      <c r="U1094" s="16">
        <v>0</v>
      </c>
      <c r="V1094" s="16">
        <f t="shared" si="262"/>
        <v>17841.88</v>
      </c>
      <c r="W1094" s="79">
        <f t="shared" si="263"/>
        <v>3.6668076970837704E-4</v>
      </c>
      <c r="X1094" s="75">
        <f t="shared" si="264"/>
        <v>16500.63</v>
      </c>
      <c r="Y1094" s="75">
        <f t="shared" si="265"/>
        <v>58.3</v>
      </c>
      <c r="Z1094" s="82">
        <f t="shared" si="266"/>
        <v>16558.93</v>
      </c>
    </row>
    <row r="1095" spans="1:26" s="5" customFormat="1" ht="15" x14ac:dyDescent="0.2">
      <c r="A1095" s="37">
        <v>1092</v>
      </c>
      <c r="B1095" s="177">
        <v>5.2</v>
      </c>
      <c r="C1095" s="177" t="s">
        <v>205</v>
      </c>
      <c r="D1095" s="37" t="s">
        <v>453</v>
      </c>
      <c r="E1095" s="66" t="s">
        <v>501</v>
      </c>
      <c r="F1095" s="66" t="s">
        <v>45</v>
      </c>
      <c r="G1095" s="38" t="s">
        <v>183</v>
      </c>
      <c r="H1095" s="46">
        <v>0.01</v>
      </c>
      <c r="I1095" s="67" t="s">
        <v>184</v>
      </c>
      <c r="J1095" s="16">
        <v>75000</v>
      </c>
      <c r="K1095" s="16">
        <v>516.52</v>
      </c>
      <c r="L1095" s="61" t="s">
        <v>102</v>
      </c>
      <c r="M1095" s="61" t="s">
        <v>102</v>
      </c>
      <c r="N1095" s="61" t="s">
        <v>102</v>
      </c>
      <c r="O1095" s="61" t="s">
        <v>102</v>
      </c>
      <c r="P1095" s="17">
        <v>0</v>
      </c>
      <c r="Q1095" s="16">
        <v>0</v>
      </c>
      <c r="R1095" s="16">
        <v>516.52</v>
      </c>
      <c r="S1095" s="16">
        <f t="shared" si="261"/>
        <v>516.52</v>
      </c>
      <c r="T1095" s="16">
        <v>0</v>
      </c>
      <c r="U1095" s="16">
        <v>0</v>
      </c>
      <c r="V1095" s="16">
        <f t="shared" si="262"/>
        <v>516.52</v>
      </c>
      <c r="W1095" s="79">
        <f t="shared" si="263"/>
        <v>1.0615358424659895E-5</v>
      </c>
      <c r="X1095" s="75">
        <f t="shared" si="264"/>
        <v>477.69</v>
      </c>
      <c r="Y1095" s="75">
        <f t="shared" si="265"/>
        <v>1.69</v>
      </c>
      <c r="Z1095" s="82">
        <f t="shared" si="266"/>
        <v>479.38</v>
      </c>
    </row>
    <row r="1096" spans="1:26" s="5" customFormat="1" ht="15" x14ac:dyDescent="0.2">
      <c r="A1096" s="37">
        <v>1093</v>
      </c>
      <c r="B1096" s="177">
        <v>5.2</v>
      </c>
      <c r="C1096" s="177" t="s">
        <v>205</v>
      </c>
      <c r="D1096" s="37" t="s">
        <v>453</v>
      </c>
      <c r="E1096" s="66" t="s">
        <v>502</v>
      </c>
      <c r="F1096" s="66" t="s">
        <v>45</v>
      </c>
      <c r="G1096" s="38" t="s">
        <v>183</v>
      </c>
      <c r="H1096" s="46">
        <v>0.09</v>
      </c>
      <c r="I1096" s="67" t="s">
        <v>184</v>
      </c>
      <c r="J1096" s="16">
        <v>75000</v>
      </c>
      <c r="K1096" s="16">
        <v>6693.04</v>
      </c>
      <c r="L1096" s="61" t="s">
        <v>102</v>
      </c>
      <c r="M1096" s="61" t="s">
        <v>102</v>
      </c>
      <c r="N1096" s="61" t="s">
        <v>102</v>
      </c>
      <c r="O1096" s="61" t="s">
        <v>102</v>
      </c>
      <c r="P1096" s="17">
        <v>0</v>
      </c>
      <c r="Q1096" s="16">
        <v>0</v>
      </c>
      <c r="R1096" s="16">
        <v>6693.04</v>
      </c>
      <c r="S1096" s="16">
        <f t="shared" si="261"/>
        <v>6693.04</v>
      </c>
      <c r="T1096" s="16">
        <v>0</v>
      </c>
      <c r="U1096" s="16">
        <v>0</v>
      </c>
      <c r="V1096" s="16">
        <f t="shared" si="262"/>
        <v>6693.04</v>
      </c>
      <c r="W1096" s="79">
        <f t="shared" si="263"/>
        <v>1.3755327683455756E-4</v>
      </c>
      <c r="X1096" s="75">
        <f t="shared" si="264"/>
        <v>6189.9</v>
      </c>
      <c r="Y1096" s="75">
        <f t="shared" si="265"/>
        <v>21.87</v>
      </c>
      <c r="Z1096" s="82">
        <f t="shared" si="266"/>
        <v>6211.7699999999995</v>
      </c>
    </row>
    <row r="1097" spans="1:26" s="5" customFormat="1" ht="15" x14ac:dyDescent="0.2">
      <c r="A1097" s="37">
        <v>1094</v>
      </c>
      <c r="B1097" s="177">
        <v>5.2</v>
      </c>
      <c r="C1097" s="177" t="s">
        <v>205</v>
      </c>
      <c r="D1097" s="37" t="s">
        <v>453</v>
      </c>
      <c r="E1097" s="66" t="s">
        <v>503</v>
      </c>
      <c r="F1097" s="66" t="s">
        <v>45</v>
      </c>
      <c r="G1097" s="38" t="s">
        <v>183</v>
      </c>
      <c r="H1097" s="46">
        <v>0.01</v>
      </c>
      <c r="I1097" s="67" t="s">
        <v>184</v>
      </c>
      <c r="J1097" s="16">
        <v>75000</v>
      </c>
      <c r="K1097" s="16">
        <v>774.62</v>
      </c>
      <c r="L1097" s="61" t="s">
        <v>102</v>
      </c>
      <c r="M1097" s="61" t="s">
        <v>102</v>
      </c>
      <c r="N1097" s="61" t="s">
        <v>102</v>
      </c>
      <c r="O1097" s="61" t="s">
        <v>102</v>
      </c>
      <c r="P1097" s="17">
        <v>0</v>
      </c>
      <c r="Q1097" s="16">
        <v>0</v>
      </c>
      <c r="R1097" s="16">
        <v>774.62</v>
      </c>
      <c r="S1097" s="16">
        <f t="shared" si="261"/>
        <v>774.62</v>
      </c>
      <c r="T1097" s="16">
        <v>0</v>
      </c>
      <c r="U1097" s="16">
        <v>0</v>
      </c>
      <c r="V1097" s="16">
        <f t="shared" si="262"/>
        <v>774.62</v>
      </c>
      <c r="W1097" s="79">
        <f t="shared" si="263"/>
        <v>1.5919749366742911E-5</v>
      </c>
      <c r="X1097" s="75">
        <f t="shared" si="264"/>
        <v>716.39</v>
      </c>
      <c r="Y1097" s="75">
        <f t="shared" si="265"/>
        <v>2.5299999999999998</v>
      </c>
      <c r="Z1097" s="82">
        <f t="shared" si="266"/>
        <v>718.92</v>
      </c>
    </row>
    <row r="1098" spans="1:26" s="5" customFormat="1" ht="15" x14ac:dyDescent="0.2">
      <c r="A1098" s="37">
        <v>1095</v>
      </c>
      <c r="B1098" s="177">
        <v>5.2</v>
      </c>
      <c r="C1098" s="177" t="s">
        <v>205</v>
      </c>
      <c r="D1098" s="37" t="s">
        <v>453</v>
      </c>
      <c r="E1098" s="66" t="s">
        <v>503</v>
      </c>
      <c r="F1098" s="66" t="s">
        <v>45</v>
      </c>
      <c r="G1098" s="38" t="s">
        <v>183</v>
      </c>
      <c r="H1098" s="46">
        <v>0.01</v>
      </c>
      <c r="I1098" s="67" t="s">
        <v>184</v>
      </c>
      <c r="J1098" s="16">
        <v>75000</v>
      </c>
      <c r="K1098" s="16">
        <v>763.28</v>
      </c>
      <c r="L1098" s="61" t="s">
        <v>102</v>
      </c>
      <c r="M1098" s="61" t="s">
        <v>102</v>
      </c>
      <c r="N1098" s="61" t="s">
        <v>102</v>
      </c>
      <c r="O1098" s="61" t="s">
        <v>102</v>
      </c>
      <c r="P1098" s="17">
        <v>0</v>
      </c>
      <c r="Q1098" s="16">
        <v>0</v>
      </c>
      <c r="R1098" s="16">
        <v>763.28</v>
      </c>
      <c r="S1098" s="16">
        <f t="shared" si="261"/>
        <v>763.28</v>
      </c>
      <c r="T1098" s="16">
        <v>0</v>
      </c>
      <c r="U1098" s="16">
        <v>0</v>
      </c>
      <c r="V1098" s="16">
        <f t="shared" si="262"/>
        <v>763.28</v>
      </c>
      <c r="W1098" s="79">
        <f t="shared" si="263"/>
        <v>1.5686693212991569E-5</v>
      </c>
      <c r="X1098" s="75">
        <f t="shared" si="264"/>
        <v>705.9</v>
      </c>
      <c r="Y1098" s="75">
        <f t="shared" si="265"/>
        <v>2.4900000000000002</v>
      </c>
      <c r="Z1098" s="82">
        <f t="shared" si="266"/>
        <v>708.39</v>
      </c>
    </row>
    <row r="1099" spans="1:26" s="5" customFormat="1" ht="15" x14ac:dyDescent="0.2">
      <c r="A1099" s="37">
        <v>1096</v>
      </c>
      <c r="B1099" s="177">
        <v>5.2</v>
      </c>
      <c r="C1099" s="177" t="s">
        <v>205</v>
      </c>
      <c r="D1099" s="37" t="s">
        <v>453</v>
      </c>
      <c r="E1099" s="66" t="s">
        <v>504</v>
      </c>
      <c r="F1099" s="66" t="s">
        <v>45</v>
      </c>
      <c r="G1099" s="38" t="s">
        <v>183</v>
      </c>
      <c r="H1099" s="46">
        <v>0.04</v>
      </c>
      <c r="I1099" s="67" t="s">
        <v>184</v>
      </c>
      <c r="J1099" s="16">
        <v>75000</v>
      </c>
      <c r="K1099" s="16">
        <v>3278.46</v>
      </c>
      <c r="L1099" s="61" t="s">
        <v>102</v>
      </c>
      <c r="M1099" s="61" t="s">
        <v>102</v>
      </c>
      <c r="N1099" s="61" t="s">
        <v>102</v>
      </c>
      <c r="O1099" s="61" t="s">
        <v>102</v>
      </c>
      <c r="P1099" s="17">
        <v>0</v>
      </c>
      <c r="Q1099" s="16">
        <v>0</v>
      </c>
      <c r="R1099" s="16">
        <v>3278.46</v>
      </c>
      <c r="S1099" s="16">
        <f t="shared" si="261"/>
        <v>3278.46</v>
      </c>
      <c r="T1099" s="16">
        <v>0</v>
      </c>
      <c r="U1099" s="16">
        <v>0</v>
      </c>
      <c r="V1099" s="16">
        <f t="shared" si="262"/>
        <v>3278.46</v>
      </c>
      <c r="W1099" s="79">
        <f t="shared" si="263"/>
        <v>6.7377890460989858E-5</v>
      </c>
      <c r="X1099" s="75">
        <f t="shared" si="264"/>
        <v>3032.01</v>
      </c>
      <c r="Y1099" s="75">
        <f t="shared" si="265"/>
        <v>10.71</v>
      </c>
      <c r="Z1099" s="82">
        <f t="shared" si="266"/>
        <v>3042.7200000000003</v>
      </c>
    </row>
    <row r="1100" spans="1:26" s="5" customFormat="1" ht="15" x14ac:dyDescent="0.2">
      <c r="A1100" s="37">
        <v>1097</v>
      </c>
      <c r="B1100" s="177">
        <v>5.2</v>
      </c>
      <c r="C1100" s="177" t="s">
        <v>205</v>
      </c>
      <c r="D1100" s="37" t="s">
        <v>453</v>
      </c>
      <c r="E1100" s="66" t="s">
        <v>505</v>
      </c>
      <c r="F1100" s="66" t="s">
        <v>45</v>
      </c>
      <c r="G1100" s="38" t="s">
        <v>183</v>
      </c>
      <c r="H1100" s="46">
        <v>0.02</v>
      </c>
      <c r="I1100" s="67" t="s">
        <v>184</v>
      </c>
      <c r="J1100" s="16">
        <v>75000</v>
      </c>
      <c r="K1100" s="16">
        <v>1416.57</v>
      </c>
      <c r="L1100" s="61" t="s">
        <v>102</v>
      </c>
      <c r="M1100" s="61" t="s">
        <v>102</v>
      </c>
      <c r="N1100" s="61" t="s">
        <v>102</v>
      </c>
      <c r="O1100" s="61" t="s">
        <v>102</v>
      </c>
      <c r="P1100" s="17">
        <v>0</v>
      </c>
      <c r="Q1100" s="16">
        <v>0</v>
      </c>
      <c r="R1100" s="16">
        <v>1416.57</v>
      </c>
      <c r="S1100" s="16">
        <f t="shared" si="261"/>
        <v>1416.57</v>
      </c>
      <c r="T1100" s="16">
        <v>0</v>
      </c>
      <c r="U1100" s="16">
        <v>0</v>
      </c>
      <c r="V1100" s="16">
        <f t="shared" si="262"/>
        <v>1416.57</v>
      </c>
      <c r="W1100" s="79">
        <f t="shared" si="263"/>
        <v>2.9112906148107465E-5</v>
      </c>
      <c r="X1100" s="75">
        <f t="shared" si="264"/>
        <v>1310.08</v>
      </c>
      <c r="Y1100" s="75">
        <f t="shared" si="265"/>
        <v>4.63</v>
      </c>
      <c r="Z1100" s="82">
        <f t="shared" si="266"/>
        <v>1314.71</v>
      </c>
    </row>
    <row r="1101" spans="1:26" s="5" customFormat="1" ht="15" x14ac:dyDescent="0.2">
      <c r="A1101" s="37">
        <v>1098</v>
      </c>
      <c r="B1101" s="177">
        <v>5.2</v>
      </c>
      <c r="C1101" s="177" t="s">
        <v>205</v>
      </c>
      <c r="D1101" s="37" t="s">
        <v>453</v>
      </c>
      <c r="E1101" s="66" t="s">
        <v>506</v>
      </c>
      <c r="F1101" s="66" t="s">
        <v>45</v>
      </c>
      <c r="G1101" s="38" t="s">
        <v>183</v>
      </c>
      <c r="H1101" s="46">
        <v>0.09</v>
      </c>
      <c r="I1101" s="67" t="s">
        <v>184</v>
      </c>
      <c r="J1101" s="16">
        <v>75000</v>
      </c>
      <c r="K1101" s="16">
        <v>6597.56</v>
      </c>
      <c r="L1101" s="61" t="s">
        <v>102</v>
      </c>
      <c r="M1101" s="61" t="s">
        <v>102</v>
      </c>
      <c r="N1101" s="61" t="s">
        <v>102</v>
      </c>
      <c r="O1101" s="61" t="s">
        <v>102</v>
      </c>
      <c r="P1101" s="17">
        <v>0</v>
      </c>
      <c r="Q1101" s="16">
        <v>0</v>
      </c>
      <c r="R1101" s="16">
        <v>6597.56</v>
      </c>
      <c r="S1101" s="16">
        <f t="shared" si="261"/>
        <v>6597.56</v>
      </c>
      <c r="T1101" s="16">
        <v>0</v>
      </c>
      <c r="U1101" s="16">
        <v>0</v>
      </c>
      <c r="V1101" s="16">
        <f t="shared" si="262"/>
        <v>6597.56</v>
      </c>
      <c r="W1101" s="79">
        <f t="shared" si="263"/>
        <v>1.3559100156470058E-4</v>
      </c>
      <c r="X1101" s="75">
        <f t="shared" si="264"/>
        <v>6101.6</v>
      </c>
      <c r="Y1101" s="75">
        <f t="shared" si="265"/>
        <v>21.56</v>
      </c>
      <c r="Z1101" s="82">
        <f t="shared" si="266"/>
        <v>6123.1600000000008</v>
      </c>
    </row>
    <row r="1102" spans="1:26" s="5" customFormat="1" ht="15" x14ac:dyDescent="0.2">
      <c r="A1102" s="37">
        <v>1099</v>
      </c>
      <c r="B1102" s="177">
        <v>5.2</v>
      </c>
      <c r="C1102" s="177" t="s">
        <v>205</v>
      </c>
      <c r="D1102" s="37" t="s">
        <v>453</v>
      </c>
      <c r="E1102" s="66" t="s">
        <v>507</v>
      </c>
      <c r="F1102" s="66" t="s">
        <v>45</v>
      </c>
      <c r="G1102" s="38" t="s">
        <v>183</v>
      </c>
      <c r="H1102" s="46">
        <v>0.09</v>
      </c>
      <c r="I1102" s="67" t="s">
        <v>184</v>
      </c>
      <c r="J1102" s="16">
        <v>75000</v>
      </c>
      <c r="K1102" s="16">
        <v>6938.46</v>
      </c>
      <c r="L1102" s="61" t="s">
        <v>102</v>
      </c>
      <c r="M1102" s="61" t="s">
        <v>102</v>
      </c>
      <c r="N1102" s="61" t="s">
        <v>102</v>
      </c>
      <c r="O1102" s="61" t="s">
        <v>102</v>
      </c>
      <c r="P1102" s="17">
        <v>0</v>
      </c>
      <c r="Q1102" s="16">
        <v>0</v>
      </c>
      <c r="R1102" s="16">
        <v>6938.46</v>
      </c>
      <c r="S1102" s="16">
        <f t="shared" si="261"/>
        <v>6938.46</v>
      </c>
      <c r="T1102" s="16">
        <v>0</v>
      </c>
      <c r="U1102" s="16">
        <v>0</v>
      </c>
      <c r="V1102" s="16">
        <f t="shared" si="262"/>
        <v>6938.46</v>
      </c>
      <c r="W1102" s="79">
        <f t="shared" si="263"/>
        <v>1.4259707235957117E-4</v>
      </c>
      <c r="X1102" s="75">
        <f t="shared" si="264"/>
        <v>6416.87</v>
      </c>
      <c r="Y1102" s="75">
        <f t="shared" si="265"/>
        <v>22.67</v>
      </c>
      <c r="Z1102" s="82">
        <f t="shared" si="266"/>
        <v>6439.54</v>
      </c>
    </row>
    <row r="1103" spans="1:26" s="5" customFormat="1" ht="15" x14ac:dyDescent="0.2">
      <c r="A1103" s="37">
        <v>1100</v>
      </c>
      <c r="B1103" s="177">
        <v>5.2</v>
      </c>
      <c r="C1103" s="177" t="s">
        <v>205</v>
      </c>
      <c r="D1103" s="37" t="s">
        <v>453</v>
      </c>
      <c r="E1103" s="66" t="s">
        <v>508</v>
      </c>
      <c r="F1103" s="66" t="s">
        <v>45</v>
      </c>
      <c r="G1103" s="38" t="s">
        <v>183</v>
      </c>
      <c r="H1103" s="46">
        <v>0.06</v>
      </c>
      <c r="I1103" s="67" t="s">
        <v>184</v>
      </c>
      <c r="J1103" s="16">
        <v>75000</v>
      </c>
      <c r="K1103" s="16">
        <v>4476.59</v>
      </c>
      <c r="L1103" s="61" t="s">
        <v>102</v>
      </c>
      <c r="M1103" s="61" t="s">
        <v>102</v>
      </c>
      <c r="N1103" s="61" t="s">
        <v>102</v>
      </c>
      <c r="O1103" s="61" t="s">
        <v>102</v>
      </c>
      <c r="P1103" s="17">
        <v>0</v>
      </c>
      <c r="Q1103" s="16">
        <v>0</v>
      </c>
      <c r="R1103" s="16">
        <v>4476.59</v>
      </c>
      <c r="S1103" s="16">
        <f t="shared" si="261"/>
        <v>4476.59</v>
      </c>
      <c r="T1103" s="16">
        <v>0</v>
      </c>
      <c r="U1103" s="16">
        <v>0</v>
      </c>
      <c r="V1103" s="16">
        <f t="shared" si="262"/>
        <v>4476.59</v>
      </c>
      <c r="W1103" s="79">
        <f t="shared" si="263"/>
        <v>9.2001485654472708E-5</v>
      </c>
      <c r="X1103" s="75">
        <f t="shared" si="264"/>
        <v>4140.07</v>
      </c>
      <c r="Y1103" s="75">
        <f t="shared" si="265"/>
        <v>14.63</v>
      </c>
      <c r="Z1103" s="82">
        <f t="shared" si="266"/>
        <v>4154.7</v>
      </c>
    </row>
    <row r="1104" spans="1:26" s="5" customFormat="1" ht="15" x14ac:dyDescent="0.2">
      <c r="A1104" s="37">
        <v>1101</v>
      </c>
      <c r="B1104" s="177">
        <v>5.2</v>
      </c>
      <c r="C1104" s="177" t="s">
        <v>205</v>
      </c>
      <c r="D1104" s="37" t="s">
        <v>453</v>
      </c>
      <c r="E1104" s="66" t="s">
        <v>509</v>
      </c>
      <c r="F1104" s="66" t="s">
        <v>45</v>
      </c>
      <c r="G1104" s="38" t="s">
        <v>183</v>
      </c>
      <c r="H1104" s="46">
        <v>0.18</v>
      </c>
      <c r="I1104" s="67" t="s">
        <v>184</v>
      </c>
      <c r="J1104" s="16">
        <v>75000</v>
      </c>
      <c r="K1104" s="16">
        <v>13291.26</v>
      </c>
      <c r="L1104" s="61" t="s">
        <v>102</v>
      </c>
      <c r="M1104" s="61" t="s">
        <v>102</v>
      </c>
      <c r="N1104" s="61" t="s">
        <v>102</v>
      </c>
      <c r="O1104" s="61" t="s">
        <v>102</v>
      </c>
      <c r="P1104" s="17">
        <v>0</v>
      </c>
      <c r="Q1104" s="16">
        <v>0</v>
      </c>
      <c r="R1104" s="16">
        <v>13291.26</v>
      </c>
      <c r="S1104" s="16">
        <f t="shared" si="261"/>
        <v>13291.26</v>
      </c>
      <c r="T1104" s="16">
        <v>0</v>
      </c>
      <c r="U1104" s="16">
        <v>0</v>
      </c>
      <c r="V1104" s="16">
        <f t="shared" si="262"/>
        <v>13291.26</v>
      </c>
      <c r="W1104" s="79">
        <f t="shared" si="263"/>
        <v>2.7315784251402675E-4</v>
      </c>
      <c r="X1104" s="75">
        <f t="shared" si="264"/>
        <v>12292.1</v>
      </c>
      <c r="Y1104" s="75">
        <f t="shared" si="265"/>
        <v>43.43</v>
      </c>
      <c r="Z1104" s="82">
        <f t="shared" si="266"/>
        <v>12335.53</v>
      </c>
    </row>
    <row r="1105" spans="1:26" s="5" customFormat="1" ht="15" x14ac:dyDescent="0.2">
      <c r="A1105" s="37">
        <v>1102</v>
      </c>
      <c r="B1105" s="177">
        <v>5.2</v>
      </c>
      <c r="C1105" s="177" t="s">
        <v>205</v>
      </c>
      <c r="D1105" s="37" t="s">
        <v>453</v>
      </c>
      <c r="E1105" s="66" t="s">
        <v>510</v>
      </c>
      <c r="F1105" s="66" t="s">
        <v>45</v>
      </c>
      <c r="G1105" s="38" t="s">
        <v>183</v>
      </c>
      <c r="H1105" s="46">
        <v>0.32</v>
      </c>
      <c r="I1105" s="67" t="s">
        <v>184</v>
      </c>
      <c r="J1105" s="16">
        <v>75000</v>
      </c>
      <c r="K1105" s="16">
        <v>23873.01</v>
      </c>
      <c r="L1105" s="61" t="s">
        <v>102</v>
      </c>
      <c r="M1105" s="61" t="s">
        <v>102</v>
      </c>
      <c r="N1105" s="61" t="s">
        <v>102</v>
      </c>
      <c r="O1105" s="61" t="s">
        <v>102</v>
      </c>
      <c r="P1105" s="17">
        <v>0</v>
      </c>
      <c r="Q1105" s="16">
        <v>0</v>
      </c>
      <c r="R1105" s="16">
        <v>23873.01</v>
      </c>
      <c r="S1105" s="16">
        <f t="shared" si="261"/>
        <v>23873.01</v>
      </c>
      <c r="T1105" s="16">
        <v>0</v>
      </c>
      <c r="U1105" s="16">
        <v>0</v>
      </c>
      <c r="V1105" s="16">
        <f t="shared" si="262"/>
        <v>23873.01</v>
      </c>
      <c r="W1105" s="79">
        <f t="shared" si="263"/>
        <v>4.9063067804826514E-4</v>
      </c>
      <c r="X1105" s="75">
        <f t="shared" si="264"/>
        <v>22078.38</v>
      </c>
      <c r="Y1105" s="75">
        <f t="shared" si="265"/>
        <v>78.010000000000005</v>
      </c>
      <c r="Z1105" s="82">
        <f t="shared" si="266"/>
        <v>22156.39</v>
      </c>
    </row>
    <row r="1106" spans="1:26" s="5" customFormat="1" ht="15" x14ac:dyDescent="0.2">
      <c r="A1106" s="37">
        <v>1103</v>
      </c>
      <c r="B1106" s="177">
        <v>5.2</v>
      </c>
      <c r="C1106" s="177" t="s">
        <v>205</v>
      </c>
      <c r="D1106" s="37" t="s">
        <v>453</v>
      </c>
      <c r="E1106" s="66" t="s">
        <v>511</v>
      </c>
      <c r="F1106" s="66" t="s">
        <v>45</v>
      </c>
      <c r="G1106" s="38" t="s">
        <v>183</v>
      </c>
      <c r="H1106" s="46">
        <v>0.04</v>
      </c>
      <c r="I1106" s="67" t="s">
        <v>184</v>
      </c>
      <c r="J1106" s="16">
        <v>75000</v>
      </c>
      <c r="K1106" s="16">
        <v>3226.49</v>
      </c>
      <c r="L1106" s="61" t="s">
        <v>102</v>
      </c>
      <c r="M1106" s="61" t="s">
        <v>102</v>
      </c>
      <c r="N1106" s="61" t="s">
        <v>102</v>
      </c>
      <c r="O1106" s="61" t="s">
        <v>102</v>
      </c>
      <c r="P1106" s="17">
        <v>0</v>
      </c>
      <c r="Q1106" s="16">
        <v>0</v>
      </c>
      <c r="R1106" s="16">
        <v>3226.49</v>
      </c>
      <c r="S1106" s="16">
        <f t="shared" si="261"/>
        <v>3226.49</v>
      </c>
      <c r="T1106" s="16">
        <v>0</v>
      </c>
      <c r="U1106" s="16">
        <v>0</v>
      </c>
      <c r="V1106" s="16">
        <f t="shared" si="262"/>
        <v>3226.49</v>
      </c>
      <c r="W1106" s="79">
        <f t="shared" si="263"/>
        <v>6.6309819181408083E-5</v>
      </c>
      <c r="X1106" s="75">
        <f t="shared" si="264"/>
        <v>2983.94</v>
      </c>
      <c r="Y1106" s="75">
        <f t="shared" si="265"/>
        <v>10.54</v>
      </c>
      <c r="Z1106" s="82">
        <f t="shared" si="266"/>
        <v>2994.48</v>
      </c>
    </row>
    <row r="1107" spans="1:26" s="5" customFormat="1" ht="15" x14ac:dyDescent="0.2">
      <c r="A1107" s="37">
        <v>1104</v>
      </c>
      <c r="B1107" s="177">
        <v>5.2</v>
      </c>
      <c r="C1107" s="177" t="s">
        <v>205</v>
      </c>
      <c r="D1107" s="37" t="s">
        <v>453</v>
      </c>
      <c r="E1107" s="66" t="s">
        <v>512</v>
      </c>
      <c r="F1107" s="66" t="s">
        <v>45</v>
      </c>
      <c r="G1107" s="38" t="s">
        <v>183</v>
      </c>
      <c r="H1107" s="46">
        <v>0.03</v>
      </c>
      <c r="I1107" s="67" t="s">
        <v>184</v>
      </c>
      <c r="J1107" s="16">
        <v>75000</v>
      </c>
      <c r="K1107" s="16">
        <v>1982.48</v>
      </c>
      <c r="L1107" s="61" t="s">
        <v>102</v>
      </c>
      <c r="M1107" s="61" t="s">
        <v>102</v>
      </c>
      <c r="N1107" s="61" t="s">
        <v>102</v>
      </c>
      <c r="O1107" s="61" t="s">
        <v>102</v>
      </c>
      <c r="P1107" s="17">
        <v>0</v>
      </c>
      <c r="Q1107" s="16">
        <v>0</v>
      </c>
      <c r="R1107" s="16">
        <v>1982.48</v>
      </c>
      <c r="S1107" s="16">
        <f t="shared" si="261"/>
        <v>1982.48</v>
      </c>
      <c r="T1107" s="16">
        <v>0</v>
      </c>
      <c r="U1107" s="16">
        <v>0</v>
      </c>
      <c r="V1107" s="16">
        <f t="shared" si="262"/>
        <v>1982.48</v>
      </c>
      <c r="W1107" s="79">
        <f t="shared" si="263"/>
        <v>4.0743312494617347E-5</v>
      </c>
      <c r="X1107" s="75">
        <f t="shared" si="264"/>
        <v>1833.45</v>
      </c>
      <c r="Y1107" s="75">
        <f t="shared" si="265"/>
        <v>6.48</v>
      </c>
      <c r="Z1107" s="82">
        <f t="shared" si="266"/>
        <v>1839.93</v>
      </c>
    </row>
    <row r="1108" spans="1:26" s="5" customFormat="1" ht="15" x14ac:dyDescent="0.2">
      <c r="A1108" s="37">
        <v>1105</v>
      </c>
      <c r="B1108" s="177">
        <v>5.2</v>
      </c>
      <c r="C1108" s="177" t="s">
        <v>205</v>
      </c>
      <c r="D1108" s="37" t="s">
        <v>453</v>
      </c>
      <c r="E1108" s="66" t="s">
        <v>513</v>
      </c>
      <c r="F1108" s="66" t="s">
        <v>45</v>
      </c>
      <c r="G1108" s="38" t="s">
        <v>183</v>
      </c>
      <c r="H1108" s="46">
        <v>0.08</v>
      </c>
      <c r="I1108" s="67" t="s">
        <v>184</v>
      </c>
      <c r="J1108" s="16">
        <v>75000</v>
      </c>
      <c r="K1108" s="16">
        <v>6162.45</v>
      </c>
      <c r="L1108" s="61" t="s">
        <v>102</v>
      </c>
      <c r="M1108" s="61" t="s">
        <v>102</v>
      </c>
      <c r="N1108" s="61" t="s">
        <v>102</v>
      </c>
      <c r="O1108" s="61" t="s">
        <v>102</v>
      </c>
      <c r="P1108" s="17">
        <v>0</v>
      </c>
      <c r="Q1108" s="16">
        <v>0</v>
      </c>
      <c r="R1108" s="16">
        <v>6162.45</v>
      </c>
      <c r="S1108" s="16">
        <f t="shared" si="261"/>
        <v>6162.45</v>
      </c>
      <c r="T1108" s="16">
        <v>0</v>
      </c>
      <c r="U1108" s="16">
        <v>0</v>
      </c>
      <c r="V1108" s="16">
        <f t="shared" si="262"/>
        <v>6162.45</v>
      </c>
      <c r="W1108" s="79">
        <f t="shared" si="263"/>
        <v>1.2664875614505804E-4</v>
      </c>
      <c r="X1108" s="75">
        <f t="shared" si="264"/>
        <v>5699.19</v>
      </c>
      <c r="Y1108" s="75">
        <f t="shared" si="265"/>
        <v>20.14</v>
      </c>
      <c r="Z1108" s="82">
        <f t="shared" si="266"/>
        <v>5719.33</v>
      </c>
    </row>
    <row r="1109" spans="1:26" s="5" customFormat="1" ht="15" x14ac:dyDescent="0.2">
      <c r="A1109" s="37">
        <v>1106</v>
      </c>
      <c r="B1109" s="177">
        <v>5.2</v>
      </c>
      <c r="C1109" s="177" t="s">
        <v>205</v>
      </c>
      <c r="D1109" s="37" t="s">
        <v>453</v>
      </c>
      <c r="E1109" s="66" t="s">
        <v>514</v>
      </c>
      <c r="F1109" s="66" t="s">
        <v>45</v>
      </c>
      <c r="G1109" s="38" t="s">
        <v>183</v>
      </c>
      <c r="H1109" s="46">
        <v>0</v>
      </c>
      <c r="I1109" s="67" t="s">
        <v>184</v>
      </c>
      <c r="J1109" s="16">
        <v>75000</v>
      </c>
      <c r="K1109" s="16">
        <v>295.19</v>
      </c>
      <c r="L1109" s="61" t="s">
        <v>102</v>
      </c>
      <c r="M1109" s="61" t="s">
        <v>102</v>
      </c>
      <c r="N1109" s="61" t="s">
        <v>102</v>
      </c>
      <c r="O1109" s="61" t="s">
        <v>102</v>
      </c>
      <c r="P1109" s="17">
        <v>0</v>
      </c>
      <c r="Q1109" s="16">
        <v>0</v>
      </c>
      <c r="R1109" s="16">
        <v>295.19</v>
      </c>
      <c r="S1109" s="16">
        <f t="shared" ref="S1109:S1172" si="267">R1109</f>
        <v>295.19</v>
      </c>
      <c r="T1109" s="16">
        <v>0</v>
      </c>
      <c r="U1109" s="16">
        <v>0</v>
      </c>
      <c r="V1109" s="16">
        <f t="shared" ref="V1109:V1172" si="268">ROUND(S1109+T1109+U1109,2)</f>
        <v>295.19</v>
      </c>
      <c r="W1109" s="79">
        <f t="shared" ref="W1109:W1172" si="269">V1109/($V$1418)</f>
        <v>6.0666530887000591E-6</v>
      </c>
      <c r="X1109" s="75">
        <f t="shared" ref="X1109:X1172" si="270">ROUND(W1109*($X$1),2)</f>
        <v>273</v>
      </c>
      <c r="Y1109" s="75">
        <f t="shared" ref="Y1109:Y1172" si="271">ROUND(W1109*$Y$2,2)</f>
        <v>0.96</v>
      </c>
      <c r="Z1109" s="82">
        <f t="shared" ref="Z1109:Z1172" si="272">X1109+Y1109</f>
        <v>273.95999999999998</v>
      </c>
    </row>
    <row r="1110" spans="1:26" s="5" customFormat="1" ht="15" x14ac:dyDescent="0.2">
      <c r="A1110" s="37">
        <v>1107</v>
      </c>
      <c r="B1110" s="177">
        <v>5.2</v>
      </c>
      <c r="C1110" s="177" t="s">
        <v>205</v>
      </c>
      <c r="D1110" s="37" t="s">
        <v>453</v>
      </c>
      <c r="E1110" s="66" t="s">
        <v>515</v>
      </c>
      <c r="F1110" s="66" t="s">
        <v>45</v>
      </c>
      <c r="G1110" s="38" t="s">
        <v>183</v>
      </c>
      <c r="H1110" s="46">
        <v>0.06</v>
      </c>
      <c r="I1110" s="67" t="s">
        <v>184</v>
      </c>
      <c r="J1110" s="16">
        <v>75000</v>
      </c>
      <c r="K1110" s="16">
        <v>4476.57</v>
      </c>
      <c r="L1110" s="61" t="s">
        <v>102</v>
      </c>
      <c r="M1110" s="61" t="s">
        <v>102</v>
      </c>
      <c r="N1110" s="61" t="s">
        <v>102</v>
      </c>
      <c r="O1110" s="61" t="s">
        <v>102</v>
      </c>
      <c r="P1110" s="17">
        <v>0</v>
      </c>
      <c r="Q1110" s="16">
        <v>0</v>
      </c>
      <c r="R1110" s="16">
        <v>4476.57</v>
      </c>
      <c r="S1110" s="16">
        <f t="shared" si="267"/>
        <v>4476.57</v>
      </c>
      <c r="T1110" s="16">
        <v>0</v>
      </c>
      <c r="U1110" s="16">
        <v>0</v>
      </c>
      <c r="V1110" s="16">
        <f t="shared" si="268"/>
        <v>4476.57</v>
      </c>
      <c r="W1110" s="79">
        <f t="shared" si="269"/>
        <v>9.2001074620691844E-5</v>
      </c>
      <c r="X1110" s="75">
        <f t="shared" si="270"/>
        <v>4140.05</v>
      </c>
      <c r="Y1110" s="75">
        <f t="shared" si="271"/>
        <v>14.63</v>
      </c>
      <c r="Z1110" s="82">
        <f t="shared" si="272"/>
        <v>4154.68</v>
      </c>
    </row>
    <row r="1111" spans="1:26" s="5" customFormat="1" ht="15" x14ac:dyDescent="0.2">
      <c r="A1111" s="37">
        <v>1108</v>
      </c>
      <c r="B1111" s="177">
        <v>5.2</v>
      </c>
      <c r="C1111" s="177" t="s">
        <v>205</v>
      </c>
      <c r="D1111" s="37" t="s">
        <v>453</v>
      </c>
      <c r="E1111" s="66" t="s">
        <v>515</v>
      </c>
      <c r="F1111" s="66" t="s">
        <v>45</v>
      </c>
      <c r="G1111" s="38" t="s">
        <v>183</v>
      </c>
      <c r="H1111" s="46">
        <v>0.24</v>
      </c>
      <c r="I1111" s="67" t="s">
        <v>184</v>
      </c>
      <c r="J1111" s="16">
        <v>75000</v>
      </c>
      <c r="K1111" s="16">
        <v>17876.38</v>
      </c>
      <c r="L1111" s="61" t="s">
        <v>102</v>
      </c>
      <c r="M1111" s="61" t="s">
        <v>102</v>
      </c>
      <c r="N1111" s="61" t="s">
        <v>102</v>
      </c>
      <c r="O1111" s="61" t="s">
        <v>102</v>
      </c>
      <c r="P1111" s="17">
        <v>0</v>
      </c>
      <c r="Q1111" s="16">
        <v>0</v>
      </c>
      <c r="R1111" s="16">
        <v>17876.38</v>
      </c>
      <c r="S1111" s="16">
        <f t="shared" si="267"/>
        <v>17876.38</v>
      </c>
      <c r="T1111" s="16">
        <v>0</v>
      </c>
      <c r="U1111" s="16">
        <v>0</v>
      </c>
      <c r="V1111" s="16">
        <f t="shared" si="268"/>
        <v>17876.38</v>
      </c>
      <c r="W1111" s="79">
        <f t="shared" si="269"/>
        <v>3.6738980298037189E-4</v>
      </c>
      <c r="X1111" s="75">
        <f t="shared" si="270"/>
        <v>16532.54</v>
      </c>
      <c r="Y1111" s="75">
        <f t="shared" si="271"/>
        <v>58.41</v>
      </c>
      <c r="Z1111" s="82">
        <f t="shared" si="272"/>
        <v>16590.95</v>
      </c>
    </row>
    <row r="1112" spans="1:26" s="5" customFormat="1" ht="15" x14ac:dyDescent="0.2">
      <c r="A1112" s="37">
        <v>1109</v>
      </c>
      <c r="B1112" s="177">
        <v>5.2</v>
      </c>
      <c r="C1112" s="177" t="s">
        <v>205</v>
      </c>
      <c r="D1112" s="37" t="s">
        <v>453</v>
      </c>
      <c r="E1112" s="66" t="s">
        <v>516</v>
      </c>
      <c r="F1112" s="66" t="s">
        <v>45</v>
      </c>
      <c r="G1112" s="38" t="s">
        <v>183</v>
      </c>
      <c r="H1112" s="46">
        <v>0.03</v>
      </c>
      <c r="I1112" s="67" t="s">
        <v>184</v>
      </c>
      <c r="J1112" s="16">
        <v>75000</v>
      </c>
      <c r="K1112" s="16">
        <v>2238.59</v>
      </c>
      <c r="L1112" s="61" t="s">
        <v>102</v>
      </c>
      <c r="M1112" s="61" t="s">
        <v>102</v>
      </c>
      <c r="N1112" s="61" t="s">
        <v>102</v>
      </c>
      <c r="O1112" s="61" t="s">
        <v>102</v>
      </c>
      <c r="P1112" s="17">
        <v>0</v>
      </c>
      <c r="Q1112" s="16">
        <v>0</v>
      </c>
      <c r="R1112" s="16">
        <v>2238.59</v>
      </c>
      <c r="S1112" s="16">
        <f t="shared" si="267"/>
        <v>2238.59</v>
      </c>
      <c r="T1112" s="16">
        <v>0</v>
      </c>
      <c r="U1112" s="16">
        <v>0</v>
      </c>
      <c r="V1112" s="16">
        <f t="shared" si="268"/>
        <v>2238.59</v>
      </c>
      <c r="W1112" s="79">
        <f t="shared" si="269"/>
        <v>4.6006805575504137E-5</v>
      </c>
      <c r="X1112" s="75">
        <f t="shared" si="270"/>
        <v>2070.31</v>
      </c>
      <c r="Y1112" s="75">
        <f t="shared" si="271"/>
        <v>7.32</v>
      </c>
      <c r="Z1112" s="82">
        <f t="shared" si="272"/>
        <v>2077.63</v>
      </c>
    </row>
    <row r="1113" spans="1:26" s="5" customFormat="1" ht="15" x14ac:dyDescent="0.2">
      <c r="A1113" s="37">
        <v>1110</v>
      </c>
      <c r="B1113" s="177">
        <v>5.2</v>
      </c>
      <c r="C1113" s="177" t="s">
        <v>205</v>
      </c>
      <c r="D1113" s="37" t="s">
        <v>453</v>
      </c>
      <c r="E1113" s="66" t="s">
        <v>517</v>
      </c>
      <c r="F1113" s="66" t="s">
        <v>45</v>
      </c>
      <c r="G1113" s="38" t="s">
        <v>183</v>
      </c>
      <c r="H1113" s="46">
        <v>0.06</v>
      </c>
      <c r="I1113" s="67" t="s">
        <v>184</v>
      </c>
      <c r="J1113" s="16">
        <v>75000</v>
      </c>
      <c r="K1113" s="16">
        <v>4481.46</v>
      </c>
      <c r="L1113" s="61" t="s">
        <v>102</v>
      </c>
      <c r="M1113" s="61" t="s">
        <v>102</v>
      </c>
      <c r="N1113" s="61" t="s">
        <v>102</v>
      </c>
      <c r="O1113" s="61" t="s">
        <v>102</v>
      </c>
      <c r="P1113" s="17">
        <v>0</v>
      </c>
      <c r="Q1113" s="16">
        <v>0</v>
      </c>
      <c r="R1113" s="16">
        <v>4481.46</v>
      </c>
      <c r="S1113" s="16">
        <f t="shared" si="267"/>
        <v>4481.46</v>
      </c>
      <c r="T1113" s="16">
        <v>0</v>
      </c>
      <c r="U1113" s="16">
        <v>0</v>
      </c>
      <c r="V1113" s="16">
        <f t="shared" si="268"/>
        <v>4481.46</v>
      </c>
      <c r="W1113" s="79">
        <f t="shared" si="269"/>
        <v>9.2101572380113715E-5</v>
      </c>
      <c r="X1113" s="75">
        <f t="shared" si="270"/>
        <v>4144.57</v>
      </c>
      <c r="Y1113" s="75">
        <f t="shared" si="271"/>
        <v>14.64</v>
      </c>
      <c r="Z1113" s="82">
        <f t="shared" si="272"/>
        <v>4159.21</v>
      </c>
    </row>
    <row r="1114" spans="1:26" s="5" customFormat="1" ht="15" x14ac:dyDescent="0.2">
      <c r="A1114" s="37">
        <v>1111</v>
      </c>
      <c r="B1114" s="177">
        <v>5.2</v>
      </c>
      <c r="C1114" s="177" t="s">
        <v>205</v>
      </c>
      <c r="D1114" s="37" t="s">
        <v>453</v>
      </c>
      <c r="E1114" s="66" t="s">
        <v>518</v>
      </c>
      <c r="F1114" s="66" t="s">
        <v>45</v>
      </c>
      <c r="G1114" s="38" t="s">
        <v>183</v>
      </c>
      <c r="H1114" s="46">
        <v>0.12</v>
      </c>
      <c r="I1114" s="67" t="s">
        <v>184</v>
      </c>
      <c r="J1114" s="16">
        <v>75000</v>
      </c>
      <c r="K1114" s="16">
        <v>8953.18</v>
      </c>
      <c r="L1114" s="61" t="s">
        <v>102</v>
      </c>
      <c r="M1114" s="61" t="s">
        <v>102</v>
      </c>
      <c r="N1114" s="61" t="s">
        <v>102</v>
      </c>
      <c r="O1114" s="61" t="s">
        <v>102</v>
      </c>
      <c r="P1114" s="17">
        <v>0</v>
      </c>
      <c r="Q1114" s="16">
        <v>0</v>
      </c>
      <c r="R1114" s="16">
        <v>8953.18</v>
      </c>
      <c r="S1114" s="16">
        <f t="shared" si="267"/>
        <v>8953.18</v>
      </c>
      <c r="T1114" s="16">
        <v>0</v>
      </c>
      <c r="U1114" s="16">
        <v>0</v>
      </c>
      <c r="V1114" s="16">
        <f t="shared" si="268"/>
        <v>8953.18</v>
      </c>
      <c r="W1114" s="79">
        <f t="shared" si="269"/>
        <v>1.8400297130894542E-4</v>
      </c>
      <c r="X1114" s="75">
        <f t="shared" si="270"/>
        <v>8280.1299999999992</v>
      </c>
      <c r="Y1114" s="75">
        <f t="shared" si="271"/>
        <v>29.26</v>
      </c>
      <c r="Z1114" s="82">
        <f t="shared" si="272"/>
        <v>8309.39</v>
      </c>
    </row>
    <row r="1115" spans="1:26" s="5" customFormat="1" ht="15" x14ac:dyDescent="0.2">
      <c r="A1115" s="37">
        <v>1112</v>
      </c>
      <c r="B1115" s="177">
        <v>5.2</v>
      </c>
      <c r="C1115" s="177" t="s">
        <v>205</v>
      </c>
      <c r="D1115" s="37" t="s">
        <v>453</v>
      </c>
      <c r="E1115" s="66" t="s">
        <v>519</v>
      </c>
      <c r="F1115" s="66" t="s">
        <v>45</v>
      </c>
      <c r="G1115" s="38" t="s">
        <v>183</v>
      </c>
      <c r="H1115" s="46">
        <v>0.11</v>
      </c>
      <c r="I1115" s="67" t="s">
        <v>184</v>
      </c>
      <c r="J1115" s="16">
        <v>75000</v>
      </c>
      <c r="K1115" s="16">
        <v>8026.84</v>
      </c>
      <c r="L1115" s="61" t="s">
        <v>102</v>
      </c>
      <c r="M1115" s="61" t="s">
        <v>102</v>
      </c>
      <c r="N1115" s="61" t="s">
        <v>102</v>
      </c>
      <c r="O1115" s="61" t="s">
        <v>102</v>
      </c>
      <c r="P1115" s="17">
        <v>0</v>
      </c>
      <c r="Q1115" s="16">
        <v>0</v>
      </c>
      <c r="R1115" s="16">
        <v>8026.84</v>
      </c>
      <c r="S1115" s="16">
        <f t="shared" si="267"/>
        <v>8026.84</v>
      </c>
      <c r="T1115" s="16">
        <v>0</v>
      </c>
      <c r="U1115" s="16">
        <v>0</v>
      </c>
      <c r="V1115" s="16">
        <f t="shared" si="268"/>
        <v>8026.84</v>
      </c>
      <c r="W1115" s="79">
        <f t="shared" si="269"/>
        <v>1.6496511968054875E-4</v>
      </c>
      <c r="X1115" s="75">
        <f t="shared" si="270"/>
        <v>7423.43</v>
      </c>
      <c r="Y1115" s="75">
        <f t="shared" si="271"/>
        <v>26.23</v>
      </c>
      <c r="Z1115" s="82">
        <f t="shared" si="272"/>
        <v>7449.66</v>
      </c>
    </row>
    <row r="1116" spans="1:26" s="5" customFormat="1" ht="15" x14ac:dyDescent="0.2">
      <c r="A1116" s="37">
        <v>1113</v>
      </c>
      <c r="B1116" s="177">
        <v>5.2</v>
      </c>
      <c r="C1116" s="177" t="s">
        <v>205</v>
      </c>
      <c r="D1116" s="37" t="s">
        <v>453</v>
      </c>
      <c r="E1116" s="66" t="s">
        <v>520</v>
      </c>
      <c r="F1116" s="66" t="s">
        <v>45</v>
      </c>
      <c r="G1116" s="38" t="s">
        <v>183</v>
      </c>
      <c r="H1116" s="46">
        <v>1.54</v>
      </c>
      <c r="I1116" s="67" t="s">
        <v>184</v>
      </c>
      <c r="J1116" s="16">
        <v>75000</v>
      </c>
      <c r="K1116" s="16">
        <v>115221.19</v>
      </c>
      <c r="L1116" s="61" t="s">
        <v>102</v>
      </c>
      <c r="M1116" s="61" t="s">
        <v>102</v>
      </c>
      <c r="N1116" s="61" t="s">
        <v>102</v>
      </c>
      <c r="O1116" s="61" t="s">
        <v>102</v>
      </c>
      <c r="P1116" s="17">
        <v>0</v>
      </c>
      <c r="Q1116" s="16">
        <v>0</v>
      </c>
      <c r="R1116" s="16">
        <v>115221.19</v>
      </c>
      <c r="S1116" s="16">
        <f t="shared" si="267"/>
        <v>115221.19</v>
      </c>
      <c r="T1116" s="16">
        <v>0</v>
      </c>
      <c r="U1116" s="16">
        <v>0</v>
      </c>
      <c r="V1116" s="16">
        <f t="shared" si="268"/>
        <v>115221.19</v>
      </c>
      <c r="W1116" s="79">
        <f t="shared" si="269"/>
        <v>2.3679900680822399E-3</v>
      </c>
      <c r="X1116" s="75">
        <f t="shared" si="270"/>
        <v>106559.55</v>
      </c>
      <c r="Y1116" s="75">
        <f t="shared" si="271"/>
        <v>376.51</v>
      </c>
      <c r="Z1116" s="82">
        <f t="shared" si="272"/>
        <v>106936.06</v>
      </c>
    </row>
    <row r="1117" spans="1:26" s="5" customFormat="1" ht="15" x14ac:dyDescent="0.2">
      <c r="A1117" s="37">
        <v>1114</v>
      </c>
      <c r="B1117" s="177">
        <v>5.2</v>
      </c>
      <c r="C1117" s="177" t="s">
        <v>205</v>
      </c>
      <c r="D1117" s="37" t="s">
        <v>453</v>
      </c>
      <c r="E1117" s="66" t="s">
        <v>521</v>
      </c>
      <c r="F1117" s="66" t="s">
        <v>45</v>
      </c>
      <c r="G1117" s="38" t="s">
        <v>183</v>
      </c>
      <c r="H1117" s="46">
        <v>0.25</v>
      </c>
      <c r="I1117" s="67" t="s">
        <v>184</v>
      </c>
      <c r="J1117" s="16">
        <v>75000</v>
      </c>
      <c r="K1117" s="16">
        <v>18672.34</v>
      </c>
      <c r="L1117" s="61" t="s">
        <v>102</v>
      </c>
      <c r="M1117" s="61" t="s">
        <v>102</v>
      </c>
      <c r="N1117" s="61" t="s">
        <v>102</v>
      </c>
      <c r="O1117" s="61" t="s">
        <v>102</v>
      </c>
      <c r="P1117" s="17">
        <v>0</v>
      </c>
      <c r="Q1117" s="16">
        <v>0</v>
      </c>
      <c r="R1117" s="16">
        <v>18672.34</v>
      </c>
      <c r="S1117" s="16">
        <f t="shared" si="267"/>
        <v>18672.34</v>
      </c>
      <c r="T1117" s="16">
        <v>0</v>
      </c>
      <c r="U1117" s="16">
        <v>0</v>
      </c>
      <c r="V1117" s="16">
        <f t="shared" si="268"/>
        <v>18672.34</v>
      </c>
      <c r="W1117" s="79">
        <f t="shared" si="269"/>
        <v>3.8374812539129939E-4</v>
      </c>
      <c r="X1117" s="75">
        <f t="shared" si="270"/>
        <v>17268.669999999998</v>
      </c>
      <c r="Y1117" s="75">
        <f t="shared" si="271"/>
        <v>61.02</v>
      </c>
      <c r="Z1117" s="82">
        <f t="shared" si="272"/>
        <v>17329.689999999999</v>
      </c>
    </row>
    <row r="1118" spans="1:26" s="5" customFormat="1" ht="15" x14ac:dyDescent="0.2">
      <c r="A1118" s="37">
        <v>1115</v>
      </c>
      <c r="B1118" s="177">
        <v>5.2</v>
      </c>
      <c r="C1118" s="177" t="s">
        <v>205</v>
      </c>
      <c r="D1118" s="37" t="s">
        <v>453</v>
      </c>
      <c r="E1118" s="66" t="s">
        <v>522</v>
      </c>
      <c r="F1118" s="66" t="s">
        <v>45</v>
      </c>
      <c r="G1118" s="38" t="s">
        <v>183</v>
      </c>
      <c r="H1118" s="46">
        <v>0.14000000000000001</v>
      </c>
      <c r="I1118" s="67" t="s">
        <v>184</v>
      </c>
      <c r="J1118" s="16">
        <v>75000</v>
      </c>
      <c r="K1118" s="16">
        <v>10618.93</v>
      </c>
      <c r="L1118" s="61" t="s">
        <v>102</v>
      </c>
      <c r="M1118" s="61" t="s">
        <v>102</v>
      </c>
      <c r="N1118" s="61" t="s">
        <v>102</v>
      </c>
      <c r="O1118" s="61" t="s">
        <v>102</v>
      </c>
      <c r="P1118" s="17">
        <v>0</v>
      </c>
      <c r="Q1118" s="16">
        <v>0</v>
      </c>
      <c r="R1118" s="16">
        <v>10618.93</v>
      </c>
      <c r="S1118" s="16">
        <f t="shared" si="267"/>
        <v>10618.93</v>
      </c>
      <c r="T1118" s="16">
        <v>0</v>
      </c>
      <c r="U1118" s="16">
        <v>0</v>
      </c>
      <c r="V1118" s="16">
        <f t="shared" si="268"/>
        <v>10618.93</v>
      </c>
      <c r="W1118" s="79">
        <f t="shared" si="269"/>
        <v>2.1823694733286942E-4</v>
      </c>
      <c r="X1118" s="75">
        <f t="shared" si="270"/>
        <v>9820.66</v>
      </c>
      <c r="Y1118" s="75">
        <f t="shared" si="271"/>
        <v>34.700000000000003</v>
      </c>
      <c r="Z1118" s="82">
        <f t="shared" si="272"/>
        <v>9855.36</v>
      </c>
    </row>
    <row r="1119" spans="1:26" s="5" customFormat="1" ht="15" x14ac:dyDescent="0.2">
      <c r="A1119" s="37">
        <v>1116</v>
      </c>
      <c r="B1119" s="177">
        <v>5.2</v>
      </c>
      <c r="C1119" s="177" t="s">
        <v>205</v>
      </c>
      <c r="D1119" s="37" t="s">
        <v>453</v>
      </c>
      <c r="E1119" s="66" t="s">
        <v>523</v>
      </c>
      <c r="F1119" s="66" t="s">
        <v>45</v>
      </c>
      <c r="G1119" s="38" t="s">
        <v>183</v>
      </c>
      <c r="H1119" s="46">
        <v>0.14000000000000001</v>
      </c>
      <c r="I1119" s="67" t="s">
        <v>184</v>
      </c>
      <c r="J1119" s="16">
        <v>75000</v>
      </c>
      <c r="K1119" s="16">
        <v>10330.39</v>
      </c>
      <c r="L1119" s="61" t="s">
        <v>102</v>
      </c>
      <c r="M1119" s="61" t="s">
        <v>102</v>
      </c>
      <c r="N1119" s="61" t="s">
        <v>102</v>
      </c>
      <c r="O1119" s="61" t="s">
        <v>102</v>
      </c>
      <c r="P1119" s="17">
        <v>0</v>
      </c>
      <c r="Q1119" s="16">
        <v>0</v>
      </c>
      <c r="R1119" s="16">
        <v>10330.39</v>
      </c>
      <c r="S1119" s="16">
        <f t="shared" si="267"/>
        <v>10330.39</v>
      </c>
      <c r="T1119" s="16">
        <v>0</v>
      </c>
      <c r="U1119" s="16">
        <v>0</v>
      </c>
      <c r="V1119" s="16">
        <f t="shared" si="268"/>
        <v>10330.39</v>
      </c>
      <c r="W1119" s="79">
        <f t="shared" si="269"/>
        <v>2.1230696297630747E-4</v>
      </c>
      <c r="X1119" s="75">
        <f t="shared" si="270"/>
        <v>9553.81</v>
      </c>
      <c r="Y1119" s="75">
        <f t="shared" si="271"/>
        <v>33.76</v>
      </c>
      <c r="Z1119" s="82">
        <f t="shared" si="272"/>
        <v>9587.57</v>
      </c>
    </row>
    <row r="1120" spans="1:26" s="5" customFormat="1" ht="15" x14ac:dyDescent="0.2">
      <c r="A1120" s="37">
        <v>1117</v>
      </c>
      <c r="B1120" s="177">
        <v>5.2</v>
      </c>
      <c r="C1120" s="177" t="s">
        <v>205</v>
      </c>
      <c r="D1120" s="37" t="s">
        <v>453</v>
      </c>
      <c r="E1120" s="66" t="s">
        <v>524</v>
      </c>
      <c r="F1120" s="66" t="s">
        <v>45</v>
      </c>
      <c r="G1120" s="38" t="s">
        <v>183</v>
      </c>
      <c r="H1120" s="46">
        <v>0.03</v>
      </c>
      <c r="I1120" s="67" t="s">
        <v>184</v>
      </c>
      <c r="J1120" s="16">
        <v>75000</v>
      </c>
      <c r="K1120" s="16">
        <v>2582.84</v>
      </c>
      <c r="L1120" s="61" t="s">
        <v>102</v>
      </c>
      <c r="M1120" s="61" t="s">
        <v>102</v>
      </c>
      <c r="N1120" s="61" t="s">
        <v>102</v>
      </c>
      <c r="O1120" s="61" t="s">
        <v>102</v>
      </c>
      <c r="P1120" s="17">
        <v>0</v>
      </c>
      <c r="Q1120" s="16">
        <v>0</v>
      </c>
      <c r="R1120" s="16">
        <v>2582.84</v>
      </c>
      <c r="S1120" s="16">
        <f t="shared" si="267"/>
        <v>2582.84</v>
      </c>
      <c r="T1120" s="16">
        <v>0</v>
      </c>
      <c r="U1120" s="16">
        <v>0</v>
      </c>
      <c r="V1120" s="16">
        <f t="shared" si="268"/>
        <v>2582.84</v>
      </c>
      <c r="W1120" s="79">
        <f t="shared" si="269"/>
        <v>5.3081724528669884E-5</v>
      </c>
      <c r="X1120" s="75">
        <f t="shared" si="270"/>
        <v>2388.6799999999998</v>
      </c>
      <c r="Y1120" s="75">
        <f t="shared" si="271"/>
        <v>8.44</v>
      </c>
      <c r="Z1120" s="82">
        <f t="shared" si="272"/>
        <v>2397.12</v>
      </c>
    </row>
    <row r="1121" spans="1:26" s="5" customFormat="1" ht="15" x14ac:dyDescent="0.2">
      <c r="A1121" s="37">
        <v>1118</v>
      </c>
      <c r="B1121" s="177">
        <v>5.2</v>
      </c>
      <c r="C1121" s="177" t="s">
        <v>205</v>
      </c>
      <c r="D1121" s="37" t="s">
        <v>453</v>
      </c>
      <c r="E1121" s="66" t="s">
        <v>525</v>
      </c>
      <c r="F1121" s="66" t="s">
        <v>45</v>
      </c>
      <c r="G1121" s="38" t="s">
        <v>183</v>
      </c>
      <c r="H1121" s="46">
        <v>0.04</v>
      </c>
      <c r="I1121" s="67" t="s">
        <v>184</v>
      </c>
      <c r="J1121" s="16">
        <v>75000</v>
      </c>
      <c r="K1121" s="16">
        <v>2903.07</v>
      </c>
      <c r="L1121" s="61" t="s">
        <v>102</v>
      </c>
      <c r="M1121" s="61" t="s">
        <v>102</v>
      </c>
      <c r="N1121" s="61" t="s">
        <v>102</v>
      </c>
      <c r="O1121" s="61" t="s">
        <v>102</v>
      </c>
      <c r="P1121" s="17">
        <v>0</v>
      </c>
      <c r="Q1121" s="16">
        <v>0</v>
      </c>
      <c r="R1121" s="16">
        <v>2903.07</v>
      </c>
      <c r="S1121" s="16">
        <f t="shared" si="267"/>
        <v>2903.07</v>
      </c>
      <c r="T1121" s="16">
        <v>0</v>
      </c>
      <c r="U1121" s="16">
        <v>0</v>
      </c>
      <c r="V1121" s="16">
        <f t="shared" si="268"/>
        <v>2903.07</v>
      </c>
      <c r="W1121" s="79">
        <f t="shared" si="269"/>
        <v>5.9662991911014878E-5</v>
      </c>
      <c r="X1121" s="75">
        <f t="shared" si="270"/>
        <v>2684.83</v>
      </c>
      <c r="Y1121" s="75">
        <f t="shared" si="271"/>
        <v>9.49</v>
      </c>
      <c r="Z1121" s="82">
        <f t="shared" si="272"/>
        <v>2694.3199999999997</v>
      </c>
    </row>
    <row r="1122" spans="1:26" s="5" customFormat="1" ht="15" x14ac:dyDescent="0.2">
      <c r="A1122" s="37">
        <v>1119</v>
      </c>
      <c r="B1122" s="177">
        <v>5.2</v>
      </c>
      <c r="C1122" s="177" t="s">
        <v>205</v>
      </c>
      <c r="D1122" s="37" t="s">
        <v>453</v>
      </c>
      <c r="E1122" s="66" t="s">
        <v>526</v>
      </c>
      <c r="F1122" s="66" t="s">
        <v>45</v>
      </c>
      <c r="G1122" s="38" t="s">
        <v>183</v>
      </c>
      <c r="H1122" s="46">
        <v>0.1</v>
      </c>
      <c r="I1122" s="67" t="s">
        <v>184</v>
      </c>
      <c r="J1122" s="16">
        <v>75000</v>
      </c>
      <c r="K1122" s="16">
        <v>7204.51</v>
      </c>
      <c r="L1122" s="61" t="s">
        <v>102</v>
      </c>
      <c r="M1122" s="61" t="s">
        <v>102</v>
      </c>
      <c r="N1122" s="61" t="s">
        <v>102</v>
      </c>
      <c r="O1122" s="61" t="s">
        <v>102</v>
      </c>
      <c r="P1122" s="17">
        <v>0</v>
      </c>
      <c r="Q1122" s="16">
        <v>0</v>
      </c>
      <c r="R1122" s="16">
        <v>7204.51</v>
      </c>
      <c r="S1122" s="16">
        <f t="shared" si="267"/>
        <v>7204.51</v>
      </c>
      <c r="T1122" s="16">
        <v>0</v>
      </c>
      <c r="U1122" s="16">
        <v>0</v>
      </c>
      <c r="V1122" s="16">
        <f t="shared" si="268"/>
        <v>7204.51</v>
      </c>
      <c r="W1122" s="79">
        <f t="shared" si="269"/>
        <v>1.4806484922954866E-4</v>
      </c>
      <c r="X1122" s="75">
        <f t="shared" si="270"/>
        <v>6662.92</v>
      </c>
      <c r="Y1122" s="75">
        <f t="shared" si="271"/>
        <v>23.54</v>
      </c>
      <c r="Z1122" s="82">
        <f t="shared" si="272"/>
        <v>6686.46</v>
      </c>
    </row>
    <row r="1123" spans="1:26" s="5" customFormat="1" ht="15" x14ac:dyDescent="0.2">
      <c r="A1123" s="37">
        <v>1120</v>
      </c>
      <c r="B1123" s="177">
        <v>5.2</v>
      </c>
      <c r="C1123" s="177" t="s">
        <v>205</v>
      </c>
      <c r="D1123" s="37" t="s">
        <v>453</v>
      </c>
      <c r="E1123" s="66" t="s">
        <v>527</v>
      </c>
      <c r="F1123" s="66" t="s">
        <v>45</v>
      </c>
      <c r="G1123" s="38" t="s">
        <v>183</v>
      </c>
      <c r="H1123" s="46">
        <v>0.1</v>
      </c>
      <c r="I1123" s="67" t="s">
        <v>184</v>
      </c>
      <c r="J1123" s="16">
        <v>75000</v>
      </c>
      <c r="K1123" s="16">
        <v>7204.51</v>
      </c>
      <c r="L1123" s="61" t="s">
        <v>102</v>
      </c>
      <c r="M1123" s="61" t="s">
        <v>102</v>
      </c>
      <c r="N1123" s="61" t="s">
        <v>102</v>
      </c>
      <c r="O1123" s="61" t="s">
        <v>102</v>
      </c>
      <c r="P1123" s="17">
        <v>0</v>
      </c>
      <c r="Q1123" s="16">
        <v>0</v>
      </c>
      <c r="R1123" s="16">
        <v>7204.51</v>
      </c>
      <c r="S1123" s="16">
        <f t="shared" si="267"/>
        <v>7204.51</v>
      </c>
      <c r="T1123" s="16">
        <v>0</v>
      </c>
      <c r="U1123" s="16">
        <v>0</v>
      </c>
      <c r="V1123" s="16">
        <f t="shared" si="268"/>
        <v>7204.51</v>
      </c>
      <c r="W1123" s="79">
        <f t="shared" si="269"/>
        <v>1.4806484922954866E-4</v>
      </c>
      <c r="X1123" s="75">
        <f t="shared" si="270"/>
        <v>6662.92</v>
      </c>
      <c r="Y1123" s="75">
        <f t="shared" si="271"/>
        <v>23.54</v>
      </c>
      <c r="Z1123" s="82">
        <f t="shared" si="272"/>
        <v>6686.46</v>
      </c>
    </row>
    <row r="1124" spans="1:26" s="5" customFormat="1" ht="15" x14ac:dyDescent="0.2">
      <c r="A1124" s="37">
        <v>1121</v>
      </c>
      <c r="B1124" s="177">
        <v>5.2</v>
      </c>
      <c r="C1124" s="177" t="s">
        <v>205</v>
      </c>
      <c r="D1124" s="37" t="s">
        <v>453</v>
      </c>
      <c r="E1124" s="66" t="s">
        <v>528</v>
      </c>
      <c r="F1124" s="66" t="s">
        <v>45</v>
      </c>
      <c r="G1124" s="38" t="s">
        <v>183</v>
      </c>
      <c r="H1124" s="46">
        <v>0.1</v>
      </c>
      <c r="I1124" s="67" t="s">
        <v>184</v>
      </c>
      <c r="J1124" s="16">
        <v>75000</v>
      </c>
      <c r="K1124" s="16">
        <v>7204.51</v>
      </c>
      <c r="L1124" s="61" t="s">
        <v>102</v>
      </c>
      <c r="M1124" s="61" t="s">
        <v>102</v>
      </c>
      <c r="N1124" s="61" t="s">
        <v>102</v>
      </c>
      <c r="O1124" s="61" t="s">
        <v>102</v>
      </c>
      <c r="P1124" s="17">
        <v>0</v>
      </c>
      <c r="Q1124" s="16">
        <v>0</v>
      </c>
      <c r="R1124" s="16">
        <v>7204.51</v>
      </c>
      <c r="S1124" s="16">
        <f t="shared" si="267"/>
        <v>7204.51</v>
      </c>
      <c r="T1124" s="16">
        <v>0</v>
      </c>
      <c r="U1124" s="16">
        <v>0</v>
      </c>
      <c r="V1124" s="16">
        <f t="shared" si="268"/>
        <v>7204.51</v>
      </c>
      <c r="W1124" s="79">
        <f t="shared" si="269"/>
        <v>1.4806484922954866E-4</v>
      </c>
      <c r="X1124" s="75">
        <f t="shared" si="270"/>
        <v>6662.92</v>
      </c>
      <c r="Y1124" s="75">
        <f t="shared" si="271"/>
        <v>23.54</v>
      </c>
      <c r="Z1124" s="82">
        <f t="shared" si="272"/>
        <v>6686.46</v>
      </c>
    </row>
    <row r="1125" spans="1:26" s="5" customFormat="1" ht="15" x14ac:dyDescent="0.2">
      <c r="A1125" s="37">
        <v>1122</v>
      </c>
      <c r="B1125" s="177">
        <v>5.2</v>
      </c>
      <c r="C1125" s="177" t="s">
        <v>205</v>
      </c>
      <c r="D1125" s="37" t="s">
        <v>453</v>
      </c>
      <c r="E1125" s="66" t="s">
        <v>529</v>
      </c>
      <c r="F1125" s="66" t="s">
        <v>45</v>
      </c>
      <c r="G1125" s="38" t="s">
        <v>183</v>
      </c>
      <c r="H1125" s="46">
        <v>0.03</v>
      </c>
      <c r="I1125" s="67" t="s">
        <v>184</v>
      </c>
      <c r="J1125" s="16">
        <v>75000</v>
      </c>
      <c r="K1125" s="16">
        <v>2582.64</v>
      </c>
      <c r="L1125" s="61" t="s">
        <v>102</v>
      </c>
      <c r="M1125" s="61" t="s">
        <v>102</v>
      </c>
      <c r="N1125" s="61" t="s">
        <v>102</v>
      </c>
      <c r="O1125" s="61" t="s">
        <v>102</v>
      </c>
      <c r="P1125" s="17">
        <v>0</v>
      </c>
      <c r="Q1125" s="16">
        <v>0</v>
      </c>
      <c r="R1125" s="16">
        <v>2582.64</v>
      </c>
      <c r="S1125" s="16">
        <f t="shared" si="267"/>
        <v>2582.64</v>
      </c>
      <c r="T1125" s="16">
        <v>0</v>
      </c>
      <c r="U1125" s="16">
        <v>0</v>
      </c>
      <c r="V1125" s="16">
        <f t="shared" si="268"/>
        <v>2582.64</v>
      </c>
      <c r="W1125" s="79">
        <f t="shared" si="269"/>
        <v>5.3077614190861209E-5</v>
      </c>
      <c r="X1125" s="75">
        <f t="shared" si="270"/>
        <v>2388.4899999999998</v>
      </c>
      <c r="Y1125" s="75">
        <f t="shared" si="271"/>
        <v>8.44</v>
      </c>
      <c r="Z1125" s="82">
        <f t="shared" si="272"/>
        <v>2396.9299999999998</v>
      </c>
    </row>
    <row r="1126" spans="1:26" s="5" customFormat="1" ht="15" x14ac:dyDescent="0.2">
      <c r="A1126" s="37">
        <v>1123</v>
      </c>
      <c r="B1126" s="177">
        <v>5.2</v>
      </c>
      <c r="C1126" s="177" t="s">
        <v>205</v>
      </c>
      <c r="D1126" s="37" t="s">
        <v>453</v>
      </c>
      <c r="E1126" s="66" t="s">
        <v>530</v>
      </c>
      <c r="F1126" s="66" t="s">
        <v>45</v>
      </c>
      <c r="G1126" s="38" t="s">
        <v>183</v>
      </c>
      <c r="H1126" s="46">
        <v>0.06</v>
      </c>
      <c r="I1126" s="67" t="s">
        <v>184</v>
      </c>
      <c r="J1126" s="16">
        <v>75000</v>
      </c>
      <c r="K1126" s="16">
        <v>4395.0200000000004</v>
      </c>
      <c r="L1126" s="61" t="s">
        <v>102</v>
      </c>
      <c r="M1126" s="61" t="s">
        <v>102</v>
      </c>
      <c r="N1126" s="61" t="s">
        <v>102</v>
      </c>
      <c r="O1126" s="61" t="s">
        <v>102</v>
      </c>
      <c r="P1126" s="17">
        <v>0</v>
      </c>
      <c r="Q1126" s="16">
        <v>0</v>
      </c>
      <c r="R1126" s="16">
        <v>4395.0200000000004</v>
      </c>
      <c r="S1126" s="16">
        <f t="shared" si="267"/>
        <v>4395.0200000000004</v>
      </c>
      <c r="T1126" s="16">
        <v>0</v>
      </c>
      <c r="U1126" s="16">
        <v>0</v>
      </c>
      <c r="V1126" s="16">
        <f t="shared" si="268"/>
        <v>4395.0200000000004</v>
      </c>
      <c r="W1126" s="79">
        <f t="shared" si="269"/>
        <v>9.0325084379208441E-5</v>
      </c>
      <c r="X1126" s="75">
        <f t="shared" si="270"/>
        <v>4064.63</v>
      </c>
      <c r="Y1126" s="75">
        <f t="shared" si="271"/>
        <v>14.36</v>
      </c>
      <c r="Z1126" s="82">
        <f t="shared" si="272"/>
        <v>4078.9900000000002</v>
      </c>
    </row>
    <row r="1127" spans="1:26" s="5" customFormat="1" ht="15" x14ac:dyDescent="0.2">
      <c r="A1127" s="37">
        <v>1124</v>
      </c>
      <c r="B1127" s="177">
        <v>5.2</v>
      </c>
      <c r="C1127" s="177" t="s">
        <v>205</v>
      </c>
      <c r="D1127" s="37" t="s">
        <v>453</v>
      </c>
      <c r="E1127" s="66" t="s">
        <v>531</v>
      </c>
      <c r="F1127" s="66" t="s">
        <v>45</v>
      </c>
      <c r="G1127" s="38" t="s">
        <v>183</v>
      </c>
      <c r="H1127" s="46">
        <v>0.06</v>
      </c>
      <c r="I1127" s="67" t="s">
        <v>184</v>
      </c>
      <c r="J1127" s="16">
        <v>75000</v>
      </c>
      <c r="K1127" s="16">
        <v>4590.5200000000004</v>
      </c>
      <c r="L1127" s="61" t="s">
        <v>102</v>
      </c>
      <c r="M1127" s="61" t="s">
        <v>102</v>
      </c>
      <c r="N1127" s="61" t="s">
        <v>102</v>
      </c>
      <c r="O1127" s="61" t="s">
        <v>102</v>
      </c>
      <c r="P1127" s="17">
        <v>0</v>
      </c>
      <c r="Q1127" s="16">
        <v>0</v>
      </c>
      <c r="R1127" s="16">
        <v>4590.5200000000004</v>
      </c>
      <c r="S1127" s="16">
        <f t="shared" si="267"/>
        <v>4590.5200000000004</v>
      </c>
      <c r="T1127" s="16">
        <v>0</v>
      </c>
      <c r="U1127" s="16">
        <v>0</v>
      </c>
      <c r="V1127" s="16">
        <f t="shared" si="268"/>
        <v>4590.5200000000004</v>
      </c>
      <c r="W1127" s="79">
        <f t="shared" si="269"/>
        <v>9.434293958717911E-5</v>
      </c>
      <c r="X1127" s="75">
        <f t="shared" si="270"/>
        <v>4245.43</v>
      </c>
      <c r="Y1127" s="75">
        <f t="shared" si="271"/>
        <v>15</v>
      </c>
      <c r="Z1127" s="82">
        <f t="shared" si="272"/>
        <v>4260.43</v>
      </c>
    </row>
    <row r="1128" spans="1:26" s="5" customFormat="1" ht="15" x14ac:dyDescent="0.2">
      <c r="A1128" s="37">
        <v>1125</v>
      </c>
      <c r="B1128" s="177">
        <v>5.2</v>
      </c>
      <c r="C1128" s="177" t="s">
        <v>205</v>
      </c>
      <c r="D1128" s="37" t="s">
        <v>453</v>
      </c>
      <c r="E1128" s="66" t="s">
        <v>532</v>
      </c>
      <c r="F1128" s="66" t="s">
        <v>45</v>
      </c>
      <c r="G1128" s="38" t="s">
        <v>183</v>
      </c>
      <c r="H1128" s="46">
        <v>0.1</v>
      </c>
      <c r="I1128" s="67" t="s">
        <v>184</v>
      </c>
      <c r="J1128" s="16">
        <v>75000</v>
      </c>
      <c r="K1128" s="16">
        <v>7171.62</v>
      </c>
      <c r="L1128" s="61" t="s">
        <v>102</v>
      </c>
      <c r="M1128" s="61" t="s">
        <v>102</v>
      </c>
      <c r="N1128" s="61" t="s">
        <v>102</v>
      </c>
      <c r="O1128" s="61" t="s">
        <v>102</v>
      </c>
      <c r="P1128" s="17">
        <v>0</v>
      </c>
      <c r="Q1128" s="16">
        <v>0</v>
      </c>
      <c r="R1128" s="16">
        <v>7171.62</v>
      </c>
      <c r="S1128" s="16">
        <f t="shared" si="267"/>
        <v>7171.62</v>
      </c>
      <c r="T1128" s="16">
        <v>0</v>
      </c>
      <c r="U1128" s="16">
        <v>0</v>
      </c>
      <c r="V1128" s="16">
        <f t="shared" si="268"/>
        <v>7171.62</v>
      </c>
      <c r="W1128" s="79">
        <f t="shared" si="269"/>
        <v>1.4738890417691358E-4</v>
      </c>
      <c r="X1128" s="75">
        <f t="shared" si="270"/>
        <v>6632.5</v>
      </c>
      <c r="Y1128" s="75">
        <f t="shared" si="271"/>
        <v>23.43</v>
      </c>
      <c r="Z1128" s="82">
        <f t="shared" si="272"/>
        <v>6655.93</v>
      </c>
    </row>
    <row r="1129" spans="1:26" s="5" customFormat="1" ht="15" x14ac:dyDescent="0.2">
      <c r="A1129" s="37">
        <v>1126</v>
      </c>
      <c r="B1129" s="177">
        <v>5.2</v>
      </c>
      <c r="C1129" s="177" t="s">
        <v>205</v>
      </c>
      <c r="D1129" s="37" t="s">
        <v>453</v>
      </c>
      <c r="E1129" s="66" t="s">
        <v>533</v>
      </c>
      <c r="F1129" s="66" t="s">
        <v>45</v>
      </c>
      <c r="G1129" s="38" t="s">
        <v>183</v>
      </c>
      <c r="H1129" s="46">
        <v>0.08</v>
      </c>
      <c r="I1129" s="67" t="s">
        <v>184</v>
      </c>
      <c r="J1129" s="16">
        <v>75000</v>
      </c>
      <c r="K1129" s="16">
        <v>5683.96</v>
      </c>
      <c r="L1129" s="61" t="s">
        <v>102</v>
      </c>
      <c r="M1129" s="61" t="s">
        <v>102</v>
      </c>
      <c r="N1129" s="61" t="s">
        <v>102</v>
      </c>
      <c r="O1129" s="61" t="s">
        <v>102</v>
      </c>
      <c r="P1129" s="17">
        <v>0</v>
      </c>
      <c r="Q1129" s="16">
        <v>0</v>
      </c>
      <c r="R1129" s="16">
        <v>5683.96</v>
      </c>
      <c r="S1129" s="16">
        <f t="shared" si="267"/>
        <v>5683.96</v>
      </c>
      <c r="T1129" s="16">
        <v>0</v>
      </c>
      <c r="U1129" s="16">
        <v>0</v>
      </c>
      <c r="V1129" s="16">
        <f t="shared" si="268"/>
        <v>5683.96</v>
      </c>
      <c r="W1129" s="79">
        <f t="shared" si="269"/>
        <v>1.1681497845471591E-4</v>
      </c>
      <c r="X1129" s="75">
        <f t="shared" si="270"/>
        <v>5256.67</v>
      </c>
      <c r="Y1129" s="75">
        <f t="shared" si="271"/>
        <v>18.57</v>
      </c>
      <c r="Z1129" s="82">
        <f t="shared" si="272"/>
        <v>5275.24</v>
      </c>
    </row>
    <row r="1130" spans="1:26" s="5" customFormat="1" ht="15" x14ac:dyDescent="0.2">
      <c r="A1130" s="37">
        <v>1127</v>
      </c>
      <c r="B1130" s="177">
        <v>5.2</v>
      </c>
      <c r="C1130" s="177" t="s">
        <v>205</v>
      </c>
      <c r="D1130" s="37" t="s">
        <v>453</v>
      </c>
      <c r="E1130" s="66" t="s">
        <v>534</v>
      </c>
      <c r="F1130" s="66" t="s">
        <v>45</v>
      </c>
      <c r="G1130" s="38" t="s">
        <v>183</v>
      </c>
      <c r="H1130" s="46">
        <v>0.14000000000000001</v>
      </c>
      <c r="I1130" s="67" t="s">
        <v>184</v>
      </c>
      <c r="J1130" s="16">
        <v>75000</v>
      </c>
      <c r="K1130" s="16">
        <v>10552.75</v>
      </c>
      <c r="L1130" s="61" t="s">
        <v>102</v>
      </c>
      <c r="M1130" s="61" t="s">
        <v>102</v>
      </c>
      <c r="N1130" s="61" t="s">
        <v>102</v>
      </c>
      <c r="O1130" s="61" t="s">
        <v>102</v>
      </c>
      <c r="P1130" s="17">
        <v>0</v>
      </c>
      <c r="Q1130" s="16">
        <v>0</v>
      </c>
      <c r="R1130" s="16">
        <v>10552.75</v>
      </c>
      <c r="S1130" s="16">
        <f t="shared" si="267"/>
        <v>10552.75</v>
      </c>
      <c r="T1130" s="16">
        <v>0</v>
      </c>
      <c r="U1130" s="16">
        <v>0</v>
      </c>
      <c r="V1130" s="16">
        <f t="shared" si="268"/>
        <v>10552.75</v>
      </c>
      <c r="W1130" s="79">
        <f t="shared" si="269"/>
        <v>2.1687683655198194E-4</v>
      </c>
      <c r="X1130" s="75">
        <f t="shared" si="270"/>
        <v>9759.4599999999991</v>
      </c>
      <c r="Y1130" s="75">
        <f t="shared" si="271"/>
        <v>34.479999999999997</v>
      </c>
      <c r="Z1130" s="82">
        <f t="shared" si="272"/>
        <v>9793.9399999999987</v>
      </c>
    </row>
    <row r="1131" spans="1:26" s="5" customFormat="1" ht="15" x14ac:dyDescent="0.2">
      <c r="A1131" s="37">
        <v>1128</v>
      </c>
      <c r="B1131" s="177">
        <v>5.2</v>
      </c>
      <c r="C1131" s="177" t="s">
        <v>205</v>
      </c>
      <c r="D1131" s="37" t="s">
        <v>453</v>
      </c>
      <c r="E1131" s="66" t="s">
        <v>535</v>
      </c>
      <c r="F1131" s="66" t="s">
        <v>45</v>
      </c>
      <c r="G1131" s="38" t="s">
        <v>183</v>
      </c>
      <c r="H1131" s="46">
        <v>0.86</v>
      </c>
      <c r="I1131" s="67" t="s">
        <v>184</v>
      </c>
      <c r="J1131" s="16">
        <v>75000</v>
      </c>
      <c r="K1131" s="16">
        <v>64308.97</v>
      </c>
      <c r="L1131" s="61" t="s">
        <v>102</v>
      </c>
      <c r="M1131" s="61" t="s">
        <v>102</v>
      </c>
      <c r="N1131" s="61" t="s">
        <v>102</v>
      </c>
      <c r="O1131" s="61" t="s">
        <v>102</v>
      </c>
      <c r="P1131" s="17">
        <v>0</v>
      </c>
      <c r="Q1131" s="16">
        <v>0</v>
      </c>
      <c r="R1131" s="16">
        <v>64308.97</v>
      </c>
      <c r="S1131" s="16">
        <f t="shared" si="267"/>
        <v>64308.97</v>
      </c>
      <c r="T1131" s="16">
        <v>0</v>
      </c>
      <c r="U1131" s="16">
        <v>0</v>
      </c>
      <c r="V1131" s="16">
        <f t="shared" si="268"/>
        <v>64308.97</v>
      </c>
      <c r="W1131" s="79">
        <f t="shared" si="269"/>
        <v>1.3216579541367238E-3</v>
      </c>
      <c r="X1131" s="75">
        <f t="shared" si="270"/>
        <v>59474.61</v>
      </c>
      <c r="Y1131" s="75">
        <f t="shared" si="271"/>
        <v>210.14</v>
      </c>
      <c r="Z1131" s="82">
        <f t="shared" si="272"/>
        <v>59684.75</v>
      </c>
    </row>
    <row r="1132" spans="1:26" s="5" customFormat="1" ht="15" x14ac:dyDescent="0.2">
      <c r="A1132" s="37">
        <v>1129</v>
      </c>
      <c r="B1132" s="177">
        <v>5.2</v>
      </c>
      <c r="C1132" s="177" t="s">
        <v>205</v>
      </c>
      <c r="D1132" s="37" t="s">
        <v>453</v>
      </c>
      <c r="E1132" s="66" t="s">
        <v>536</v>
      </c>
      <c r="F1132" s="66" t="s">
        <v>45</v>
      </c>
      <c r="G1132" s="38" t="s">
        <v>183</v>
      </c>
      <c r="H1132" s="46">
        <v>0.2</v>
      </c>
      <c r="I1132" s="67" t="s">
        <v>184</v>
      </c>
      <c r="J1132" s="16">
        <v>75000</v>
      </c>
      <c r="K1132" s="16">
        <v>14673.21</v>
      </c>
      <c r="L1132" s="61" t="s">
        <v>102</v>
      </c>
      <c r="M1132" s="61" t="s">
        <v>102</v>
      </c>
      <c r="N1132" s="61" t="s">
        <v>102</v>
      </c>
      <c r="O1132" s="61" t="s">
        <v>102</v>
      </c>
      <c r="P1132" s="17">
        <v>0</v>
      </c>
      <c r="Q1132" s="16">
        <v>0</v>
      </c>
      <c r="R1132" s="16">
        <v>14673.21</v>
      </c>
      <c r="S1132" s="16">
        <f t="shared" si="267"/>
        <v>14673.21</v>
      </c>
      <c r="T1132" s="16">
        <v>0</v>
      </c>
      <c r="U1132" s="16">
        <v>0</v>
      </c>
      <c r="V1132" s="16">
        <f t="shared" si="268"/>
        <v>14673.21</v>
      </c>
      <c r="W1132" s="79">
        <f t="shared" si="269"/>
        <v>3.0155924918745416E-4</v>
      </c>
      <c r="X1132" s="75">
        <f t="shared" si="270"/>
        <v>13570.17</v>
      </c>
      <c r="Y1132" s="75">
        <f t="shared" si="271"/>
        <v>47.95</v>
      </c>
      <c r="Z1132" s="82">
        <f t="shared" si="272"/>
        <v>13618.12</v>
      </c>
    </row>
    <row r="1133" spans="1:26" s="5" customFormat="1" ht="15" x14ac:dyDescent="0.2">
      <c r="A1133" s="37">
        <v>1130</v>
      </c>
      <c r="B1133" s="177">
        <v>5.2</v>
      </c>
      <c r="C1133" s="177" t="s">
        <v>205</v>
      </c>
      <c r="D1133" s="37" t="s">
        <v>453</v>
      </c>
      <c r="E1133" s="66" t="s">
        <v>537</v>
      </c>
      <c r="F1133" s="66" t="s">
        <v>45</v>
      </c>
      <c r="G1133" s="38" t="s">
        <v>183</v>
      </c>
      <c r="H1133" s="46">
        <v>7.0000000000000007E-2</v>
      </c>
      <c r="I1133" s="67" t="s">
        <v>184</v>
      </c>
      <c r="J1133" s="16">
        <v>75000</v>
      </c>
      <c r="K1133" s="16">
        <v>5166.0600000000004</v>
      </c>
      <c r="L1133" s="61" t="s">
        <v>102</v>
      </c>
      <c r="M1133" s="61" t="s">
        <v>102</v>
      </c>
      <c r="N1133" s="61" t="s">
        <v>102</v>
      </c>
      <c r="O1133" s="61" t="s">
        <v>102</v>
      </c>
      <c r="P1133" s="17">
        <v>0</v>
      </c>
      <c r="Q1133" s="16">
        <v>0</v>
      </c>
      <c r="R1133" s="16">
        <v>5166.0600000000004</v>
      </c>
      <c r="S1133" s="16">
        <f t="shared" si="267"/>
        <v>5166.0600000000004</v>
      </c>
      <c r="T1133" s="16">
        <v>0</v>
      </c>
      <c r="U1133" s="16">
        <v>0</v>
      </c>
      <c r="V1133" s="16">
        <f t="shared" si="268"/>
        <v>5166.0600000000004</v>
      </c>
      <c r="W1133" s="79">
        <f t="shared" si="269"/>
        <v>1.0617125869917623E-4</v>
      </c>
      <c r="X1133" s="75">
        <f t="shared" si="270"/>
        <v>4777.71</v>
      </c>
      <c r="Y1133" s="75">
        <f t="shared" si="271"/>
        <v>16.88</v>
      </c>
      <c r="Z1133" s="82">
        <f t="shared" si="272"/>
        <v>4794.59</v>
      </c>
    </row>
    <row r="1134" spans="1:26" s="5" customFormat="1" ht="15" x14ac:dyDescent="0.2">
      <c r="A1134" s="37">
        <v>1131</v>
      </c>
      <c r="B1134" s="177">
        <v>5.2</v>
      </c>
      <c r="C1134" s="177" t="s">
        <v>205</v>
      </c>
      <c r="D1134" s="37" t="s">
        <v>453</v>
      </c>
      <c r="E1134" s="66" t="s">
        <v>538</v>
      </c>
      <c r="F1134" s="66" t="s">
        <v>45</v>
      </c>
      <c r="G1134" s="38" t="s">
        <v>183</v>
      </c>
      <c r="H1134" s="46">
        <v>0.13</v>
      </c>
      <c r="I1134" s="67" t="s">
        <v>184</v>
      </c>
      <c r="J1134" s="16">
        <v>75000</v>
      </c>
      <c r="K1134" s="16">
        <v>9654.4599999999991</v>
      </c>
      <c r="L1134" s="61" t="s">
        <v>102</v>
      </c>
      <c r="M1134" s="61" t="s">
        <v>102</v>
      </c>
      <c r="N1134" s="61" t="s">
        <v>102</v>
      </c>
      <c r="O1134" s="61" t="s">
        <v>102</v>
      </c>
      <c r="P1134" s="17">
        <v>0</v>
      </c>
      <c r="Q1134" s="16">
        <v>0</v>
      </c>
      <c r="R1134" s="16">
        <v>9654.4599999999991</v>
      </c>
      <c r="S1134" s="16">
        <f t="shared" si="267"/>
        <v>9654.4599999999991</v>
      </c>
      <c r="T1134" s="16">
        <v>0</v>
      </c>
      <c r="U1134" s="16">
        <v>0</v>
      </c>
      <c r="V1134" s="16">
        <f t="shared" si="268"/>
        <v>9654.4599999999991</v>
      </c>
      <c r="W1134" s="79">
        <f t="shared" si="269"/>
        <v>1.9841545980125061E-4</v>
      </c>
      <c r="X1134" s="75">
        <f t="shared" si="270"/>
        <v>8928.7000000000007</v>
      </c>
      <c r="Y1134" s="75">
        <f t="shared" si="271"/>
        <v>31.55</v>
      </c>
      <c r="Z1134" s="82">
        <f t="shared" si="272"/>
        <v>8960.25</v>
      </c>
    </row>
    <row r="1135" spans="1:26" s="5" customFormat="1" ht="15" x14ac:dyDescent="0.2">
      <c r="A1135" s="37">
        <v>1132</v>
      </c>
      <c r="B1135" s="177">
        <v>5.2</v>
      </c>
      <c r="C1135" s="177" t="s">
        <v>205</v>
      </c>
      <c r="D1135" s="37" t="s">
        <v>453</v>
      </c>
      <c r="E1135" s="66" t="s">
        <v>539</v>
      </c>
      <c r="F1135" s="66" t="s">
        <v>45</v>
      </c>
      <c r="G1135" s="38" t="s">
        <v>183</v>
      </c>
      <c r="H1135" s="46">
        <v>0.09</v>
      </c>
      <c r="I1135" s="67" t="s">
        <v>184</v>
      </c>
      <c r="J1135" s="16">
        <v>75000</v>
      </c>
      <c r="K1135" s="16">
        <v>6791.22</v>
      </c>
      <c r="L1135" s="61" t="s">
        <v>102</v>
      </c>
      <c r="M1135" s="61" t="s">
        <v>102</v>
      </c>
      <c r="N1135" s="61" t="s">
        <v>102</v>
      </c>
      <c r="O1135" s="61" t="s">
        <v>102</v>
      </c>
      <c r="P1135" s="17">
        <v>0</v>
      </c>
      <c r="Q1135" s="16">
        <v>0</v>
      </c>
      <c r="R1135" s="16">
        <v>6791.22</v>
      </c>
      <c r="S1135" s="16">
        <f t="shared" si="267"/>
        <v>6791.22</v>
      </c>
      <c r="T1135" s="16">
        <v>0</v>
      </c>
      <c r="U1135" s="16">
        <v>0</v>
      </c>
      <c r="V1135" s="16">
        <f t="shared" si="268"/>
        <v>6791.22</v>
      </c>
      <c r="W1135" s="79">
        <f t="shared" si="269"/>
        <v>1.3957104166483153E-4</v>
      </c>
      <c r="X1135" s="75">
        <f t="shared" si="270"/>
        <v>6280.7</v>
      </c>
      <c r="Y1135" s="75">
        <f t="shared" si="271"/>
        <v>22.19</v>
      </c>
      <c r="Z1135" s="82">
        <f t="shared" si="272"/>
        <v>6302.8899999999994</v>
      </c>
    </row>
    <row r="1136" spans="1:26" s="5" customFormat="1" ht="15" x14ac:dyDescent="0.2">
      <c r="A1136" s="37">
        <v>1133</v>
      </c>
      <c r="B1136" s="177">
        <v>5.2</v>
      </c>
      <c r="C1136" s="177" t="s">
        <v>205</v>
      </c>
      <c r="D1136" s="37" t="s">
        <v>453</v>
      </c>
      <c r="E1136" s="66" t="s">
        <v>540</v>
      </c>
      <c r="F1136" s="66" t="s">
        <v>45</v>
      </c>
      <c r="G1136" s="38" t="s">
        <v>183</v>
      </c>
      <c r="H1136" s="46">
        <v>0.43</v>
      </c>
      <c r="I1136" s="67" t="s">
        <v>184</v>
      </c>
      <c r="J1136" s="16">
        <v>75000</v>
      </c>
      <c r="K1136" s="16">
        <v>32204.37</v>
      </c>
      <c r="L1136" s="61" t="s">
        <v>102</v>
      </c>
      <c r="M1136" s="61" t="s">
        <v>102</v>
      </c>
      <c r="N1136" s="61" t="s">
        <v>102</v>
      </c>
      <c r="O1136" s="61" t="s">
        <v>102</v>
      </c>
      <c r="P1136" s="17">
        <v>0</v>
      </c>
      <c r="Q1136" s="16">
        <v>0</v>
      </c>
      <c r="R1136" s="16">
        <v>32204.37</v>
      </c>
      <c r="S1136" s="16">
        <f t="shared" si="267"/>
        <v>32204.37</v>
      </c>
      <c r="T1136" s="16">
        <v>0</v>
      </c>
      <c r="U1136" s="16">
        <v>0</v>
      </c>
      <c r="V1136" s="16">
        <f t="shared" si="268"/>
        <v>32204.37</v>
      </c>
      <c r="W1136" s="79">
        <f t="shared" si="269"/>
        <v>6.6185419807628825E-4</v>
      </c>
      <c r="X1136" s="75">
        <f t="shared" si="270"/>
        <v>29783.439999999999</v>
      </c>
      <c r="Y1136" s="75">
        <f t="shared" si="271"/>
        <v>105.23</v>
      </c>
      <c r="Z1136" s="82">
        <f t="shared" si="272"/>
        <v>29888.67</v>
      </c>
    </row>
    <row r="1137" spans="1:26" s="5" customFormat="1" ht="15" x14ac:dyDescent="0.2">
      <c r="A1137" s="37">
        <v>1134</v>
      </c>
      <c r="B1137" s="177">
        <v>5.2</v>
      </c>
      <c r="C1137" s="177" t="s">
        <v>205</v>
      </c>
      <c r="D1137" s="37" t="s">
        <v>453</v>
      </c>
      <c r="E1137" s="66" t="s">
        <v>541</v>
      </c>
      <c r="F1137" s="66" t="s">
        <v>45</v>
      </c>
      <c r="G1137" s="38" t="s">
        <v>183</v>
      </c>
      <c r="H1137" s="46">
        <v>0.39</v>
      </c>
      <c r="I1137" s="67" t="s">
        <v>184</v>
      </c>
      <c r="J1137" s="16">
        <v>75000</v>
      </c>
      <c r="K1137" s="16">
        <v>29176.720000000001</v>
      </c>
      <c r="L1137" s="61" t="s">
        <v>102</v>
      </c>
      <c r="M1137" s="61" t="s">
        <v>102</v>
      </c>
      <c r="N1137" s="61" t="s">
        <v>102</v>
      </c>
      <c r="O1137" s="61" t="s">
        <v>102</v>
      </c>
      <c r="P1137" s="17">
        <v>0</v>
      </c>
      <c r="Q1137" s="16">
        <v>0</v>
      </c>
      <c r="R1137" s="16">
        <v>29176.720000000001</v>
      </c>
      <c r="S1137" s="16">
        <f t="shared" si="267"/>
        <v>29176.720000000001</v>
      </c>
      <c r="T1137" s="16">
        <v>0</v>
      </c>
      <c r="U1137" s="16">
        <v>0</v>
      </c>
      <c r="V1137" s="16">
        <f t="shared" si="268"/>
        <v>29176.720000000001</v>
      </c>
      <c r="W1137" s="79">
        <f t="shared" si="269"/>
        <v>5.9963087674425562E-4</v>
      </c>
      <c r="X1137" s="75">
        <f t="shared" si="270"/>
        <v>26983.39</v>
      </c>
      <c r="Y1137" s="75">
        <f t="shared" si="271"/>
        <v>95.34</v>
      </c>
      <c r="Z1137" s="82">
        <f t="shared" si="272"/>
        <v>27078.73</v>
      </c>
    </row>
    <row r="1138" spans="1:26" s="5" customFormat="1" ht="15" x14ac:dyDescent="0.2">
      <c r="A1138" s="37">
        <v>1135</v>
      </c>
      <c r="B1138" s="177">
        <v>5.2</v>
      </c>
      <c r="C1138" s="177" t="s">
        <v>205</v>
      </c>
      <c r="D1138" s="37" t="s">
        <v>453</v>
      </c>
      <c r="E1138" s="66" t="s">
        <v>542</v>
      </c>
      <c r="F1138" s="66" t="s">
        <v>45</v>
      </c>
      <c r="G1138" s="38" t="s">
        <v>183</v>
      </c>
      <c r="H1138" s="46">
        <v>0.09</v>
      </c>
      <c r="I1138" s="67" t="s">
        <v>184</v>
      </c>
      <c r="J1138" s="16">
        <v>75000</v>
      </c>
      <c r="K1138" s="16">
        <v>6888.66</v>
      </c>
      <c r="L1138" s="61" t="s">
        <v>102</v>
      </c>
      <c r="M1138" s="61" t="s">
        <v>102</v>
      </c>
      <c r="N1138" s="61" t="s">
        <v>102</v>
      </c>
      <c r="O1138" s="61" t="s">
        <v>102</v>
      </c>
      <c r="P1138" s="17">
        <v>0</v>
      </c>
      <c r="Q1138" s="16">
        <v>0</v>
      </c>
      <c r="R1138" s="16">
        <v>6888.66</v>
      </c>
      <c r="S1138" s="16">
        <f t="shared" si="267"/>
        <v>6888.66</v>
      </c>
      <c r="T1138" s="16">
        <v>0</v>
      </c>
      <c r="U1138" s="16">
        <v>0</v>
      </c>
      <c r="V1138" s="16">
        <f t="shared" si="268"/>
        <v>6888.66</v>
      </c>
      <c r="W1138" s="79">
        <f t="shared" si="269"/>
        <v>1.4157359824521341E-4</v>
      </c>
      <c r="X1138" s="75">
        <f t="shared" si="270"/>
        <v>6370.81</v>
      </c>
      <c r="Y1138" s="75">
        <f t="shared" si="271"/>
        <v>22.51</v>
      </c>
      <c r="Z1138" s="82">
        <f t="shared" si="272"/>
        <v>6393.3200000000006</v>
      </c>
    </row>
    <row r="1139" spans="1:26" s="5" customFormat="1" ht="15" x14ac:dyDescent="0.2">
      <c r="A1139" s="37">
        <v>1136</v>
      </c>
      <c r="B1139" s="177">
        <v>5.2</v>
      </c>
      <c r="C1139" s="177" t="s">
        <v>205</v>
      </c>
      <c r="D1139" s="37" t="s">
        <v>453</v>
      </c>
      <c r="E1139" s="66" t="s">
        <v>543</v>
      </c>
      <c r="F1139" s="66" t="s">
        <v>45</v>
      </c>
      <c r="G1139" s="38" t="s">
        <v>183</v>
      </c>
      <c r="H1139" s="46">
        <v>0.17</v>
      </c>
      <c r="I1139" s="67" t="s">
        <v>184</v>
      </c>
      <c r="J1139" s="16">
        <v>75000</v>
      </c>
      <c r="K1139" s="16">
        <v>12677.82</v>
      </c>
      <c r="L1139" s="61" t="s">
        <v>102</v>
      </c>
      <c r="M1139" s="61" t="s">
        <v>102</v>
      </c>
      <c r="N1139" s="61" t="s">
        <v>102</v>
      </c>
      <c r="O1139" s="61" t="s">
        <v>102</v>
      </c>
      <c r="P1139" s="17">
        <v>0</v>
      </c>
      <c r="Q1139" s="16">
        <v>0</v>
      </c>
      <c r="R1139" s="16">
        <v>12677.82</v>
      </c>
      <c r="S1139" s="16">
        <f t="shared" si="267"/>
        <v>12677.82</v>
      </c>
      <c r="T1139" s="16">
        <v>0</v>
      </c>
      <c r="U1139" s="16">
        <v>0</v>
      </c>
      <c r="V1139" s="16">
        <f t="shared" si="268"/>
        <v>12677.82</v>
      </c>
      <c r="W1139" s="79">
        <f t="shared" si="269"/>
        <v>2.6055061438728748E-4</v>
      </c>
      <c r="X1139" s="75">
        <f t="shared" si="270"/>
        <v>11724.78</v>
      </c>
      <c r="Y1139" s="75">
        <f t="shared" si="271"/>
        <v>41.43</v>
      </c>
      <c r="Z1139" s="82">
        <f t="shared" si="272"/>
        <v>11766.210000000001</v>
      </c>
    </row>
    <row r="1140" spans="1:26" s="5" customFormat="1" ht="15" x14ac:dyDescent="0.2">
      <c r="A1140" s="37">
        <v>1137</v>
      </c>
      <c r="B1140" s="177">
        <v>5.2</v>
      </c>
      <c r="C1140" s="177" t="s">
        <v>205</v>
      </c>
      <c r="D1140" s="37" t="s">
        <v>453</v>
      </c>
      <c r="E1140" s="66" t="s">
        <v>544</v>
      </c>
      <c r="F1140" s="66" t="s">
        <v>45</v>
      </c>
      <c r="G1140" s="38" t="s">
        <v>183</v>
      </c>
      <c r="H1140" s="46">
        <v>0.01</v>
      </c>
      <c r="I1140" s="67" t="s">
        <v>184</v>
      </c>
      <c r="J1140" s="16">
        <v>75000</v>
      </c>
      <c r="K1140" s="16">
        <v>688.71</v>
      </c>
      <c r="L1140" s="61" t="s">
        <v>102</v>
      </c>
      <c r="M1140" s="61" t="s">
        <v>102</v>
      </c>
      <c r="N1140" s="61" t="s">
        <v>102</v>
      </c>
      <c r="O1140" s="61" t="s">
        <v>102</v>
      </c>
      <c r="P1140" s="17">
        <v>0</v>
      </c>
      <c r="Q1140" s="16">
        <v>0</v>
      </c>
      <c r="R1140" s="16">
        <v>688.71</v>
      </c>
      <c r="S1140" s="16">
        <f t="shared" si="267"/>
        <v>688.71</v>
      </c>
      <c r="T1140" s="16">
        <v>0</v>
      </c>
      <c r="U1140" s="16">
        <v>0</v>
      </c>
      <c r="V1140" s="16">
        <f t="shared" si="268"/>
        <v>688.71</v>
      </c>
      <c r="W1140" s="79">
        <f t="shared" si="269"/>
        <v>1.4154153761030584E-5</v>
      </c>
      <c r="X1140" s="75">
        <f t="shared" si="270"/>
        <v>636.94000000000005</v>
      </c>
      <c r="Y1140" s="75">
        <f t="shared" si="271"/>
        <v>2.25</v>
      </c>
      <c r="Z1140" s="82">
        <f t="shared" si="272"/>
        <v>639.19000000000005</v>
      </c>
    </row>
    <row r="1141" spans="1:26" s="5" customFormat="1" ht="15" x14ac:dyDescent="0.2">
      <c r="A1141" s="37">
        <v>1138</v>
      </c>
      <c r="B1141" s="177">
        <v>5.2</v>
      </c>
      <c r="C1141" s="177" t="s">
        <v>205</v>
      </c>
      <c r="D1141" s="37" t="s">
        <v>453</v>
      </c>
      <c r="E1141" s="66" t="s">
        <v>545</v>
      </c>
      <c r="F1141" s="66" t="s">
        <v>45</v>
      </c>
      <c r="G1141" s="38" t="s">
        <v>183</v>
      </c>
      <c r="H1141" s="46">
        <v>7.0000000000000007E-2</v>
      </c>
      <c r="I1141" s="67" t="s">
        <v>184</v>
      </c>
      <c r="J1141" s="16">
        <v>75000</v>
      </c>
      <c r="K1141" s="16">
        <v>4984.3100000000004</v>
      </c>
      <c r="L1141" s="61" t="s">
        <v>102</v>
      </c>
      <c r="M1141" s="61" t="s">
        <v>102</v>
      </c>
      <c r="N1141" s="61" t="s">
        <v>102</v>
      </c>
      <c r="O1141" s="61" t="s">
        <v>102</v>
      </c>
      <c r="P1141" s="17">
        <v>0</v>
      </c>
      <c r="Q1141" s="16">
        <v>0</v>
      </c>
      <c r="R1141" s="16">
        <v>4984.3100000000004</v>
      </c>
      <c r="S1141" s="16">
        <f t="shared" si="267"/>
        <v>4984.3100000000004</v>
      </c>
      <c r="T1141" s="16">
        <v>0</v>
      </c>
      <c r="U1141" s="16">
        <v>0</v>
      </c>
      <c r="V1141" s="16">
        <f t="shared" si="268"/>
        <v>4984.3100000000004</v>
      </c>
      <c r="W1141" s="79">
        <f t="shared" si="269"/>
        <v>1.0243598921555133E-4</v>
      </c>
      <c r="X1141" s="75">
        <f t="shared" si="270"/>
        <v>4609.62</v>
      </c>
      <c r="Y1141" s="75">
        <f t="shared" si="271"/>
        <v>16.29</v>
      </c>
      <c r="Z1141" s="82">
        <f t="shared" si="272"/>
        <v>4625.91</v>
      </c>
    </row>
    <row r="1142" spans="1:26" s="5" customFormat="1" ht="15" x14ac:dyDescent="0.2">
      <c r="A1142" s="37">
        <v>1139</v>
      </c>
      <c r="B1142" s="177">
        <v>5.2</v>
      </c>
      <c r="C1142" s="177" t="s">
        <v>205</v>
      </c>
      <c r="D1142" s="37" t="s">
        <v>453</v>
      </c>
      <c r="E1142" s="66" t="s">
        <v>546</v>
      </c>
      <c r="F1142" s="66" t="s">
        <v>45</v>
      </c>
      <c r="G1142" s="38" t="s">
        <v>183</v>
      </c>
      <c r="H1142" s="46">
        <v>0.06</v>
      </c>
      <c r="I1142" s="67" t="s">
        <v>184</v>
      </c>
      <c r="J1142" s="16">
        <v>75000</v>
      </c>
      <c r="K1142" s="16">
        <v>4473.95</v>
      </c>
      <c r="L1142" s="61" t="s">
        <v>102</v>
      </c>
      <c r="M1142" s="61" t="s">
        <v>102</v>
      </c>
      <c r="N1142" s="61" t="s">
        <v>102</v>
      </c>
      <c r="O1142" s="61" t="s">
        <v>102</v>
      </c>
      <c r="P1142" s="17">
        <v>0</v>
      </c>
      <c r="Q1142" s="16">
        <v>0</v>
      </c>
      <c r="R1142" s="16">
        <v>4473.95</v>
      </c>
      <c r="S1142" s="16">
        <f t="shared" si="267"/>
        <v>4473.95</v>
      </c>
      <c r="T1142" s="16">
        <v>0</v>
      </c>
      <c r="U1142" s="16">
        <v>0</v>
      </c>
      <c r="V1142" s="16">
        <f t="shared" si="268"/>
        <v>4473.95</v>
      </c>
      <c r="W1142" s="79">
        <f t="shared" si="269"/>
        <v>9.1947229195398316E-5</v>
      </c>
      <c r="X1142" s="75">
        <f t="shared" si="270"/>
        <v>4137.63</v>
      </c>
      <c r="Y1142" s="75">
        <f t="shared" si="271"/>
        <v>14.62</v>
      </c>
      <c r="Z1142" s="82">
        <f t="shared" si="272"/>
        <v>4152.25</v>
      </c>
    </row>
    <row r="1143" spans="1:26" s="5" customFormat="1" ht="15" x14ac:dyDescent="0.2">
      <c r="A1143" s="37">
        <v>1140</v>
      </c>
      <c r="B1143" s="177">
        <v>5.2</v>
      </c>
      <c r="C1143" s="177" t="s">
        <v>205</v>
      </c>
      <c r="D1143" s="37" t="s">
        <v>453</v>
      </c>
      <c r="E1143" s="66" t="s">
        <v>547</v>
      </c>
      <c r="F1143" s="66" t="s">
        <v>45</v>
      </c>
      <c r="G1143" s="38" t="s">
        <v>183</v>
      </c>
      <c r="H1143" s="46">
        <v>0.27</v>
      </c>
      <c r="I1143" s="67" t="s">
        <v>184</v>
      </c>
      <c r="J1143" s="16">
        <v>75000</v>
      </c>
      <c r="K1143" s="16">
        <v>20166.14</v>
      </c>
      <c r="L1143" s="61" t="s">
        <v>102</v>
      </c>
      <c r="M1143" s="61" t="s">
        <v>102</v>
      </c>
      <c r="N1143" s="61" t="s">
        <v>102</v>
      </c>
      <c r="O1143" s="61" t="s">
        <v>102</v>
      </c>
      <c r="P1143" s="17">
        <v>0</v>
      </c>
      <c r="Q1143" s="16">
        <v>0</v>
      </c>
      <c r="R1143" s="16">
        <v>20166.14</v>
      </c>
      <c r="S1143" s="16">
        <f t="shared" si="267"/>
        <v>20166.14</v>
      </c>
      <c r="T1143" s="16">
        <v>0</v>
      </c>
      <c r="U1143" s="16">
        <v>0</v>
      </c>
      <c r="V1143" s="16">
        <f t="shared" si="268"/>
        <v>20166.14</v>
      </c>
      <c r="W1143" s="79">
        <f t="shared" si="269"/>
        <v>4.1444823848422308E-4</v>
      </c>
      <c r="X1143" s="75">
        <f t="shared" si="270"/>
        <v>18650.169999999998</v>
      </c>
      <c r="Y1143" s="75">
        <f t="shared" si="271"/>
        <v>65.900000000000006</v>
      </c>
      <c r="Z1143" s="82">
        <f t="shared" si="272"/>
        <v>18716.07</v>
      </c>
    </row>
    <row r="1144" spans="1:26" s="5" customFormat="1" ht="15" x14ac:dyDescent="0.2">
      <c r="A1144" s="37">
        <v>1141</v>
      </c>
      <c r="B1144" s="177">
        <v>5.2</v>
      </c>
      <c r="C1144" s="177" t="s">
        <v>205</v>
      </c>
      <c r="D1144" s="37" t="s">
        <v>453</v>
      </c>
      <c r="E1144" s="66" t="s">
        <v>548</v>
      </c>
      <c r="F1144" s="66" t="s">
        <v>45</v>
      </c>
      <c r="G1144" s="38" t="s">
        <v>183</v>
      </c>
      <c r="H1144" s="46">
        <v>0.14000000000000001</v>
      </c>
      <c r="I1144" s="67" t="s">
        <v>184</v>
      </c>
      <c r="J1144" s="16">
        <v>75000</v>
      </c>
      <c r="K1144" s="16">
        <v>10190.82</v>
      </c>
      <c r="L1144" s="61" t="s">
        <v>102</v>
      </c>
      <c r="M1144" s="61" t="s">
        <v>102</v>
      </c>
      <c r="N1144" s="61" t="s">
        <v>102</v>
      </c>
      <c r="O1144" s="61" t="s">
        <v>102</v>
      </c>
      <c r="P1144" s="17">
        <v>0</v>
      </c>
      <c r="Q1144" s="16">
        <v>0</v>
      </c>
      <c r="R1144" s="16">
        <v>10190.82</v>
      </c>
      <c r="S1144" s="16">
        <f t="shared" si="267"/>
        <v>10190.82</v>
      </c>
      <c r="T1144" s="16">
        <v>0</v>
      </c>
      <c r="U1144" s="16">
        <v>0</v>
      </c>
      <c r="V1144" s="16">
        <f t="shared" si="268"/>
        <v>10190.82</v>
      </c>
      <c r="W1144" s="79">
        <f t="shared" si="269"/>
        <v>2.0943856373653016E-4</v>
      </c>
      <c r="X1144" s="75">
        <f t="shared" si="270"/>
        <v>9424.74</v>
      </c>
      <c r="Y1144" s="75">
        <f t="shared" si="271"/>
        <v>33.299999999999997</v>
      </c>
      <c r="Z1144" s="82">
        <f t="shared" si="272"/>
        <v>9458.0399999999991</v>
      </c>
    </row>
    <row r="1145" spans="1:26" s="5" customFormat="1" ht="15" x14ac:dyDescent="0.2">
      <c r="A1145" s="37">
        <v>1142</v>
      </c>
      <c r="B1145" s="177">
        <v>5.2</v>
      </c>
      <c r="C1145" s="177" t="s">
        <v>205</v>
      </c>
      <c r="D1145" s="37" t="s">
        <v>453</v>
      </c>
      <c r="E1145" s="66" t="s">
        <v>549</v>
      </c>
      <c r="F1145" s="66" t="s">
        <v>45</v>
      </c>
      <c r="G1145" s="38" t="s">
        <v>183</v>
      </c>
      <c r="H1145" s="46">
        <v>0.08</v>
      </c>
      <c r="I1145" s="67" t="s">
        <v>184</v>
      </c>
      <c r="J1145" s="16">
        <v>75000</v>
      </c>
      <c r="K1145" s="16">
        <v>6188.52</v>
      </c>
      <c r="L1145" s="61" t="s">
        <v>102</v>
      </c>
      <c r="M1145" s="61" t="s">
        <v>102</v>
      </c>
      <c r="N1145" s="61" t="s">
        <v>102</v>
      </c>
      <c r="O1145" s="61" t="s">
        <v>102</v>
      </c>
      <c r="P1145" s="17">
        <v>0</v>
      </c>
      <c r="Q1145" s="16">
        <v>0</v>
      </c>
      <c r="R1145" s="16">
        <v>6188.52</v>
      </c>
      <c r="S1145" s="16">
        <f t="shared" si="267"/>
        <v>6188.52</v>
      </c>
      <c r="T1145" s="16">
        <v>0</v>
      </c>
      <c r="U1145" s="16">
        <v>0</v>
      </c>
      <c r="V1145" s="16">
        <f t="shared" si="268"/>
        <v>6188.52</v>
      </c>
      <c r="W1145" s="79">
        <f t="shared" si="269"/>
        <v>1.2718453867841762E-4</v>
      </c>
      <c r="X1145" s="75">
        <f t="shared" si="270"/>
        <v>5723.3</v>
      </c>
      <c r="Y1145" s="75">
        <f t="shared" si="271"/>
        <v>20.22</v>
      </c>
      <c r="Z1145" s="82">
        <f t="shared" si="272"/>
        <v>5743.52</v>
      </c>
    </row>
    <row r="1146" spans="1:26" s="5" customFormat="1" ht="15" x14ac:dyDescent="0.2">
      <c r="A1146" s="37">
        <v>1143</v>
      </c>
      <c r="B1146" s="177">
        <v>5.2</v>
      </c>
      <c r="C1146" s="177" t="s">
        <v>205</v>
      </c>
      <c r="D1146" s="37" t="s">
        <v>453</v>
      </c>
      <c r="E1146" s="66" t="s">
        <v>549</v>
      </c>
      <c r="F1146" s="66" t="s">
        <v>45</v>
      </c>
      <c r="G1146" s="38" t="s">
        <v>183</v>
      </c>
      <c r="H1146" s="46">
        <v>0</v>
      </c>
      <c r="I1146" s="67" t="s">
        <v>184</v>
      </c>
      <c r="J1146" s="16">
        <v>75000</v>
      </c>
      <c r="K1146" s="16">
        <v>172.23</v>
      </c>
      <c r="L1146" s="61" t="s">
        <v>102</v>
      </c>
      <c r="M1146" s="61" t="s">
        <v>102</v>
      </c>
      <c r="N1146" s="61" t="s">
        <v>102</v>
      </c>
      <c r="O1146" s="61" t="s">
        <v>102</v>
      </c>
      <c r="P1146" s="17">
        <v>0</v>
      </c>
      <c r="Q1146" s="16">
        <v>0</v>
      </c>
      <c r="R1146" s="16">
        <v>172.23</v>
      </c>
      <c r="S1146" s="16">
        <f t="shared" si="267"/>
        <v>172.23</v>
      </c>
      <c r="T1146" s="16">
        <v>0</v>
      </c>
      <c r="U1146" s="16">
        <v>0</v>
      </c>
      <c r="V1146" s="16">
        <f t="shared" si="268"/>
        <v>172.23</v>
      </c>
      <c r="W1146" s="79">
        <f t="shared" si="269"/>
        <v>3.5396174039324203E-6</v>
      </c>
      <c r="X1146" s="75">
        <f t="shared" si="270"/>
        <v>159.28</v>
      </c>
      <c r="Y1146" s="75">
        <f t="shared" si="271"/>
        <v>0.56000000000000005</v>
      </c>
      <c r="Z1146" s="82">
        <f t="shared" si="272"/>
        <v>159.84</v>
      </c>
    </row>
    <row r="1147" spans="1:26" s="5" customFormat="1" ht="15" x14ac:dyDescent="0.2">
      <c r="A1147" s="37">
        <v>1144</v>
      </c>
      <c r="B1147" s="177">
        <v>5.2</v>
      </c>
      <c r="C1147" s="177" t="s">
        <v>205</v>
      </c>
      <c r="D1147" s="37" t="s">
        <v>453</v>
      </c>
      <c r="E1147" s="66" t="s">
        <v>550</v>
      </c>
      <c r="F1147" s="66" t="s">
        <v>45</v>
      </c>
      <c r="G1147" s="38" t="s">
        <v>183</v>
      </c>
      <c r="H1147" s="46">
        <v>0.05</v>
      </c>
      <c r="I1147" s="67" t="s">
        <v>184</v>
      </c>
      <c r="J1147" s="16">
        <v>75000</v>
      </c>
      <c r="K1147" s="16">
        <v>3837.55</v>
      </c>
      <c r="L1147" s="61" t="s">
        <v>102</v>
      </c>
      <c r="M1147" s="61" t="s">
        <v>102</v>
      </c>
      <c r="N1147" s="61" t="s">
        <v>102</v>
      </c>
      <c r="O1147" s="61" t="s">
        <v>102</v>
      </c>
      <c r="P1147" s="17">
        <v>0</v>
      </c>
      <c r="Q1147" s="16">
        <v>0</v>
      </c>
      <c r="R1147" s="16">
        <v>3837.55</v>
      </c>
      <c r="S1147" s="16">
        <f t="shared" si="267"/>
        <v>3837.55</v>
      </c>
      <c r="T1147" s="16">
        <v>0</v>
      </c>
      <c r="U1147" s="16">
        <v>0</v>
      </c>
      <c r="V1147" s="16">
        <f t="shared" si="268"/>
        <v>3837.55</v>
      </c>
      <c r="W1147" s="79">
        <f t="shared" si="269"/>
        <v>7.8868134288224249E-5</v>
      </c>
      <c r="X1147" s="75">
        <f t="shared" si="270"/>
        <v>3549.07</v>
      </c>
      <c r="Y1147" s="75">
        <f t="shared" si="271"/>
        <v>12.54</v>
      </c>
      <c r="Z1147" s="82">
        <f t="shared" si="272"/>
        <v>3561.61</v>
      </c>
    </row>
    <row r="1148" spans="1:26" s="5" customFormat="1" ht="15" x14ac:dyDescent="0.2">
      <c r="A1148" s="37">
        <v>1145</v>
      </c>
      <c r="B1148" s="177">
        <v>5.2</v>
      </c>
      <c r="C1148" s="177" t="s">
        <v>205</v>
      </c>
      <c r="D1148" s="37" t="s">
        <v>453</v>
      </c>
      <c r="E1148" s="66" t="s">
        <v>551</v>
      </c>
      <c r="F1148" s="66" t="s">
        <v>45</v>
      </c>
      <c r="G1148" s="38" t="s">
        <v>183</v>
      </c>
      <c r="H1148" s="46">
        <v>0</v>
      </c>
      <c r="I1148" s="67" t="s">
        <v>184</v>
      </c>
      <c r="J1148" s="16">
        <v>75000</v>
      </c>
      <c r="K1148" s="16">
        <v>350.65</v>
      </c>
      <c r="L1148" s="61" t="s">
        <v>102</v>
      </c>
      <c r="M1148" s="61" t="s">
        <v>102</v>
      </c>
      <c r="N1148" s="61" t="s">
        <v>102</v>
      </c>
      <c r="O1148" s="61" t="s">
        <v>102</v>
      </c>
      <c r="P1148" s="17">
        <v>0</v>
      </c>
      <c r="Q1148" s="16">
        <v>0</v>
      </c>
      <c r="R1148" s="16">
        <v>350.65</v>
      </c>
      <c r="S1148" s="16">
        <f t="shared" si="267"/>
        <v>350.65</v>
      </c>
      <c r="T1148" s="16">
        <v>0</v>
      </c>
      <c r="U1148" s="16">
        <v>0</v>
      </c>
      <c r="V1148" s="16">
        <f t="shared" si="268"/>
        <v>350.65</v>
      </c>
      <c r="W1148" s="79">
        <f t="shared" si="269"/>
        <v>7.2064497630430423E-6</v>
      </c>
      <c r="X1148" s="75">
        <f t="shared" si="270"/>
        <v>324.29000000000002</v>
      </c>
      <c r="Y1148" s="75">
        <f t="shared" si="271"/>
        <v>1.1499999999999999</v>
      </c>
      <c r="Z1148" s="82">
        <f t="shared" si="272"/>
        <v>325.44</v>
      </c>
    </row>
    <row r="1149" spans="1:26" s="5" customFormat="1" ht="15" x14ac:dyDescent="0.2">
      <c r="A1149" s="37">
        <v>1146</v>
      </c>
      <c r="B1149" s="177">
        <v>5.2</v>
      </c>
      <c r="C1149" s="177" t="s">
        <v>205</v>
      </c>
      <c r="D1149" s="37" t="s">
        <v>453</v>
      </c>
      <c r="E1149" s="66" t="s">
        <v>552</v>
      </c>
      <c r="F1149" s="66" t="s">
        <v>45</v>
      </c>
      <c r="G1149" s="38" t="s">
        <v>183</v>
      </c>
      <c r="H1149" s="46">
        <v>0.04</v>
      </c>
      <c r="I1149" s="67" t="s">
        <v>184</v>
      </c>
      <c r="J1149" s="16">
        <v>75000</v>
      </c>
      <c r="K1149" s="16">
        <v>2849.39</v>
      </c>
      <c r="L1149" s="61" t="s">
        <v>102</v>
      </c>
      <c r="M1149" s="61" t="s">
        <v>102</v>
      </c>
      <c r="N1149" s="61" t="s">
        <v>102</v>
      </c>
      <c r="O1149" s="61" t="s">
        <v>102</v>
      </c>
      <c r="P1149" s="17">
        <v>0</v>
      </c>
      <c r="Q1149" s="16">
        <v>0</v>
      </c>
      <c r="R1149" s="16">
        <v>2849.39</v>
      </c>
      <c r="S1149" s="16">
        <f t="shared" si="267"/>
        <v>2849.39</v>
      </c>
      <c r="T1149" s="16">
        <v>0</v>
      </c>
      <c r="U1149" s="16">
        <v>0</v>
      </c>
      <c r="V1149" s="16">
        <f t="shared" si="268"/>
        <v>2849.39</v>
      </c>
      <c r="W1149" s="79">
        <f t="shared" si="269"/>
        <v>5.8559777243169015E-5</v>
      </c>
      <c r="X1149" s="75">
        <f t="shared" si="270"/>
        <v>2635.19</v>
      </c>
      <c r="Y1149" s="75">
        <f t="shared" si="271"/>
        <v>9.31</v>
      </c>
      <c r="Z1149" s="82">
        <f t="shared" si="272"/>
        <v>2644.5</v>
      </c>
    </row>
    <row r="1150" spans="1:26" s="5" customFormat="1" ht="15" x14ac:dyDescent="0.2">
      <c r="A1150" s="37">
        <v>1147</v>
      </c>
      <c r="B1150" s="177">
        <v>5.2</v>
      </c>
      <c r="C1150" s="177" t="s">
        <v>205</v>
      </c>
      <c r="D1150" s="37" t="s">
        <v>453</v>
      </c>
      <c r="E1150" s="66" t="s">
        <v>553</v>
      </c>
      <c r="F1150" s="66" t="s">
        <v>45</v>
      </c>
      <c r="G1150" s="38" t="s">
        <v>183</v>
      </c>
      <c r="H1150" s="46">
        <v>0.17</v>
      </c>
      <c r="I1150" s="67" t="s">
        <v>184</v>
      </c>
      <c r="J1150" s="16">
        <v>75000</v>
      </c>
      <c r="K1150" s="16">
        <v>12576.23</v>
      </c>
      <c r="L1150" s="61" t="s">
        <v>102</v>
      </c>
      <c r="M1150" s="61" t="s">
        <v>102</v>
      </c>
      <c r="N1150" s="61" t="s">
        <v>102</v>
      </c>
      <c r="O1150" s="61" t="s">
        <v>102</v>
      </c>
      <c r="P1150" s="17">
        <v>0</v>
      </c>
      <c r="Q1150" s="16">
        <v>0</v>
      </c>
      <c r="R1150" s="16">
        <v>12576.23</v>
      </c>
      <c r="S1150" s="16">
        <f t="shared" si="267"/>
        <v>12576.23</v>
      </c>
      <c r="T1150" s="16">
        <v>0</v>
      </c>
      <c r="U1150" s="16">
        <v>0</v>
      </c>
      <c r="V1150" s="16">
        <f t="shared" si="268"/>
        <v>12576.23</v>
      </c>
      <c r="W1150" s="79">
        <f t="shared" si="269"/>
        <v>2.5846276829737574E-4</v>
      </c>
      <c r="X1150" s="75">
        <f t="shared" si="270"/>
        <v>11630.82</v>
      </c>
      <c r="Y1150" s="75">
        <f t="shared" si="271"/>
        <v>41.1</v>
      </c>
      <c r="Z1150" s="82">
        <f t="shared" si="272"/>
        <v>11671.92</v>
      </c>
    </row>
    <row r="1151" spans="1:26" s="5" customFormat="1" ht="15" x14ac:dyDescent="0.2">
      <c r="A1151" s="37">
        <v>1148</v>
      </c>
      <c r="B1151" s="177">
        <v>5.2</v>
      </c>
      <c r="C1151" s="177" t="s">
        <v>205</v>
      </c>
      <c r="D1151" s="37" t="s">
        <v>453</v>
      </c>
      <c r="E1151" s="66" t="s">
        <v>554</v>
      </c>
      <c r="F1151" s="66" t="s">
        <v>45</v>
      </c>
      <c r="G1151" s="38" t="s">
        <v>183</v>
      </c>
      <c r="H1151" s="46">
        <v>0.15</v>
      </c>
      <c r="I1151" s="67" t="s">
        <v>184</v>
      </c>
      <c r="J1151" s="16">
        <v>75000</v>
      </c>
      <c r="K1151" s="16">
        <v>11555.11</v>
      </c>
      <c r="L1151" s="61" t="s">
        <v>102</v>
      </c>
      <c r="M1151" s="61" t="s">
        <v>102</v>
      </c>
      <c r="N1151" s="61" t="s">
        <v>102</v>
      </c>
      <c r="O1151" s="61" t="s">
        <v>102</v>
      </c>
      <c r="P1151" s="17">
        <v>0</v>
      </c>
      <c r="Q1151" s="16">
        <v>0</v>
      </c>
      <c r="R1151" s="16">
        <v>11555.11</v>
      </c>
      <c r="S1151" s="16">
        <f t="shared" si="267"/>
        <v>11555.11</v>
      </c>
      <c r="T1151" s="16">
        <v>0</v>
      </c>
      <c r="U1151" s="16">
        <v>0</v>
      </c>
      <c r="V1151" s="16">
        <f t="shared" si="268"/>
        <v>11555.11</v>
      </c>
      <c r="W1151" s="79">
        <f t="shared" si="269"/>
        <v>2.3747702758145244E-4</v>
      </c>
      <c r="X1151" s="75">
        <f t="shared" si="270"/>
        <v>10686.47</v>
      </c>
      <c r="Y1151" s="75">
        <f t="shared" si="271"/>
        <v>37.76</v>
      </c>
      <c r="Z1151" s="82">
        <f t="shared" si="272"/>
        <v>10724.23</v>
      </c>
    </row>
    <row r="1152" spans="1:26" s="5" customFormat="1" ht="15" x14ac:dyDescent="0.2">
      <c r="A1152" s="37">
        <v>1149</v>
      </c>
      <c r="B1152" s="177">
        <v>5.2</v>
      </c>
      <c r="C1152" s="177" t="s">
        <v>205</v>
      </c>
      <c r="D1152" s="37" t="s">
        <v>453</v>
      </c>
      <c r="E1152" s="66" t="s">
        <v>555</v>
      </c>
      <c r="F1152" s="66" t="s">
        <v>45</v>
      </c>
      <c r="G1152" s="38" t="s">
        <v>183</v>
      </c>
      <c r="H1152" s="46">
        <v>0.04</v>
      </c>
      <c r="I1152" s="67" t="s">
        <v>184</v>
      </c>
      <c r="J1152" s="16">
        <v>75000</v>
      </c>
      <c r="K1152" s="16">
        <v>3250.96</v>
      </c>
      <c r="L1152" s="61" t="s">
        <v>102</v>
      </c>
      <c r="M1152" s="61" t="s">
        <v>102</v>
      </c>
      <c r="N1152" s="61" t="s">
        <v>102</v>
      </c>
      <c r="O1152" s="61" t="s">
        <v>102</v>
      </c>
      <c r="P1152" s="17">
        <v>0</v>
      </c>
      <c r="Q1152" s="16">
        <v>0</v>
      </c>
      <c r="R1152" s="16">
        <v>3250.96</v>
      </c>
      <c r="S1152" s="16">
        <f t="shared" si="267"/>
        <v>3250.96</v>
      </c>
      <c r="T1152" s="16">
        <v>0</v>
      </c>
      <c r="U1152" s="16">
        <v>0</v>
      </c>
      <c r="V1152" s="16">
        <f t="shared" si="268"/>
        <v>3250.96</v>
      </c>
      <c r="W1152" s="79">
        <f t="shared" si="269"/>
        <v>6.6812719012298332E-5</v>
      </c>
      <c r="X1152" s="75">
        <f t="shared" si="270"/>
        <v>3006.57</v>
      </c>
      <c r="Y1152" s="75">
        <f t="shared" si="271"/>
        <v>10.62</v>
      </c>
      <c r="Z1152" s="82">
        <f t="shared" si="272"/>
        <v>3017.19</v>
      </c>
    </row>
    <row r="1153" spans="1:26" s="5" customFormat="1" ht="15" x14ac:dyDescent="0.2">
      <c r="A1153" s="37">
        <v>1150</v>
      </c>
      <c r="B1153" s="177">
        <v>5.2</v>
      </c>
      <c r="C1153" s="177" t="s">
        <v>205</v>
      </c>
      <c r="D1153" s="37" t="s">
        <v>453</v>
      </c>
      <c r="E1153" s="66" t="s">
        <v>556</v>
      </c>
      <c r="F1153" s="66" t="s">
        <v>45</v>
      </c>
      <c r="G1153" s="38" t="s">
        <v>183</v>
      </c>
      <c r="H1153" s="46">
        <v>0.08</v>
      </c>
      <c r="I1153" s="67" t="s">
        <v>184</v>
      </c>
      <c r="J1153" s="16">
        <v>75000</v>
      </c>
      <c r="K1153" s="16">
        <v>6362.81</v>
      </c>
      <c r="L1153" s="61" t="s">
        <v>102</v>
      </c>
      <c r="M1153" s="61" t="s">
        <v>102</v>
      </c>
      <c r="N1153" s="61" t="s">
        <v>102</v>
      </c>
      <c r="O1153" s="61" t="s">
        <v>102</v>
      </c>
      <c r="P1153" s="17">
        <v>0</v>
      </c>
      <c r="Q1153" s="16">
        <v>0</v>
      </c>
      <c r="R1153" s="16">
        <v>6362.81</v>
      </c>
      <c r="S1153" s="16">
        <f t="shared" si="267"/>
        <v>6362.81</v>
      </c>
      <c r="T1153" s="16">
        <v>0</v>
      </c>
      <c r="U1153" s="16">
        <v>0</v>
      </c>
      <c r="V1153" s="16">
        <f t="shared" si="268"/>
        <v>6362.81</v>
      </c>
      <c r="W1153" s="79">
        <f t="shared" si="269"/>
        <v>1.307664925617793E-4</v>
      </c>
      <c r="X1153" s="75">
        <f t="shared" si="270"/>
        <v>5884.49</v>
      </c>
      <c r="Y1153" s="75">
        <f t="shared" si="271"/>
        <v>20.79</v>
      </c>
      <c r="Z1153" s="82">
        <f t="shared" si="272"/>
        <v>5905.28</v>
      </c>
    </row>
    <row r="1154" spans="1:26" s="5" customFormat="1" ht="15" x14ac:dyDescent="0.2">
      <c r="A1154" s="37">
        <v>1151</v>
      </c>
      <c r="B1154" s="177">
        <v>5.2</v>
      </c>
      <c r="C1154" s="177" t="s">
        <v>205</v>
      </c>
      <c r="D1154" s="37" t="s">
        <v>453</v>
      </c>
      <c r="E1154" s="66" t="s">
        <v>557</v>
      </c>
      <c r="F1154" s="66" t="s">
        <v>45</v>
      </c>
      <c r="G1154" s="38" t="s">
        <v>183</v>
      </c>
      <c r="H1154" s="46">
        <v>0.01</v>
      </c>
      <c r="I1154" s="67" t="s">
        <v>184</v>
      </c>
      <c r="J1154" s="16">
        <v>75000</v>
      </c>
      <c r="K1154" s="16">
        <v>733.86</v>
      </c>
      <c r="L1154" s="61" t="s">
        <v>102</v>
      </c>
      <c r="M1154" s="61" t="s">
        <v>102</v>
      </c>
      <c r="N1154" s="61" t="s">
        <v>102</v>
      </c>
      <c r="O1154" s="61" t="s">
        <v>102</v>
      </c>
      <c r="P1154" s="17">
        <v>0</v>
      </c>
      <c r="Q1154" s="16">
        <v>0</v>
      </c>
      <c r="R1154" s="16">
        <v>733.86</v>
      </c>
      <c r="S1154" s="16">
        <f t="shared" si="267"/>
        <v>733.86</v>
      </c>
      <c r="T1154" s="16">
        <v>0</v>
      </c>
      <c r="U1154" s="16">
        <v>0</v>
      </c>
      <c r="V1154" s="16">
        <f t="shared" si="268"/>
        <v>733.86</v>
      </c>
      <c r="W1154" s="79">
        <f t="shared" si="269"/>
        <v>1.5082062521336853E-5</v>
      </c>
      <c r="X1154" s="75">
        <f t="shared" si="270"/>
        <v>678.69</v>
      </c>
      <c r="Y1154" s="75">
        <f t="shared" si="271"/>
        <v>2.4</v>
      </c>
      <c r="Z1154" s="82">
        <f t="shared" si="272"/>
        <v>681.09</v>
      </c>
    </row>
    <row r="1155" spans="1:26" s="5" customFormat="1" ht="15" x14ac:dyDescent="0.2">
      <c r="A1155" s="37">
        <v>1152</v>
      </c>
      <c r="B1155" s="177">
        <v>5.2</v>
      </c>
      <c r="C1155" s="177" t="s">
        <v>205</v>
      </c>
      <c r="D1155" s="37" t="s">
        <v>453</v>
      </c>
      <c r="E1155" s="66" t="s">
        <v>558</v>
      </c>
      <c r="F1155" s="66" t="s">
        <v>45</v>
      </c>
      <c r="G1155" s="38" t="s">
        <v>183</v>
      </c>
      <c r="H1155" s="46">
        <v>0.01</v>
      </c>
      <c r="I1155" s="67" t="s">
        <v>184</v>
      </c>
      <c r="J1155" s="16">
        <v>75000</v>
      </c>
      <c r="K1155" s="16">
        <v>601.84</v>
      </c>
      <c r="L1155" s="61" t="s">
        <v>102</v>
      </c>
      <c r="M1155" s="61" t="s">
        <v>102</v>
      </c>
      <c r="N1155" s="61" t="s">
        <v>102</v>
      </c>
      <c r="O1155" s="61" t="s">
        <v>102</v>
      </c>
      <c r="P1155" s="17">
        <v>0</v>
      </c>
      <c r="Q1155" s="16">
        <v>0</v>
      </c>
      <c r="R1155" s="16">
        <v>601.84</v>
      </c>
      <c r="S1155" s="16">
        <f t="shared" si="267"/>
        <v>601.84</v>
      </c>
      <c r="T1155" s="16">
        <v>0</v>
      </c>
      <c r="U1155" s="16">
        <v>0</v>
      </c>
      <c r="V1155" s="16">
        <f t="shared" si="268"/>
        <v>601.84</v>
      </c>
      <c r="W1155" s="79">
        <f t="shared" si="269"/>
        <v>1.2368828533836661E-5</v>
      </c>
      <c r="X1155" s="75">
        <f t="shared" si="270"/>
        <v>556.6</v>
      </c>
      <c r="Y1155" s="75">
        <f t="shared" si="271"/>
        <v>1.97</v>
      </c>
      <c r="Z1155" s="82">
        <f t="shared" si="272"/>
        <v>558.57000000000005</v>
      </c>
    </row>
    <row r="1156" spans="1:26" s="5" customFormat="1" ht="15" x14ac:dyDescent="0.2">
      <c r="A1156" s="37">
        <v>1153</v>
      </c>
      <c r="B1156" s="177">
        <v>5.2</v>
      </c>
      <c r="C1156" s="177" t="s">
        <v>205</v>
      </c>
      <c r="D1156" s="37" t="s">
        <v>453</v>
      </c>
      <c r="E1156" s="66" t="s">
        <v>559</v>
      </c>
      <c r="F1156" s="66" t="s">
        <v>45</v>
      </c>
      <c r="G1156" s="38" t="s">
        <v>183</v>
      </c>
      <c r="H1156" s="46">
        <v>0.46</v>
      </c>
      <c r="I1156" s="67" t="s">
        <v>184</v>
      </c>
      <c r="J1156" s="16">
        <v>75000</v>
      </c>
      <c r="K1156" s="16">
        <v>34666.49</v>
      </c>
      <c r="L1156" s="61" t="s">
        <v>102</v>
      </c>
      <c r="M1156" s="61" t="s">
        <v>102</v>
      </c>
      <c r="N1156" s="61" t="s">
        <v>102</v>
      </c>
      <c r="O1156" s="61" t="s">
        <v>102</v>
      </c>
      <c r="P1156" s="17">
        <v>0</v>
      </c>
      <c r="Q1156" s="16">
        <v>0</v>
      </c>
      <c r="R1156" s="16">
        <v>34666.49</v>
      </c>
      <c r="S1156" s="16">
        <f t="shared" si="267"/>
        <v>34666.49</v>
      </c>
      <c r="T1156" s="16">
        <v>0</v>
      </c>
      <c r="U1156" s="16">
        <v>0</v>
      </c>
      <c r="V1156" s="16">
        <f t="shared" si="268"/>
        <v>34666.49</v>
      </c>
      <c r="W1156" s="79">
        <f t="shared" si="269"/>
        <v>7.1245492270364749E-4</v>
      </c>
      <c r="X1156" s="75">
        <f t="shared" si="270"/>
        <v>32060.47</v>
      </c>
      <c r="Y1156" s="75">
        <f t="shared" si="271"/>
        <v>113.28</v>
      </c>
      <c r="Z1156" s="82">
        <f t="shared" si="272"/>
        <v>32173.75</v>
      </c>
    </row>
    <row r="1157" spans="1:26" s="5" customFormat="1" ht="15" x14ac:dyDescent="0.2">
      <c r="A1157" s="37">
        <v>1154</v>
      </c>
      <c r="B1157" s="177">
        <v>5.2</v>
      </c>
      <c r="C1157" s="177" t="s">
        <v>205</v>
      </c>
      <c r="D1157" s="37" t="s">
        <v>453</v>
      </c>
      <c r="E1157" s="66" t="s">
        <v>560</v>
      </c>
      <c r="F1157" s="66" t="s">
        <v>45</v>
      </c>
      <c r="G1157" s="38" t="s">
        <v>183</v>
      </c>
      <c r="H1157" s="46">
        <v>0.01</v>
      </c>
      <c r="I1157" s="67" t="s">
        <v>184</v>
      </c>
      <c r="J1157" s="16">
        <v>75000</v>
      </c>
      <c r="K1157" s="16">
        <v>953.25</v>
      </c>
      <c r="L1157" s="61" t="s">
        <v>102</v>
      </c>
      <c r="M1157" s="61" t="s">
        <v>102</v>
      </c>
      <c r="N1157" s="61" t="s">
        <v>102</v>
      </c>
      <c r="O1157" s="61" t="s">
        <v>102</v>
      </c>
      <c r="P1157" s="17">
        <v>0</v>
      </c>
      <c r="Q1157" s="16">
        <v>0</v>
      </c>
      <c r="R1157" s="16">
        <v>953.25</v>
      </c>
      <c r="S1157" s="16">
        <f t="shared" si="267"/>
        <v>953.25</v>
      </c>
      <c r="T1157" s="16">
        <v>0</v>
      </c>
      <c r="U1157" s="16">
        <v>0</v>
      </c>
      <c r="V1157" s="16">
        <f t="shared" si="268"/>
        <v>953.25</v>
      </c>
      <c r="W1157" s="79">
        <f t="shared" si="269"/>
        <v>1.9590897580552632E-5</v>
      </c>
      <c r="X1157" s="75">
        <f t="shared" si="270"/>
        <v>881.59</v>
      </c>
      <c r="Y1157" s="75">
        <f t="shared" si="271"/>
        <v>3.11</v>
      </c>
      <c r="Z1157" s="82">
        <f t="shared" si="272"/>
        <v>884.7</v>
      </c>
    </row>
    <row r="1158" spans="1:26" s="5" customFormat="1" ht="15" x14ac:dyDescent="0.2">
      <c r="A1158" s="37">
        <v>1155</v>
      </c>
      <c r="B1158" s="177">
        <v>5.2</v>
      </c>
      <c r="C1158" s="177" t="s">
        <v>205</v>
      </c>
      <c r="D1158" s="37" t="s">
        <v>453</v>
      </c>
      <c r="E1158" s="66" t="s">
        <v>560</v>
      </c>
      <c r="F1158" s="66" t="s">
        <v>45</v>
      </c>
      <c r="G1158" s="38" t="s">
        <v>183</v>
      </c>
      <c r="H1158" s="46">
        <v>0.06</v>
      </c>
      <c r="I1158" s="67" t="s">
        <v>184</v>
      </c>
      <c r="J1158" s="16">
        <v>75000</v>
      </c>
      <c r="K1158" s="16">
        <v>4786.76</v>
      </c>
      <c r="L1158" s="61" t="s">
        <v>102</v>
      </c>
      <c r="M1158" s="61" t="s">
        <v>102</v>
      </c>
      <c r="N1158" s="61" t="s">
        <v>102</v>
      </c>
      <c r="O1158" s="61" t="s">
        <v>102</v>
      </c>
      <c r="P1158" s="17">
        <v>0</v>
      </c>
      <c r="Q1158" s="16">
        <v>0</v>
      </c>
      <c r="R1158" s="16">
        <v>4786.76</v>
      </c>
      <c r="S1158" s="16">
        <f t="shared" si="267"/>
        <v>4786.76</v>
      </c>
      <c r="T1158" s="16">
        <v>0</v>
      </c>
      <c r="U1158" s="16">
        <v>0</v>
      </c>
      <c r="V1158" s="16">
        <f t="shared" si="268"/>
        <v>4786.76</v>
      </c>
      <c r="W1158" s="79">
        <f t="shared" si="269"/>
        <v>9.8376003045041834E-5</v>
      </c>
      <c r="X1158" s="75">
        <f t="shared" si="270"/>
        <v>4426.92</v>
      </c>
      <c r="Y1158" s="75">
        <f t="shared" si="271"/>
        <v>15.64</v>
      </c>
      <c r="Z1158" s="82">
        <f t="shared" si="272"/>
        <v>4442.5600000000004</v>
      </c>
    </row>
    <row r="1159" spans="1:26" s="5" customFormat="1" ht="15" x14ac:dyDescent="0.2">
      <c r="A1159" s="37">
        <v>1156</v>
      </c>
      <c r="B1159" s="177">
        <v>5.2</v>
      </c>
      <c r="C1159" s="177" t="s">
        <v>205</v>
      </c>
      <c r="D1159" s="37" t="s">
        <v>453</v>
      </c>
      <c r="E1159" s="66" t="s">
        <v>561</v>
      </c>
      <c r="F1159" s="66" t="s">
        <v>45</v>
      </c>
      <c r="G1159" s="38" t="s">
        <v>183</v>
      </c>
      <c r="H1159" s="46">
        <v>0.62</v>
      </c>
      <c r="I1159" s="67" t="s">
        <v>184</v>
      </c>
      <c r="J1159" s="16">
        <v>75000</v>
      </c>
      <c r="K1159" s="16">
        <v>46576.68</v>
      </c>
      <c r="L1159" s="61" t="s">
        <v>102</v>
      </c>
      <c r="M1159" s="61" t="s">
        <v>102</v>
      </c>
      <c r="N1159" s="61" t="s">
        <v>102</v>
      </c>
      <c r="O1159" s="61" t="s">
        <v>102</v>
      </c>
      <c r="P1159" s="17">
        <v>0</v>
      </c>
      <c r="Q1159" s="16">
        <v>0</v>
      </c>
      <c r="R1159" s="16">
        <v>46576.68</v>
      </c>
      <c r="S1159" s="16">
        <f t="shared" si="267"/>
        <v>46576.68</v>
      </c>
      <c r="T1159" s="16">
        <v>0</v>
      </c>
      <c r="U1159" s="16">
        <v>0</v>
      </c>
      <c r="V1159" s="16">
        <f t="shared" si="268"/>
        <v>46576.68</v>
      </c>
      <c r="W1159" s="79">
        <f t="shared" si="269"/>
        <v>9.5722944403060502E-4</v>
      </c>
      <c r="X1159" s="75">
        <f t="shared" si="270"/>
        <v>43075.32</v>
      </c>
      <c r="Y1159" s="75">
        <f t="shared" si="271"/>
        <v>152.19999999999999</v>
      </c>
      <c r="Z1159" s="82">
        <f t="shared" si="272"/>
        <v>43227.519999999997</v>
      </c>
    </row>
    <row r="1160" spans="1:26" s="5" customFormat="1" ht="15" x14ac:dyDescent="0.2">
      <c r="A1160" s="37">
        <v>1157</v>
      </c>
      <c r="B1160" s="177">
        <v>5.2</v>
      </c>
      <c r="C1160" s="177" t="s">
        <v>205</v>
      </c>
      <c r="D1160" s="37" t="s">
        <v>453</v>
      </c>
      <c r="E1160" s="66" t="s">
        <v>562</v>
      </c>
      <c r="F1160" s="66" t="s">
        <v>45</v>
      </c>
      <c r="G1160" s="38" t="s">
        <v>183</v>
      </c>
      <c r="H1160" s="46">
        <v>0.36</v>
      </c>
      <c r="I1160" s="67" t="s">
        <v>184</v>
      </c>
      <c r="J1160" s="16">
        <v>75000</v>
      </c>
      <c r="K1160" s="16">
        <v>27138</v>
      </c>
      <c r="L1160" s="61" t="s">
        <v>102</v>
      </c>
      <c r="M1160" s="61" t="s">
        <v>102</v>
      </c>
      <c r="N1160" s="61" t="s">
        <v>102</v>
      </c>
      <c r="O1160" s="61" t="s">
        <v>102</v>
      </c>
      <c r="P1160" s="17">
        <v>0</v>
      </c>
      <c r="Q1160" s="16">
        <v>0</v>
      </c>
      <c r="R1160" s="16">
        <v>27138</v>
      </c>
      <c r="S1160" s="16">
        <f t="shared" si="267"/>
        <v>27138</v>
      </c>
      <c r="T1160" s="16">
        <v>0</v>
      </c>
      <c r="U1160" s="16">
        <v>0</v>
      </c>
      <c r="V1160" s="16">
        <f t="shared" si="268"/>
        <v>27138</v>
      </c>
      <c r="W1160" s="79">
        <f t="shared" si="269"/>
        <v>5.5773173725784148E-4</v>
      </c>
      <c r="X1160" s="75">
        <f t="shared" si="270"/>
        <v>25097.93</v>
      </c>
      <c r="Y1160" s="75">
        <f t="shared" si="271"/>
        <v>88.68</v>
      </c>
      <c r="Z1160" s="82">
        <f t="shared" si="272"/>
        <v>25186.61</v>
      </c>
    </row>
    <row r="1161" spans="1:26" s="5" customFormat="1" ht="15" x14ac:dyDescent="0.2">
      <c r="A1161" s="37">
        <v>1158</v>
      </c>
      <c r="B1161" s="177">
        <v>5.2</v>
      </c>
      <c r="C1161" s="177" t="s">
        <v>205</v>
      </c>
      <c r="D1161" s="37" t="s">
        <v>453</v>
      </c>
      <c r="E1161" s="66" t="s">
        <v>562</v>
      </c>
      <c r="F1161" s="66" t="s">
        <v>45</v>
      </c>
      <c r="G1161" s="38" t="s">
        <v>183</v>
      </c>
      <c r="H1161" s="46">
        <v>0.23</v>
      </c>
      <c r="I1161" s="67" t="s">
        <v>184</v>
      </c>
      <c r="J1161" s="16">
        <v>75000</v>
      </c>
      <c r="K1161" s="16">
        <v>17408.53</v>
      </c>
      <c r="L1161" s="61" t="s">
        <v>102</v>
      </c>
      <c r="M1161" s="61" t="s">
        <v>102</v>
      </c>
      <c r="N1161" s="61" t="s">
        <v>102</v>
      </c>
      <c r="O1161" s="61" t="s">
        <v>102</v>
      </c>
      <c r="P1161" s="17">
        <v>0</v>
      </c>
      <c r="Q1161" s="16">
        <v>0</v>
      </c>
      <c r="R1161" s="16">
        <v>17408.53</v>
      </c>
      <c r="S1161" s="16">
        <f t="shared" si="267"/>
        <v>17408.53</v>
      </c>
      <c r="T1161" s="16">
        <v>0</v>
      </c>
      <c r="U1161" s="16">
        <v>0</v>
      </c>
      <c r="V1161" s="16">
        <f t="shared" si="268"/>
        <v>17408.53</v>
      </c>
      <c r="W1161" s="79">
        <f t="shared" si="269"/>
        <v>3.5777469526145073E-4</v>
      </c>
      <c r="X1161" s="75">
        <f t="shared" si="270"/>
        <v>16099.86</v>
      </c>
      <c r="Y1161" s="75">
        <f t="shared" si="271"/>
        <v>56.89</v>
      </c>
      <c r="Z1161" s="82">
        <f t="shared" si="272"/>
        <v>16156.75</v>
      </c>
    </row>
    <row r="1162" spans="1:26" s="5" customFormat="1" ht="15" x14ac:dyDescent="0.2">
      <c r="A1162" s="37">
        <v>1159</v>
      </c>
      <c r="B1162" s="177">
        <v>5.2</v>
      </c>
      <c r="C1162" s="177" t="s">
        <v>205</v>
      </c>
      <c r="D1162" s="37" t="s">
        <v>453</v>
      </c>
      <c r="E1162" s="66" t="s">
        <v>562</v>
      </c>
      <c r="F1162" s="66" t="s">
        <v>45</v>
      </c>
      <c r="G1162" s="38" t="s">
        <v>183</v>
      </c>
      <c r="H1162" s="46">
        <v>0.37</v>
      </c>
      <c r="I1162" s="67" t="s">
        <v>184</v>
      </c>
      <c r="J1162" s="16">
        <v>75000</v>
      </c>
      <c r="K1162" s="16">
        <v>27477.91</v>
      </c>
      <c r="L1162" s="61" t="s">
        <v>102</v>
      </c>
      <c r="M1162" s="61" t="s">
        <v>102</v>
      </c>
      <c r="N1162" s="61" t="s">
        <v>102</v>
      </c>
      <c r="O1162" s="61" t="s">
        <v>102</v>
      </c>
      <c r="P1162" s="17">
        <v>0</v>
      </c>
      <c r="Q1162" s="16">
        <v>0</v>
      </c>
      <c r="R1162" s="16">
        <v>27477.91</v>
      </c>
      <c r="S1162" s="16">
        <f t="shared" si="267"/>
        <v>27477.91</v>
      </c>
      <c r="T1162" s="16">
        <v>0</v>
      </c>
      <c r="U1162" s="16">
        <v>0</v>
      </c>
      <c r="V1162" s="16">
        <f t="shared" si="268"/>
        <v>27477.91</v>
      </c>
      <c r="W1162" s="79">
        <f t="shared" si="269"/>
        <v>5.6471746188055914E-4</v>
      </c>
      <c r="X1162" s="75">
        <f t="shared" si="270"/>
        <v>25412.29</v>
      </c>
      <c r="Y1162" s="75">
        <f t="shared" si="271"/>
        <v>89.79</v>
      </c>
      <c r="Z1162" s="82">
        <f t="shared" si="272"/>
        <v>25502.080000000002</v>
      </c>
    </row>
    <row r="1163" spans="1:26" s="5" customFormat="1" ht="15" x14ac:dyDescent="0.2">
      <c r="A1163" s="37">
        <v>1160</v>
      </c>
      <c r="B1163" s="177">
        <v>5.2</v>
      </c>
      <c r="C1163" s="177" t="s">
        <v>205</v>
      </c>
      <c r="D1163" s="37" t="s">
        <v>453</v>
      </c>
      <c r="E1163" s="66" t="s">
        <v>563</v>
      </c>
      <c r="F1163" s="66" t="s">
        <v>45</v>
      </c>
      <c r="G1163" s="38" t="s">
        <v>183</v>
      </c>
      <c r="H1163" s="46">
        <v>0.25</v>
      </c>
      <c r="I1163" s="67" t="s">
        <v>184</v>
      </c>
      <c r="J1163" s="16">
        <v>75000</v>
      </c>
      <c r="K1163" s="16">
        <v>18847.46</v>
      </c>
      <c r="L1163" s="61" t="s">
        <v>102</v>
      </c>
      <c r="M1163" s="61" t="s">
        <v>102</v>
      </c>
      <c r="N1163" s="61" t="s">
        <v>102</v>
      </c>
      <c r="O1163" s="61" t="s">
        <v>102</v>
      </c>
      <c r="P1163" s="17">
        <v>0</v>
      </c>
      <c r="Q1163" s="16">
        <v>0</v>
      </c>
      <c r="R1163" s="16">
        <v>18847.46</v>
      </c>
      <c r="S1163" s="16">
        <f t="shared" si="267"/>
        <v>18847.46</v>
      </c>
      <c r="T1163" s="16">
        <v>0</v>
      </c>
      <c r="U1163" s="16">
        <v>0</v>
      </c>
      <c r="V1163" s="16">
        <f t="shared" si="268"/>
        <v>18847.46</v>
      </c>
      <c r="W1163" s="79">
        <f t="shared" si="269"/>
        <v>3.87347137176567E-4</v>
      </c>
      <c r="X1163" s="75">
        <f t="shared" si="270"/>
        <v>17430.62</v>
      </c>
      <c r="Y1163" s="75">
        <f t="shared" si="271"/>
        <v>61.59</v>
      </c>
      <c r="Z1163" s="82">
        <f t="shared" si="272"/>
        <v>17492.21</v>
      </c>
    </row>
    <row r="1164" spans="1:26" s="5" customFormat="1" ht="15" x14ac:dyDescent="0.2">
      <c r="A1164" s="37">
        <v>1161</v>
      </c>
      <c r="B1164" s="177">
        <v>5.2</v>
      </c>
      <c r="C1164" s="177" t="s">
        <v>205</v>
      </c>
      <c r="D1164" s="37" t="s">
        <v>453</v>
      </c>
      <c r="E1164" s="66" t="s">
        <v>564</v>
      </c>
      <c r="F1164" s="66" t="s">
        <v>45</v>
      </c>
      <c r="G1164" s="38" t="s">
        <v>183</v>
      </c>
      <c r="H1164" s="46">
        <v>0.22</v>
      </c>
      <c r="I1164" s="67" t="s">
        <v>184</v>
      </c>
      <c r="J1164" s="16">
        <v>75000</v>
      </c>
      <c r="K1164" s="16">
        <v>16543.64</v>
      </c>
      <c r="L1164" s="61" t="s">
        <v>102</v>
      </c>
      <c r="M1164" s="61" t="s">
        <v>102</v>
      </c>
      <c r="N1164" s="61" t="s">
        <v>102</v>
      </c>
      <c r="O1164" s="61" t="s">
        <v>102</v>
      </c>
      <c r="P1164" s="17">
        <v>0</v>
      </c>
      <c r="Q1164" s="16">
        <v>0</v>
      </c>
      <c r="R1164" s="16">
        <v>16543.64</v>
      </c>
      <c r="S1164" s="16">
        <f t="shared" si="267"/>
        <v>16543.64</v>
      </c>
      <c r="T1164" s="16">
        <v>0</v>
      </c>
      <c r="U1164" s="16">
        <v>0</v>
      </c>
      <c r="V1164" s="16">
        <f t="shared" si="268"/>
        <v>16543.64</v>
      </c>
      <c r="W1164" s="79">
        <f t="shared" si="269"/>
        <v>3.3999974492476657E-4</v>
      </c>
      <c r="X1164" s="75">
        <f t="shared" si="270"/>
        <v>15299.99</v>
      </c>
      <c r="Y1164" s="75">
        <f t="shared" si="271"/>
        <v>54.06</v>
      </c>
      <c r="Z1164" s="82">
        <f t="shared" si="272"/>
        <v>15354.05</v>
      </c>
    </row>
    <row r="1165" spans="1:26" s="5" customFormat="1" ht="15" x14ac:dyDescent="0.2">
      <c r="A1165" s="37">
        <v>1162</v>
      </c>
      <c r="B1165" s="177">
        <v>5.2</v>
      </c>
      <c r="C1165" s="177" t="s">
        <v>205</v>
      </c>
      <c r="D1165" s="37" t="s">
        <v>453</v>
      </c>
      <c r="E1165" s="66" t="s">
        <v>565</v>
      </c>
      <c r="F1165" s="66" t="s">
        <v>45</v>
      </c>
      <c r="G1165" s="38" t="s">
        <v>183</v>
      </c>
      <c r="H1165" s="46">
        <v>0.11</v>
      </c>
      <c r="I1165" s="67" t="s">
        <v>184</v>
      </c>
      <c r="J1165" s="16">
        <v>75000</v>
      </c>
      <c r="K1165" s="16">
        <v>8475.1299999999992</v>
      </c>
      <c r="L1165" s="61" t="s">
        <v>102</v>
      </c>
      <c r="M1165" s="61" t="s">
        <v>102</v>
      </c>
      <c r="N1165" s="61" t="s">
        <v>102</v>
      </c>
      <c r="O1165" s="61" t="s">
        <v>102</v>
      </c>
      <c r="P1165" s="17">
        <v>0</v>
      </c>
      <c r="Q1165" s="16">
        <v>0</v>
      </c>
      <c r="R1165" s="16">
        <v>8475.1299999999992</v>
      </c>
      <c r="S1165" s="16">
        <f t="shared" si="267"/>
        <v>8475.1299999999992</v>
      </c>
      <c r="T1165" s="16">
        <v>0</v>
      </c>
      <c r="U1165" s="16">
        <v>0</v>
      </c>
      <c r="V1165" s="16">
        <f t="shared" si="268"/>
        <v>8475.1299999999992</v>
      </c>
      <c r="W1165" s="79">
        <f t="shared" si="269"/>
        <v>1.7417823636178234E-4</v>
      </c>
      <c r="X1165" s="75">
        <f t="shared" si="270"/>
        <v>7838.02</v>
      </c>
      <c r="Y1165" s="75">
        <f t="shared" si="271"/>
        <v>27.69</v>
      </c>
      <c r="Z1165" s="82">
        <f t="shared" si="272"/>
        <v>7865.71</v>
      </c>
    </row>
    <row r="1166" spans="1:26" s="5" customFormat="1" ht="15" x14ac:dyDescent="0.2">
      <c r="A1166" s="37">
        <v>1163</v>
      </c>
      <c r="B1166" s="177">
        <v>5.2</v>
      </c>
      <c r="C1166" s="177" t="s">
        <v>205</v>
      </c>
      <c r="D1166" s="37" t="s">
        <v>453</v>
      </c>
      <c r="E1166" s="66" t="s">
        <v>566</v>
      </c>
      <c r="F1166" s="66" t="s">
        <v>45</v>
      </c>
      <c r="G1166" s="38" t="s">
        <v>183</v>
      </c>
      <c r="H1166" s="46">
        <v>0.05</v>
      </c>
      <c r="I1166" s="67" t="s">
        <v>184</v>
      </c>
      <c r="J1166" s="16">
        <v>75000</v>
      </c>
      <c r="K1166" s="16">
        <v>3492.97</v>
      </c>
      <c r="L1166" s="61" t="s">
        <v>102</v>
      </c>
      <c r="M1166" s="61" t="s">
        <v>102</v>
      </c>
      <c r="N1166" s="61" t="s">
        <v>102</v>
      </c>
      <c r="O1166" s="61" t="s">
        <v>102</v>
      </c>
      <c r="P1166" s="17">
        <v>0</v>
      </c>
      <c r="Q1166" s="16">
        <v>0</v>
      </c>
      <c r="R1166" s="16">
        <v>3492.97</v>
      </c>
      <c r="S1166" s="16">
        <f t="shared" si="267"/>
        <v>3492.97</v>
      </c>
      <c r="T1166" s="16">
        <v>0</v>
      </c>
      <c r="U1166" s="16">
        <v>0</v>
      </c>
      <c r="V1166" s="16">
        <f t="shared" si="268"/>
        <v>3492.97</v>
      </c>
      <c r="W1166" s="79">
        <f t="shared" si="269"/>
        <v>7.178643327767419E-5</v>
      </c>
      <c r="X1166" s="75">
        <f t="shared" si="270"/>
        <v>3230.39</v>
      </c>
      <c r="Y1166" s="75">
        <f t="shared" si="271"/>
        <v>11.41</v>
      </c>
      <c r="Z1166" s="82">
        <f t="shared" si="272"/>
        <v>3241.7999999999997</v>
      </c>
    </row>
    <row r="1167" spans="1:26" s="5" customFormat="1" ht="15" x14ac:dyDescent="0.2">
      <c r="A1167" s="37">
        <v>1164</v>
      </c>
      <c r="B1167" s="177">
        <v>5.2</v>
      </c>
      <c r="C1167" s="177" t="s">
        <v>205</v>
      </c>
      <c r="D1167" s="37" t="s">
        <v>453</v>
      </c>
      <c r="E1167" s="66" t="s">
        <v>567</v>
      </c>
      <c r="F1167" s="66" t="s">
        <v>45</v>
      </c>
      <c r="G1167" s="38" t="s">
        <v>183</v>
      </c>
      <c r="H1167" s="46">
        <v>7.0000000000000007E-2</v>
      </c>
      <c r="I1167" s="67" t="s">
        <v>184</v>
      </c>
      <c r="J1167" s="16">
        <v>75000</v>
      </c>
      <c r="K1167" s="16">
        <v>4977.8900000000003</v>
      </c>
      <c r="L1167" s="61" t="s">
        <v>102</v>
      </c>
      <c r="M1167" s="61" t="s">
        <v>102</v>
      </c>
      <c r="N1167" s="61" t="s">
        <v>102</v>
      </c>
      <c r="O1167" s="61" t="s">
        <v>102</v>
      </c>
      <c r="P1167" s="17">
        <v>0</v>
      </c>
      <c r="Q1167" s="16">
        <v>0</v>
      </c>
      <c r="R1167" s="16">
        <v>4977.8900000000003</v>
      </c>
      <c r="S1167" s="16">
        <f t="shared" si="267"/>
        <v>4977.8900000000003</v>
      </c>
      <c r="T1167" s="16">
        <v>0</v>
      </c>
      <c r="U1167" s="16">
        <v>0</v>
      </c>
      <c r="V1167" s="16">
        <f t="shared" si="268"/>
        <v>4977.8900000000003</v>
      </c>
      <c r="W1167" s="79">
        <f t="shared" si="269"/>
        <v>1.0230404737189315E-4</v>
      </c>
      <c r="X1167" s="75">
        <f t="shared" si="270"/>
        <v>4603.68</v>
      </c>
      <c r="Y1167" s="75">
        <f t="shared" si="271"/>
        <v>16.27</v>
      </c>
      <c r="Z1167" s="82">
        <f t="shared" si="272"/>
        <v>4619.9500000000007</v>
      </c>
    </row>
    <row r="1168" spans="1:26" s="5" customFormat="1" ht="15" x14ac:dyDescent="0.2">
      <c r="A1168" s="37">
        <v>1165</v>
      </c>
      <c r="B1168" s="177">
        <v>5.2</v>
      </c>
      <c r="C1168" s="177" t="s">
        <v>205</v>
      </c>
      <c r="D1168" s="37" t="s">
        <v>453</v>
      </c>
      <c r="E1168" s="66" t="s">
        <v>568</v>
      </c>
      <c r="F1168" s="66" t="s">
        <v>45</v>
      </c>
      <c r="G1168" s="38" t="s">
        <v>183</v>
      </c>
      <c r="H1168" s="46">
        <v>0.03</v>
      </c>
      <c r="I1168" s="67" t="s">
        <v>184</v>
      </c>
      <c r="J1168" s="16">
        <v>75000</v>
      </c>
      <c r="K1168" s="16">
        <v>2016.13</v>
      </c>
      <c r="L1168" s="61" t="s">
        <v>102</v>
      </c>
      <c r="M1168" s="61" t="s">
        <v>102</v>
      </c>
      <c r="N1168" s="61" t="s">
        <v>102</v>
      </c>
      <c r="O1168" s="61" t="s">
        <v>102</v>
      </c>
      <c r="P1168" s="17">
        <v>0</v>
      </c>
      <c r="Q1168" s="16">
        <v>0</v>
      </c>
      <c r="R1168" s="16">
        <v>2016.13</v>
      </c>
      <c r="S1168" s="16">
        <f t="shared" si="267"/>
        <v>2016.13</v>
      </c>
      <c r="T1168" s="16">
        <v>0</v>
      </c>
      <c r="U1168" s="16">
        <v>0</v>
      </c>
      <c r="V1168" s="16">
        <f t="shared" si="268"/>
        <v>2016.13</v>
      </c>
      <c r="W1168" s="79">
        <f t="shared" si="269"/>
        <v>4.1434876830925341E-5</v>
      </c>
      <c r="X1168" s="75">
        <f t="shared" si="270"/>
        <v>1864.57</v>
      </c>
      <c r="Y1168" s="75">
        <f t="shared" si="271"/>
        <v>6.59</v>
      </c>
      <c r="Z1168" s="82">
        <f t="shared" si="272"/>
        <v>1871.1599999999999</v>
      </c>
    </row>
    <row r="1169" spans="1:26" s="5" customFormat="1" ht="15" x14ac:dyDescent="0.2">
      <c r="A1169" s="37">
        <v>1166</v>
      </c>
      <c r="B1169" s="177">
        <v>5.2</v>
      </c>
      <c r="C1169" s="177" t="s">
        <v>205</v>
      </c>
      <c r="D1169" s="37" t="s">
        <v>453</v>
      </c>
      <c r="E1169" s="66" t="s">
        <v>569</v>
      </c>
      <c r="F1169" s="66" t="s">
        <v>45</v>
      </c>
      <c r="G1169" s="38" t="s">
        <v>183</v>
      </c>
      <c r="H1169" s="46">
        <v>0.12</v>
      </c>
      <c r="I1169" s="67" t="s">
        <v>184</v>
      </c>
      <c r="J1169" s="16">
        <v>75000</v>
      </c>
      <c r="K1169" s="16">
        <v>9158.94</v>
      </c>
      <c r="L1169" s="61" t="s">
        <v>102</v>
      </c>
      <c r="M1169" s="61" t="s">
        <v>102</v>
      </c>
      <c r="N1169" s="61" t="s">
        <v>102</v>
      </c>
      <c r="O1169" s="61" t="s">
        <v>102</v>
      </c>
      <c r="P1169" s="17">
        <v>0</v>
      </c>
      <c r="Q1169" s="16">
        <v>0</v>
      </c>
      <c r="R1169" s="16">
        <v>9158.94</v>
      </c>
      <c r="S1169" s="16">
        <f t="shared" si="267"/>
        <v>9158.94</v>
      </c>
      <c r="T1169" s="16">
        <v>0</v>
      </c>
      <c r="U1169" s="16">
        <v>0</v>
      </c>
      <c r="V1169" s="16">
        <f t="shared" si="268"/>
        <v>9158.94</v>
      </c>
      <c r="W1169" s="79">
        <f t="shared" si="269"/>
        <v>1.8823168684650065E-4</v>
      </c>
      <c r="X1169" s="75">
        <f t="shared" si="270"/>
        <v>8470.43</v>
      </c>
      <c r="Y1169" s="75">
        <f t="shared" si="271"/>
        <v>29.93</v>
      </c>
      <c r="Z1169" s="82">
        <f t="shared" si="272"/>
        <v>8500.36</v>
      </c>
    </row>
    <row r="1170" spans="1:26" s="5" customFormat="1" ht="15" x14ac:dyDescent="0.2">
      <c r="A1170" s="37">
        <v>1167</v>
      </c>
      <c r="B1170" s="177">
        <v>5.2</v>
      </c>
      <c r="C1170" s="177" t="s">
        <v>205</v>
      </c>
      <c r="D1170" s="37" t="s">
        <v>453</v>
      </c>
      <c r="E1170" s="66" t="s">
        <v>570</v>
      </c>
      <c r="F1170" s="66" t="s">
        <v>45</v>
      </c>
      <c r="G1170" s="38" t="s">
        <v>183</v>
      </c>
      <c r="H1170" s="46">
        <v>0.03</v>
      </c>
      <c r="I1170" s="67" t="s">
        <v>184</v>
      </c>
      <c r="J1170" s="16">
        <v>75000</v>
      </c>
      <c r="K1170" s="16">
        <v>2238.3000000000002</v>
      </c>
      <c r="L1170" s="61" t="s">
        <v>102</v>
      </c>
      <c r="M1170" s="61" t="s">
        <v>102</v>
      </c>
      <c r="N1170" s="61" t="s">
        <v>102</v>
      </c>
      <c r="O1170" s="61" t="s">
        <v>102</v>
      </c>
      <c r="P1170" s="17">
        <v>0</v>
      </c>
      <c r="Q1170" s="16">
        <v>0</v>
      </c>
      <c r="R1170" s="16">
        <v>2238.3000000000002</v>
      </c>
      <c r="S1170" s="16">
        <f t="shared" si="267"/>
        <v>2238.3000000000002</v>
      </c>
      <c r="T1170" s="16">
        <v>0</v>
      </c>
      <c r="U1170" s="16">
        <v>0</v>
      </c>
      <c r="V1170" s="16">
        <f t="shared" si="268"/>
        <v>2238.3000000000002</v>
      </c>
      <c r="W1170" s="79">
        <f t="shared" si="269"/>
        <v>4.6000845585681573E-5</v>
      </c>
      <c r="X1170" s="75">
        <f t="shared" si="270"/>
        <v>2070.04</v>
      </c>
      <c r="Y1170" s="75">
        <f t="shared" si="271"/>
        <v>7.31</v>
      </c>
      <c r="Z1170" s="82">
        <f t="shared" si="272"/>
        <v>2077.35</v>
      </c>
    </row>
    <row r="1171" spans="1:26" s="5" customFormat="1" ht="15" x14ac:dyDescent="0.2">
      <c r="A1171" s="37">
        <v>1168</v>
      </c>
      <c r="B1171" s="177">
        <v>5.2</v>
      </c>
      <c r="C1171" s="177" t="s">
        <v>205</v>
      </c>
      <c r="D1171" s="37" t="s">
        <v>453</v>
      </c>
      <c r="E1171" s="66" t="s">
        <v>571</v>
      </c>
      <c r="F1171" s="66" t="s">
        <v>45</v>
      </c>
      <c r="G1171" s="38" t="s">
        <v>183</v>
      </c>
      <c r="H1171" s="46">
        <v>0.28999999999999998</v>
      </c>
      <c r="I1171" s="67" t="s">
        <v>184</v>
      </c>
      <c r="J1171" s="16">
        <v>75000</v>
      </c>
      <c r="K1171" s="16">
        <v>21939.89</v>
      </c>
      <c r="L1171" s="61" t="s">
        <v>102</v>
      </c>
      <c r="M1171" s="61" t="s">
        <v>102</v>
      </c>
      <c r="N1171" s="61" t="s">
        <v>102</v>
      </c>
      <c r="O1171" s="61" t="s">
        <v>102</v>
      </c>
      <c r="P1171" s="17">
        <v>0</v>
      </c>
      <c r="Q1171" s="16">
        <v>0</v>
      </c>
      <c r="R1171" s="16">
        <v>21939.89</v>
      </c>
      <c r="S1171" s="16">
        <f t="shared" si="267"/>
        <v>21939.89</v>
      </c>
      <c r="T1171" s="16">
        <v>0</v>
      </c>
      <c r="U1171" s="16">
        <v>0</v>
      </c>
      <c r="V1171" s="16">
        <f t="shared" si="268"/>
        <v>21939.89</v>
      </c>
      <c r="W1171" s="79">
        <f t="shared" si="269"/>
        <v>4.5090179692482656E-4</v>
      </c>
      <c r="X1171" s="75">
        <f t="shared" si="270"/>
        <v>20290.580000000002</v>
      </c>
      <c r="Y1171" s="75">
        <f t="shared" si="271"/>
        <v>71.69</v>
      </c>
      <c r="Z1171" s="82">
        <f t="shared" si="272"/>
        <v>20362.27</v>
      </c>
    </row>
    <row r="1172" spans="1:26" s="5" customFormat="1" ht="15" x14ac:dyDescent="0.2">
      <c r="A1172" s="37">
        <v>1169</v>
      </c>
      <c r="B1172" s="177">
        <v>5.2</v>
      </c>
      <c r="C1172" s="177" t="s">
        <v>205</v>
      </c>
      <c r="D1172" s="37" t="s">
        <v>453</v>
      </c>
      <c r="E1172" s="66" t="s">
        <v>571</v>
      </c>
      <c r="F1172" s="66" t="s">
        <v>45</v>
      </c>
      <c r="G1172" s="38" t="s">
        <v>183</v>
      </c>
      <c r="H1172" s="46">
        <v>7.0000000000000007E-2</v>
      </c>
      <c r="I1172" s="67" t="s">
        <v>184</v>
      </c>
      <c r="J1172" s="16">
        <v>75000</v>
      </c>
      <c r="K1172" s="16">
        <v>5104.2299999999996</v>
      </c>
      <c r="L1172" s="61" t="s">
        <v>102</v>
      </c>
      <c r="M1172" s="61" t="s">
        <v>102</v>
      </c>
      <c r="N1172" s="61" t="s">
        <v>102</v>
      </c>
      <c r="O1172" s="61" t="s">
        <v>102</v>
      </c>
      <c r="P1172" s="17">
        <v>0</v>
      </c>
      <c r="Q1172" s="16">
        <v>0</v>
      </c>
      <c r="R1172" s="16">
        <v>5104.2299999999996</v>
      </c>
      <c r="S1172" s="16">
        <f t="shared" si="267"/>
        <v>5104.2299999999996</v>
      </c>
      <c r="T1172" s="16">
        <v>0</v>
      </c>
      <c r="U1172" s="16">
        <v>0</v>
      </c>
      <c r="V1172" s="16">
        <f t="shared" si="268"/>
        <v>5104.2299999999996</v>
      </c>
      <c r="W1172" s="79">
        <f t="shared" si="269"/>
        <v>1.0490054776562722E-4</v>
      </c>
      <c r="X1172" s="75">
        <f t="shared" si="270"/>
        <v>4720.5200000000004</v>
      </c>
      <c r="Y1172" s="75">
        <f t="shared" si="271"/>
        <v>16.68</v>
      </c>
      <c r="Z1172" s="82">
        <f t="shared" si="272"/>
        <v>4737.2000000000007</v>
      </c>
    </row>
    <row r="1173" spans="1:26" s="5" customFormat="1" ht="15" x14ac:dyDescent="0.2">
      <c r="A1173" s="37">
        <v>1170</v>
      </c>
      <c r="B1173" s="177">
        <v>5.2</v>
      </c>
      <c r="C1173" s="177" t="s">
        <v>205</v>
      </c>
      <c r="D1173" s="37" t="s">
        <v>453</v>
      </c>
      <c r="E1173" s="66" t="s">
        <v>572</v>
      </c>
      <c r="F1173" s="66" t="s">
        <v>45</v>
      </c>
      <c r="G1173" s="38" t="s">
        <v>183</v>
      </c>
      <c r="H1173" s="46">
        <v>0.06</v>
      </c>
      <c r="I1173" s="67" t="s">
        <v>184</v>
      </c>
      <c r="J1173" s="16">
        <v>75000</v>
      </c>
      <c r="K1173" s="16">
        <v>4389.6899999999996</v>
      </c>
      <c r="L1173" s="61" t="s">
        <v>102</v>
      </c>
      <c r="M1173" s="61" t="s">
        <v>102</v>
      </c>
      <c r="N1173" s="61" t="s">
        <v>102</v>
      </c>
      <c r="O1173" s="61" t="s">
        <v>102</v>
      </c>
      <c r="P1173" s="17">
        <v>0</v>
      </c>
      <c r="Q1173" s="16">
        <v>0</v>
      </c>
      <c r="R1173" s="16">
        <v>4389.6899999999996</v>
      </c>
      <c r="S1173" s="16">
        <f t="shared" ref="S1173:S1236" si="273">R1173</f>
        <v>4389.6899999999996</v>
      </c>
      <c r="T1173" s="16">
        <v>0</v>
      </c>
      <c r="U1173" s="16">
        <v>0</v>
      </c>
      <c r="V1173" s="16">
        <f t="shared" ref="V1173:V1236" si="274">ROUND(S1173+T1173+U1173,2)</f>
        <v>4389.6899999999996</v>
      </c>
      <c r="W1173" s="79">
        <f t="shared" ref="W1173:W1236" si="275">V1173/($V$1418)</f>
        <v>9.0215543876607477E-5</v>
      </c>
      <c r="X1173" s="75">
        <f t="shared" ref="X1173:X1236" si="276">ROUND(W1173*($X$1),2)</f>
        <v>4059.7</v>
      </c>
      <c r="Y1173" s="75">
        <f t="shared" ref="Y1173:Y1236" si="277">ROUND(W1173*$Y$2,2)</f>
        <v>14.34</v>
      </c>
      <c r="Z1173" s="82">
        <f t="shared" ref="Z1173:Z1236" si="278">X1173+Y1173</f>
        <v>4074.04</v>
      </c>
    </row>
    <row r="1174" spans="1:26" s="5" customFormat="1" ht="15" x14ac:dyDescent="0.2">
      <c r="A1174" s="37">
        <v>1171</v>
      </c>
      <c r="B1174" s="177">
        <v>5.2</v>
      </c>
      <c r="C1174" s="177" t="s">
        <v>205</v>
      </c>
      <c r="D1174" s="37" t="s">
        <v>453</v>
      </c>
      <c r="E1174" s="66" t="s">
        <v>573</v>
      </c>
      <c r="F1174" s="66" t="s">
        <v>45</v>
      </c>
      <c r="G1174" s="38" t="s">
        <v>183</v>
      </c>
      <c r="H1174" s="46">
        <v>7.0000000000000007E-2</v>
      </c>
      <c r="I1174" s="67" t="s">
        <v>184</v>
      </c>
      <c r="J1174" s="16">
        <v>75000</v>
      </c>
      <c r="K1174" s="16">
        <v>5221.6899999999996</v>
      </c>
      <c r="L1174" s="61" t="s">
        <v>102</v>
      </c>
      <c r="M1174" s="61" t="s">
        <v>102</v>
      </c>
      <c r="N1174" s="61" t="s">
        <v>102</v>
      </c>
      <c r="O1174" s="61" t="s">
        <v>102</v>
      </c>
      <c r="P1174" s="17">
        <v>0</v>
      </c>
      <c r="Q1174" s="16">
        <v>0</v>
      </c>
      <c r="R1174" s="16">
        <v>5221.6899999999996</v>
      </c>
      <c r="S1174" s="16">
        <f t="shared" si="273"/>
        <v>5221.6899999999996</v>
      </c>
      <c r="T1174" s="16">
        <v>0</v>
      </c>
      <c r="U1174" s="16">
        <v>0</v>
      </c>
      <c r="V1174" s="16">
        <f t="shared" si="274"/>
        <v>5221.6899999999996</v>
      </c>
      <c r="W1174" s="79">
        <f t="shared" si="275"/>
        <v>1.0731454916065656E-4</v>
      </c>
      <c r="X1174" s="75">
        <f t="shared" si="276"/>
        <v>4829.1499999999996</v>
      </c>
      <c r="Y1174" s="75">
        <f t="shared" si="277"/>
        <v>17.059999999999999</v>
      </c>
      <c r="Z1174" s="82">
        <f t="shared" si="278"/>
        <v>4846.21</v>
      </c>
    </row>
    <row r="1175" spans="1:26" s="5" customFormat="1" ht="15" x14ac:dyDescent="0.2">
      <c r="A1175" s="37">
        <v>1172</v>
      </c>
      <c r="B1175" s="177">
        <v>5.2</v>
      </c>
      <c r="C1175" s="177" t="s">
        <v>205</v>
      </c>
      <c r="D1175" s="37" t="s">
        <v>453</v>
      </c>
      <c r="E1175" s="66" t="s">
        <v>574</v>
      </c>
      <c r="F1175" s="66" t="s">
        <v>45</v>
      </c>
      <c r="G1175" s="38" t="s">
        <v>183</v>
      </c>
      <c r="H1175" s="46">
        <v>0.01</v>
      </c>
      <c r="I1175" s="67" t="s">
        <v>184</v>
      </c>
      <c r="J1175" s="16">
        <v>75000</v>
      </c>
      <c r="K1175" s="16">
        <v>584.14</v>
      </c>
      <c r="L1175" s="61" t="s">
        <v>102</v>
      </c>
      <c r="M1175" s="61" t="s">
        <v>102</v>
      </c>
      <c r="N1175" s="61" t="s">
        <v>102</v>
      </c>
      <c r="O1175" s="61" t="s">
        <v>102</v>
      </c>
      <c r="P1175" s="17">
        <v>0</v>
      </c>
      <c r="Q1175" s="16">
        <v>0</v>
      </c>
      <c r="R1175" s="16">
        <v>584.14</v>
      </c>
      <c r="S1175" s="16">
        <f t="shared" si="273"/>
        <v>584.14</v>
      </c>
      <c r="T1175" s="16">
        <v>0</v>
      </c>
      <c r="U1175" s="16">
        <v>0</v>
      </c>
      <c r="V1175" s="16">
        <f t="shared" si="274"/>
        <v>584.14</v>
      </c>
      <c r="W1175" s="79">
        <f t="shared" si="275"/>
        <v>1.2005063637769751E-5</v>
      </c>
      <c r="X1175" s="75">
        <f t="shared" si="276"/>
        <v>540.23</v>
      </c>
      <c r="Y1175" s="75">
        <f t="shared" si="277"/>
        <v>1.91</v>
      </c>
      <c r="Z1175" s="82">
        <f t="shared" si="278"/>
        <v>542.14</v>
      </c>
    </row>
    <row r="1176" spans="1:26" s="5" customFormat="1" ht="15" x14ac:dyDescent="0.2">
      <c r="A1176" s="37">
        <v>1173</v>
      </c>
      <c r="B1176" s="177">
        <v>5.2</v>
      </c>
      <c r="C1176" s="177" t="s">
        <v>205</v>
      </c>
      <c r="D1176" s="37" t="s">
        <v>453</v>
      </c>
      <c r="E1176" s="66" t="s">
        <v>575</v>
      </c>
      <c r="F1176" s="66" t="s">
        <v>45</v>
      </c>
      <c r="G1176" s="38" t="s">
        <v>183</v>
      </c>
      <c r="H1176" s="46">
        <v>0.28000000000000003</v>
      </c>
      <c r="I1176" s="67" t="s">
        <v>184</v>
      </c>
      <c r="J1176" s="16">
        <v>75000</v>
      </c>
      <c r="K1176" s="16">
        <v>20823.87</v>
      </c>
      <c r="L1176" s="61" t="s">
        <v>102</v>
      </c>
      <c r="M1176" s="61" t="s">
        <v>102</v>
      </c>
      <c r="N1176" s="61" t="s">
        <v>102</v>
      </c>
      <c r="O1176" s="61" t="s">
        <v>102</v>
      </c>
      <c r="P1176" s="17">
        <v>0</v>
      </c>
      <c r="Q1176" s="16">
        <v>0</v>
      </c>
      <c r="R1176" s="16">
        <v>20823.87</v>
      </c>
      <c r="S1176" s="16">
        <f t="shared" si="273"/>
        <v>20823.87</v>
      </c>
      <c r="T1176" s="16">
        <v>0</v>
      </c>
      <c r="U1176" s="16">
        <v>0</v>
      </c>
      <c r="V1176" s="16">
        <f t="shared" si="274"/>
        <v>20823.87</v>
      </c>
      <c r="W1176" s="79">
        <f t="shared" si="275"/>
        <v>4.2796570091869135E-4</v>
      </c>
      <c r="X1176" s="75">
        <f t="shared" si="276"/>
        <v>19258.46</v>
      </c>
      <c r="Y1176" s="75">
        <f t="shared" si="277"/>
        <v>68.05</v>
      </c>
      <c r="Z1176" s="82">
        <f t="shared" si="278"/>
        <v>19326.509999999998</v>
      </c>
    </row>
    <row r="1177" spans="1:26" s="5" customFormat="1" ht="15" x14ac:dyDescent="0.2">
      <c r="A1177" s="37">
        <v>1174</v>
      </c>
      <c r="B1177" s="177">
        <v>5.2</v>
      </c>
      <c r="C1177" s="177" t="s">
        <v>205</v>
      </c>
      <c r="D1177" s="37" t="s">
        <v>453</v>
      </c>
      <c r="E1177" s="66" t="s">
        <v>576</v>
      </c>
      <c r="F1177" s="66" t="s">
        <v>45</v>
      </c>
      <c r="G1177" s="38" t="s">
        <v>183</v>
      </c>
      <c r="H1177" s="46">
        <v>0.15</v>
      </c>
      <c r="I1177" s="67" t="s">
        <v>184</v>
      </c>
      <c r="J1177" s="16">
        <v>75000</v>
      </c>
      <c r="K1177" s="16">
        <v>11038.16</v>
      </c>
      <c r="L1177" s="61" t="s">
        <v>102</v>
      </c>
      <c r="M1177" s="61" t="s">
        <v>102</v>
      </c>
      <c r="N1177" s="61" t="s">
        <v>102</v>
      </c>
      <c r="O1177" s="61" t="s">
        <v>102</v>
      </c>
      <c r="P1177" s="17">
        <v>0</v>
      </c>
      <c r="Q1177" s="16">
        <v>0</v>
      </c>
      <c r="R1177" s="16">
        <v>11038.16</v>
      </c>
      <c r="S1177" s="16">
        <f t="shared" si="273"/>
        <v>11038.16</v>
      </c>
      <c r="T1177" s="16">
        <v>0</v>
      </c>
      <c r="U1177" s="16">
        <v>0</v>
      </c>
      <c r="V1177" s="16">
        <f t="shared" si="274"/>
        <v>11038.16</v>
      </c>
      <c r="W1177" s="79">
        <f t="shared" si="275"/>
        <v>2.2685283193050391E-4</v>
      </c>
      <c r="X1177" s="75">
        <f t="shared" si="276"/>
        <v>10208.379999999999</v>
      </c>
      <c r="Y1177" s="75">
        <f t="shared" si="277"/>
        <v>36.07</v>
      </c>
      <c r="Z1177" s="82">
        <f t="shared" si="278"/>
        <v>10244.449999999999</v>
      </c>
    </row>
    <row r="1178" spans="1:26" s="5" customFormat="1" ht="15" x14ac:dyDescent="0.2">
      <c r="A1178" s="37">
        <v>1175</v>
      </c>
      <c r="B1178" s="177">
        <v>5.2</v>
      </c>
      <c r="C1178" s="177" t="s">
        <v>205</v>
      </c>
      <c r="D1178" s="37" t="s">
        <v>453</v>
      </c>
      <c r="E1178" s="66" t="s">
        <v>577</v>
      </c>
      <c r="F1178" s="66" t="s">
        <v>45</v>
      </c>
      <c r="G1178" s="38" t="s">
        <v>183</v>
      </c>
      <c r="H1178" s="46">
        <v>0.08</v>
      </c>
      <c r="I1178" s="67" t="s">
        <v>184</v>
      </c>
      <c r="J1178" s="16">
        <v>75000</v>
      </c>
      <c r="K1178" s="16">
        <v>5871.66</v>
      </c>
      <c r="L1178" s="61" t="s">
        <v>102</v>
      </c>
      <c r="M1178" s="61" t="s">
        <v>102</v>
      </c>
      <c r="N1178" s="61" t="s">
        <v>102</v>
      </c>
      <c r="O1178" s="61" t="s">
        <v>102</v>
      </c>
      <c r="P1178" s="17">
        <v>0</v>
      </c>
      <c r="Q1178" s="16">
        <v>0</v>
      </c>
      <c r="R1178" s="16">
        <v>5871.66</v>
      </c>
      <c r="S1178" s="16">
        <f t="shared" si="273"/>
        <v>5871.66</v>
      </c>
      <c r="T1178" s="16">
        <v>0</v>
      </c>
      <c r="U1178" s="16">
        <v>0</v>
      </c>
      <c r="V1178" s="16">
        <f t="shared" si="274"/>
        <v>5871.66</v>
      </c>
      <c r="W1178" s="79">
        <f t="shared" si="275"/>
        <v>1.2067253048814862E-4</v>
      </c>
      <c r="X1178" s="75">
        <f t="shared" si="276"/>
        <v>5430.26</v>
      </c>
      <c r="Y1178" s="75">
        <f t="shared" si="277"/>
        <v>19.190000000000001</v>
      </c>
      <c r="Z1178" s="82">
        <f t="shared" si="278"/>
        <v>5449.45</v>
      </c>
    </row>
    <row r="1179" spans="1:26" s="5" customFormat="1" ht="15" x14ac:dyDescent="0.2">
      <c r="A1179" s="37">
        <v>1176</v>
      </c>
      <c r="B1179" s="177">
        <v>5.2</v>
      </c>
      <c r="C1179" s="177" t="s">
        <v>205</v>
      </c>
      <c r="D1179" s="37" t="s">
        <v>453</v>
      </c>
      <c r="E1179" s="66" t="s">
        <v>578</v>
      </c>
      <c r="F1179" s="66" t="s">
        <v>45</v>
      </c>
      <c r="G1179" s="38" t="s">
        <v>183</v>
      </c>
      <c r="H1179" s="46">
        <v>0.3</v>
      </c>
      <c r="I1179" s="67" t="s">
        <v>184</v>
      </c>
      <c r="J1179" s="16">
        <v>75000</v>
      </c>
      <c r="K1179" s="16">
        <v>22454.91</v>
      </c>
      <c r="L1179" s="61" t="s">
        <v>102</v>
      </c>
      <c r="M1179" s="61" t="s">
        <v>102</v>
      </c>
      <c r="N1179" s="61" t="s">
        <v>102</v>
      </c>
      <c r="O1179" s="61" t="s">
        <v>102</v>
      </c>
      <c r="P1179" s="17">
        <v>0</v>
      </c>
      <c r="Q1179" s="16">
        <v>0</v>
      </c>
      <c r="R1179" s="16">
        <v>22454.91</v>
      </c>
      <c r="S1179" s="16">
        <f t="shared" si="273"/>
        <v>22454.91</v>
      </c>
      <c r="T1179" s="16">
        <v>0</v>
      </c>
      <c r="U1179" s="16">
        <v>0</v>
      </c>
      <c r="V1179" s="16">
        <f t="shared" si="274"/>
        <v>22454.91</v>
      </c>
      <c r="W1179" s="79">
        <f t="shared" si="275"/>
        <v>4.6148632781592143E-4</v>
      </c>
      <c r="X1179" s="75">
        <f t="shared" si="276"/>
        <v>20766.88</v>
      </c>
      <c r="Y1179" s="75">
        <f t="shared" si="277"/>
        <v>73.38</v>
      </c>
      <c r="Z1179" s="82">
        <f t="shared" si="278"/>
        <v>20840.260000000002</v>
      </c>
    </row>
    <row r="1180" spans="1:26" s="5" customFormat="1" ht="15" x14ac:dyDescent="0.2">
      <c r="A1180" s="37">
        <v>1177</v>
      </c>
      <c r="B1180" s="177">
        <v>5.2</v>
      </c>
      <c r="C1180" s="177" t="s">
        <v>205</v>
      </c>
      <c r="D1180" s="37" t="s">
        <v>453</v>
      </c>
      <c r="E1180" s="66" t="s">
        <v>579</v>
      </c>
      <c r="F1180" s="66" t="s">
        <v>45</v>
      </c>
      <c r="G1180" s="38" t="s">
        <v>183</v>
      </c>
      <c r="H1180" s="46">
        <v>0.03</v>
      </c>
      <c r="I1180" s="67" t="s">
        <v>184</v>
      </c>
      <c r="J1180" s="16">
        <v>75000</v>
      </c>
      <c r="K1180" s="16">
        <v>2582.65</v>
      </c>
      <c r="L1180" s="61" t="s">
        <v>102</v>
      </c>
      <c r="M1180" s="61" t="s">
        <v>102</v>
      </c>
      <c r="N1180" s="61" t="s">
        <v>102</v>
      </c>
      <c r="O1180" s="61" t="s">
        <v>102</v>
      </c>
      <c r="P1180" s="17">
        <v>0</v>
      </c>
      <c r="Q1180" s="16">
        <v>0</v>
      </c>
      <c r="R1180" s="16">
        <v>2582.65</v>
      </c>
      <c r="S1180" s="16">
        <f t="shared" si="273"/>
        <v>2582.65</v>
      </c>
      <c r="T1180" s="16">
        <v>0</v>
      </c>
      <c r="U1180" s="16">
        <v>0</v>
      </c>
      <c r="V1180" s="16">
        <f t="shared" si="274"/>
        <v>2582.65</v>
      </c>
      <c r="W1180" s="79">
        <f t="shared" si="275"/>
        <v>5.3077819707751648E-5</v>
      </c>
      <c r="X1180" s="75">
        <f t="shared" si="276"/>
        <v>2388.5</v>
      </c>
      <c r="Y1180" s="75">
        <f t="shared" si="277"/>
        <v>8.44</v>
      </c>
      <c r="Z1180" s="82">
        <f t="shared" si="278"/>
        <v>2396.94</v>
      </c>
    </row>
    <row r="1181" spans="1:26" s="5" customFormat="1" ht="15" x14ac:dyDescent="0.2">
      <c r="A1181" s="37">
        <v>1178</v>
      </c>
      <c r="B1181" s="177">
        <v>5.2</v>
      </c>
      <c r="C1181" s="177" t="s">
        <v>205</v>
      </c>
      <c r="D1181" s="37" t="s">
        <v>453</v>
      </c>
      <c r="E1181" s="66" t="s">
        <v>580</v>
      </c>
      <c r="F1181" s="66" t="s">
        <v>45</v>
      </c>
      <c r="G1181" s="38" t="s">
        <v>183</v>
      </c>
      <c r="H1181" s="46">
        <v>0.25</v>
      </c>
      <c r="I1181" s="67" t="s">
        <v>184</v>
      </c>
      <c r="J1181" s="16">
        <v>75000</v>
      </c>
      <c r="K1181" s="16">
        <v>19011.169999999998</v>
      </c>
      <c r="L1181" s="61" t="s">
        <v>102</v>
      </c>
      <c r="M1181" s="61" t="s">
        <v>102</v>
      </c>
      <c r="N1181" s="61" t="s">
        <v>102</v>
      </c>
      <c r="O1181" s="61" t="s">
        <v>102</v>
      </c>
      <c r="P1181" s="17">
        <v>0</v>
      </c>
      <c r="Q1181" s="16">
        <v>0</v>
      </c>
      <c r="R1181" s="16">
        <v>19011.169999999998</v>
      </c>
      <c r="S1181" s="16">
        <f t="shared" si="273"/>
        <v>19011.169999999998</v>
      </c>
      <c r="T1181" s="16">
        <v>0</v>
      </c>
      <c r="U1181" s="16">
        <v>0</v>
      </c>
      <c r="V1181" s="16">
        <f t="shared" si="274"/>
        <v>19011.169999999998</v>
      </c>
      <c r="W1181" s="79">
        <f t="shared" si="275"/>
        <v>3.9071165418985026E-4</v>
      </c>
      <c r="X1181" s="75">
        <f t="shared" si="276"/>
        <v>17582.02</v>
      </c>
      <c r="Y1181" s="75">
        <f t="shared" si="277"/>
        <v>62.12</v>
      </c>
      <c r="Z1181" s="82">
        <f t="shared" si="278"/>
        <v>17644.14</v>
      </c>
    </row>
    <row r="1182" spans="1:26" s="5" customFormat="1" ht="15" x14ac:dyDescent="0.2">
      <c r="A1182" s="37">
        <v>1179</v>
      </c>
      <c r="B1182" s="177">
        <v>5.2</v>
      </c>
      <c r="C1182" s="177" t="s">
        <v>205</v>
      </c>
      <c r="D1182" s="37" t="s">
        <v>453</v>
      </c>
      <c r="E1182" s="66" t="s">
        <v>581</v>
      </c>
      <c r="F1182" s="66" t="s">
        <v>45</v>
      </c>
      <c r="G1182" s="38" t="s">
        <v>183</v>
      </c>
      <c r="H1182" s="46">
        <v>0.05</v>
      </c>
      <c r="I1182" s="67" t="s">
        <v>184</v>
      </c>
      <c r="J1182" s="16">
        <v>75000</v>
      </c>
      <c r="K1182" s="16">
        <v>3443.84</v>
      </c>
      <c r="L1182" s="61" t="s">
        <v>102</v>
      </c>
      <c r="M1182" s="61" t="s">
        <v>102</v>
      </c>
      <c r="N1182" s="61" t="s">
        <v>102</v>
      </c>
      <c r="O1182" s="61" t="s">
        <v>102</v>
      </c>
      <c r="P1182" s="17">
        <v>0</v>
      </c>
      <c r="Q1182" s="16">
        <v>0</v>
      </c>
      <c r="R1182" s="16">
        <v>3443.84</v>
      </c>
      <c r="S1182" s="16">
        <f t="shared" si="273"/>
        <v>3443.84</v>
      </c>
      <c r="T1182" s="16">
        <v>0</v>
      </c>
      <c r="U1182" s="16">
        <v>0</v>
      </c>
      <c r="V1182" s="16">
        <f t="shared" si="274"/>
        <v>3443.84</v>
      </c>
      <c r="W1182" s="79">
        <f t="shared" si="275"/>
        <v>7.0776728794975488E-5</v>
      </c>
      <c r="X1182" s="75">
        <f t="shared" si="276"/>
        <v>3184.95</v>
      </c>
      <c r="Y1182" s="75">
        <f t="shared" si="277"/>
        <v>11.25</v>
      </c>
      <c r="Z1182" s="82">
        <f t="shared" si="278"/>
        <v>3196.2</v>
      </c>
    </row>
    <row r="1183" spans="1:26" s="5" customFormat="1" ht="15" x14ac:dyDescent="0.2">
      <c r="A1183" s="37">
        <v>1180</v>
      </c>
      <c r="B1183" s="177">
        <v>5.2</v>
      </c>
      <c r="C1183" s="177" t="s">
        <v>205</v>
      </c>
      <c r="D1183" s="37" t="s">
        <v>453</v>
      </c>
      <c r="E1183" s="66" t="s">
        <v>582</v>
      </c>
      <c r="F1183" s="66" t="s">
        <v>45</v>
      </c>
      <c r="G1183" s="38" t="s">
        <v>183</v>
      </c>
      <c r="H1183" s="46">
        <v>0.05</v>
      </c>
      <c r="I1183" s="67" t="s">
        <v>184</v>
      </c>
      <c r="J1183" s="16">
        <v>75000</v>
      </c>
      <c r="K1183" s="16">
        <v>3621.25</v>
      </c>
      <c r="L1183" s="61" t="s">
        <v>102</v>
      </c>
      <c r="M1183" s="61" t="s">
        <v>102</v>
      </c>
      <c r="N1183" s="61" t="s">
        <v>102</v>
      </c>
      <c r="O1183" s="61" t="s">
        <v>102</v>
      </c>
      <c r="P1183" s="17">
        <v>0</v>
      </c>
      <c r="Q1183" s="16">
        <v>0</v>
      </c>
      <c r="R1183" s="16">
        <v>3621.25</v>
      </c>
      <c r="S1183" s="16">
        <f t="shared" si="273"/>
        <v>3621.25</v>
      </c>
      <c r="T1183" s="16">
        <v>0</v>
      </c>
      <c r="U1183" s="16">
        <v>0</v>
      </c>
      <c r="V1183" s="16">
        <f t="shared" si="274"/>
        <v>3621.25</v>
      </c>
      <c r="W1183" s="79">
        <f t="shared" si="275"/>
        <v>7.442280394815234E-5</v>
      </c>
      <c r="X1183" s="75">
        <f t="shared" si="276"/>
        <v>3349.03</v>
      </c>
      <c r="Y1183" s="75">
        <f t="shared" si="277"/>
        <v>11.83</v>
      </c>
      <c r="Z1183" s="82">
        <f t="shared" si="278"/>
        <v>3360.86</v>
      </c>
    </row>
    <row r="1184" spans="1:26" s="5" customFormat="1" ht="15" x14ac:dyDescent="0.2">
      <c r="A1184" s="37">
        <v>1181</v>
      </c>
      <c r="B1184" s="177">
        <v>5.2</v>
      </c>
      <c r="C1184" s="177" t="s">
        <v>205</v>
      </c>
      <c r="D1184" s="37" t="s">
        <v>453</v>
      </c>
      <c r="E1184" s="66" t="s">
        <v>583</v>
      </c>
      <c r="F1184" s="66" t="s">
        <v>45</v>
      </c>
      <c r="G1184" s="38" t="s">
        <v>183</v>
      </c>
      <c r="H1184" s="46">
        <v>0.43</v>
      </c>
      <c r="I1184" s="67" t="s">
        <v>184</v>
      </c>
      <c r="J1184" s="16">
        <v>75000</v>
      </c>
      <c r="K1184" s="16">
        <v>31972.400000000001</v>
      </c>
      <c r="L1184" s="61" t="s">
        <v>102</v>
      </c>
      <c r="M1184" s="61" t="s">
        <v>102</v>
      </c>
      <c r="N1184" s="61" t="s">
        <v>102</v>
      </c>
      <c r="O1184" s="61" t="s">
        <v>102</v>
      </c>
      <c r="P1184" s="17">
        <v>0</v>
      </c>
      <c r="Q1184" s="16">
        <v>0</v>
      </c>
      <c r="R1184" s="16">
        <v>31972.400000000001</v>
      </c>
      <c r="S1184" s="16">
        <f t="shared" si="273"/>
        <v>31972.400000000001</v>
      </c>
      <c r="T1184" s="16">
        <v>0</v>
      </c>
      <c r="U1184" s="16">
        <v>0</v>
      </c>
      <c r="V1184" s="16">
        <f t="shared" si="274"/>
        <v>31972.400000000001</v>
      </c>
      <c r="W1184" s="79">
        <f t="shared" si="275"/>
        <v>6.5708682276890745E-4</v>
      </c>
      <c r="X1184" s="75">
        <f t="shared" si="276"/>
        <v>29568.91</v>
      </c>
      <c r="Y1184" s="75">
        <f t="shared" si="277"/>
        <v>104.48</v>
      </c>
      <c r="Z1184" s="82">
        <f t="shared" si="278"/>
        <v>29673.39</v>
      </c>
    </row>
    <row r="1185" spans="1:26" s="5" customFormat="1" ht="15" x14ac:dyDescent="0.2">
      <c r="A1185" s="37">
        <v>1182</v>
      </c>
      <c r="B1185" s="177">
        <v>5.2</v>
      </c>
      <c r="C1185" s="177" t="s">
        <v>205</v>
      </c>
      <c r="D1185" s="37" t="s">
        <v>453</v>
      </c>
      <c r="E1185" s="66" t="s">
        <v>584</v>
      </c>
      <c r="F1185" s="66" t="s">
        <v>45</v>
      </c>
      <c r="G1185" s="38" t="s">
        <v>183</v>
      </c>
      <c r="H1185" s="46">
        <v>0.6</v>
      </c>
      <c r="I1185" s="67" t="s">
        <v>184</v>
      </c>
      <c r="J1185" s="16">
        <v>75000</v>
      </c>
      <c r="K1185" s="16">
        <v>45050.99</v>
      </c>
      <c r="L1185" s="61" t="s">
        <v>102</v>
      </c>
      <c r="M1185" s="61" t="s">
        <v>102</v>
      </c>
      <c r="N1185" s="61" t="s">
        <v>102</v>
      </c>
      <c r="O1185" s="61" t="s">
        <v>102</v>
      </c>
      <c r="P1185" s="17">
        <v>0</v>
      </c>
      <c r="Q1185" s="16">
        <v>0</v>
      </c>
      <c r="R1185" s="16">
        <v>45050.99</v>
      </c>
      <c r="S1185" s="16">
        <f t="shared" si="273"/>
        <v>45050.99</v>
      </c>
      <c r="T1185" s="16">
        <v>0</v>
      </c>
      <c r="U1185" s="16">
        <v>0</v>
      </c>
      <c r="V1185" s="16">
        <f t="shared" si="274"/>
        <v>45050.99</v>
      </c>
      <c r="W1185" s="79">
        <f t="shared" si="275"/>
        <v>9.2587393757408956E-4</v>
      </c>
      <c r="X1185" s="75">
        <f t="shared" si="276"/>
        <v>41664.33</v>
      </c>
      <c r="Y1185" s="75">
        <f t="shared" si="277"/>
        <v>147.21</v>
      </c>
      <c r="Z1185" s="82">
        <f t="shared" si="278"/>
        <v>41811.54</v>
      </c>
    </row>
    <row r="1186" spans="1:26" s="5" customFormat="1" ht="15" x14ac:dyDescent="0.2">
      <c r="A1186" s="37">
        <v>1183</v>
      </c>
      <c r="B1186" s="177">
        <v>5.2</v>
      </c>
      <c r="C1186" s="177" t="s">
        <v>205</v>
      </c>
      <c r="D1186" s="37" t="s">
        <v>453</v>
      </c>
      <c r="E1186" s="66" t="s">
        <v>585</v>
      </c>
      <c r="F1186" s="66" t="s">
        <v>45</v>
      </c>
      <c r="G1186" s="38" t="s">
        <v>183</v>
      </c>
      <c r="H1186" s="46">
        <v>0.23</v>
      </c>
      <c r="I1186" s="67" t="s">
        <v>184</v>
      </c>
      <c r="J1186" s="16">
        <v>75000</v>
      </c>
      <c r="K1186" s="16">
        <v>17255.07</v>
      </c>
      <c r="L1186" s="61" t="s">
        <v>102</v>
      </c>
      <c r="M1186" s="61" t="s">
        <v>102</v>
      </c>
      <c r="N1186" s="61" t="s">
        <v>102</v>
      </c>
      <c r="O1186" s="61" t="s">
        <v>102</v>
      </c>
      <c r="P1186" s="17">
        <v>0</v>
      </c>
      <c r="Q1186" s="16">
        <v>0</v>
      </c>
      <c r="R1186" s="16">
        <v>17255.07</v>
      </c>
      <c r="S1186" s="16">
        <f t="shared" si="273"/>
        <v>17255.07</v>
      </c>
      <c r="T1186" s="16">
        <v>0</v>
      </c>
      <c r="U1186" s="16">
        <v>0</v>
      </c>
      <c r="V1186" s="16">
        <f t="shared" si="274"/>
        <v>17255.07</v>
      </c>
      <c r="W1186" s="79">
        <f t="shared" si="275"/>
        <v>3.546208330608616E-4</v>
      </c>
      <c r="X1186" s="75">
        <f t="shared" si="276"/>
        <v>15957.94</v>
      </c>
      <c r="Y1186" s="75">
        <f t="shared" si="277"/>
        <v>56.38</v>
      </c>
      <c r="Z1186" s="82">
        <f t="shared" si="278"/>
        <v>16014.32</v>
      </c>
    </row>
    <row r="1187" spans="1:26" s="5" customFormat="1" ht="15" x14ac:dyDescent="0.2">
      <c r="A1187" s="37">
        <v>1184</v>
      </c>
      <c r="B1187" s="177">
        <v>5.2</v>
      </c>
      <c r="C1187" s="177" t="s">
        <v>205</v>
      </c>
      <c r="D1187" s="37" t="s">
        <v>453</v>
      </c>
      <c r="E1187" s="66" t="s">
        <v>586</v>
      </c>
      <c r="F1187" s="66" t="s">
        <v>45</v>
      </c>
      <c r="G1187" s="38" t="s">
        <v>183</v>
      </c>
      <c r="H1187" s="46">
        <v>0.03</v>
      </c>
      <c r="I1187" s="67" t="s">
        <v>184</v>
      </c>
      <c r="J1187" s="16">
        <v>75000</v>
      </c>
      <c r="K1187" s="16">
        <v>2238.2800000000002</v>
      </c>
      <c r="L1187" s="61" t="s">
        <v>102</v>
      </c>
      <c r="M1187" s="61" t="s">
        <v>102</v>
      </c>
      <c r="N1187" s="61" t="s">
        <v>102</v>
      </c>
      <c r="O1187" s="61" t="s">
        <v>102</v>
      </c>
      <c r="P1187" s="17">
        <v>0</v>
      </c>
      <c r="Q1187" s="16">
        <v>0</v>
      </c>
      <c r="R1187" s="16">
        <v>2238.2800000000002</v>
      </c>
      <c r="S1187" s="16">
        <f t="shared" si="273"/>
        <v>2238.2800000000002</v>
      </c>
      <c r="T1187" s="16">
        <v>0</v>
      </c>
      <c r="U1187" s="16">
        <v>0</v>
      </c>
      <c r="V1187" s="16">
        <f t="shared" si="274"/>
        <v>2238.2800000000002</v>
      </c>
      <c r="W1187" s="79">
        <f t="shared" si="275"/>
        <v>4.6000434551900709E-5</v>
      </c>
      <c r="X1187" s="75">
        <f t="shared" si="276"/>
        <v>2070.02</v>
      </c>
      <c r="Y1187" s="75">
        <f t="shared" si="277"/>
        <v>7.31</v>
      </c>
      <c r="Z1187" s="82">
        <f t="shared" si="278"/>
        <v>2077.33</v>
      </c>
    </row>
    <row r="1188" spans="1:26" s="5" customFormat="1" ht="15" x14ac:dyDescent="0.2">
      <c r="A1188" s="37">
        <v>1185</v>
      </c>
      <c r="B1188" s="177">
        <v>5.2</v>
      </c>
      <c r="C1188" s="177" t="s">
        <v>205</v>
      </c>
      <c r="D1188" s="37" t="s">
        <v>453</v>
      </c>
      <c r="E1188" s="66" t="s">
        <v>587</v>
      </c>
      <c r="F1188" s="66" t="s">
        <v>45</v>
      </c>
      <c r="G1188" s="38" t="s">
        <v>183</v>
      </c>
      <c r="H1188" s="46">
        <v>0.43</v>
      </c>
      <c r="I1188" s="67" t="s">
        <v>184</v>
      </c>
      <c r="J1188" s="16">
        <v>75000</v>
      </c>
      <c r="K1188" s="16">
        <v>31894.39</v>
      </c>
      <c r="L1188" s="61" t="s">
        <v>102</v>
      </c>
      <c r="M1188" s="61" t="s">
        <v>102</v>
      </c>
      <c r="N1188" s="61" t="s">
        <v>102</v>
      </c>
      <c r="O1188" s="61" t="s">
        <v>102</v>
      </c>
      <c r="P1188" s="17">
        <v>0</v>
      </c>
      <c r="Q1188" s="16">
        <v>0</v>
      </c>
      <c r="R1188" s="16">
        <v>31894.39</v>
      </c>
      <c r="S1188" s="16">
        <f t="shared" si="273"/>
        <v>31894.39</v>
      </c>
      <c r="T1188" s="16">
        <v>0</v>
      </c>
      <c r="U1188" s="16">
        <v>0</v>
      </c>
      <c r="V1188" s="16">
        <f t="shared" si="274"/>
        <v>31894.39</v>
      </c>
      <c r="W1188" s="79">
        <f t="shared" si="275"/>
        <v>6.5548358550663742E-4</v>
      </c>
      <c r="X1188" s="75">
        <f t="shared" si="276"/>
        <v>29496.76</v>
      </c>
      <c r="Y1188" s="75">
        <f t="shared" si="277"/>
        <v>104.22</v>
      </c>
      <c r="Z1188" s="82">
        <f t="shared" si="278"/>
        <v>29600.98</v>
      </c>
    </row>
    <row r="1189" spans="1:26" s="5" customFormat="1" ht="15" x14ac:dyDescent="0.2">
      <c r="A1189" s="37">
        <v>1186</v>
      </c>
      <c r="B1189" s="177">
        <v>5.2</v>
      </c>
      <c r="C1189" s="177" t="s">
        <v>205</v>
      </c>
      <c r="D1189" s="37" t="s">
        <v>453</v>
      </c>
      <c r="E1189" s="66" t="s">
        <v>587</v>
      </c>
      <c r="F1189" s="66" t="s">
        <v>45</v>
      </c>
      <c r="G1189" s="38" t="s">
        <v>183</v>
      </c>
      <c r="H1189" s="46">
        <v>0.43</v>
      </c>
      <c r="I1189" s="67" t="s">
        <v>184</v>
      </c>
      <c r="J1189" s="16">
        <v>75000</v>
      </c>
      <c r="K1189" s="16">
        <v>32204.37</v>
      </c>
      <c r="L1189" s="61" t="s">
        <v>102</v>
      </c>
      <c r="M1189" s="61" t="s">
        <v>102</v>
      </c>
      <c r="N1189" s="61" t="s">
        <v>102</v>
      </c>
      <c r="O1189" s="61" t="s">
        <v>102</v>
      </c>
      <c r="P1189" s="17">
        <v>0</v>
      </c>
      <c r="Q1189" s="16">
        <v>0</v>
      </c>
      <c r="R1189" s="16">
        <v>32204.37</v>
      </c>
      <c r="S1189" s="16">
        <f t="shared" si="273"/>
        <v>32204.37</v>
      </c>
      <c r="T1189" s="16">
        <v>0</v>
      </c>
      <c r="U1189" s="16">
        <v>0</v>
      </c>
      <c r="V1189" s="16">
        <f t="shared" si="274"/>
        <v>32204.37</v>
      </c>
      <c r="W1189" s="79">
        <f t="shared" si="275"/>
        <v>6.6185419807628825E-4</v>
      </c>
      <c r="X1189" s="75">
        <f t="shared" si="276"/>
        <v>29783.439999999999</v>
      </c>
      <c r="Y1189" s="75">
        <f t="shared" si="277"/>
        <v>105.23</v>
      </c>
      <c r="Z1189" s="82">
        <f t="shared" si="278"/>
        <v>29888.67</v>
      </c>
    </row>
    <row r="1190" spans="1:26" s="5" customFormat="1" ht="15" x14ac:dyDescent="0.2">
      <c r="A1190" s="37">
        <v>1187</v>
      </c>
      <c r="B1190" s="177">
        <v>5.2</v>
      </c>
      <c r="C1190" s="177" t="s">
        <v>205</v>
      </c>
      <c r="D1190" s="37" t="s">
        <v>453</v>
      </c>
      <c r="E1190" s="66" t="s">
        <v>587</v>
      </c>
      <c r="F1190" s="66" t="s">
        <v>45</v>
      </c>
      <c r="G1190" s="38" t="s">
        <v>183</v>
      </c>
      <c r="H1190" s="46">
        <v>0.43</v>
      </c>
      <c r="I1190" s="67" t="s">
        <v>184</v>
      </c>
      <c r="J1190" s="16">
        <v>75000</v>
      </c>
      <c r="K1190" s="16">
        <v>32204.37</v>
      </c>
      <c r="L1190" s="61" t="s">
        <v>102</v>
      </c>
      <c r="M1190" s="61" t="s">
        <v>102</v>
      </c>
      <c r="N1190" s="61" t="s">
        <v>102</v>
      </c>
      <c r="O1190" s="61" t="s">
        <v>102</v>
      </c>
      <c r="P1190" s="17">
        <v>0</v>
      </c>
      <c r="Q1190" s="16">
        <v>0</v>
      </c>
      <c r="R1190" s="16">
        <v>32204.37</v>
      </c>
      <c r="S1190" s="16">
        <f t="shared" si="273"/>
        <v>32204.37</v>
      </c>
      <c r="T1190" s="16">
        <v>0</v>
      </c>
      <c r="U1190" s="16">
        <v>0</v>
      </c>
      <c r="V1190" s="16">
        <f t="shared" si="274"/>
        <v>32204.37</v>
      </c>
      <c r="W1190" s="79">
        <f t="shared" si="275"/>
        <v>6.6185419807628825E-4</v>
      </c>
      <c r="X1190" s="75">
        <f t="shared" si="276"/>
        <v>29783.439999999999</v>
      </c>
      <c r="Y1190" s="75">
        <f t="shared" si="277"/>
        <v>105.23</v>
      </c>
      <c r="Z1190" s="82">
        <f t="shared" si="278"/>
        <v>29888.67</v>
      </c>
    </row>
    <row r="1191" spans="1:26" s="5" customFormat="1" ht="15" x14ac:dyDescent="0.2">
      <c r="A1191" s="37">
        <v>1188</v>
      </c>
      <c r="B1191" s="177">
        <v>5.2</v>
      </c>
      <c r="C1191" s="177" t="s">
        <v>205</v>
      </c>
      <c r="D1191" s="37" t="s">
        <v>453</v>
      </c>
      <c r="E1191" s="66" t="s">
        <v>588</v>
      </c>
      <c r="F1191" s="66" t="s">
        <v>45</v>
      </c>
      <c r="G1191" s="38" t="s">
        <v>183</v>
      </c>
      <c r="H1191" s="46">
        <v>0.09</v>
      </c>
      <c r="I1191" s="67" t="s">
        <v>184</v>
      </c>
      <c r="J1191" s="16">
        <v>75000</v>
      </c>
      <c r="K1191" s="16">
        <v>6744.2</v>
      </c>
      <c r="L1191" s="61" t="s">
        <v>102</v>
      </c>
      <c r="M1191" s="61" t="s">
        <v>102</v>
      </c>
      <c r="N1191" s="61" t="s">
        <v>102</v>
      </c>
      <c r="O1191" s="61" t="s">
        <v>102</v>
      </c>
      <c r="P1191" s="17">
        <v>0</v>
      </c>
      <c r="Q1191" s="16">
        <v>0</v>
      </c>
      <c r="R1191" s="16">
        <v>6744.2</v>
      </c>
      <c r="S1191" s="16">
        <f t="shared" si="273"/>
        <v>6744.2</v>
      </c>
      <c r="T1191" s="16">
        <v>0</v>
      </c>
      <c r="U1191" s="16">
        <v>0</v>
      </c>
      <c r="V1191" s="16">
        <f t="shared" si="274"/>
        <v>6744.2</v>
      </c>
      <c r="W1191" s="79">
        <f t="shared" si="275"/>
        <v>1.3860470124601424E-4</v>
      </c>
      <c r="X1191" s="75">
        <f t="shared" si="276"/>
        <v>6237.21</v>
      </c>
      <c r="Y1191" s="75">
        <f t="shared" si="277"/>
        <v>22.04</v>
      </c>
      <c r="Z1191" s="82">
        <f t="shared" si="278"/>
        <v>6259.25</v>
      </c>
    </row>
    <row r="1192" spans="1:26" s="5" customFormat="1" ht="15" x14ac:dyDescent="0.2">
      <c r="A1192" s="37">
        <v>1189</v>
      </c>
      <c r="B1192" s="177">
        <v>5.2</v>
      </c>
      <c r="C1192" s="177" t="s">
        <v>205</v>
      </c>
      <c r="D1192" s="37" t="s">
        <v>453</v>
      </c>
      <c r="E1192" s="66" t="s">
        <v>589</v>
      </c>
      <c r="F1192" s="66" t="s">
        <v>45</v>
      </c>
      <c r="G1192" s="38" t="s">
        <v>183</v>
      </c>
      <c r="H1192" s="46">
        <v>0.14000000000000001</v>
      </c>
      <c r="I1192" s="67" t="s">
        <v>184</v>
      </c>
      <c r="J1192" s="16">
        <v>75000</v>
      </c>
      <c r="K1192" s="16">
        <v>10678.26</v>
      </c>
      <c r="L1192" s="61" t="s">
        <v>102</v>
      </c>
      <c r="M1192" s="61" t="s">
        <v>102</v>
      </c>
      <c r="N1192" s="61" t="s">
        <v>102</v>
      </c>
      <c r="O1192" s="61" t="s">
        <v>102</v>
      </c>
      <c r="P1192" s="17">
        <v>0</v>
      </c>
      <c r="Q1192" s="16">
        <v>0</v>
      </c>
      <c r="R1192" s="16">
        <v>10678.26</v>
      </c>
      <c r="S1192" s="16">
        <f t="shared" si="273"/>
        <v>10678.26</v>
      </c>
      <c r="T1192" s="16">
        <v>0</v>
      </c>
      <c r="U1192" s="16">
        <v>0</v>
      </c>
      <c r="V1192" s="16">
        <f t="shared" si="274"/>
        <v>10678.26</v>
      </c>
      <c r="W1192" s="79">
        <f t="shared" si="275"/>
        <v>2.1945627904381009E-4</v>
      </c>
      <c r="X1192" s="75">
        <f t="shared" si="276"/>
        <v>9875.5300000000007</v>
      </c>
      <c r="Y1192" s="75">
        <f t="shared" si="277"/>
        <v>34.89</v>
      </c>
      <c r="Z1192" s="82">
        <f t="shared" si="278"/>
        <v>9910.42</v>
      </c>
    </row>
    <row r="1193" spans="1:26" s="5" customFormat="1" ht="15" x14ac:dyDescent="0.2">
      <c r="A1193" s="37">
        <v>1190</v>
      </c>
      <c r="B1193" s="177">
        <v>5.2</v>
      </c>
      <c r="C1193" s="177" t="s">
        <v>205</v>
      </c>
      <c r="D1193" s="37" t="s">
        <v>453</v>
      </c>
      <c r="E1193" s="66" t="s">
        <v>590</v>
      </c>
      <c r="F1193" s="66" t="s">
        <v>45</v>
      </c>
      <c r="G1193" s="38" t="s">
        <v>183</v>
      </c>
      <c r="H1193" s="46">
        <v>0.22</v>
      </c>
      <c r="I1193" s="67" t="s">
        <v>184</v>
      </c>
      <c r="J1193" s="16">
        <v>75000</v>
      </c>
      <c r="K1193" s="16">
        <v>16857.580000000002</v>
      </c>
      <c r="L1193" s="61" t="s">
        <v>102</v>
      </c>
      <c r="M1193" s="61" t="s">
        <v>102</v>
      </c>
      <c r="N1193" s="61" t="s">
        <v>102</v>
      </c>
      <c r="O1193" s="61" t="s">
        <v>102</v>
      </c>
      <c r="P1193" s="17">
        <v>0</v>
      </c>
      <c r="Q1193" s="16">
        <v>0</v>
      </c>
      <c r="R1193" s="16">
        <v>16857.580000000002</v>
      </c>
      <c r="S1193" s="16">
        <f t="shared" si="273"/>
        <v>16857.580000000002</v>
      </c>
      <c r="T1193" s="16">
        <v>0</v>
      </c>
      <c r="U1193" s="16">
        <v>0</v>
      </c>
      <c r="V1193" s="16">
        <f t="shared" si="274"/>
        <v>16857.580000000002</v>
      </c>
      <c r="W1193" s="79">
        <f t="shared" si="275"/>
        <v>3.4645174218302913E-4</v>
      </c>
      <c r="X1193" s="75">
        <f t="shared" si="276"/>
        <v>15590.33</v>
      </c>
      <c r="Y1193" s="75">
        <f t="shared" si="277"/>
        <v>55.09</v>
      </c>
      <c r="Z1193" s="82">
        <f t="shared" si="278"/>
        <v>15645.42</v>
      </c>
    </row>
    <row r="1194" spans="1:26" s="5" customFormat="1" ht="15" x14ac:dyDescent="0.2">
      <c r="A1194" s="37">
        <v>1191</v>
      </c>
      <c r="B1194" s="177">
        <v>5.2</v>
      </c>
      <c r="C1194" s="177" t="s">
        <v>205</v>
      </c>
      <c r="D1194" s="37" t="s">
        <v>453</v>
      </c>
      <c r="E1194" s="66" t="s">
        <v>591</v>
      </c>
      <c r="F1194" s="66" t="s">
        <v>45</v>
      </c>
      <c r="G1194" s="38" t="s">
        <v>183</v>
      </c>
      <c r="H1194" s="46">
        <v>0.01</v>
      </c>
      <c r="I1194" s="67" t="s">
        <v>184</v>
      </c>
      <c r="J1194" s="16">
        <v>75000</v>
      </c>
      <c r="K1194" s="16">
        <v>424.08</v>
      </c>
      <c r="L1194" s="61" t="s">
        <v>102</v>
      </c>
      <c r="M1194" s="61" t="s">
        <v>102</v>
      </c>
      <c r="N1194" s="61" t="s">
        <v>102</v>
      </c>
      <c r="O1194" s="61" t="s">
        <v>102</v>
      </c>
      <c r="P1194" s="17">
        <v>0</v>
      </c>
      <c r="Q1194" s="16">
        <v>0</v>
      </c>
      <c r="R1194" s="16">
        <v>424.08</v>
      </c>
      <c r="S1194" s="16">
        <f t="shared" si="273"/>
        <v>424.08</v>
      </c>
      <c r="T1194" s="16">
        <v>0</v>
      </c>
      <c r="U1194" s="16">
        <v>0</v>
      </c>
      <c r="V1194" s="16">
        <f t="shared" si="274"/>
        <v>424.08</v>
      </c>
      <c r="W1194" s="79">
        <f t="shared" si="275"/>
        <v>8.7155602894946337E-6</v>
      </c>
      <c r="X1194" s="75">
        <f t="shared" si="276"/>
        <v>392.2</v>
      </c>
      <c r="Y1194" s="75">
        <f t="shared" si="277"/>
        <v>1.39</v>
      </c>
      <c r="Z1194" s="82">
        <f t="shared" si="278"/>
        <v>393.59</v>
      </c>
    </row>
    <row r="1195" spans="1:26" s="5" customFormat="1" ht="15" x14ac:dyDescent="0.2">
      <c r="A1195" s="37">
        <v>1192</v>
      </c>
      <c r="B1195" s="177">
        <v>5.2</v>
      </c>
      <c r="C1195" s="177" t="s">
        <v>205</v>
      </c>
      <c r="D1195" s="37" t="s">
        <v>453</v>
      </c>
      <c r="E1195" s="66" t="s">
        <v>592</v>
      </c>
      <c r="F1195" s="66" t="s">
        <v>45</v>
      </c>
      <c r="G1195" s="38" t="s">
        <v>183</v>
      </c>
      <c r="H1195" s="46">
        <v>0.37</v>
      </c>
      <c r="I1195" s="67" t="s">
        <v>184</v>
      </c>
      <c r="J1195" s="16">
        <v>75000</v>
      </c>
      <c r="K1195" s="16">
        <v>27882.6</v>
      </c>
      <c r="L1195" s="61" t="s">
        <v>102</v>
      </c>
      <c r="M1195" s="61" t="s">
        <v>102</v>
      </c>
      <c r="N1195" s="61" t="s">
        <v>102</v>
      </c>
      <c r="O1195" s="61" t="s">
        <v>102</v>
      </c>
      <c r="P1195" s="17">
        <v>0</v>
      </c>
      <c r="Q1195" s="16">
        <v>0</v>
      </c>
      <c r="R1195" s="16">
        <v>27882.6</v>
      </c>
      <c r="S1195" s="16">
        <f t="shared" si="273"/>
        <v>27882.6</v>
      </c>
      <c r="T1195" s="16">
        <v>0</v>
      </c>
      <c r="U1195" s="16">
        <v>0</v>
      </c>
      <c r="V1195" s="16">
        <f t="shared" si="274"/>
        <v>27882.6</v>
      </c>
      <c r="W1195" s="79">
        <f t="shared" si="275"/>
        <v>5.7303452491950363E-4</v>
      </c>
      <c r="X1195" s="75">
        <f t="shared" si="276"/>
        <v>25786.55</v>
      </c>
      <c r="Y1195" s="75">
        <f t="shared" si="277"/>
        <v>91.11</v>
      </c>
      <c r="Z1195" s="82">
        <f t="shared" si="278"/>
        <v>25877.66</v>
      </c>
    </row>
    <row r="1196" spans="1:26" s="5" customFormat="1" ht="15" x14ac:dyDescent="0.2">
      <c r="A1196" s="37">
        <v>1193</v>
      </c>
      <c r="B1196" s="177">
        <v>5.2</v>
      </c>
      <c r="C1196" s="177" t="s">
        <v>205</v>
      </c>
      <c r="D1196" s="37" t="s">
        <v>453</v>
      </c>
      <c r="E1196" s="66" t="s">
        <v>593</v>
      </c>
      <c r="F1196" s="66" t="s">
        <v>45</v>
      </c>
      <c r="G1196" s="38" t="s">
        <v>183</v>
      </c>
      <c r="H1196" s="46">
        <v>0.03</v>
      </c>
      <c r="I1196" s="67" t="s">
        <v>184</v>
      </c>
      <c r="J1196" s="16">
        <v>75000</v>
      </c>
      <c r="K1196" s="16">
        <v>2569.6</v>
      </c>
      <c r="L1196" s="61" t="s">
        <v>102</v>
      </c>
      <c r="M1196" s="61" t="s">
        <v>102</v>
      </c>
      <c r="N1196" s="61" t="s">
        <v>102</v>
      </c>
      <c r="O1196" s="61" t="s">
        <v>102</v>
      </c>
      <c r="P1196" s="17">
        <v>0</v>
      </c>
      <c r="Q1196" s="16">
        <v>0</v>
      </c>
      <c r="R1196" s="16">
        <v>2569.6</v>
      </c>
      <c r="S1196" s="16">
        <f t="shared" si="273"/>
        <v>2569.6</v>
      </c>
      <c r="T1196" s="16">
        <v>0</v>
      </c>
      <c r="U1196" s="16">
        <v>0</v>
      </c>
      <c r="V1196" s="16">
        <f t="shared" si="274"/>
        <v>2569.6</v>
      </c>
      <c r="W1196" s="79">
        <f t="shared" si="275"/>
        <v>5.2809620165736211E-5</v>
      </c>
      <c r="X1196" s="75">
        <f t="shared" si="276"/>
        <v>2376.4299999999998</v>
      </c>
      <c r="Y1196" s="75">
        <f t="shared" si="277"/>
        <v>8.4</v>
      </c>
      <c r="Z1196" s="82">
        <f t="shared" si="278"/>
        <v>2384.83</v>
      </c>
    </row>
    <row r="1197" spans="1:26" s="5" customFormat="1" ht="15" x14ac:dyDescent="0.2">
      <c r="A1197" s="37">
        <v>1194</v>
      </c>
      <c r="B1197" s="177">
        <v>5.2</v>
      </c>
      <c r="C1197" s="177" t="s">
        <v>205</v>
      </c>
      <c r="D1197" s="37" t="s">
        <v>453</v>
      </c>
      <c r="E1197" s="66" t="s">
        <v>594</v>
      </c>
      <c r="F1197" s="66" t="s">
        <v>45</v>
      </c>
      <c r="G1197" s="38" t="s">
        <v>183</v>
      </c>
      <c r="H1197" s="46">
        <v>0.03</v>
      </c>
      <c r="I1197" s="67" t="s">
        <v>184</v>
      </c>
      <c r="J1197" s="16">
        <v>75000</v>
      </c>
      <c r="K1197" s="16">
        <v>2582.64</v>
      </c>
      <c r="L1197" s="61" t="s">
        <v>102</v>
      </c>
      <c r="M1197" s="61" t="s">
        <v>102</v>
      </c>
      <c r="N1197" s="61" t="s">
        <v>102</v>
      </c>
      <c r="O1197" s="61" t="s">
        <v>102</v>
      </c>
      <c r="P1197" s="17">
        <v>0</v>
      </c>
      <c r="Q1197" s="16">
        <v>0</v>
      </c>
      <c r="R1197" s="16">
        <v>2582.64</v>
      </c>
      <c r="S1197" s="16">
        <f t="shared" si="273"/>
        <v>2582.64</v>
      </c>
      <c r="T1197" s="16">
        <v>0</v>
      </c>
      <c r="U1197" s="16">
        <v>0</v>
      </c>
      <c r="V1197" s="16">
        <f t="shared" si="274"/>
        <v>2582.64</v>
      </c>
      <c r="W1197" s="79">
        <f t="shared" si="275"/>
        <v>5.3077614190861209E-5</v>
      </c>
      <c r="X1197" s="75">
        <f t="shared" si="276"/>
        <v>2388.4899999999998</v>
      </c>
      <c r="Y1197" s="75">
        <f t="shared" si="277"/>
        <v>8.44</v>
      </c>
      <c r="Z1197" s="82">
        <f t="shared" si="278"/>
        <v>2396.9299999999998</v>
      </c>
    </row>
    <row r="1198" spans="1:26" s="5" customFormat="1" ht="15" x14ac:dyDescent="0.2">
      <c r="A1198" s="37">
        <v>1195</v>
      </c>
      <c r="B1198" s="177">
        <v>5.2</v>
      </c>
      <c r="C1198" s="177" t="s">
        <v>205</v>
      </c>
      <c r="D1198" s="37" t="s">
        <v>453</v>
      </c>
      <c r="E1198" s="66" t="s">
        <v>595</v>
      </c>
      <c r="F1198" s="66" t="s">
        <v>45</v>
      </c>
      <c r="G1198" s="38" t="s">
        <v>183</v>
      </c>
      <c r="H1198" s="46">
        <v>0.16</v>
      </c>
      <c r="I1198" s="67" t="s">
        <v>184</v>
      </c>
      <c r="J1198" s="16">
        <v>75000</v>
      </c>
      <c r="K1198" s="16">
        <v>11839.19</v>
      </c>
      <c r="L1198" s="61" t="s">
        <v>102</v>
      </c>
      <c r="M1198" s="61" t="s">
        <v>102</v>
      </c>
      <c r="N1198" s="61" t="s">
        <v>102</v>
      </c>
      <c r="O1198" s="61" t="s">
        <v>102</v>
      </c>
      <c r="P1198" s="17">
        <v>0</v>
      </c>
      <c r="Q1198" s="16">
        <v>0</v>
      </c>
      <c r="R1198" s="16">
        <v>11839.19</v>
      </c>
      <c r="S1198" s="16">
        <f t="shared" si="273"/>
        <v>11839.19</v>
      </c>
      <c r="T1198" s="16">
        <v>0</v>
      </c>
      <c r="U1198" s="16">
        <v>0</v>
      </c>
      <c r="V1198" s="16">
        <f t="shared" si="274"/>
        <v>11839.19</v>
      </c>
      <c r="W1198" s="79">
        <f t="shared" si="275"/>
        <v>2.4331535140488113E-4</v>
      </c>
      <c r="X1198" s="75">
        <f t="shared" si="276"/>
        <v>10949.19</v>
      </c>
      <c r="Y1198" s="75">
        <f t="shared" si="277"/>
        <v>38.69</v>
      </c>
      <c r="Z1198" s="82">
        <f t="shared" si="278"/>
        <v>10987.880000000001</v>
      </c>
    </row>
    <row r="1199" spans="1:26" s="5" customFormat="1" ht="15" x14ac:dyDescent="0.2">
      <c r="A1199" s="37">
        <v>1196</v>
      </c>
      <c r="B1199" s="177">
        <v>5.2</v>
      </c>
      <c r="C1199" s="177" t="s">
        <v>205</v>
      </c>
      <c r="D1199" s="37" t="s">
        <v>453</v>
      </c>
      <c r="E1199" s="66" t="s">
        <v>596</v>
      </c>
      <c r="F1199" s="66" t="s">
        <v>45</v>
      </c>
      <c r="G1199" s="38" t="s">
        <v>183</v>
      </c>
      <c r="H1199" s="46">
        <v>0.05</v>
      </c>
      <c r="I1199" s="67" t="s">
        <v>184</v>
      </c>
      <c r="J1199" s="16">
        <v>75000</v>
      </c>
      <c r="K1199" s="16">
        <v>4043.47</v>
      </c>
      <c r="L1199" s="61" t="s">
        <v>102</v>
      </c>
      <c r="M1199" s="61" t="s">
        <v>102</v>
      </c>
      <c r="N1199" s="61" t="s">
        <v>102</v>
      </c>
      <c r="O1199" s="61" t="s">
        <v>102</v>
      </c>
      <c r="P1199" s="17">
        <v>0</v>
      </c>
      <c r="Q1199" s="16">
        <v>0</v>
      </c>
      <c r="R1199" s="16">
        <v>4043.47</v>
      </c>
      <c r="S1199" s="16">
        <f t="shared" si="273"/>
        <v>4043.47</v>
      </c>
      <c r="T1199" s="16">
        <v>0</v>
      </c>
      <c r="U1199" s="16">
        <v>0</v>
      </c>
      <c r="V1199" s="16">
        <f t="shared" si="274"/>
        <v>4043.47</v>
      </c>
      <c r="W1199" s="79">
        <f t="shared" si="275"/>
        <v>8.3100138096026382E-5</v>
      </c>
      <c r="X1199" s="75">
        <f t="shared" si="276"/>
        <v>3739.51</v>
      </c>
      <c r="Y1199" s="75">
        <f t="shared" si="277"/>
        <v>13.21</v>
      </c>
      <c r="Z1199" s="82">
        <f t="shared" si="278"/>
        <v>3752.7200000000003</v>
      </c>
    </row>
    <row r="1200" spans="1:26" s="5" customFormat="1" ht="15" x14ac:dyDescent="0.2">
      <c r="A1200" s="37">
        <v>1197</v>
      </c>
      <c r="B1200" s="177">
        <v>5.2</v>
      </c>
      <c r="C1200" s="177" t="s">
        <v>205</v>
      </c>
      <c r="D1200" s="37" t="s">
        <v>453</v>
      </c>
      <c r="E1200" s="66" t="s">
        <v>596</v>
      </c>
      <c r="F1200" s="66" t="s">
        <v>45</v>
      </c>
      <c r="G1200" s="38" t="s">
        <v>183</v>
      </c>
      <c r="H1200" s="46">
        <v>0.04</v>
      </c>
      <c r="I1200" s="67" t="s">
        <v>184</v>
      </c>
      <c r="J1200" s="16">
        <v>75000</v>
      </c>
      <c r="K1200" s="16">
        <v>2669.42</v>
      </c>
      <c r="L1200" s="61" t="s">
        <v>102</v>
      </c>
      <c r="M1200" s="61" t="s">
        <v>102</v>
      </c>
      <c r="N1200" s="61" t="s">
        <v>102</v>
      </c>
      <c r="O1200" s="61" t="s">
        <v>102</v>
      </c>
      <c r="P1200" s="17">
        <v>0</v>
      </c>
      <c r="Q1200" s="16">
        <v>0</v>
      </c>
      <c r="R1200" s="16">
        <v>2669.42</v>
      </c>
      <c r="S1200" s="16">
        <f t="shared" si="273"/>
        <v>2669.42</v>
      </c>
      <c r="T1200" s="16">
        <v>0</v>
      </c>
      <c r="U1200" s="16">
        <v>0</v>
      </c>
      <c r="V1200" s="16">
        <f t="shared" si="274"/>
        <v>2669.42</v>
      </c>
      <c r="W1200" s="79">
        <f t="shared" si="275"/>
        <v>5.4861089766041241E-5</v>
      </c>
      <c r="X1200" s="75">
        <f t="shared" si="276"/>
        <v>2468.75</v>
      </c>
      <c r="Y1200" s="75">
        <f t="shared" si="277"/>
        <v>8.7200000000000006</v>
      </c>
      <c r="Z1200" s="82">
        <f t="shared" si="278"/>
        <v>2477.4699999999998</v>
      </c>
    </row>
    <row r="1201" spans="1:26" s="5" customFormat="1" ht="15" x14ac:dyDescent="0.2">
      <c r="A1201" s="37">
        <v>1198</v>
      </c>
      <c r="B1201" s="177">
        <v>5.2</v>
      </c>
      <c r="C1201" s="177" t="s">
        <v>205</v>
      </c>
      <c r="D1201" s="37" t="s">
        <v>453</v>
      </c>
      <c r="E1201" s="66" t="s">
        <v>597</v>
      </c>
      <c r="F1201" s="66" t="s">
        <v>45</v>
      </c>
      <c r="G1201" s="38" t="s">
        <v>183</v>
      </c>
      <c r="H1201" s="46">
        <v>0.03</v>
      </c>
      <c r="I1201" s="67" t="s">
        <v>184</v>
      </c>
      <c r="J1201" s="16">
        <v>75000</v>
      </c>
      <c r="K1201" s="16">
        <v>2151.77</v>
      </c>
      <c r="L1201" s="61" t="s">
        <v>102</v>
      </c>
      <c r="M1201" s="61" t="s">
        <v>102</v>
      </c>
      <c r="N1201" s="61" t="s">
        <v>102</v>
      </c>
      <c r="O1201" s="61" t="s">
        <v>102</v>
      </c>
      <c r="P1201" s="17">
        <v>0</v>
      </c>
      <c r="Q1201" s="16">
        <v>0</v>
      </c>
      <c r="R1201" s="16">
        <v>2151.77</v>
      </c>
      <c r="S1201" s="16">
        <f t="shared" si="273"/>
        <v>2151.77</v>
      </c>
      <c r="T1201" s="16">
        <v>0</v>
      </c>
      <c r="U1201" s="16">
        <v>0</v>
      </c>
      <c r="V1201" s="16">
        <f t="shared" si="274"/>
        <v>2151.77</v>
      </c>
      <c r="W1201" s="79">
        <f t="shared" si="275"/>
        <v>4.4222507932762383E-5</v>
      </c>
      <c r="X1201" s="75">
        <f t="shared" si="276"/>
        <v>1990.01</v>
      </c>
      <c r="Y1201" s="75">
        <f t="shared" si="277"/>
        <v>7.03</v>
      </c>
      <c r="Z1201" s="82">
        <f t="shared" si="278"/>
        <v>1997.04</v>
      </c>
    </row>
    <row r="1202" spans="1:26" s="5" customFormat="1" ht="15" x14ac:dyDescent="0.2">
      <c r="A1202" s="37">
        <v>1199</v>
      </c>
      <c r="B1202" s="177">
        <v>5.2</v>
      </c>
      <c r="C1202" s="177" t="s">
        <v>205</v>
      </c>
      <c r="D1202" s="37" t="s">
        <v>453</v>
      </c>
      <c r="E1202" s="66" t="s">
        <v>598</v>
      </c>
      <c r="F1202" s="66" t="s">
        <v>45</v>
      </c>
      <c r="G1202" s="38" t="s">
        <v>183</v>
      </c>
      <c r="H1202" s="46">
        <v>0.01</v>
      </c>
      <c r="I1202" s="67" t="s">
        <v>184</v>
      </c>
      <c r="J1202" s="16">
        <v>75000</v>
      </c>
      <c r="K1202" s="16">
        <v>395.21</v>
      </c>
      <c r="L1202" s="61" t="s">
        <v>102</v>
      </c>
      <c r="M1202" s="61" t="s">
        <v>102</v>
      </c>
      <c r="N1202" s="61" t="s">
        <v>102</v>
      </c>
      <c r="O1202" s="61" t="s">
        <v>102</v>
      </c>
      <c r="P1202" s="17">
        <v>0</v>
      </c>
      <c r="Q1202" s="16">
        <v>0</v>
      </c>
      <c r="R1202" s="16">
        <v>395.21</v>
      </c>
      <c r="S1202" s="16">
        <f t="shared" si="273"/>
        <v>395.21</v>
      </c>
      <c r="T1202" s="16">
        <v>0</v>
      </c>
      <c r="U1202" s="16">
        <v>0</v>
      </c>
      <c r="V1202" s="16">
        <f t="shared" si="274"/>
        <v>395.21</v>
      </c>
      <c r="W1202" s="79">
        <f t="shared" si="275"/>
        <v>8.122233026813748E-6</v>
      </c>
      <c r="X1202" s="75">
        <f t="shared" si="276"/>
        <v>365.5</v>
      </c>
      <c r="Y1202" s="75">
        <f t="shared" si="277"/>
        <v>1.29</v>
      </c>
      <c r="Z1202" s="82">
        <f t="shared" si="278"/>
        <v>366.79</v>
      </c>
    </row>
    <row r="1203" spans="1:26" s="5" customFormat="1" ht="15" x14ac:dyDescent="0.2">
      <c r="A1203" s="37">
        <v>1200</v>
      </c>
      <c r="B1203" s="177">
        <v>5.2</v>
      </c>
      <c r="C1203" s="177" t="s">
        <v>205</v>
      </c>
      <c r="D1203" s="37" t="s">
        <v>453</v>
      </c>
      <c r="E1203" s="66" t="s">
        <v>598</v>
      </c>
      <c r="F1203" s="66" t="s">
        <v>45</v>
      </c>
      <c r="G1203" s="38" t="s">
        <v>183</v>
      </c>
      <c r="H1203" s="46">
        <v>0.21</v>
      </c>
      <c r="I1203" s="67" t="s">
        <v>184</v>
      </c>
      <c r="J1203" s="16">
        <v>75000</v>
      </c>
      <c r="K1203" s="16">
        <v>15409.59</v>
      </c>
      <c r="L1203" s="61" t="s">
        <v>102</v>
      </c>
      <c r="M1203" s="61" t="s">
        <v>102</v>
      </c>
      <c r="N1203" s="61" t="s">
        <v>102</v>
      </c>
      <c r="O1203" s="61" t="s">
        <v>102</v>
      </c>
      <c r="P1203" s="17">
        <v>0</v>
      </c>
      <c r="Q1203" s="16">
        <v>0</v>
      </c>
      <c r="R1203" s="16">
        <v>15409.59</v>
      </c>
      <c r="S1203" s="16">
        <f t="shared" si="273"/>
        <v>15409.59</v>
      </c>
      <c r="T1203" s="16">
        <v>0</v>
      </c>
      <c r="U1203" s="16">
        <v>0</v>
      </c>
      <c r="V1203" s="16">
        <f t="shared" si="274"/>
        <v>15409.59</v>
      </c>
      <c r="W1203" s="79">
        <f t="shared" si="275"/>
        <v>3.1669310196518022E-4</v>
      </c>
      <c r="X1203" s="75">
        <f t="shared" si="276"/>
        <v>14251.19</v>
      </c>
      <c r="Y1203" s="75">
        <f t="shared" si="277"/>
        <v>50.35</v>
      </c>
      <c r="Z1203" s="82">
        <f t="shared" si="278"/>
        <v>14301.54</v>
      </c>
    </row>
    <row r="1204" spans="1:26" s="5" customFormat="1" ht="15" x14ac:dyDescent="0.2">
      <c r="A1204" s="37">
        <v>1201</v>
      </c>
      <c r="B1204" s="177">
        <v>5.2</v>
      </c>
      <c r="C1204" s="177" t="s">
        <v>205</v>
      </c>
      <c r="D1204" s="37" t="s">
        <v>453</v>
      </c>
      <c r="E1204" s="66" t="s">
        <v>599</v>
      </c>
      <c r="F1204" s="66" t="s">
        <v>45</v>
      </c>
      <c r="G1204" s="38" t="s">
        <v>183</v>
      </c>
      <c r="H1204" s="46">
        <v>0.53</v>
      </c>
      <c r="I1204" s="67" t="s">
        <v>184</v>
      </c>
      <c r="J1204" s="16">
        <v>75000</v>
      </c>
      <c r="K1204" s="16">
        <v>39818.21</v>
      </c>
      <c r="L1204" s="61" t="s">
        <v>102</v>
      </c>
      <c r="M1204" s="61" t="s">
        <v>102</v>
      </c>
      <c r="N1204" s="61" t="s">
        <v>102</v>
      </c>
      <c r="O1204" s="61" t="s">
        <v>102</v>
      </c>
      <c r="P1204" s="17">
        <v>0</v>
      </c>
      <c r="Q1204" s="16">
        <v>0</v>
      </c>
      <c r="R1204" s="16">
        <v>39818.21</v>
      </c>
      <c r="S1204" s="16">
        <f t="shared" si="273"/>
        <v>39818.21</v>
      </c>
      <c r="T1204" s="16">
        <v>0</v>
      </c>
      <c r="U1204" s="16">
        <v>0</v>
      </c>
      <c r="V1204" s="16">
        <f t="shared" si="274"/>
        <v>39818.21</v>
      </c>
      <c r="W1204" s="79">
        <f t="shared" si="275"/>
        <v>8.1833147018194248E-4</v>
      </c>
      <c r="X1204" s="75">
        <f t="shared" si="276"/>
        <v>36824.92</v>
      </c>
      <c r="Y1204" s="75">
        <f t="shared" si="277"/>
        <v>130.11000000000001</v>
      </c>
      <c r="Z1204" s="82">
        <f t="shared" si="278"/>
        <v>36955.03</v>
      </c>
    </row>
    <row r="1205" spans="1:26" s="5" customFormat="1" ht="15" x14ac:dyDescent="0.2">
      <c r="A1205" s="37">
        <v>1202</v>
      </c>
      <c r="B1205" s="177">
        <v>5.2</v>
      </c>
      <c r="C1205" s="177" t="s">
        <v>205</v>
      </c>
      <c r="D1205" s="37" t="s">
        <v>453</v>
      </c>
      <c r="E1205" s="66" t="s">
        <v>600</v>
      </c>
      <c r="F1205" s="66" t="s">
        <v>45</v>
      </c>
      <c r="G1205" s="38" t="s">
        <v>183</v>
      </c>
      <c r="H1205" s="46">
        <v>0.05</v>
      </c>
      <c r="I1205" s="67" t="s">
        <v>184</v>
      </c>
      <c r="J1205" s="16">
        <v>75000</v>
      </c>
      <c r="K1205" s="16">
        <v>3376.84</v>
      </c>
      <c r="L1205" s="61" t="s">
        <v>102</v>
      </c>
      <c r="M1205" s="61" t="s">
        <v>102</v>
      </c>
      <c r="N1205" s="61" t="s">
        <v>102</v>
      </c>
      <c r="O1205" s="61" t="s">
        <v>102</v>
      </c>
      <c r="P1205" s="17">
        <v>0</v>
      </c>
      <c r="Q1205" s="16">
        <v>0</v>
      </c>
      <c r="R1205" s="16">
        <v>3376.84</v>
      </c>
      <c r="S1205" s="16">
        <f t="shared" si="273"/>
        <v>3376.84</v>
      </c>
      <c r="T1205" s="16">
        <v>0</v>
      </c>
      <c r="U1205" s="16">
        <v>0</v>
      </c>
      <c r="V1205" s="16">
        <f t="shared" si="274"/>
        <v>3376.84</v>
      </c>
      <c r="W1205" s="79">
        <f t="shared" si="275"/>
        <v>6.9399765629072502E-5</v>
      </c>
      <c r="X1205" s="75">
        <f t="shared" si="276"/>
        <v>3122.99</v>
      </c>
      <c r="Y1205" s="75">
        <f t="shared" si="277"/>
        <v>11.03</v>
      </c>
      <c r="Z1205" s="82">
        <f t="shared" si="278"/>
        <v>3134.02</v>
      </c>
    </row>
    <row r="1206" spans="1:26" s="5" customFormat="1" ht="15" x14ac:dyDescent="0.2">
      <c r="A1206" s="37">
        <v>1203</v>
      </c>
      <c r="B1206" s="177">
        <v>5.2</v>
      </c>
      <c r="C1206" s="177" t="s">
        <v>205</v>
      </c>
      <c r="D1206" s="37" t="s">
        <v>453</v>
      </c>
      <c r="E1206" s="66" t="s">
        <v>601</v>
      </c>
      <c r="F1206" s="66" t="s">
        <v>45</v>
      </c>
      <c r="G1206" s="38" t="s">
        <v>183</v>
      </c>
      <c r="H1206" s="46">
        <v>0.04</v>
      </c>
      <c r="I1206" s="67" t="s">
        <v>184</v>
      </c>
      <c r="J1206" s="16">
        <v>75000</v>
      </c>
      <c r="K1206" s="16">
        <v>3122.77</v>
      </c>
      <c r="L1206" s="61" t="s">
        <v>102</v>
      </c>
      <c r="M1206" s="61" t="s">
        <v>102</v>
      </c>
      <c r="N1206" s="61" t="s">
        <v>102</v>
      </c>
      <c r="O1206" s="61" t="s">
        <v>102</v>
      </c>
      <c r="P1206" s="17">
        <v>0</v>
      </c>
      <c r="Q1206" s="16">
        <v>0</v>
      </c>
      <c r="R1206" s="16">
        <v>3122.77</v>
      </c>
      <c r="S1206" s="16">
        <f t="shared" si="273"/>
        <v>3122.77</v>
      </c>
      <c r="T1206" s="16">
        <v>0</v>
      </c>
      <c r="U1206" s="16">
        <v>0</v>
      </c>
      <c r="V1206" s="16">
        <f t="shared" si="274"/>
        <v>3122.77</v>
      </c>
      <c r="W1206" s="79">
        <f t="shared" si="275"/>
        <v>6.4178197993834091E-5</v>
      </c>
      <c r="X1206" s="75">
        <f t="shared" si="276"/>
        <v>2888.02</v>
      </c>
      <c r="Y1206" s="75">
        <f t="shared" si="277"/>
        <v>10.199999999999999</v>
      </c>
      <c r="Z1206" s="82">
        <f t="shared" si="278"/>
        <v>2898.22</v>
      </c>
    </row>
    <row r="1207" spans="1:26" s="5" customFormat="1" ht="15" x14ac:dyDescent="0.2">
      <c r="A1207" s="37">
        <v>1204</v>
      </c>
      <c r="B1207" s="177">
        <v>5.2</v>
      </c>
      <c r="C1207" s="177" t="s">
        <v>205</v>
      </c>
      <c r="D1207" s="37" t="s">
        <v>453</v>
      </c>
      <c r="E1207" s="66" t="s">
        <v>602</v>
      </c>
      <c r="F1207" s="66" t="s">
        <v>45</v>
      </c>
      <c r="G1207" s="38" t="s">
        <v>183</v>
      </c>
      <c r="H1207" s="46">
        <v>0.13</v>
      </c>
      <c r="I1207" s="67" t="s">
        <v>184</v>
      </c>
      <c r="J1207" s="16">
        <v>75000</v>
      </c>
      <c r="K1207" s="16">
        <v>9874.81</v>
      </c>
      <c r="L1207" s="61" t="s">
        <v>102</v>
      </c>
      <c r="M1207" s="61" t="s">
        <v>102</v>
      </c>
      <c r="N1207" s="61" t="s">
        <v>102</v>
      </c>
      <c r="O1207" s="61" t="s">
        <v>102</v>
      </c>
      <c r="P1207" s="17">
        <v>0</v>
      </c>
      <c r="Q1207" s="16">
        <v>0</v>
      </c>
      <c r="R1207" s="16">
        <v>9874.81</v>
      </c>
      <c r="S1207" s="16">
        <f t="shared" si="273"/>
        <v>9874.81</v>
      </c>
      <c r="T1207" s="16">
        <v>0</v>
      </c>
      <c r="U1207" s="16">
        <v>0</v>
      </c>
      <c r="V1207" s="16">
        <f t="shared" si="274"/>
        <v>9874.81</v>
      </c>
      <c r="W1207" s="79">
        <f t="shared" si="275"/>
        <v>2.02944024481948E-4</v>
      </c>
      <c r="X1207" s="75">
        <f t="shared" si="276"/>
        <v>9132.48</v>
      </c>
      <c r="Y1207" s="75">
        <f t="shared" si="277"/>
        <v>32.270000000000003</v>
      </c>
      <c r="Z1207" s="82">
        <f t="shared" si="278"/>
        <v>9164.75</v>
      </c>
    </row>
    <row r="1208" spans="1:26" s="5" customFormat="1" ht="15" x14ac:dyDescent="0.2">
      <c r="A1208" s="37">
        <v>1205</v>
      </c>
      <c r="B1208" s="177">
        <v>5.2</v>
      </c>
      <c r="C1208" s="177" t="s">
        <v>205</v>
      </c>
      <c r="D1208" s="37" t="s">
        <v>453</v>
      </c>
      <c r="E1208" s="66" t="s">
        <v>602</v>
      </c>
      <c r="F1208" s="66" t="s">
        <v>45</v>
      </c>
      <c r="G1208" s="38" t="s">
        <v>183</v>
      </c>
      <c r="H1208" s="46">
        <v>0.04</v>
      </c>
      <c r="I1208" s="67" t="s">
        <v>184</v>
      </c>
      <c r="J1208" s="16">
        <v>75000</v>
      </c>
      <c r="K1208" s="16">
        <v>2714.6</v>
      </c>
      <c r="L1208" s="61" t="s">
        <v>102</v>
      </c>
      <c r="M1208" s="61" t="s">
        <v>102</v>
      </c>
      <c r="N1208" s="61" t="s">
        <v>102</v>
      </c>
      <c r="O1208" s="61" t="s">
        <v>102</v>
      </c>
      <c r="P1208" s="17">
        <v>0</v>
      </c>
      <c r="Q1208" s="16">
        <v>0</v>
      </c>
      <c r="R1208" s="16">
        <v>2714.6</v>
      </c>
      <c r="S1208" s="16">
        <f t="shared" si="273"/>
        <v>2714.6</v>
      </c>
      <c r="T1208" s="16">
        <v>0</v>
      </c>
      <c r="U1208" s="16">
        <v>0</v>
      </c>
      <c r="V1208" s="16">
        <f t="shared" si="274"/>
        <v>2714.6</v>
      </c>
      <c r="W1208" s="79">
        <f t="shared" si="275"/>
        <v>5.5789615077018808E-5</v>
      </c>
      <c r="X1208" s="75">
        <f t="shared" si="276"/>
        <v>2510.5300000000002</v>
      </c>
      <c r="Y1208" s="75">
        <f t="shared" si="277"/>
        <v>8.8699999999999992</v>
      </c>
      <c r="Z1208" s="82">
        <f t="shared" si="278"/>
        <v>2519.4</v>
      </c>
    </row>
    <row r="1209" spans="1:26" s="5" customFormat="1" ht="15" x14ac:dyDescent="0.2">
      <c r="A1209" s="37">
        <v>1206</v>
      </c>
      <c r="B1209" s="177">
        <v>5.2</v>
      </c>
      <c r="C1209" s="177" t="s">
        <v>205</v>
      </c>
      <c r="D1209" s="37" t="s">
        <v>453</v>
      </c>
      <c r="E1209" s="66" t="s">
        <v>603</v>
      </c>
      <c r="F1209" s="66" t="s">
        <v>45</v>
      </c>
      <c r="G1209" s="38" t="s">
        <v>183</v>
      </c>
      <c r="H1209" s="46">
        <v>0.03</v>
      </c>
      <c r="I1209" s="67" t="s">
        <v>184</v>
      </c>
      <c r="J1209" s="16">
        <v>75000</v>
      </c>
      <c r="K1209" s="16">
        <v>2618.88</v>
      </c>
      <c r="L1209" s="61" t="s">
        <v>102</v>
      </c>
      <c r="M1209" s="61" t="s">
        <v>102</v>
      </c>
      <c r="N1209" s="61" t="s">
        <v>102</v>
      </c>
      <c r="O1209" s="61" t="s">
        <v>102</v>
      </c>
      <c r="P1209" s="17">
        <v>0</v>
      </c>
      <c r="Q1209" s="16">
        <v>0</v>
      </c>
      <c r="R1209" s="16">
        <v>2618.88</v>
      </c>
      <c r="S1209" s="16">
        <f t="shared" si="273"/>
        <v>2618.88</v>
      </c>
      <c r="T1209" s="16">
        <v>0</v>
      </c>
      <c r="U1209" s="16">
        <v>0</v>
      </c>
      <c r="V1209" s="16">
        <f t="shared" si="274"/>
        <v>2618.88</v>
      </c>
      <c r="W1209" s="79">
        <f t="shared" si="275"/>
        <v>5.3822407401791434E-5</v>
      </c>
      <c r="X1209" s="75">
        <f t="shared" si="276"/>
        <v>2422.0100000000002</v>
      </c>
      <c r="Y1209" s="75">
        <f t="shared" si="277"/>
        <v>8.56</v>
      </c>
      <c r="Z1209" s="82">
        <f t="shared" si="278"/>
        <v>2430.5700000000002</v>
      </c>
    </row>
    <row r="1210" spans="1:26" s="5" customFormat="1" ht="15" x14ac:dyDescent="0.2">
      <c r="A1210" s="37">
        <v>1207</v>
      </c>
      <c r="B1210" s="177">
        <v>5.2</v>
      </c>
      <c r="C1210" s="177" t="s">
        <v>205</v>
      </c>
      <c r="D1210" s="37" t="s">
        <v>453</v>
      </c>
      <c r="E1210" s="66" t="s">
        <v>604</v>
      </c>
      <c r="F1210" s="66" t="s">
        <v>45</v>
      </c>
      <c r="G1210" s="38" t="s">
        <v>183</v>
      </c>
      <c r="H1210" s="46">
        <v>0.16</v>
      </c>
      <c r="I1210" s="67" t="s">
        <v>184</v>
      </c>
      <c r="J1210" s="16">
        <v>75000</v>
      </c>
      <c r="K1210" s="16">
        <v>11839.19</v>
      </c>
      <c r="L1210" s="61" t="s">
        <v>102</v>
      </c>
      <c r="M1210" s="61" t="s">
        <v>102</v>
      </c>
      <c r="N1210" s="61" t="s">
        <v>102</v>
      </c>
      <c r="O1210" s="61" t="s">
        <v>102</v>
      </c>
      <c r="P1210" s="17">
        <v>0</v>
      </c>
      <c r="Q1210" s="16">
        <v>0</v>
      </c>
      <c r="R1210" s="16">
        <v>11839.19</v>
      </c>
      <c r="S1210" s="16">
        <f t="shared" si="273"/>
        <v>11839.19</v>
      </c>
      <c r="T1210" s="16">
        <v>0</v>
      </c>
      <c r="U1210" s="16">
        <v>0</v>
      </c>
      <c r="V1210" s="16">
        <f t="shared" si="274"/>
        <v>11839.19</v>
      </c>
      <c r="W1210" s="79">
        <f t="shared" si="275"/>
        <v>2.4331535140488113E-4</v>
      </c>
      <c r="X1210" s="75">
        <f t="shared" si="276"/>
        <v>10949.19</v>
      </c>
      <c r="Y1210" s="75">
        <f t="shared" si="277"/>
        <v>38.69</v>
      </c>
      <c r="Z1210" s="82">
        <f t="shared" si="278"/>
        <v>10987.880000000001</v>
      </c>
    </row>
    <row r="1211" spans="1:26" s="5" customFormat="1" ht="15" x14ac:dyDescent="0.2">
      <c r="A1211" s="37">
        <v>1208</v>
      </c>
      <c r="B1211" s="177">
        <v>5.2</v>
      </c>
      <c r="C1211" s="177" t="s">
        <v>205</v>
      </c>
      <c r="D1211" s="37" t="s">
        <v>453</v>
      </c>
      <c r="E1211" s="66" t="s">
        <v>605</v>
      </c>
      <c r="F1211" s="66" t="s">
        <v>45</v>
      </c>
      <c r="G1211" s="38" t="s">
        <v>183</v>
      </c>
      <c r="H1211" s="46">
        <v>0.38</v>
      </c>
      <c r="I1211" s="67" t="s">
        <v>184</v>
      </c>
      <c r="J1211" s="16">
        <v>75000</v>
      </c>
      <c r="K1211" s="16">
        <v>28791.24</v>
      </c>
      <c r="L1211" s="61" t="s">
        <v>102</v>
      </c>
      <c r="M1211" s="61" t="s">
        <v>102</v>
      </c>
      <c r="N1211" s="61" t="s">
        <v>102</v>
      </c>
      <c r="O1211" s="61" t="s">
        <v>102</v>
      </c>
      <c r="P1211" s="17">
        <v>0</v>
      </c>
      <c r="Q1211" s="16">
        <v>0</v>
      </c>
      <c r="R1211" s="16">
        <v>28791.24</v>
      </c>
      <c r="S1211" s="16">
        <f t="shared" si="273"/>
        <v>28791.24</v>
      </c>
      <c r="T1211" s="16">
        <v>0</v>
      </c>
      <c r="U1211" s="16">
        <v>0</v>
      </c>
      <c r="V1211" s="16">
        <f t="shared" si="274"/>
        <v>28791.24</v>
      </c>
      <c r="W1211" s="79">
        <f t="shared" si="275"/>
        <v>5.9170861165183338E-4</v>
      </c>
      <c r="X1211" s="75">
        <f t="shared" si="276"/>
        <v>26626.89</v>
      </c>
      <c r="Y1211" s="75">
        <f t="shared" si="277"/>
        <v>94.08</v>
      </c>
      <c r="Z1211" s="82">
        <f t="shared" si="278"/>
        <v>26720.97</v>
      </c>
    </row>
    <row r="1212" spans="1:26" s="5" customFormat="1" ht="15" x14ac:dyDescent="0.2">
      <c r="A1212" s="37">
        <v>1209</v>
      </c>
      <c r="B1212" s="177">
        <v>5.2</v>
      </c>
      <c r="C1212" s="177" t="s">
        <v>205</v>
      </c>
      <c r="D1212" s="37" t="s">
        <v>453</v>
      </c>
      <c r="E1212" s="66" t="s">
        <v>606</v>
      </c>
      <c r="F1212" s="66" t="s">
        <v>45</v>
      </c>
      <c r="G1212" s="38" t="s">
        <v>183</v>
      </c>
      <c r="H1212" s="46">
        <v>0.63</v>
      </c>
      <c r="I1212" s="67" t="s">
        <v>184</v>
      </c>
      <c r="J1212" s="16">
        <v>75000</v>
      </c>
      <c r="K1212" s="16">
        <v>47298.77</v>
      </c>
      <c r="L1212" s="61" t="s">
        <v>102</v>
      </c>
      <c r="M1212" s="61" t="s">
        <v>102</v>
      </c>
      <c r="N1212" s="61" t="s">
        <v>102</v>
      </c>
      <c r="O1212" s="61" t="s">
        <v>102</v>
      </c>
      <c r="P1212" s="17">
        <v>0</v>
      </c>
      <c r="Q1212" s="16">
        <v>0</v>
      </c>
      <c r="R1212" s="16">
        <v>47298.77</v>
      </c>
      <c r="S1212" s="16">
        <f t="shared" si="273"/>
        <v>47298.77</v>
      </c>
      <c r="T1212" s="16">
        <v>0</v>
      </c>
      <c r="U1212" s="16">
        <v>0</v>
      </c>
      <c r="V1212" s="16">
        <f t="shared" si="274"/>
        <v>47298.77</v>
      </c>
      <c r="W1212" s="79">
        <f t="shared" si="275"/>
        <v>9.7206961317190181E-4</v>
      </c>
      <c r="X1212" s="75">
        <f t="shared" si="276"/>
        <v>43743.13</v>
      </c>
      <c r="Y1212" s="75">
        <f t="shared" si="277"/>
        <v>154.56</v>
      </c>
      <c r="Z1212" s="82">
        <f t="shared" si="278"/>
        <v>43897.689999999995</v>
      </c>
    </row>
    <row r="1213" spans="1:26" s="5" customFormat="1" ht="15" x14ac:dyDescent="0.2">
      <c r="A1213" s="37">
        <v>1210</v>
      </c>
      <c r="B1213" s="177">
        <v>5.2</v>
      </c>
      <c r="C1213" s="177" t="s">
        <v>205</v>
      </c>
      <c r="D1213" s="37" t="s">
        <v>453</v>
      </c>
      <c r="E1213" s="66" t="s">
        <v>607</v>
      </c>
      <c r="F1213" s="66" t="s">
        <v>45</v>
      </c>
      <c r="G1213" s="38" t="s">
        <v>183</v>
      </c>
      <c r="H1213" s="46">
        <v>0.05</v>
      </c>
      <c r="I1213" s="67" t="s">
        <v>184</v>
      </c>
      <c r="J1213" s="16">
        <v>75000</v>
      </c>
      <c r="K1213" s="16">
        <v>3718.99</v>
      </c>
      <c r="L1213" s="61" t="s">
        <v>102</v>
      </c>
      <c r="M1213" s="61" t="s">
        <v>102</v>
      </c>
      <c r="N1213" s="61" t="s">
        <v>102</v>
      </c>
      <c r="O1213" s="61" t="s">
        <v>102</v>
      </c>
      <c r="P1213" s="17">
        <v>0</v>
      </c>
      <c r="Q1213" s="16">
        <v>0</v>
      </c>
      <c r="R1213" s="16">
        <v>3718.99</v>
      </c>
      <c r="S1213" s="16">
        <f t="shared" si="273"/>
        <v>3718.99</v>
      </c>
      <c r="T1213" s="16">
        <v>0</v>
      </c>
      <c r="U1213" s="16">
        <v>0</v>
      </c>
      <c r="V1213" s="16">
        <f t="shared" si="274"/>
        <v>3718.99</v>
      </c>
      <c r="W1213" s="79">
        <f t="shared" si="275"/>
        <v>7.6431526035247236E-5</v>
      </c>
      <c r="X1213" s="75">
        <f t="shared" si="276"/>
        <v>3439.42</v>
      </c>
      <c r="Y1213" s="75">
        <f t="shared" si="277"/>
        <v>12.15</v>
      </c>
      <c r="Z1213" s="82">
        <f t="shared" si="278"/>
        <v>3451.57</v>
      </c>
    </row>
    <row r="1214" spans="1:26" s="5" customFormat="1" ht="15" x14ac:dyDescent="0.2">
      <c r="A1214" s="37">
        <v>1211</v>
      </c>
      <c r="B1214" s="177">
        <v>5.2</v>
      </c>
      <c r="C1214" s="177" t="s">
        <v>205</v>
      </c>
      <c r="D1214" s="37" t="s">
        <v>453</v>
      </c>
      <c r="E1214" s="66" t="s">
        <v>608</v>
      </c>
      <c r="F1214" s="66" t="s">
        <v>45</v>
      </c>
      <c r="G1214" s="38" t="s">
        <v>183</v>
      </c>
      <c r="H1214" s="46">
        <v>0.19</v>
      </c>
      <c r="I1214" s="67" t="s">
        <v>184</v>
      </c>
      <c r="J1214" s="16">
        <v>75000</v>
      </c>
      <c r="K1214" s="16">
        <v>14111.14</v>
      </c>
      <c r="L1214" s="61" t="s">
        <v>102</v>
      </c>
      <c r="M1214" s="61" t="s">
        <v>102</v>
      </c>
      <c r="N1214" s="61" t="s">
        <v>102</v>
      </c>
      <c r="O1214" s="61" t="s">
        <v>102</v>
      </c>
      <c r="P1214" s="17">
        <v>0</v>
      </c>
      <c r="Q1214" s="16">
        <v>0</v>
      </c>
      <c r="R1214" s="16">
        <v>14111.14</v>
      </c>
      <c r="S1214" s="16">
        <f t="shared" si="273"/>
        <v>14111.14</v>
      </c>
      <c r="T1214" s="16">
        <v>0</v>
      </c>
      <c r="U1214" s="16">
        <v>0</v>
      </c>
      <c r="V1214" s="16">
        <f t="shared" si="274"/>
        <v>14111.14</v>
      </c>
      <c r="W1214" s="79">
        <f t="shared" si="275"/>
        <v>2.9000776132687069E-4</v>
      </c>
      <c r="X1214" s="75">
        <f t="shared" si="276"/>
        <v>13050.35</v>
      </c>
      <c r="Y1214" s="75">
        <f t="shared" si="277"/>
        <v>46.11</v>
      </c>
      <c r="Z1214" s="82">
        <f t="shared" si="278"/>
        <v>13096.460000000001</v>
      </c>
    </row>
    <row r="1215" spans="1:26" s="5" customFormat="1" ht="15" x14ac:dyDescent="0.2">
      <c r="A1215" s="37">
        <v>1212</v>
      </c>
      <c r="B1215" s="177">
        <v>5.2</v>
      </c>
      <c r="C1215" s="177" t="s">
        <v>205</v>
      </c>
      <c r="D1215" s="37" t="s">
        <v>453</v>
      </c>
      <c r="E1215" s="66" t="s">
        <v>609</v>
      </c>
      <c r="F1215" s="66" t="s">
        <v>45</v>
      </c>
      <c r="G1215" s="38" t="s">
        <v>183</v>
      </c>
      <c r="H1215" s="46">
        <v>0.05</v>
      </c>
      <c r="I1215" s="67" t="s">
        <v>184</v>
      </c>
      <c r="J1215" s="16">
        <v>75000</v>
      </c>
      <c r="K1215" s="16">
        <v>3434.16</v>
      </c>
      <c r="L1215" s="61" t="s">
        <v>102</v>
      </c>
      <c r="M1215" s="61" t="s">
        <v>102</v>
      </c>
      <c r="N1215" s="61" t="s">
        <v>102</v>
      </c>
      <c r="O1215" s="61" t="s">
        <v>102</v>
      </c>
      <c r="P1215" s="17">
        <v>0</v>
      </c>
      <c r="Q1215" s="16">
        <v>0</v>
      </c>
      <c r="R1215" s="16">
        <v>3434.16</v>
      </c>
      <c r="S1215" s="16">
        <f t="shared" si="273"/>
        <v>3434.16</v>
      </c>
      <c r="T1215" s="16">
        <v>0</v>
      </c>
      <c r="U1215" s="16">
        <v>0</v>
      </c>
      <c r="V1215" s="16">
        <f t="shared" si="274"/>
        <v>3434.16</v>
      </c>
      <c r="W1215" s="79">
        <f t="shared" si="275"/>
        <v>7.0577788445036065E-5</v>
      </c>
      <c r="X1215" s="75">
        <f t="shared" si="276"/>
        <v>3176</v>
      </c>
      <c r="Y1215" s="75">
        <f t="shared" si="277"/>
        <v>11.22</v>
      </c>
      <c r="Z1215" s="82">
        <f t="shared" si="278"/>
        <v>3187.22</v>
      </c>
    </row>
    <row r="1216" spans="1:26" s="5" customFormat="1" ht="15" x14ac:dyDescent="0.2">
      <c r="A1216" s="37">
        <v>1213</v>
      </c>
      <c r="B1216" s="177">
        <v>5.2</v>
      </c>
      <c r="C1216" s="177" t="s">
        <v>205</v>
      </c>
      <c r="D1216" s="37" t="s">
        <v>453</v>
      </c>
      <c r="E1216" s="66" t="s">
        <v>610</v>
      </c>
      <c r="F1216" s="66" t="s">
        <v>45</v>
      </c>
      <c r="G1216" s="38" t="s">
        <v>183</v>
      </c>
      <c r="H1216" s="46">
        <v>0.05</v>
      </c>
      <c r="I1216" s="67" t="s">
        <v>184</v>
      </c>
      <c r="J1216" s="16">
        <v>75000</v>
      </c>
      <c r="K1216" s="16">
        <v>3718.99</v>
      </c>
      <c r="L1216" s="61" t="s">
        <v>102</v>
      </c>
      <c r="M1216" s="61" t="s">
        <v>102</v>
      </c>
      <c r="N1216" s="61" t="s">
        <v>102</v>
      </c>
      <c r="O1216" s="61" t="s">
        <v>102</v>
      </c>
      <c r="P1216" s="17">
        <v>0</v>
      </c>
      <c r="Q1216" s="16">
        <v>0</v>
      </c>
      <c r="R1216" s="16">
        <v>3718.99</v>
      </c>
      <c r="S1216" s="16">
        <f t="shared" si="273"/>
        <v>3718.99</v>
      </c>
      <c r="T1216" s="16">
        <v>0</v>
      </c>
      <c r="U1216" s="16">
        <v>0</v>
      </c>
      <c r="V1216" s="16">
        <f t="shared" si="274"/>
        <v>3718.99</v>
      </c>
      <c r="W1216" s="79">
        <f t="shared" si="275"/>
        <v>7.6431526035247236E-5</v>
      </c>
      <c r="X1216" s="75">
        <f t="shared" si="276"/>
        <v>3439.42</v>
      </c>
      <c r="Y1216" s="75">
        <f t="shared" si="277"/>
        <v>12.15</v>
      </c>
      <c r="Z1216" s="82">
        <f t="shared" si="278"/>
        <v>3451.57</v>
      </c>
    </row>
    <row r="1217" spans="1:26" s="5" customFormat="1" ht="15" x14ac:dyDescent="0.2">
      <c r="A1217" s="37">
        <v>1214</v>
      </c>
      <c r="B1217" s="177">
        <v>5.2</v>
      </c>
      <c r="C1217" s="177" t="s">
        <v>205</v>
      </c>
      <c r="D1217" s="37" t="s">
        <v>453</v>
      </c>
      <c r="E1217" s="66" t="s">
        <v>611</v>
      </c>
      <c r="F1217" s="66" t="s">
        <v>45</v>
      </c>
      <c r="G1217" s="38" t="s">
        <v>183</v>
      </c>
      <c r="H1217" s="46">
        <v>0.25</v>
      </c>
      <c r="I1217" s="67" t="s">
        <v>184</v>
      </c>
      <c r="J1217" s="16">
        <v>75000</v>
      </c>
      <c r="K1217" s="16">
        <v>18607.02</v>
      </c>
      <c r="L1217" s="61" t="s">
        <v>102</v>
      </c>
      <c r="M1217" s="61" t="s">
        <v>102</v>
      </c>
      <c r="N1217" s="61" t="s">
        <v>102</v>
      </c>
      <c r="O1217" s="61" t="s">
        <v>102</v>
      </c>
      <c r="P1217" s="17">
        <v>0</v>
      </c>
      <c r="Q1217" s="16">
        <v>0</v>
      </c>
      <c r="R1217" s="16">
        <v>18607.02</v>
      </c>
      <c r="S1217" s="16">
        <f t="shared" si="273"/>
        <v>18607.02</v>
      </c>
      <c r="T1217" s="16">
        <v>0</v>
      </c>
      <c r="U1217" s="16">
        <v>0</v>
      </c>
      <c r="V1217" s="16">
        <f t="shared" si="274"/>
        <v>18607.02</v>
      </c>
      <c r="W1217" s="79">
        <f t="shared" si="275"/>
        <v>3.8240568906298923E-4</v>
      </c>
      <c r="X1217" s="75">
        <f t="shared" si="276"/>
        <v>17208.259999999998</v>
      </c>
      <c r="Y1217" s="75">
        <f t="shared" si="277"/>
        <v>60.8</v>
      </c>
      <c r="Z1217" s="82">
        <f t="shared" si="278"/>
        <v>17269.059999999998</v>
      </c>
    </row>
    <row r="1218" spans="1:26" s="5" customFormat="1" ht="15" x14ac:dyDescent="0.2">
      <c r="A1218" s="37">
        <v>1215</v>
      </c>
      <c r="B1218" s="177">
        <v>5.2</v>
      </c>
      <c r="C1218" s="177" t="s">
        <v>205</v>
      </c>
      <c r="D1218" s="37" t="s">
        <v>453</v>
      </c>
      <c r="E1218" s="66" t="s">
        <v>612</v>
      </c>
      <c r="F1218" s="66" t="s">
        <v>45</v>
      </c>
      <c r="G1218" s="38" t="s">
        <v>183</v>
      </c>
      <c r="H1218" s="46">
        <v>1.68</v>
      </c>
      <c r="I1218" s="67" t="s">
        <v>184</v>
      </c>
      <c r="J1218" s="16">
        <v>75000</v>
      </c>
      <c r="K1218" s="16">
        <v>126329.27</v>
      </c>
      <c r="L1218" s="61" t="s">
        <v>102</v>
      </c>
      <c r="M1218" s="61" t="s">
        <v>102</v>
      </c>
      <c r="N1218" s="61" t="s">
        <v>102</v>
      </c>
      <c r="O1218" s="61" t="s">
        <v>102</v>
      </c>
      <c r="P1218" s="17">
        <v>0</v>
      </c>
      <c r="Q1218" s="16">
        <v>0</v>
      </c>
      <c r="R1218" s="16">
        <v>126329.27</v>
      </c>
      <c r="S1218" s="16">
        <f t="shared" si="273"/>
        <v>126329.27</v>
      </c>
      <c r="T1218" s="16">
        <v>0</v>
      </c>
      <c r="U1218" s="16">
        <v>0</v>
      </c>
      <c r="V1218" s="16">
        <f t="shared" si="274"/>
        <v>126329.27</v>
      </c>
      <c r="W1218" s="79">
        <f t="shared" si="275"/>
        <v>2.5962798741106536E-3</v>
      </c>
      <c r="X1218" s="75">
        <f t="shared" si="276"/>
        <v>116832.59</v>
      </c>
      <c r="Y1218" s="75">
        <f t="shared" si="277"/>
        <v>412.81</v>
      </c>
      <c r="Z1218" s="82">
        <f t="shared" si="278"/>
        <v>117245.4</v>
      </c>
    </row>
    <row r="1219" spans="1:26" s="5" customFormat="1" ht="15" x14ac:dyDescent="0.2">
      <c r="A1219" s="37">
        <v>1216</v>
      </c>
      <c r="B1219" s="177">
        <v>5.2</v>
      </c>
      <c r="C1219" s="177" t="s">
        <v>205</v>
      </c>
      <c r="D1219" s="37" t="s">
        <v>453</v>
      </c>
      <c r="E1219" s="66" t="s">
        <v>612</v>
      </c>
      <c r="F1219" s="66" t="s">
        <v>45</v>
      </c>
      <c r="G1219" s="38" t="s">
        <v>183</v>
      </c>
      <c r="H1219" s="46">
        <v>0.02</v>
      </c>
      <c r="I1219" s="67" t="s">
        <v>184</v>
      </c>
      <c r="J1219" s="16">
        <v>75000</v>
      </c>
      <c r="K1219" s="16">
        <v>1432.39</v>
      </c>
      <c r="L1219" s="61" t="s">
        <v>102</v>
      </c>
      <c r="M1219" s="61" t="s">
        <v>102</v>
      </c>
      <c r="N1219" s="61" t="s">
        <v>102</v>
      </c>
      <c r="O1219" s="61" t="s">
        <v>102</v>
      </c>
      <c r="P1219" s="17">
        <v>0</v>
      </c>
      <c r="Q1219" s="16">
        <v>0</v>
      </c>
      <c r="R1219" s="16">
        <v>1432.39</v>
      </c>
      <c r="S1219" s="16">
        <f t="shared" si="273"/>
        <v>1432.39</v>
      </c>
      <c r="T1219" s="16">
        <v>0</v>
      </c>
      <c r="U1219" s="16">
        <v>0</v>
      </c>
      <c r="V1219" s="16">
        <f t="shared" si="274"/>
        <v>1432.39</v>
      </c>
      <c r="W1219" s="79">
        <f t="shared" si="275"/>
        <v>2.9438033868772921E-5</v>
      </c>
      <c r="X1219" s="75">
        <f t="shared" si="276"/>
        <v>1324.71</v>
      </c>
      <c r="Y1219" s="75">
        <f t="shared" si="277"/>
        <v>4.68</v>
      </c>
      <c r="Z1219" s="82">
        <f t="shared" si="278"/>
        <v>1329.39</v>
      </c>
    </row>
    <row r="1220" spans="1:26" s="5" customFormat="1" ht="15" x14ac:dyDescent="0.2">
      <c r="A1220" s="37">
        <v>1217</v>
      </c>
      <c r="B1220" s="177">
        <v>5.2</v>
      </c>
      <c r="C1220" s="177" t="s">
        <v>205</v>
      </c>
      <c r="D1220" s="37" t="s">
        <v>453</v>
      </c>
      <c r="E1220" s="66" t="s">
        <v>613</v>
      </c>
      <c r="F1220" s="66" t="s">
        <v>45</v>
      </c>
      <c r="G1220" s="38" t="s">
        <v>183</v>
      </c>
      <c r="H1220" s="46">
        <v>0.44</v>
      </c>
      <c r="I1220" s="67" t="s">
        <v>184</v>
      </c>
      <c r="J1220" s="16">
        <v>75000</v>
      </c>
      <c r="K1220" s="16">
        <v>33025</v>
      </c>
      <c r="L1220" s="61" t="s">
        <v>102</v>
      </c>
      <c r="M1220" s="61" t="s">
        <v>102</v>
      </c>
      <c r="N1220" s="61" t="s">
        <v>102</v>
      </c>
      <c r="O1220" s="61" t="s">
        <v>102</v>
      </c>
      <c r="P1220" s="17">
        <v>0</v>
      </c>
      <c r="Q1220" s="16">
        <v>0</v>
      </c>
      <c r="R1220" s="16">
        <v>33025</v>
      </c>
      <c r="S1220" s="16">
        <f t="shared" si="273"/>
        <v>33025</v>
      </c>
      <c r="T1220" s="16">
        <v>0</v>
      </c>
      <c r="U1220" s="16">
        <v>0</v>
      </c>
      <c r="V1220" s="16">
        <f t="shared" si="274"/>
        <v>33025</v>
      </c>
      <c r="W1220" s="79">
        <f t="shared" si="275"/>
        <v>6.7871953065591476E-4</v>
      </c>
      <c r="X1220" s="75">
        <f t="shared" si="276"/>
        <v>30542.38</v>
      </c>
      <c r="Y1220" s="75">
        <f t="shared" si="277"/>
        <v>107.92</v>
      </c>
      <c r="Z1220" s="82">
        <f t="shared" si="278"/>
        <v>30650.3</v>
      </c>
    </row>
    <row r="1221" spans="1:26" s="5" customFormat="1" ht="15" x14ac:dyDescent="0.2">
      <c r="A1221" s="37">
        <v>1218</v>
      </c>
      <c r="B1221" s="177">
        <v>5.2</v>
      </c>
      <c r="C1221" s="177" t="s">
        <v>205</v>
      </c>
      <c r="D1221" s="37" t="s">
        <v>453</v>
      </c>
      <c r="E1221" s="66" t="s">
        <v>614</v>
      </c>
      <c r="F1221" s="66" t="s">
        <v>45</v>
      </c>
      <c r="G1221" s="38" t="s">
        <v>183</v>
      </c>
      <c r="H1221" s="46">
        <v>0.43</v>
      </c>
      <c r="I1221" s="67" t="s">
        <v>184</v>
      </c>
      <c r="J1221" s="16">
        <v>75000</v>
      </c>
      <c r="K1221" s="16">
        <v>32012.31</v>
      </c>
      <c r="L1221" s="61" t="s">
        <v>102</v>
      </c>
      <c r="M1221" s="61" t="s">
        <v>102</v>
      </c>
      <c r="N1221" s="61" t="s">
        <v>102</v>
      </c>
      <c r="O1221" s="61" t="s">
        <v>102</v>
      </c>
      <c r="P1221" s="17">
        <v>0</v>
      </c>
      <c r="Q1221" s="16">
        <v>0</v>
      </c>
      <c r="R1221" s="16">
        <v>32012.31</v>
      </c>
      <c r="S1221" s="16">
        <f t="shared" si="273"/>
        <v>32012.31</v>
      </c>
      <c r="T1221" s="16">
        <v>0</v>
      </c>
      <c r="U1221" s="16">
        <v>0</v>
      </c>
      <c r="V1221" s="16">
        <f t="shared" si="274"/>
        <v>32012.31</v>
      </c>
      <c r="W1221" s="79">
        <f t="shared" si="275"/>
        <v>6.579070406786267E-4</v>
      </c>
      <c r="X1221" s="75">
        <f t="shared" si="276"/>
        <v>29605.82</v>
      </c>
      <c r="Y1221" s="75">
        <f t="shared" si="277"/>
        <v>104.61</v>
      </c>
      <c r="Z1221" s="82">
        <f t="shared" si="278"/>
        <v>29710.43</v>
      </c>
    </row>
    <row r="1222" spans="1:26" s="5" customFormat="1" ht="15" x14ac:dyDescent="0.2">
      <c r="A1222" s="37">
        <v>1219</v>
      </c>
      <c r="B1222" s="177">
        <v>5.2</v>
      </c>
      <c r="C1222" s="177" t="s">
        <v>205</v>
      </c>
      <c r="D1222" s="37" t="s">
        <v>453</v>
      </c>
      <c r="E1222" s="66" t="s">
        <v>614</v>
      </c>
      <c r="F1222" s="66" t="s">
        <v>45</v>
      </c>
      <c r="G1222" s="38" t="s">
        <v>183</v>
      </c>
      <c r="H1222" s="46">
        <v>0.14000000000000001</v>
      </c>
      <c r="I1222" s="67" t="s">
        <v>184</v>
      </c>
      <c r="J1222" s="16">
        <v>75000</v>
      </c>
      <c r="K1222" s="16">
        <v>10405.99</v>
      </c>
      <c r="L1222" s="61" t="s">
        <v>102</v>
      </c>
      <c r="M1222" s="61" t="s">
        <v>102</v>
      </c>
      <c r="N1222" s="61" t="s">
        <v>102</v>
      </c>
      <c r="O1222" s="61" t="s">
        <v>102</v>
      </c>
      <c r="P1222" s="17">
        <v>0</v>
      </c>
      <c r="Q1222" s="16">
        <v>0</v>
      </c>
      <c r="R1222" s="16">
        <v>10405.99</v>
      </c>
      <c r="S1222" s="16">
        <f t="shared" si="273"/>
        <v>10405.99</v>
      </c>
      <c r="T1222" s="16">
        <v>0</v>
      </c>
      <c r="U1222" s="16">
        <v>0</v>
      </c>
      <c r="V1222" s="16">
        <f t="shared" si="274"/>
        <v>10405.99</v>
      </c>
      <c r="W1222" s="79">
        <f t="shared" si="275"/>
        <v>2.1386067066798311E-4</v>
      </c>
      <c r="X1222" s="75">
        <f t="shared" si="276"/>
        <v>9623.73</v>
      </c>
      <c r="Y1222" s="75">
        <f t="shared" si="277"/>
        <v>34</v>
      </c>
      <c r="Z1222" s="82">
        <f t="shared" si="278"/>
        <v>9657.73</v>
      </c>
    </row>
    <row r="1223" spans="1:26" s="5" customFormat="1" ht="15" x14ac:dyDescent="0.2">
      <c r="A1223" s="37">
        <v>1220</v>
      </c>
      <c r="B1223" s="177">
        <v>5.2</v>
      </c>
      <c r="C1223" s="177" t="s">
        <v>205</v>
      </c>
      <c r="D1223" s="37" t="s">
        <v>453</v>
      </c>
      <c r="E1223" s="66" t="s">
        <v>615</v>
      </c>
      <c r="F1223" s="66" t="s">
        <v>45</v>
      </c>
      <c r="G1223" s="38" t="s">
        <v>183</v>
      </c>
      <c r="H1223" s="46">
        <v>0.05</v>
      </c>
      <c r="I1223" s="67" t="s">
        <v>184</v>
      </c>
      <c r="J1223" s="16">
        <v>75000</v>
      </c>
      <c r="K1223" s="16">
        <v>3617.41</v>
      </c>
      <c r="L1223" s="61" t="s">
        <v>102</v>
      </c>
      <c r="M1223" s="61" t="s">
        <v>102</v>
      </c>
      <c r="N1223" s="61" t="s">
        <v>102</v>
      </c>
      <c r="O1223" s="61" t="s">
        <v>102</v>
      </c>
      <c r="P1223" s="17">
        <v>0</v>
      </c>
      <c r="Q1223" s="16">
        <v>0</v>
      </c>
      <c r="R1223" s="16">
        <v>3617.41</v>
      </c>
      <c r="S1223" s="16">
        <f t="shared" si="273"/>
        <v>3617.41</v>
      </c>
      <c r="T1223" s="16">
        <v>0</v>
      </c>
      <c r="U1223" s="16">
        <v>0</v>
      </c>
      <c r="V1223" s="16">
        <f t="shared" si="274"/>
        <v>3617.41</v>
      </c>
      <c r="W1223" s="79">
        <f t="shared" si="275"/>
        <v>7.4343885462225964E-5</v>
      </c>
      <c r="X1223" s="75">
        <f t="shared" si="276"/>
        <v>3345.47</v>
      </c>
      <c r="Y1223" s="75">
        <f t="shared" si="277"/>
        <v>11.82</v>
      </c>
      <c r="Z1223" s="82">
        <f t="shared" si="278"/>
        <v>3357.29</v>
      </c>
    </row>
    <row r="1224" spans="1:26" s="5" customFormat="1" ht="15" x14ac:dyDescent="0.2">
      <c r="A1224" s="37">
        <v>1221</v>
      </c>
      <c r="B1224" s="177">
        <v>5.2</v>
      </c>
      <c r="C1224" s="177" t="s">
        <v>205</v>
      </c>
      <c r="D1224" s="37" t="s">
        <v>453</v>
      </c>
      <c r="E1224" s="66" t="s">
        <v>616</v>
      </c>
      <c r="F1224" s="66" t="s">
        <v>45</v>
      </c>
      <c r="G1224" s="38" t="s">
        <v>183</v>
      </c>
      <c r="H1224" s="46">
        <v>0.09</v>
      </c>
      <c r="I1224" s="67" t="s">
        <v>184</v>
      </c>
      <c r="J1224" s="16">
        <v>75000</v>
      </c>
      <c r="K1224" s="16">
        <v>7020.51</v>
      </c>
      <c r="L1224" s="61" t="s">
        <v>102</v>
      </c>
      <c r="M1224" s="61" t="s">
        <v>102</v>
      </c>
      <c r="N1224" s="61" t="s">
        <v>102</v>
      </c>
      <c r="O1224" s="61" t="s">
        <v>102</v>
      </c>
      <c r="P1224" s="17">
        <v>0</v>
      </c>
      <c r="Q1224" s="16">
        <v>0</v>
      </c>
      <c r="R1224" s="16">
        <v>7020.51</v>
      </c>
      <c r="S1224" s="16">
        <f t="shared" si="273"/>
        <v>7020.51</v>
      </c>
      <c r="T1224" s="16">
        <v>0</v>
      </c>
      <c r="U1224" s="16">
        <v>0</v>
      </c>
      <c r="V1224" s="16">
        <f t="shared" si="274"/>
        <v>7020.51</v>
      </c>
      <c r="W1224" s="79">
        <f t="shared" si="275"/>
        <v>1.4428333844557627E-4</v>
      </c>
      <c r="X1224" s="75">
        <f t="shared" si="276"/>
        <v>6492.75</v>
      </c>
      <c r="Y1224" s="75">
        <f t="shared" si="277"/>
        <v>22.94</v>
      </c>
      <c r="Z1224" s="82">
        <f t="shared" si="278"/>
        <v>6515.69</v>
      </c>
    </row>
    <row r="1225" spans="1:26" s="5" customFormat="1" ht="15" x14ac:dyDescent="0.2">
      <c r="A1225" s="37">
        <v>1222</v>
      </c>
      <c r="B1225" s="177">
        <v>5.2</v>
      </c>
      <c r="C1225" s="177" t="s">
        <v>205</v>
      </c>
      <c r="D1225" s="37" t="s">
        <v>453</v>
      </c>
      <c r="E1225" s="66" t="s">
        <v>617</v>
      </c>
      <c r="F1225" s="66" t="s">
        <v>45</v>
      </c>
      <c r="G1225" s="38" t="s">
        <v>183</v>
      </c>
      <c r="H1225" s="46">
        <v>0.16</v>
      </c>
      <c r="I1225" s="67" t="s">
        <v>184</v>
      </c>
      <c r="J1225" s="16">
        <v>75000</v>
      </c>
      <c r="K1225" s="16">
        <v>11839.19</v>
      </c>
      <c r="L1225" s="61" t="s">
        <v>102</v>
      </c>
      <c r="M1225" s="61" t="s">
        <v>102</v>
      </c>
      <c r="N1225" s="61" t="s">
        <v>102</v>
      </c>
      <c r="O1225" s="61" t="s">
        <v>102</v>
      </c>
      <c r="P1225" s="17">
        <v>0</v>
      </c>
      <c r="Q1225" s="16">
        <v>0</v>
      </c>
      <c r="R1225" s="16">
        <v>11839.19</v>
      </c>
      <c r="S1225" s="16">
        <f t="shared" si="273"/>
        <v>11839.19</v>
      </c>
      <c r="T1225" s="16">
        <v>0</v>
      </c>
      <c r="U1225" s="16">
        <v>0</v>
      </c>
      <c r="V1225" s="16">
        <f t="shared" si="274"/>
        <v>11839.19</v>
      </c>
      <c r="W1225" s="79">
        <f t="shared" si="275"/>
        <v>2.4331535140488113E-4</v>
      </c>
      <c r="X1225" s="75">
        <f t="shared" si="276"/>
        <v>10949.19</v>
      </c>
      <c r="Y1225" s="75">
        <f t="shared" si="277"/>
        <v>38.69</v>
      </c>
      <c r="Z1225" s="82">
        <f t="shared" si="278"/>
        <v>10987.880000000001</v>
      </c>
    </row>
    <row r="1226" spans="1:26" s="5" customFormat="1" ht="15" x14ac:dyDescent="0.2">
      <c r="A1226" s="37">
        <v>1223</v>
      </c>
      <c r="B1226" s="177">
        <v>5.2</v>
      </c>
      <c r="C1226" s="177" t="s">
        <v>205</v>
      </c>
      <c r="D1226" s="37" t="s">
        <v>453</v>
      </c>
      <c r="E1226" s="66" t="s">
        <v>618</v>
      </c>
      <c r="F1226" s="66" t="s">
        <v>45</v>
      </c>
      <c r="G1226" s="38" t="s">
        <v>183</v>
      </c>
      <c r="H1226" s="46">
        <v>0.09</v>
      </c>
      <c r="I1226" s="67" t="s">
        <v>184</v>
      </c>
      <c r="J1226" s="16">
        <v>75000</v>
      </c>
      <c r="K1226" s="16">
        <v>6627.39</v>
      </c>
      <c r="L1226" s="61" t="s">
        <v>102</v>
      </c>
      <c r="M1226" s="61" t="s">
        <v>102</v>
      </c>
      <c r="N1226" s="61" t="s">
        <v>102</v>
      </c>
      <c r="O1226" s="61" t="s">
        <v>102</v>
      </c>
      <c r="P1226" s="17">
        <v>0</v>
      </c>
      <c r="Q1226" s="16">
        <v>0</v>
      </c>
      <c r="R1226" s="16">
        <v>6627.39</v>
      </c>
      <c r="S1226" s="16">
        <f t="shared" si="273"/>
        <v>6627.39</v>
      </c>
      <c r="T1226" s="16">
        <v>0</v>
      </c>
      <c r="U1226" s="16">
        <v>0</v>
      </c>
      <c r="V1226" s="16">
        <f t="shared" si="274"/>
        <v>6627.39</v>
      </c>
      <c r="W1226" s="79">
        <f t="shared" si="275"/>
        <v>1.3620405844886306E-4</v>
      </c>
      <c r="X1226" s="75">
        <f t="shared" si="276"/>
        <v>6129.18</v>
      </c>
      <c r="Y1226" s="75">
        <f t="shared" si="277"/>
        <v>21.66</v>
      </c>
      <c r="Z1226" s="82">
        <f t="shared" si="278"/>
        <v>6150.84</v>
      </c>
    </row>
    <row r="1227" spans="1:26" s="5" customFormat="1" ht="15" x14ac:dyDescent="0.2">
      <c r="A1227" s="37">
        <v>1224</v>
      </c>
      <c r="B1227" s="177">
        <v>5.2</v>
      </c>
      <c r="C1227" s="177" t="s">
        <v>205</v>
      </c>
      <c r="D1227" s="37" t="s">
        <v>453</v>
      </c>
      <c r="E1227" s="66" t="s">
        <v>619</v>
      </c>
      <c r="F1227" s="66" t="s">
        <v>45</v>
      </c>
      <c r="G1227" s="38" t="s">
        <v>183</v>
      </c>
      <c r="H1227" s="46">
        <v>0.19</v>
      </c>
      <c r="I1227" s="67" t="s">
        <v>184</v>
      </c>
      <c r="J1227" s="16">
        <v>75000</v>
      </c>
      <c r="K1227" s="16">
        <v>14535.55</v>
      </c>
      <c r="L1227" s="61" t="s">
        <v>102</v>
      </c>
      <c r="M1227" s="61" t="s">
        <v>102</v>
      </c>
      <c r="N1227" s="61" t="s">
        <v>102</v>
      </c>
      <c r="O1227" s="61" t="s">
        <v>102</v>
      </c>
      <c r="P1227" s="17">
        <v>0</v>
      </c>
      <c r="Q1227" s="16">
        <v>0</v>
      </c>
      <c r="R1227" s="16">
        <v>14535.55</v>
      </c>
      <c r="S1227" s="16">
        <f t="shared" si="273"/>
        <v>14535.55</v>
      </c>
      <c r="T1227" s="16">
        <v>0</v>
      </c>
      <c r="U1227" s="16">
        <v>0</v>
      </c>
      <c r="V1227" s="16">
        <f t="shared" si="274"/>
        <v>14535.55</v>
      </c>
      <c r="W1227" s="79">
        <f t="shared" si="275"/>
        <v>2.9873010367374958E-4</v>
      </c>
      <c r="X1227" s="75">
        <f t="shared" si="276"/>
        <v>13442.85</v>
      </c>
      <c r="Y1227" s="75">
        <f t="shared" si="277"/>
        <v>47.5</v>
      </c>
      <c r="Z1227" s="82">
        <f t="shared" si="278"/>
        <v>13490.35</v>
      </c>
    </row>
    <row r="1228" spans="1:26" s="5" customFormat="1" ht="15" x14ac:dyDescent="0.2">
      <c r="A1228" s="37">
        <v>1225</v>
      </c>
      <c r="B1228" s="177">
        <v>5.2</v>
      </c>
      <c r="C1228" s="177" t="s">
        <v>205</v>
      </c>
      <c r="D1228" s="37" t="s">
        <v>453</v>
      </c>
      <c r="E1228" s="66" t="s">
        <v>620</v>
      </c>
      <c r="F1228" s="66" t="s">
        <v>45</v>
      </c>
      <c r="G1228" s="38" t="s">
        <v>183</v>
      </c>
      <c r="H1228" s="46">
        <v>0.11</v>
      </c>
      <c r="I1228" s="67" t="s">
        <v>184</v>
      </c>
      <c r="J1228" s="16">
        <v>75000</v>
      </c>
      <c r="K1228" s="16">
        <v>8429.31</v>
      </c>
      <c r="L1228" s="61" t="s">
        <v>102</v>
      </c>
      <c r="M1228" s="61" t="s">
        <v>102</v>
      </c>
      <c r="N1228" s="61" t="s">
        <v>102</v>
      </c>
      <c r="O1228" s="61" t="s">
        <v>102</v>
      </c>
      <c r="P1228" s="17">
        <v>0</v>
      </c>
      <c r="Q1228" s="16">
        <v>0</v>
      </c>
      <c r="R1228" s="16">
        <v>8429.31</v>
      </c>
      <c r="S1228" s="16">
        <f t="shared" si="273"/>
        <v>8429.31</v>
      </c>
      <c r="T1228" s="16">
        <v>0</v>
      </c>
      <c r="U1228" s="16">
        <v>0</v>
      </c>
      <c r="V1228" s="16">
        <f t="shared" si="274"/>
        <v>8429.31</v>
      </c>
      <c r="W1228" s="79">
        <f t="shared" si="275"/>
        <v>1.7323655796981706E-4</v>
      </c>
      <c r="X1228" s="75">
        <f t="shared" si="276"/>
        <v>7795.65</v>
      </c>
      <c r="Y1228" s="75">
        <f t="shared" si="277"/>
        <v>27.54</v>
      </c>
      <c r="Z1228" s="82">
        <f t="shared" si="278"/>
        <v>7823.19</v>
      </c>
    </row>
    <row r="1229" spans="1:26" s="5" customFormat="1" ht="15" x14ac:dyDescent="0.2">
      <c r="A1229" s="37">
        <v>1226</v>
      </c>
      <c r="B1229" s="177">
        <v>5.2</v>
      </c>
      <c r="C1229" s="177" t="s">
        <v>205</v>
      </c>
      <c r="D1229" s="37" t="s">
        <v>453</v>
      </c>
      <c r="E1229" s="66" t="s">
        <v>621</v>
      </c>
      <c r="F1229" s="66" t="s">
        <v>45</v>
      </c>
      <c r="G1229" s="38" t="s">
        <v>183</v>
      </c>
      <c r="H1229" s="46">
        <v>0.1</v>
      </c>
      <c r="I1229" s="67" t="s">
        <v>184</v>
      </c>
      <c r="J1229" s="16">
        <v>75000</v>
      </c>
      <c r="K1229" s="16">
        <v>7204.51</v>
      </c>
      <c r="L1229" s="61" t="s">
        <v>102</v>
      </c>
      <c r="M1229" s="61" t="s">
        <v>102</v>
      </c>
      <c r="N1229" s="61" t="s">
        <v>102</v>
      </c>
      <c r="O1229" s="61" t="s">
        <v>102</v>
      </c>
      <c r="P1229" s="17">
        <v>0</v>
      </c>
      <c r="Q1229" s="16">
        <v>0</v>
      </c>
      <c r="R1229" s="16">
        <v>7204.51</v>
      </c>
      <c r="S1229" s="16">
        <f t="shared" si="273"/>
        <v>7204.51</v>
      </c>
      <c r="T1229" s="16">
        <v>0</v>
      </c>
      <c r="U1229" s="16">
        <v>0</v>
      </c>
      <c r="V1229" s="16">
        <f t="shared" si="274"/>
        <v>7204.51</v>
      </c>
      <c r="W1229" s="79">
        <f t="shared" si="275"/>
        <v>1.4806484922954866E-4</v>
      </c>
      <c r="X1229" s="75">
        <f t="shared" si="276"/>
        <v>6662.92</v>
      </c>
      <c r="Y1229" s="75">
        <f t="shared" si="277"/>
        <v>23.54</v>
      </c>
      <c r="Z1229" s="82">
        <f t="shared" si="278"/>
        <v>6686.46</v>
      </c>
    </row>
    <row r="1230" spans="1:26" s="5" customFormat="1" ht="15" x14ac:dyDescent="0.2">
      <c r="A1230" s="37">
        <v>1227</v>
      </c>
      <c r="B1230" s="177">
        <v>5.2</v>
      </c>
      <c r="C1230" s="177" t="s">
        <v>205</v>
      </c>
      <c r="D1230" s="37" t="s">
        <v>453</v>
      </c>
      <c r="E1230" s="66" t="s">
        <v>622</v>
      </c>
      <c r="F1230" s="66" t="s">
        <v>45</v>
      </c>
      <c r="G1230" s="38" t="s">
        <v>183</v>
      </c>
      <c r="H1230" s="46">
        <v>0.23</v>
      </c>
      <c r="I1230" s="67" t="s">
        <v>184</v>
      </c>
      <c r="J1230" s="16">
        <v>75000</v>
      </c>
      <c r="K1230" s="16">
        <v>17152.64</v>
      </c>
      <c r="L1230" s="61" t="s">
        <v>102</v>
      </c>
      <c r="M1230" s="61" t="s">
        <v>102</v>
      </c>
      <c r="N1230" s="61" t="s">
        <v>102</v>
      </c>
      <c r="O1230" s="61" t="s">
        <v>102</v>
      </c>
      <c r="P1230" s="17">
        <v>0</v>
      </c>
      <c r="Q1230" s="16">
        <v>0</v>
      </c>
      <c r="R1230" s="16">
        <v>17152.64</v>
      </c>
      <c r="S1230" s="16">
        <f t="shared" si="273"/>
        <v>17152.64</v>
      </c>
      <c r="T1230" s="16">
        <v>0</v>
      </c>
      <c r="U1230" s="16">
        <v>0</v>
      </c>
      <c r="V1230" s="16">
        <f t="shared" si="274"/>
        <v>17152.64</v>
      </c>
      <c r="W1230" s="79">
        <f t="shared" si="275"/>
        <v>3.5251572355215349E-4</v>
      </c>
      <c r="X1230" s="75">
        <f t="shared" si="276"/>
        <v>15863.21</v>
      </c>
      <c r="Y1230" s="75">
        <f t="shared" si="277"/>
        <v>56.05</v>
      </c>
      <c r="Z1230" s="82">
        <f t="shared" si="278"/>
        <v>15919.259999999998</v>
      </c>
    </row>
    <row r="1231" spans="1:26" s="5" customFormat="1" ht="15" x14ac:dyDescent="0.2">
      <c r="A1231" s="37">
        <v>1228</v>
      </c>
      <c r="B1231" s="177">
        <v>5.2</v>
      </c>
      <c r="C1231" s="177" t="s">
        <v>205</v>
      </c>
      <c r="D1231" s="37" t="s">
        <v>453</v>
      </c>
      <c r="E1231" s="66" t="s">
        <v>623</v>
      </c>
      <c r="F1231" s="66" t="s">
        <v>45</v>
      </c>
      <c r="G1231" s="38" t="s">
        <v>183</v>
      </c>
      <c r="H1231" s="46">
        <v>0.13</v>
      </c>
      <c r="I1231" s="67" t="s">
        <v>184</v>
      </c>
      <c r="J1231" s="16">
        <v>75000</v>
      </c>
      <c r="K1231" s="16">
        <v>10082.879999999999</v>
      </c>
      <c r="L1231" s="61" t="s">
        <v>102</v>
      </c>
      <c r="M1231" s="61" t="s">
        <v>102</v>
      </c>
      <c r="N1231" s="61" t="s">
        <v>102</v>
      </c>
      <c r="O1231" s="61" t="s">
        <v>102</v>
      </c>
      <c r="P1231" s="17">
        <v>0</v>
      </c>
      <c r="Q1231" s="16">
        <v>0</v>
      </c>
      <c r="R1231" s="16">
        <v>10082.879999999999</v>
      </c>
      <c r="S1231" s="16">
        <f t="shared" si="273"/>
        <v>10082.879999999999</v>
      </c>
      <c r="T1231" s="16">
        <v>0</v>
      </c>
      <c r="U1231" s="16">
        <v>0</v>
      </c>
      <c r="V1231" s="16">
        <f t="shared" si="274"/>
        <v>10082.879999999999</v>
      </c>
      <c r="W1231" s="79">
        <f t="shared" si="275"/>
        <v>2.072202144211933E-4</v>
      </c>
      <c r="X1231" s="75">
        <f t="shared" si="276"/>
        <v>9324.91</v>
      </c>
      <c r="Y1231" s="75">
        <f t="shared" si="277"/>
        <v>32.950000000000003</v>
      </c>
      <c r="Z1231" s="82">
        <f t="shared" si="278"/>
        <v>9357.86</v>
      </c>
    </row>
    <row r="1232" spans="1:26" s="5" customFormat="1" ht="15" x14ac:dyDescent="0.2">
      <c r="A1232" s="37">
        <v>1229</v>
      </c>
      <c r="B1232" s="177">
        <v>5.2</v>
      </c>
      <c r="C1232" s="177" t="s">
        <v>205</v>
      </c>
      <c r="D1232" s="37" t="s">
        <v>453</v>
      </c>
      <c r="E1232" s="66" t="s">
        <v>624</v>
      </c>
      <c r="F1232" s="66" t="s">
        <v>45</v>
      </c>
      <c r="G1232" s="38" t="s">
        <v>183</v>
      </c>
      <c r="H1232" s="46">
        <v>0.11</v>
      </c>
      <c r="I1232" s="67" t="s">
        <v>184</v>
      </c>
      <c r="J1232" s="16">
        <v>75000</v>
      </c>
      <c r="K1232" s="16">
        <v>8611.09</v>
      </c>
      <c r="L1232" s="61" t="s">
        <v>102</v>
      </c>
      <c r="M1232" s="61" t="s">
        <v>102</v>
      </c>
      <c r="N1232" s="61" t="s">
        <v>102</v>
      </c>
      <c r="O1232" s="61" t="s">
        <v>102</v>
      </c>
      <c r="P1232" s="17">
        <v>0</v>
      </c>
      <c r="Q1232" s="16">
        <v>0</v>
      </c>
      <c r="R1232" s="16">
        <v>8611.09</v>
      </c>
      <c r="S1232" s="16">
        <f t="shared" si="273"/>
        <v>8611.09</v>
      </c>
      <c r="T1232" s="16">
        <v>0</v>
      </c>
      <c r="U1232" s="16">
        <v>0</v>
      </c>
      <c r="V1232" s="16">
        <f t="shared" si="274"/>
        <v>8611.09</v>
      </c>
      <c r="W1232" s="79">
        <f t="shared" si="275"/>
        <v>1.7697244400411327E-4</v>
      </c>
      <c r="X1232" s="75">
        <f t="shared" si="276"/>
        <v>7963.76</v>
      </c>
      <c r="Y1232" s="75">
        <f t="shared" si="277"/>
        <v>28.14</v>
      </c>
      <c r="Z1232" s="82">
        <f t="shared" si="278"/>
        <v>7991.9000000000005</v>
      </c>
    </row>
    <row r="1233" spans="1:26" s="5" customFormat="1" ht="15" x14ac:dyDescent="0.2">
      <c r="A1233" s="37">
        <v>1230</v>
      </c>
      <c r="B1233" s="177">
        <v>5.2</v>
      </c>
      <c r="C1233" s="177" t="s">
        <v>205</v>
      </c>
      <c r="D1233" s="37" t="s">
        <v>453</v>
      </c>
      <c r="E1233" s="66" t="s">
        <v>624</v>
      </c>
      <c r="F1233" s="66" t="s">
        <v>45</v>
      </c>
      <c r="G1233" s="38" t="s">
        <v>183</v>
      </c>
      <c r="H1233" s="46">
        <v>0.24</v>
      </c>
      <c r="I1233" s="67" t="s">
        <v>184</v>
      </c>
      <c r="J1233" s="16">
        <v>75000</v>
      </c>
      <c r="K1233" s="16">
        <v>18255.48</v>
      </c>
      <c r="L1233" s="61" t="s">
        <v>102</v>
      </c>
      <c r="M1233" s="61" t="s">
        <v>102</v>
      </c>
      <c r="N1233" s="61" t="s">
        <v>102</v>
      </c>
      <c r="O1233" s="61" t="s">
        <v>102</v>
      </c>
      <c r="P1233" s="17">
        <v>0</v>
      </c>
      <c r="Q1233" s="16">
        <v>0</v>
      </c>
      <c r="R1233" s="16">
        <v>18255.48</v>
      </c>
      <c r="S1233" s="16">
        <f t="shared" si="273"/>
        <v>18255.48</v>
      </c>
      <c r="T1233" s="16">
        <v>0</v>
      </c>
      <c r="U1233" s="16">
        <v>0</v>
      </c>
      <c r="V1233" s="16">
        <f t="shared" si="274"/>
        <v>18255.48</v>
      </c>
      <c r="W1233" s="79">
        <f t="shared" si="275"/>
        <v>3.7518094829669759E-4</v>
      </c>
      <c r="X1233" s="75">
        <f t="shared" si="276"/>
        <v>16883.14</v>
      </c>
      <c r="Y1233" s="75">
        <f t="shared" si="277"/>
        <v>59.65</v>
      </c>
      <c r="Z1233" s="82">
        <f t="shared" si="278"/>
        <v>16942.79</v>
      </c>
    </row>
    <row r="1234" spans="1:26" s="5" customFormat="1" ht="15" x14ac:dyDescent="0.2">
      <c r="A1234" s="37">
        <v>1231</v>
      </c>
      <c r="B1234" s="177">
        <v>5.2</v>
      </c>
      <c r="C1234" s="177" t="s">
        <v>205</v>
      </c>
      <c r="D1234" s="37" t="s">
        <v>453</v>
      </c>
      <c r="E1234" s="66" t="s">
        <v>625</v>
      </c>
      <c r="F1234" s="66" t="s">
        <v>45</v>
      </c>
      <c r="G1234" s="38" t="s">
        <v>183</v>
      </c>
      <c r="H1234" s="46">
        <v>0.11</v>
      </c>
      <c r="I1234" s="67" t="s">
        <v>184</v>
      </c>
      <c r="J1234" s="16">
        <v>75000</v>
      </c>
      <c r="K1234" s="16">
        <v>8113.94</v>
      </c>
      <c r="L1234" s="61" t="s">
        <v>102</v>
      </c>
      <c r="M1234" s="61" t="s">
        <v>102</v>
      </c>
      <c r="N1234" s="61" t="s">
        <v>102</v>
      </c>
      <c r="O1234" s="61" t="s">
        <v>102</v>
      </c>
      <c r="P1234" s="17">
        <v>0</v>
      </c>
      <c r="Q1234" s="16">
        <v>0</v>
      </c>
      <c r="R1234" s="16">
        <v>8113.94</v>
      </c>
      <c r="S1234" s="16">
        <f t="shared" si="273"/>
        <v>8113.94</v>
      </c>
      <c r="T1234" s="16">
        <v>0</v>
      </c>
      <c r="U1234" s="16">
        <v>0</v>
      </c>
      <c r="V1234" s="16">
        <f t="shared" si="274"/>
        <v>8113.94</v>
      </c>
      <c r="W1234" s="79">
        <f t="shared" si="275"/>
        <v>1.6675517179622263E-4</v>
      </c>
      <c r="X1234" s="75">
        <f t="shared" si="276"/>
        <v>7503.98</v>
      </c>
      <c r="Y1234" s="75">
        <f t="shared" si="277"/>
        <v>26.51</v>
      </c>
      <c r="Z1234" s="82">
        <f t="shared" si="278"/>
        <v>7530.49</v>
      </c>
    </row>
    <row r="1235" spans="1:26" s="5" customFormat="1" ht="15" x14ac:dyDescent="0.2">
      <c r="A1235" s="37">
        <v>1232</v>
      </c>
      <c r="B1235" s="177">
        <v>5.2</v>
      </c>
      <c r="C1235" s="177" t="s">
        <v>205</v>
      </c>
      <c r="D1235" s="37" t="s">
        <v>453</v>
      </c>
      <c r="E1235" s="66" t="s">
        <v>626</v>
      </c>
      <c r="F1235" s="66" t="s">
        <v>45</v>
      </c>
      <c r="G1235" s="38" t="s">
        <v>183</v>
      </c>
      <c r="H1235" s="46">
        <v>0.19</v>
      </c>
      <c r="I1235" s="67" t="s">
        <v>184</v>
      </c>
      <c r="J1235" s="16">
        <v>75000</v>
      </c>
      <c r="K1235" s="16">
        <v>14125.6</v>
      </c>
      <c r="L1235" s="61" t="s">
        <v>102</v>
      </c>
      <c r="M1235" s="61" t="s">
        <v>102</v>
      </c>
      <c r="N1235" s="61" t="s">
        <v>102</v>
      </c>
      <c r="O1235" s="61" t="s">
        <v>102</v>
      </c>
      <c r="P1235" s="17">
        <v>0</v>
      </c>
      <c r="Q1235" s="16">
        <v>0</v>
      </c>
      <c r="R1235" s="16">
        <v>14125.6</v>
      </c>
      <c r="S1235" s="16">
        <f t="shared" si="273"/>
        <v>14125.6</v>
      </c>
      <c r="T1235" s="16">
        <v>0</v>
      </c>
      <c r="U1235" s="16">
        <v>0</v>
      </c>
      <c r="V1235" s="16">
        <f t="shared" si="274"/>
        <v>14125.6</v>
      </c>
      <c r="W1235" s="79">
        <f t="shared" si="275"/>
        <v>2.9030493875043721E-4</v>
      </c>
      <c r="X1235" s="75">
        <f t="shared" si="276"/>
        <v>13063.72</v>
      </c>
      <c r="Y1235" s="75">
        <f t="shared" si="277"/>
        <v>46.16</v>
      </c>
      <c r="Z1235" s="82">
        <f t="shared" si="278"/>
        <v>13109.88</v>
      </c>
    </row>
    <row r="1236" spans="1:26" s="5" customFormat="1" ht="15" x14ac:dyDescent="0.2">
      <c r="A1236" s="37">
        <v>1233</v>
      </c>
      <c r="B1236" s="177">
        <v>5.2</v>
      </c>
      <c r="C1236" s="177" t="s">
        <v>205</v>
      </c>
      <c r="D1236" s="37" t="s">
        <v>453</v>
      </c>
      <c r="E1236" s="66" t="s">
        <v>627</v>
      </c>
      <c r="F1236" s="66" t="s">
        <v>45</v>
      </c>
      <c r="G1236" s="38" t="s">
        <v>183</v>
      </c>
      <c r="H1236" s="46">
        <v>0.33</v>
      </c>
      <c r="I1236" s="67" t="s">
        <v>184</v>
      </c>
      <c r="J1236" s="16">
        <v>75000</v>
      </c>
      <c r="K1236" s="16">
        <v>25010.240000000002</v>
      </c>
      <c r="L1236" s="61" t="s">
        <v>102</v>
      </c>
      <c r="M1236" s="61" t="s">
        <v>102</v>
      </c>
      <c r="N1236" s="61" t="s">
        <v>102</v>
      </c>
      <c r="O1236" s="61" t="s">
        <v>102</v>
      </c>
      <c r="P1236" s="17">
        <v>0</v>
      </c>
      <c r="Q1236" s="16">
        <v>0</v>
      </c>
      <c r="R1236" s="16">
        <v>25010.240000000002</v>
      </c>
      <c r="S1236" s="16">
        <f t="shared" si="273"/>
        <v>25010.240000000002</v>
      </c>
      <c r="T1236" s="16">
        <v>0</v>
      </c>
      <c r="U1236" s="16">
        <v>0</v>
      </c>
      <c r="V1236" s="16">
        <f t="shared" si="274"/>
        <v>25010.240000000002</v>
      </c>
      <c r="W1236" s="79">
        <f t="shared" si="275"/>
        <v>5.1400267537900939E-4</v>
      </c>
      <c r="X1236" s="75">
        <f t="shared" si="276"/>
        <v>23130.12</v>
      </c>
      <c r="Y1236" s="75">
        <f t="shared" si="277"/>
        <v>81.73</v>
      </c>
      <c r="Z1236" s="82">
        <f t="shared" si="278"/>
        <v>23211.85</v>
      </c>
    </row>
    <row r="1237" spans="1:26" s="5" customFormat="1" ht="15" x14ac:dyDescent="0.2">
      <c r="A1237" s="37">
        <v>1234</v>
      </c>
      <c r="B1237" s="177">
        <v>5.2</v>
      </c>
      <c r="C1237" s="177" t="s">
        <v>205</v>
      </c>
      <c r="D1237" s="37" t="s">
        <v>453</v>
      </c>
      <c r="E1237" s="66" t="s">
        <v>628</v>
      </c>
      <c r="F1237" s="66" t="s">
        <v>45</v>
      </c>
      <c r="G1237" s="38" t="s">
        <v>183</v>
      </c>
      <c r="H1237" s="46">
        <v>0.02</v>
      </c>
      <c r="I1237" s="67" t="s">
        <v>184</v>
      </c>
      <c r="J1237" s="16">
        <v>75000</v>
      </c>
      <c r="K1237" s="16">
        <v>1291.32</v>
      </c>
      <c r="L1237" s="61" t="s">
        <v>102</v>
      </c>
      <c r="M1237" s="61" t="s">
        <v>102</v>
      </c>
      <c r="N1237" s="61" t="s">
        <v>102</v>
      </c>
      <c r="O1237" s="61" t="s">
        <v>102</v>
      </c>
      <c r="P1237" s="17">
        <v>0</v>
      </c>
      <c r="Q1237" s="16">
        <v>0</v>
      </c>
      <c r="R1237" s="16">
        <v>1291.32</v>
      </c>
      <c r="S1237" s="16">
        <f t="shared" ref="S1237:S1251" si="279">R1237</f>
        <v>1291.32</v>
      </c>
      <c r="T1237" s="16">
        <v>0</v>
      </c>
      <c r="U1237" s="16">
        <v>0</v>
      </c>
      <c r="V1237" s="16">
        <f t="shared" ref="V1237:V1251" si="280">ROUND(S1237+T1237+U1237,2)</f>
        <v>1291.32</v>
      </c>
      <c r="W1237" s="79">
        <f t="shared" ref="W1237:W1251" si="281">V1237/($V$1418)</f>
        <v>2.6538807095430604E-5</v>
      </c>
      <c r="X1237" s="75">
        <f t="shared" ref="X1237:X1251" si="282">ROUND(W1237*($X$1),2)</f>
        <v>1194.25</v>
      </c>
      <c r="Y1237" s="75">
        <f t="shared" ref="Y1237:Y1251" si="283">ROUND(W1237*$Y$2,2)</f>
        <v>4.22</v>
      </c>
      <c r="Z1237" s="82">
        <f t="shared" ref="Z1237:Z1251" si="284">X1237+Y1237</f>
        <v>1198.47</v>
      </c>
    </row>
    <row r="1238" spans="1:26" s="5" customFormat="1" ht="15" x14ac:dyDescent="0.2">
      <c r="A1238" s="37">
        <v>1235</v>
      </c>
      <c r="B1238" s="177">
        <v>5.2</v>
      </c>
      <c r="C1238" s="177" t="s">
        <v>205</v>
      </c>
      <c r="D1238" s="37" t="s">
        <v>453</v>
      </c>
      <c r="E1238" s="66" t="s">
        <v>629</v>
      </c>
      <c r="F1238" s="66" t="s">
        <v>45</v>
      </c>
      <c r="G1238" s="38" t="s">
        <v>183</v>
      </c>
      <c r="H1238" s="46">
        <v>0.18</v>
      </c>
      <c r="I1238" s="67" t="s">
        <v>184</v>
      </c>
      <c r="J1238" s="16">
        <v>75000</v>
      </c>
      <c r="K1238" s="16">
        <v>13815.84</v>
      </c>
      <c r="L1238" s="61" t="s">
        <v>102</v>
      </c>
      <c r="M1238" s="61" t="s">
        <v>102</v>
      </c>
      <c r="N1238" s="61" t="s">
        <v>102</v>
      </c>
      <c r="O1238" s="61" t="s">
        <v>102</v>
      </c>
      <c r="P1238" s="17">
        <v>0</v>
      </c>
      <c r="Q1238" s="16">
        <v>0</v>
      </c>
      <c r="R1238" s="16">
        <v>13815.84</v>
      </c>
      <c r="S1238" s="16">
        <f t="shared" si="279"/>
        <v>13815.84</v>
      </c>
      <c r="T1238" s="16">
        <v>0</v>
      </c>
      <c r="U1238" s="16">
        <v>0</v>
      </c>
      <c r="V1238" s="16">
        <f t="shared" si="280"/>
        <v>13815.84</v>
      </c>
      <c r="W1238" s="79">
        <f t="shared" si="281"/>
        <v>2.8393884755237585E-4</v>
      </c>
      <c r="X1238" s="75">
        <f t="shared" si="282"/>
        <v>12777.25</v>
      </c>
      <c r="Y1238" s="75">
        <f t="shared" si="283"/>
        <v>45.15</v>
      </c>
      <c r="Z1238" s="82">
        <f t="shared" si="284"/>
        <v>12822.4</v>
      </c>
    </row>
    <row r="1239" spans="1:26" s="5" customFormat="1" ht="15" x14ac:dyDescent="0.2">
      <c r="A1239" s="37">
        <v>1236</v>
      </c>
      <c r="B1239" s="177">
        <v>5.2</v>
      </c>
      <c r="C1239" s="177" t="s">
        <v>205</v>
      </c>
      <c r="D1239" s="37" t="s">
        <v>453</v>
      </c>
      <c r="E1239" s="66" t="s">
        <v>630</v>
      </c>
      <c r="F1239" s="66" t="s">
        <v>45</v>
      </c>
      <c r="G1239" s="38" t="s">
        <v>183</v>
      </c>
      <c r="H1239" s="46">
        <v>0.03</v>
      </c>
      <c r="I1239" s="67" t="s">
        <v>184</v>
      </c>
      <c r="J1239" s="16">
        <v>75000</v>
      </c>
      <c r="K1239" s="16">
        <v>2067.34</v>
      </c>
      <c r="L1239" s="61" t="s">
        <v>102</v>
      </c>
      <c r="M1239" s="61" t="s">
        <v>102</v>
      </c>
      <c r="N1239" s="61" t="s">
        <v>102</v>
      </c>
      <c r="O1239" s="61" t="s">
        <v>102</v>
      </c>
      <c r="P1239" s="17">
        <v>0</v>
      </c>
      <c r="Q1239" s="16">
        <v>0</v>
      </c>
      <c r="R1239" s="16">
        <v>2067.34</v>
      </c>
      <c r="S1239" s="16">
        <f t="shared" si="279"/>
        <v>2067.34</v>
      </c>
      <c r="T1239" s="16">
        <v>0</v>
      </c>
      <c r="U1239" s="16">
        <v>0</v>
      </c>
      <c r="V1239" s="16">
        <f t="shared" si="280"/>
        <v>2067.34</v>
      </c>
      <c r="W1239" s="79">
        <f t="shared" si="281"/>
        <v>4.2487328826834178E-5</v>
      </c>
      <c r="X1239" s="75">
        <f t="shared" si="282"/>
        <v>1911.93</v>
      </c>
      <c r="Y1239" s="75">
        <f t="shared" si="283"/>
        <v>6.76</v>
      </c>
      <c r="Z1239" s="82">
        <f t="shared" si="284"/>
        <v>1918.69</v>
      </c>
    </row>
    <row r="1240" spans="1:26" s="5" customFormat="1" ht="15" x14ac:dyDescent="0.2">
      <c r="A1240" s="37">
        <v>1237</v>
      </c>
      <c r="B1240" s="177">
        <v>5.2</v>
      </c>
      <c r="C1240" s="177" t="s">
        <v>205</v>
      </c>
      <c r="D1240" s="37" t="s">
        <v>453</v>
      </c>
      <c r="E1240" s="66" t="s">
        <v>631</v>
      </c>
      <c r="F1240" s="66" t="s">
        <v>45</v>
      </c>
      <c r="G1240" s="38" t="s">
        <v>183</v>
      </c>
      <c r="H1240" s="46">
        <v>0.1</v>
      </c>
      <c r="I1240" s="67" t="s">
        <v>184</v>
      </c>
      <c r="J1240" s="16">
        <v>75000</v>
      </c>
      <c r="K1240" s="16">
        <v>7204.51</v>
      </c>
      <c r="L1240" s="61" t="s">
        <v>102</v>
      </c>
      <c r="M1240" s="61" t="s">
        <v>102</v>
      </c>
      <c r="N1240" s="61" t="s">
        <v>102</v>
      </c>
      <c r="O1240" s="61" t="s">
        <v>102</v>
      </c>
      <c r="P1240" s="17">
        <v>0</v>
      </c>
      <c r="Q1240" s="16">
        <v>0</v>
      </c>
      <c r="R1240" s="16">
        <v>7204.51</v>
      </c>
      <c r="S1240" s="16">
        <f t="shared" si="279"/>
        <v>7204.51</v>
      </c>
      <c r="T1240" s="16">
        <v>0</v>
      </c>
      <c r="U1240" s="16">
        <v>0</v>
      </c>
      <c r="V1240" s="16">
        <f t="shared" si="280"/>
        <v>7204.51</v>
      </c>
      <c r="W1240" s="79">
        <f t="shared" si="281"/>
        <v>1.4806484922954866E-4</v>
      </c>
      <c r="X1240" s="75">
        <f t="shared" si="282"/>
        <v>6662.92</v>
      </c>
      <c r="Y1240" s="75">
        <f t="shared" si="283"/>
        <v>23.54</v>
      </c>
      <c r="Z1240" s="82">
        <f t="shared" si="284"/>
        <v>6686.46</v>
      </c>
    </row>
    <row r="1241" spans="1:26" s="5" customFormat="1" ht="15" x14ac:dyDescent="0.2">
      <c r="A1241" s="37">
        <v>1238</v>
      </c>
      <c r="B1241" s="177">
        <v>5.2</v>
      </c>
      <c r="C1241" s="177" t="s">
        <v>205</v>
      </c>
      <c r="D1241" s="37" t="s">
        <v>453</v>
      </c>
      <c r="E1241" s="66" t="s">
        <v>632</v>
      </c>
      <c r="F1241" s="66" t="s">
        <v>45</v>
      </c>
      <c r="G1241" s="38" t="s">
        <v>183</v>
      </c>
      <c r="H1241" s="46">
        <v>0.17</v>
      </c>
      <c r="I1241" s="67" t="s">
        <v>184</v>
      </c>
      <c r="J1241" s="16">
        <v>75000</v>
      </c>
      <c r="K1241" s="16">
        <v>12759.7</v>
      </c>
      <c r="L1241" s="61" t="s">
        <v>102</v>
      </c>
      <c r="M1241" s="61" t="s">
        <v>102</v>
      </c>
      <c r="N1241" s="61" t="s">
        <v>102</v>
      </c>
      <c r="O1241" s="61" t="s">
        <v>102</v>
      </c>
      <c r="P1241" s="17">
        <v>0</v>
      </c>
      <c r="Q1241" s="16">
        <v>0</v>
      </c>
      <c r="R1241" s="16">
        <v>12759.7</v>
      </c>
      <c r="S1241" s="16">
        <f t="shared" si="279"/>
        <v>12759.7</v>
      </c>
      <c r="T1241" s="16">
        <v>0</v>
      </c>
      <c r="U1241" s="16">
        <v>0</v>
      </c>
      <c r="V1241" s="16">
        <f t="shared" si="280"/>
        <v>12759.7</v>
      </c>
      <c r="W1241" s="79">
        <f t="shared" si="281"/>
        <v>2.6223338668615522E-4</v>
      </c>
      <c r="X1241" s="75">
        <f t="shared" si="282"/>
        <v>11800.5</v>
      </c>
      <c r="Y1241" s="75">
        <f t="shared" si="283"/>
        <v>41.7</v>
      </c>
      <c r="Z1241" s="82">
        <f t="shared" si="284"/>
        <v>11842.2</v>
      </c>
    </row>
    <row r="1242" spans="1:26" s="5" customFormat="1" ht="15" x14ac:dyDescent="0.2">
      <c r="A1242" s="37">
        <v>1239</v>
      </c>
      <c r="B1242" s="177">
        <v>5.2</v>
      </c>
      <c r="C1242" s="177" t="s">
        <v>205</v>
      </c>
      <c r="D1242" s="37" t="s">
        <v>453</v>
      </c>
      <c r="E1242" s="66" t="s">
        <v>633</v>
      </c>
      <c r="F1242" s="66" t="s">
        <v>45</v>
      </c>
      <c r="G1242" s="38" t="s">
        <v>183</v>
      </c>
      <c r="H1242" s="46">
        <v>0.28999999999999998</v>
      </c>
      <c r="I1242" s="67" t="s">
        <v>184</v>
      </c>
      <c r="J1242" s="16">
        <v>75000</v>
      </c>
      <c r="K1242" s="16">
        <v>21495.599999999999</v>
      </c>
      <c r="L1242" s="61" t="s">
        <v>102</v>
      </c>
      <c r="M1242" s="61" t="s">
        <v>102</v>
      </c>
      <c r="N1242" s="61" t="s">
        <v>102</v>
      </c>
      <c r="O1242" s="61" t="s">
        <v>102</v>
      </c>
      <c r="P1242" s="17">
        <v>0</v>
      </c>
      <c r="Q1242" s="16">
        <v>0</v>
      </c>
      <c r="R1242" s="16">
        <v>21495.599999999999</v>
      </c>
      <c r="S1242" s="16">
        <f t="shared" si="279"/>
        <v>21495.599999999999</v>
      </c>
      <c r="T1242" s="16">
        <v>0</v>
      </c>
      <c r="U1242" s="16">
        <v>0</v>
      </c>
      <c r="V1242" s="16">
        <f t="shared" si="280"/>
        <v>21495.599999999999</v>
      </c>
      <c r="W1242" s="79">
        <f t="shared" si="281"/>
        <v>4.4177088699976625E-4</v>
      </c>
      <c r="X1242" s="75">
        <f t="shared" si="282"/>
        <v>19879.689999999999</v>
      </c>
      <c r="Y1242" s="75">
        <f t="shared" si="283"/>
        <v>70.239999999999995</v>
      </c>
      <c r="Z1242" s="82">
        <f t="shared" si="284"/>
        <v>19949.93</v>
      </c>
    </row>
    <row r="1243" spans="1:26" s="5" customFormat="1" ht="15" x14ac:dyDescent="0.2">
      <c r="A1243" s="37">
        <v>1240</v>
      </c>
      <c r="B1243" s="177">
        <v>5.2</v>
      </c>
      <c r="C1243" s="177" t="s">
        <v>205</v>
      </c>
      <c r="D1243" s="37" t="s">
        <v>453</v>
      </c>
      <c r="E1243" s="66" t="s">
        <v>634</v>
      </c>
      <c r="F1243" s="66" t="s">
        <v>45</v>
      </c>
      <c r="G1243" s="38" t="s">
        <v>183</v>
      </c>
      <c r="H1243" s="46">
        <v>0.04</v>
      </c>
      <c r="I1243" s="67" t="s">
        <v>184</v>
      </c>
      <c r="J1243" s="16">
        <v>75000</v>
      </c>
      <c r="K1243" s="16">
        <v>3323.58</v>
      </c>
      <c r="L1243" s="61" t="s">
        <v>102</v>
      </c>
      <c r="M1243" s="61" t="s">
        <v>102</v>
      </c>
      <c r="N1243" s="61" t="s">
        <v>102</v>
      </c>
      <c r="O1243" s="61" t="s">
        <v>102</v>
      </c>
      <c r="P1243" s="17">
        <v>0</v>
      </c>
      <c r="Q1243" s="16">
        <v>0</v>
      </c>
      <c r="R1243" s="16">
        <v>3323.58</v>
      </c>
      <c r="S1243" s="16">
        <f t="shared" si="279"/>
        <v>3323.58</v>
      </c>
      <c r="T1243" s="16">
        <v>0</v>
      </c>
      <c r="U1243" s="16">
        <v>0</v>
      </c>
      <c r="V1243" s="16">
        <f t="shared" si="280"/>
        <v>3323.58</v>
      </c>
      <c r="W1243" s="79">
        <f t="shared" si="281"/>
        <v>6.8305182670624833E-5</v>
      </c>
      <c r="X1243" s="75">
        <f t="shared" si="282"/>
        <v>3073.73</v>
      </c>
      <c r="Y1243" s="75">
        <f t="shared" si="283"/>
        <v>10.86</v>
      </c>
      <c r="Z1243" s="82">
        <f t="shared" si="284"/>
        <v>3084.59</v>
      </c>
    </row>
    <row r="1244" spans="1:26" s="5" customFormat="1" ht="15" x14ac:dyDescent="0.2">
      <c r="A1244" s="37">
        <v>1241</v>
      </c>
      <c r="B1244" s="177">
        <v>5.2</v>
      </c>
      <c r="C1244" s="177" t="s">
        <v>205</v>
      </c>
      <c r="D1244" s="37" t="s">
        <v>453</v>
      </c>
      <c r="E1244" s="66" t="s">
        <v>635</v>
      </c>
      <c r="F1244" s="66" t="s">
        <v>45</v>
      </c>
      <c r="G1244" s="38" t="s">
        <v>183</v>
      </c>
      <c r="H1244" s="46">
        <v>0.16</v>
      </c>
      <c r="I1244" s="67" t="s">
        <v>184</v>
      </c>
      <c r="J1244" s="16">
        <v>75000</v>
      </c>
      <c r="K1244" s="16">
        <v>12359.04</v>
      </c>
      <c r="L1244" s="61" t="s">
        <v>102</v>
      </c>
      <c r="M1244" s="61" t="s">
        <v>102</v>
      </c>
      <c r="N1244" s="61" t="s">
        <v>102</v>
      </c>
      <c r="O1244" s="61" t="s">
        <v>102</v>
      </c>
      <c r="P1244" s="17">
        <v>0</v>
      </c>
      <c r="Q1244" s="16">
        <v>0</v>
      </c>
      <c r="R1244" s="16">
        <v>12359.04</v>
      </c>
      <c r="S1244" s="16">
        <f t="shared" si="279"/>
        <v>12359.04</v>
      </c>
      <c r="T1244" s="16">
        <v>0</v>
      </c>
      <c r="U1244" s="16">
        <v>0</v>
      </c>
      <c r="V1244" s="16">
        <f t="shared" si="280"/>
        <v>12359.04</v>
      </c>
      <c r="W1244" s="79">
        <f t="shared" si="281"/>
        <v>2.5399914695405529E-4</v>
      </c>
      <c r="X1244" s="75">
        <f t="shared" si="282"/>
        <v>11429.96</v>
      </c>
      <c r="Y1244" s="75">
        <f t="shared" si="283"/>
        <v>40.39</v>
      </c>
      <c r="Z1244" s="82">
        <f t="shared" si="284"/>
        <v>11470.349999999999</v>
      </c>
    </row>
    <row r="1245" spans="1:26" s="5" customFormat="1" ht="15" x14ac:dyDescent="0.2">
      <c r="A1245" s="37">
        <v>1242</v>
      </c>
      <c r="B1245" s="177">
        <v>5.2</v>
      </c>
      <c r="C1245" s="177" t="s">
        <v>205</v>
      </c>
      <c r="D1245" s="37" t="s">
        <v>453</v>
      </c>
      <c r="E1245" s="66" t="s">
        <v>636</v>
      </c>
      <c r="F1245" s="66" t="s">
        <v>45</v>
      </c>
      <c r="G1245" s="38" t="s">
        <v>183</v>
      </c>
      <c r="H1245" s="46">
        <v>0.01</v>
      </c>
      <c r="I1245" s="67" t="s">
        <v>184</v>
      </c>
      <c r="J1245" s="16">
        <v>75000</v>
      </c>
      <c r="K1245" s="16">
        <v>1085.97</v>
      </c>
      <c r="L1245" s="61" t="s">
        <v>102</v>
      </c>
      <c r="M1245" s="61" t="s">
        <v>102</v>
      </c>
      <c r="N1245" s="61" t="s">
        <v>102</v>
      </c>
      <c r="O1245" s="61" t="s">
        <v>102</v>
      </c>
      <c r="P1245" s="17">
        <v>0</v>
      </c>
      <c r="Q1245" s="16">
        <v>0</v>
      </c>
      <c r="R1245" s="16">
        <v>1085.97</v>
      </c>
      <c r="S1245" s="16">
        <f t="shared" si="279"/>
        <v>1085.97</v>
      </c>
      <c r="T1245" s="16">
        <v>0</v>
      </c>
      <c r="U1245" s="16">
        <v>0</v>
      </c>
      <c r="V1245" s="16">
        <f t="shared" si="280"/>
        <v>1085.97</v>
      </c>
      <c r="W1245" s="79">
        <f t="shared" si="281"/>
        <v>2.2318517750383157E-5</v>
      </c>
      <c r="X1245" s="75">
        <f t="shared" si="282"/>
        <v>1004.33</v>
      </c>
      <c r="Y1245" s="75">
        <f t="shared" si="283"/>
        <v>3.55</v>
      </c>
      <c r="Z1245" s="82">
        <f t="shared" si="284"/>
        <v>1007.88</v>
      </c>
    </row>
    <row r="1246" spans="1:26" s="5" customFormat="1" ht="15" x14ac:dyDescent="0.2">
      <c r="A1246" s="37">
        <v>1243</v>
      </c>
      <c r="B1246" s="177">
        <v>5.2</v>
      </c>
      <c r="C1246" s="177" t="s">
        <v>205</v>
      </c>
      <c r="D1246" s="37" t="s">
        <v>453</v>
      </c>
      <c r="E1246" s="66" t="s">
        <v>637</v>
      </c>
      <c r="F1246" s="66" t="s">
        <v>45</v>
      </c>
      <c r="G1246" s="38" t="s">
        <v>183</v>
      </c>
      <c r="H1246" s="46">
        <v>0</v>
      </c>
      <c r="I1246" s="67" t="s">
        <v>184</v>
      </c>
      <c r="J1246" s="16">
        <v>75000</v>
      </c>
      <c r="K1246" s="16">
        <v>172.24</v>
      </c>
      <c r="L1246" s="61" t="s">
        <v>102</v>
      </c>
      <c r="M1246" s="61" t="s">
        <v>102</v>
      </c>
      <c r="N1246" s="61" t="s">
        <v>102</v>
      </c>
      <c r="O1246" s="61" t="s">
        <v>102</v>
      </c>
      <c r="P1246" s="17">
        <v>0</v>
      </c>
      <c r="Q1246" s="16">
        <v>0</v>
      </c>
      <c r="R1246" s="16">
        <v>172.24</v>
      </c>
      <c r="S1246" s="16">
        <f t="shared" si="279"/>
        <v>172.24</v>
      </c>
      <c r="T1246" s="16">
        <v>0</v>
      </c>
      <c r="U1246" s="16">
        <v>0</v>
      </c>
      <c r="V1246" s="16">
        <f t="shared" si="280"/>
        <v>172.24</v>
      </c>
      <c r="W1246" s="79">
        <f t="shared" si="281"/>
        <v>3.5398229208228541E-6</v>
      </c>
      <c r="X1246" s="75">
        <f t="shared" si="282"/>
        <v>159.29</v>
      </c>
      <c r="Y1246" s="75">
        <f t="shared" si="283"/>
        <v>0.56000000000000005</v>
      </c>
      <c r="Z1246" s="82">
        <f t="shared" si="284"/>
        <v>159.85</v>
      </c>
    </row>
    <row r="1247" spans="1:26" s="5" customFormat="1" ht="15" x14ac:dyDescent="0.2">
      <c r="A1247" s="37">
        <v>1244</v>
      </c>
      <c r="B1247" s="177">
        <v>5.2</v>
      </c>
      <c r="C1247" s="177" t="s">
        <v>205</v>
      </c>
      <c r="D1247" s="37" t="s">
        <v>453</v>
      </c>
      <c r="E1247" s="66" t="s">
        <v>638</v>
      </c>
      <c r="F1247" s="66" t="s">
        <v>45</v>
      </c>
      <c r="G1247" s="38" t="s">
        <v>183</v>
      </c>
      <c r="H1247" s="46">
        <v>0.01</v>
      </c>
      <c r="I1247" s="67" t="s">
        <v>184</v>
      </c>
      <c r="J1247" s="16">
        <v>75000</v>
      </c>
      <c r="K1247" s="16">
        <v>856.86</v>
      </c>
      <c r="L1247" s="61" t="s">
        <v>102</v>
      </c>
      <c r="M1247" s="61" t="s">
        <v>102</v>
      </c>
      <c r="N1247" s="61" t="s">
        <v>102</v>
      </c>
      <c r="O1247" s="61" t="s">
        <v>102</v>
      </c>
      <c r="P1247" s="17">
        <v>0</v>
      </c>
      <c r="Q1247" s="16">
        <v>0</v>
      </c>
      <c r="R1247" s="16">
        <v>856.86</v>
      </c>
      <c r="S1247" s="16">
        <f t="shared" si="279"/>
        <v>856.86</v>
      </c>
      <c r="T1247" s="16">
        <v>0</v>
      </c>
      <c r="U1247" s="16">
        <v>0</v>
      </c>
      <c r="V1247" s="16">
        <f t="shared" si="280"/>
        <v>856.86</v>
      </c>
      <c r="W1247" s="79">
        <f t="shared" si="281"/>
        <v>1.7609920273666225E-5</v>
      </c>
      <c r="X1247" s="75">
        <f t="shared" si="282"/>
        <v>792.45</v>
      </c>
      <c r="Y1247" s="75">
        <f t="shared" si="283"/>
        <v>2.8</v>
      </c>
      <c r="Z1247" s="82">
        <f t="shared" si="284"/>
        <v>795.25</v>
      </c>
    </row>
    <row r="1248" spans="1:26" s="5" customFormat="1" ht="15" x14ac:dyDescent="0.2">
      <c r="A1248" s="37">
        <v>1245</v>
      </c>
      <c r="B1248" s="177">
        <v>5.2</v>
      </c>
      <c r="C1248" s="177" t="s">
        <v>205</v>
      </c>
      <c r="D1248" s="37" t="s">
        <v>453</v>
      </c>
      <c r="E1248" s="66" t="s">
        <v>639</v>
      </c>
      <c r="F1248" s="66" t="s">
        <v>45</v>
      </c>
      <c r="G1248" s="38" t="s">
        <v>183</v>
      </c>
      <c r="H1248" s="46">
        <v>0</v>
      </c>
      <c r="I1248" s="67" t="s">
        <v>184</v>
      </c>
      <c r="J1248" s="16">
        <v>75000</v>
      </c>
      <c r="K1248" s="16">
        <v>172.17</v>
      </c>
      <c r="L1248" s="61" t="s">
        <v>102</v>
      </c>
      <c r="M1248" s="61" t="s">
        <v>102</v>
      </c>
      <c r="N1248" s="61" t="s">
        <v>102</v>
      </c>
      <c r="O1248" s="61" t="s">
        <v>102</v>
      </c>
      <c r="P1248" s="17">
        <v>0</v>
      </c>
      <c r="Q1248" s="16">
        <v>0</v>
      </c>
      <c r="R1248" s="16">
        <v>172.17</v>
      </c>
      <c r="S1248" s="16">
        <f t="shared" si="279"/>
        <v>172.17</v>
      </c>
      <c r="T1248" s="16">
        <v>0</v>
      </c>
      <c r="U1248" s="16">
        <v>0</v>
      </c>
      <c r="V1248" s="16">
        <f t="shared" si="280"/>
        <v>172.17</v>
      </c>
      <c r="W1248" s="79">
        <f t="shared" si="281"/>
        <v>3.5383843025898207E-6</v>
      </c>
      <c r="X1248" s="75">
        <f t="shared" si="282"/>
        <v>159.22999999999999</v>
      </c>
      <c r="Y1248" s="75">
        <f t="shared" si="283"/>
        <v>0.56000000000000005</v>
      </c>
      <c r="Z1248" s="82">
        <f t="shared" si="284"/>
        <v>159.79</v>
      </c>
    </row>
    <row r="1249" spans="1:26" s="5" customFormat="1" ht="15" x14ac:dyDescent="0.2">
      <c r="A1249" s="37">
        <v>1246</v>
      </c>
      <c r="B1249" s="177">
        <v>5.2</v>
      </c>
      <c r="C1249" s="177" t="s">
        <v>205</v>
      </c>
      <c r="D1249" s="37" t="s">
        <v>453</v>
      </c>
      <c r="E1249" s="66" t="s">
        <v>640</v>
      </c>
      <c r="F1249" s="66" t="s">
        <v>45</v>
      </c>
      <c r="G1249" s="38" t="s">
        <v>183</v>
      </c>
      <c r="H1249" s="46">
        <v>0.03</v>
      </c>
      <c r="I1249" s="67" t="s">
        <v>184</v>
      </c>
      <c r="J1249" s="16">
        <v>75000</v>
      </c>
      <c r="K1249" s="16">
        <v>2152.6799999999998</v>
      </c>
      <c r="L1249" s="61" t="s">
        <v>102</v>
      </c>
      <c r="M1249" s="61" t="s">
        <v>102</v>
      </c>
      <c r="N1249" s="61" t="s">
        <v>102</v>
      </c>
      <c r="O1249" s="61" t="s">
        <v>102</v>
      </c>
      <c r="P1249" s="17">
        <v>0</v>
      </c>
      <c r="Q1249" s="16">
        <v>0</v>
      </c>
      <c r="R1249" s="16">
        <v>2152.6799999999998</v>
      </c>
      <c r="S1249" s="16">
        <f t="shared" si="279"/>
        <v>2152.6799999999998</v>
      </c>
      <c r="T1249" s="16">
        <v>0</v>
      </c>
      <c r="U1249" s="16">
        <v>0</v>
      </c>
      <c r="V1249" s="16">
        <f t="shared" si="280"/>
        <v>2152.6799999999998</v>
      </c>
      <c r="W1249" s="79">
        <f t="shared" si="281"/>
        <v>4.4241209969791803E-5</v>
      </c>
      <c r="X1249" s="75">
        <f t="shared" si="282"/>
        <v>1990.85</v>
      </c>
      <c r="Y1249" s="75">
        <f t="shared" si="283"/>
        <v>7.03</v>
      </c>
      <c r="Z1249" s="82">
        <f t="shared" si="284"/>
        <v>1997.8799999999999</v>
      </c>
    </row>
    <row r="1250" spans="1:26" s="5" customFormat="1" ht="15" x14ac:dyDescent="0.2">
      <c r="A1250" s="37">
        <v>1247</v>
      </c>
      <c r="B1250" s="177">
        <v>5.2</v>
      </c>
      <c r="C1250" s="177" t="s">
        <v>205</v>
      </c>
      <c r="D1250" s="37" t="s">
        <v>453</v>
      </c>
      <c r="E1250" s="66" t="s">
        <v>641</v>
      </c>
      <c r="F1250" s="66" t="s">
        <v>45</v>
      </c>
      <c r="G1250" s="38" t="s">
        <v>183</v>
      </c>
      <c r="H1250" s="46">
        <v>0.04</v>
      </c>
      <c r="I1250" s="67" t="s">
        <v>184</v>
      </c>
      <c r="J1250" s="16">
        <v>75000</v>
      </c>
      <c r="K1250" s="16">
        <v>3180.52</v>
      </c>
      <c r="L1250" s="61" t="s">
        <v>102</v>
      </c>
      <c r="M1250" s="61" t="s">
        <v>102</v>
      </c>
      <c r="N1250" s="61" t="s">
        <v>102</v>
      </c>
      <c r="O1250" s="61" t="s">
        <v>102</v>
      </c>
      <c r="P1250" s="17">
        <v>0</v>
      </c>
      <c r="Q1250" s="16">
        <v>0</v>
      </c>
      <c r="R1250" s="16">
        <v>3180.52</v>
      </c>
      <c r="S1250" s="16">
        <f t="shared" si="279"/>
        <v>3180.52</v>
      </c>
      <c r="T1250" s="16">
        <v>0</v>
      </c>
      <c r="U1250" s="16">
        <v>0</v>
      </c>
      <c r="V1250" s="16">
        <f t="shared" si="280"/>
        <v>3180.52</v>
      </c>
      <c r="W1250" s="79">
        <f t="shared" si="281"/>
        <v>6.5365058036086294E-5</v>
      </c>
      <c r="X1250" s="75">
        <f t="shared" si="282"/>
        <v>2941.43</v>
      </c>
      <c r="Y1250" s="75">
        <f t="shared" si="283"/>
        <v>10.39</v>
      </c>
      <c r="Z1250" s="82">
        <f t="shared" si="284"/>
        <v>2951.8199999999997</v>
      </c>
    </row>
    <row r="1251" spans="1:26" s="5" customFormat="1" ht="15" x14ac:dyDescent="0.2">
      <c r="A1251" s="37">
        <v>1248</v>
      </c>
      <c r="B1251" s="177">
        <v>5.2</v>
      </c>
      <c r="C1251" s="177" t="s">
        <v>205</v>
      </c>
      <c r="D1251" s="37" t="s">
        <v>453</v>
      </c>
      <c r="E1251" s="66" t="s">
        <v>642</v>
      </c>
      <c r="F1251" s="66" t="s">
        <v>45</v>
      </c>
      <c r="G1251" s="38" t="s">
        <v>183</v>
      </c>
      <c r="H1251" s="46">
        <v>0.23</v>
      </c>
      <c r="I1251" s="67" t="s">
        <v>184</v>
      </c>
      <c r="J1251" s="16">
        <v>75000</v>
      </c>
      <c r="K1251" s="16">
        <v>17217.91</v>
      </c>
      <c r="L1251" s="61" t="s">
        <v>102</v>
      </c>
      <c r="M1251" s="61" t="s">
        <v>102</v>
      </c>
      <c r="N1251" s="61" t="s">
        <v>102</v>
      </c>
      <c r="O1251" s="61" t="s">
        <v>102</v>
      </c>
      <c r="P1251" s="17">
        <v>0</v>
      </c>
      <c r="Q1251" s="16">
        <v>0</v>
      </c>
      <c r="R1251" s="16">
        <v>17217.91</v>
      </c>
      <c r="S1251" s="16">
        <f t="shared" si="279"/>
        <v>17217.91</v>
      </c>
      <c r="T1251" s="16">
        <v>0</v>
      </c>
      <c r="U1251" s="16">
        <v>0</v>
      </c>
      <c r="V1251" s="16">
        <f t="shared" si="280"/>
        <v>17217.91</v>
      </c>
      <c r="W1251" s="79">
        <f t="shared" si="281"/>
        <v>3.538571322960115E-4</v>
      </c>
      <c r="X1251" s="75">
        <f t="shared" si="282"/>
        <v>15923.57</v>
      </c>
      <c r="Y1251" s="75">
        <f t="shared" si="283"/>
        <v>56.26</v>
      </c>
      <c r="Z1251" s="82">
        <f t="shared" si="284"/>
        <v>15979.83</v>
      </c>
    </row>
    <row r="1252" spans="1:26" s="5" customFormat="1" ht="15" x14ac:dyDescent="0.2">
      <c r="A1252" s="62">
        <v>1249</v>
      </c>
      <c r="B1252" s="62"/>
      <c r="C1252" s="62"/>
      <c r="D1252" s="62" t="s">
        <v>643</v>
      </c>
      <c r="E1252" s="70"/>
      <c r="F1252" s="70"/>
      <c r="G1252" s="49"/>
      <c r="H1252" s="50"/>
      <c r="I1252" s="71"/>
      <c r="J1252" s="39"/>
      <c r="K1252" s="40">
        <f>SUM(K1045:K1251)</f>
        <v>2495184.8699999987</v>
      </c>
      <c r="L1252" s="40"/>
      <c r="M1252" s="54"/>
      <c r="N1252" s="49"/>
      <c r="O1252" s="49"/>
      <c r="P1252" s="59"/>
      <c r="Q1252" s="40">
        <f t="shared" ref="Q1252:Z1252" si="285">SUM(Q1045:Q1251)</f>
        <v>0</v>
      </c>
      <c r="R1252" s="40">
        <f t="shared" si="285"/>
        <v>2495184.8699999987</v>
      </c>
      <c r="S1252" s="40">
        <f>SUM(S1045:S1251)</f>
        <v>2495184.8699999987</v>
      </c>
      <c r="T1252" s="40">
        <f>SUM(T1045:T1251)</f>
        <v>0</v>
      </c>
      <c r="U1252" s="40">
        <f t="shared" si="285"/>
        <v>0</v>
      </c>
      <c r="V1252" s="40">
        <f t="shared" si="285"/>
        <v>2495184.8699999987</v>
      </c>
      <c r="W1252" s="80">
        <f t="shared" si="285"/>
        <v>5.1280263553857348E-2</v>
      </c>
      <c r="X1252" s="40">
        <f t="shared" si="285"/>
        <v>2307611.87</v>
      </c>
      <c r="Y1252" s="40">
        <f t="shared" si="285"/>
        <v>8153.49</v>
      </c>
      <c r="Z1252" s="40">
        <f t="shared" si="285"/>
        <v>2315765.3599999989</v>
      </c>
    </row>
    <row r="1253" spans="1:26" s="5" customFormat="1" ht="15" x14ac:dyDescent="0.2">
      <c r="A1253" s="37">
        <v>1250</v>
      </c>
      <c r="B1253" s="177">
        <v>5.2</v>
      </c>
      <c r="C1253" s="177" t="s">
        <v>205</v>
      </c>
      <c r="D1253" s="37" t="s">
        <v>644</v>
      </c>
      <c r="E1253" s="66" t="s">
        <v>645</v>
      </c>
      <c r="F1253" s="66" t="s">
        <v>45</v>
      </c>
      <c r="G1253" s="38" t="s">
        <v>183</v>
      </c>
      <c r="H1253" s="46">
        <v>0.02</v>
      </c>
      <c r="I1253" s="67" t="s">
        <v>184</v>
      </c>
      <c r="J1253" s="16">
        <v>16250</v>
      </c>
      <c r="K1253" s="16">
        <v>291.08</v>
      </c>
      <c r="L1253" s="61" t="s">
        <v>102</v>
      </c>
      <c r="M1253" s="61" t="s">
        <v>102</v>
      </c>
      <c r="N1253" s="61" t="s">
        <v>102</v>
      </c>
      <c r="O1253" s="61" t="s">
        <v>102</v>
      </c>
      <c r="P1253" s="17">
        <v>0</v>
      </c>
      <c r="Q1253" s="16">
        <v>0</v>
      </c>
      <c r="R1253" s="16">
        <v>291.08</v>
      </c>
      <c r="S1253" s="16">
        <f t="shared" ref="S1253:S1284" si="286">R1253</f>
        <v>291.08</v>
      </c>
      <c r="T1253" s="16">
        <v>0</v>
      </c>
      <c r="U1253" s="16">
        <v>0</v>
      </c>
      <c r="V1253" s="16">
        <f t="shared" ref="V1253:V1284" si="287">ROUND(S1253+T1253+U1253,2)</f>
        <v>291.08</v>
      </c>
      <c r="W1253" s="79">
        <f t="shared" ref="W1253:W1316" si="288">V1253/($V$1418)</f>
        <v>5.9821856467319804E-6</v>
      </c>
      <c r="X1253" s="75">
        <f t="shared" ref="X1253:X1284" si="289">ROUND(W1253*($X$1),2)</f>
        <v>269.2</v>
      </c>
      <c r="Y1253" s="75">
        <f t="shared" ref="Y1253:Y1284" si="290">ROUND(W1253*$Y$2,2)</f>
        <v>0.95</v>
      </c>
      <c r="Z1253" s="82">
        <f t="shared" ref="Z1253:Z1316" si="291">X1253+Y1253</f>
        <v>270.14999999999998</v>
      </c>
    </row>
    <row r="1254" spans="1:26" s="5" customFormat="1" ht="15" x14ac:dyDescent="0.2">
      <c r="A1254" s="37">
        <v>1251</v>
      </c>
      <c r="B1254" s="177">
        <v>5.2</v>
      </c>
      <c r="C1254" s="177" t="s">
        <v>205</v>
      </c>
      <c r="D1254" s="37" t="s">
        <v>644</v>
      </c>
      <c r="E1254" s="66" t="s">
        <v>646</v>
      </c>
      <c r="F1254" s="66" t="s">
        <v>45</v>
      </c>
      <c r="G1254" s="38" t="s">
        <v>183</v>
      </c>
      <c r="H1254" s="46">
        <v>0.15</v>
      </c>
      <c r="I1254" s="67" t="s">
        <v>184</v>
      </c>
      <c r="J1254" s="16">
        <v>16250</v>
      </c>
      <c r="K1254" s="16">
        <v>2438.19</v>
      </c>
      <c r="L1254" s="61" t="s">
        <v>102</v>
      </c>
      <c r="M1254" s="61" t="s">
        <v>102</v>
      </c>
      <c r="N1254" s="61" t="s">
        <v>102</v>
      </c>
      <c r="O1254" s="61" t="s">
        <v>102</v>
      </c>
      <c r="P1254" s="17">
        <v>0</v>
      </c>
      <c r="Q1254" s="16">
        <v>0</v>
      </c>
      <c r="R1254" s="16">
        <v>2438.19</v>
      </c>
      <c r="S1254" s="16">
        <f t="shared" si="286"/>
        <v>2438.19</v>
      </c>
      <c r="T1254" s="16">
        <v>0</v>
      </c>
      <c r="U1254" s="16">
        <v>0</v>
      </c>
      <c r="V1254" s="16">
        <f t="shared" si="287"/>
        <v>2438.19</v>
      </c>
      <c r="W1254" s="79">
        <f t="shared" si="288"/>
        <v>5.010892270855245E-5</v>
      </c>
      <c r="X1254" s="75">
        <f t="shared" si="289"/>
        <v>2254.9</v>
      </c>
      <c r="Y1254" s="75">
        <f t="shared" si="290"/>
        <v>7.97</v>
      </c>
      <c r="Z1254" s="82">
        <f t="shared" si="291"/>
        <v>2262.87</v>
      </c>
    </row>
    <row r="1255" spans="1:26" s="5" customFormat="1" ht="15" x14ac:dyDescent="0.2">
      <c r="A1255" s="37">
        <v>1252</v>
      </c>
      <c r="B1255" s="177">
        <v>5.2</v>
      </c>
      <c r="C1255" s="177" t="s">
        <v>205</v>
      </c>
      <c r="D1255" s="37" t="s">
        <v>644</v>
      </c>
      <c r="E1255" s="66" t="s">
        <v>647</v>
      </c>
      <c r="F1255" s="66" t="s">
        <v>45</v>
      </c>
      <c r="G1255" s="38" t="s">
        <v>183</v>
      </c>
      <c r="H1255" s="46">
        <v>7.0000000000000007E-2</v>
      </c>
      <c r="I1255" s="67" t="s">
        <v>184</v>
      </c>
      <c r="J1255" s="16">
        <v>16250</v>
      </c>
      <c r="K1255" s="16">
        <v>1191.5</v>
      </c>
      <c r="L1255" s="61" t="s">
        <v>102</v>
      </c>
      <c r="M1255" s="61" t="s">
        <v>102</v>
      </c>
      <c r="N1255" s="61" t="s">
        <v>102</v>
      </c>
      <c r="O1255" s="61" t="s">
        <v>102</v>
      </c>
      <c r="P1255" s="17">
        <v>0</v>
      </c>
      <c r="Q1255" s="16">
        <v>0</v>
      </c>
      <c r="R1255" s="16">
        <v>1191.5</v>
      </c>
      <c r="S1255" s="16">
        <f t="shared" si="286"/>
        <v>1191.5</v>
      </c>
      <c r="T1255" s="16">
        <v>0</v>
      </c>
      <c r="U1255" s="16">
        <v>0</v>
      </c>
      <c r="V1255" s="16">
        <f t="shared" si="287"/>
        <v>1191.5</v>
      </c>
      <c r="W1255" s="79">
        <f t="shared" si="288"/>
        <v>2.4487337495125584E-5</v>
      </c>
      <c r="X1255" s="75">
        <f t="shared" si="289"/>
        <v>1101.93</v>
      </c>
      <c r="Y1255" s="75">
        <f t="shared" si="290"/>
        <v>3.89</v>
      </c>
      <c r="Z1255" s="82">
        <f t="shared" si="291"/>
        <v>1105.8200000000002</v>
      </c>
    </row>
    <row r="1256" spans="1:26" s="5" customFormat="1" ht="15" x14ac:dyDescent="0.2">
      <c r="A1256" s="37">
        <v>1253</v>
      </c>
      <c r="B1256" s="177">
        <v>5.2</v>
      </c>
      <c r="C1256" s="177" t="s">
        <v>205</v>
      </c>
      <c r="D1256" s="37" t="s">
        <v>644</v>
      </c>
      <c r="E1256" s="66" t="s">
        <v>648</v>
      </c>
      <c r="F1256" s="66" t="s">
        <v>45</v>
      </c>
      <c r="G1256" s="38" t="s">
        <v>183</v>
      </c>
      <c r="H1256" s="46">
        <v>0.19</v>
      </c>
      <c r="I1256" s="67" t="s">
        <v>184</v>
      </c>
      <c r="J1256" s="16">
        <v>16250</v>
      </c>
      <c r="K1256" s="16">
        <v>3065.05</v>
      </c>
      <c r="L1256" s="61" t="s">
        <v>102</v>
      </c>
      <c r="M1256" s="61" t="s">
        <v>102</v>
      </c>
      <c r="N1256" s="61" t="s">
        <v>102</v>
      </c>
      <c r="O1256" s="61" t="s">
        <v>102</v>
      </c>
      <c r="P1256" s="17">
        <v>0</v>
      </c>
      <c r="Q1256" s="16">
        <v>0</v>
      </c>
      <c r="R1256" s="16">
        <v>3065.05</v>
      </c>
      <c r="S1256" s="16">
        <f t="shared" si="286"/>
        <v>3065.05</v>
      </c>
      <c r="T1256" s="16">
        <v>0</v>
      </c>
      <c r="U1256" s="16">
        <v>0</v>
      </c>
      <c r="V1256" s="16">
        <f t="shared" si="287"/>
        <v>3065.05</v>
      </c>
      <c r="W1256" s="79">
        <f t="shared" si="288"/>
        <v>6.299195450225319E-5</v>
      </c>
      <c r="X1256" s="75">
        <f t="shared" si="289"/>
        <v>2834.64</v>
      </c>
      <c r="Y1256" s="75">
        <f t="shared" si="290"/>
        <v>10.02</v>
      </c>
      <c r="Z1256" s="82">
        <f t="shared" si="291"/>
        <v>2844.66</v>
      </c>
    </row>
    <row r="1257" spans="1:26" s="5" customFormat="1" ht="15" x14ac:dyDescent="0.2">
      <c r="A1257" s="37">
        <v>1254</v>
      </c>
      <c r="B1257" s="177">
        <v>5.2</v>
      </c>
      <c r="C1257" s="177" t="s">
        <v>205</v>
      </c>
      <c r="D1257" s="37" t="s">
        <v>644</v>
      </c>
      <c r="E1257" s="66" t="s">
        <v>648</v>
      </c>
      <c r="F1257" s="66" t="s">
        <v>45</v>
      </c>
      <c r="G1257" s="38" t="s">
        <v>183</v>
      </c>
      <c r="H1257" s="46">
        <v>0.09</v>
      </c>
      <c r="I1257" s="67" t="s">
        <v>184</v>
      </c>
      <c r="J1257" s="16">
        <v>16250</v>
      </c>
      <c r="K1257" s="16">
        <v>1488.07</v>
      </c>
      <c r="L1257" s="61" t="s">
        <v>102</v>
      </c>
      <c r="M1257" s="61" t="s">
        <v>102</v>
      </c>
      <c r="N1257" s="61" t="s">
        <v>102</v>
      </c>
      <c r="O1257" s="61" t="s">
        <v>102</v>
      </c>
      <c r="P1257" s="17">
        <v>0</v>
      </c>
      <c r="Q1257" s="16">
        <v>0</v>
      </c>
      <c r="R1257" s="16">
        <v>1488.07</v>
      </c>
      <c r="S1257" s="16">
        <f t="shared" si="286"/>
        <v>1488.07</v>
      </c>
      <c r="T1257" s="16">
        <v>0</v>
      </c>
      <c r="U1257" s="16">
        <v>0</v>
      </c>
      <c r="V1257" s="16">
        <f t="shared" si="287"/>
        <v>1488.07</v>
      </c>
      <c r="W1257" s="79">
        <f t="shared" si="288"/>
        <v>3.0582351914705431E-5</v>
      </c>
      <c r="X1257" s="75">
        <f t="shared" si="289"/>
        <v>1376.21</v>
      </c>
      <c r="Y1257" s="75">
        <f t="shared" si="290"/>
        <v>4.8600000000000003</v>
      </c>
      <c r="Z1257" s="82">
        <f t="shared" si="291"/>
        <v>1381.07</v>
      </c>
    </row>
    <row r="1258" spans="1:26" s="5" customFormat="1" ht="15" x14ac:dyDescent="0.2">
      <c r="A1258" s="37">
        <v>1255</v>
      </c>
      <c r="B1258" s="177">
        <v>5.2</v>
      </c>
      <c r="C1258" s="177" t="s">
        <v>205</v>
      </c>
      <c r="D1258" s="37" t="s">
        <v>644</v>
      </c>
      <c r="E1258" s="66" t="s">
        <v>648</v>
      </c>
      <c r="F1258" s="66" t="s">
        <v>45</v>
      </c>
      <c r="G1258" s="38" t="s">
        <v>183</v>
      </c>
      <c r="H1258" s="46">
        <v>0.03</v>
      </c>
      <c r="I1258" s="67" t="s">
        <v>184</v>
      </c>
      <c r="J1258" s="16">
        <v>16250</v>
      </c>
      <c r="K1258" s="16">
        <v>456.44</v>
      </c>
      <c r="L1258" s="61" t="s">
        <v>102</v>
      </c>
      <c r="M1258" s="61" t="s">
        <v>102</v>
      </c>
      <c r="N1258" s="61" t="s">
        <v>102</v>
      </c>
      <c r="O1258" s="61" t="s">
        <v>102</v>
      </c>
      <c r="P1258" s="17">
        <v>0</v>
      </c>
      <c r="Q1258" s="16">
        <v>0</v>
      </c>
      <c r="R1258" s="16">
        <v>456.44</v>
      </c>
      <c r="S1258" s="16">
        <f t="shared" si="286"/>
        <v>456.44</v>
      </c>
      <c r="T1258" s="16">
        <v>0</v>
      </c>
      <c r="U1258" s="16">
        <v>0</v>
      </c>
      <c r="V1258" s="16">
        <f t="shared" si="287"/>
        <v>456.44</v>
      </c>
      <c r="W1258" s="79">
        <f t="shared" si="288"/>
        <v>9.3806129469367369E-6</v>
      </c>
      <c r="X1258" s="75">
        <f t="shared" si="289"/>
        <v>422.13</v>
      </c>
      <c r="Y1258" s="75">
        <f t="shared" si="290"/>
        <v>1.49</v>
      </c>
      <c r="Z1258" s="82">
        <f t="shared" si="291"/>
        <v>423.62</v>
      </c>
    </row>
    <row r="1259" spans="1:26" s="5" customFormat="1" ht="15" x14ac:dyDescent="0.2">
      <c r="A1259" s="37">
        <v>1256</v>
      </c>
      <c r="B1259" s="177">
        <v>5.2</v>
      </c>
      <c r="C1259" s="177" t="s">
        <v>205</v>
      </c>
      <c r="D1259" s="37" t="s">
        <v>644</v>
      </c>
      <c r="E1259" s="66" t="s">
        <v>648</v>
      </c>
      <c r="F1259" s="66" t="s">
        <v>45</v>
      </c>
      <c r="G1259" s="38" t="s">
        <v>183</v>
      </c>
      <c r="H1259" s="46">
        <v>0.13</v>
      </c>
      <c r="I1259" s="67" t="s">
        <v>184</v>
      </c>
      <c r="J1259" s="16">
        <v>16250</v>
      </c>
      <c r="K1259" s="16">
        <v>2148.5</v>
      </c>
      <c r="L1259" s="61" t="s">
        <v>102</v>
      </c>
      <c r="M1259" s="61" t="s">
        <v>102</v>
      </c>
      <c r="N1259" s="61" t="s">
        <v>102</v>
      </c>
      <c r="O1259" s="61" t="s">
        <v>102</v>
      </c>
      <c r="P1259" s="17">
        <v>0</v>
      </c>
      <c r="Q1259" s="16">
        <v>0</v>
      </c>
      <c r="R1259" s="16">
        <v>2148.5</v>
      </c>
      <c r="S1259" s="16">
        <f t="shared" si="286"/>
        <v>2148.5</v>
      </c>
      <c r="T1259" s="16">
        <v>0</v>
      </c>
      <c r="U1259" s="16">
        <v>0</v>
      </c>
      <c r="V1259" s="16">
        <f t="shared" si="287"/>
        <v>2148.5</v>
      </c>
      <c r="W1259" s="79">
        <f t="shared" si="288"/>
        <v>4.4155303909590696E-5</v>
      </c>
      <c r="X1259" s="75">
        <f t="shared" si="289"/>
        <v>1986.99</v>
      </c>
      <c r="Y1259" s="75">
        <f t="shared" si="290"/>
        <v>7.02</v>
      </c>
      <c r="Z1259" s="82">
        <f t="shared" si="291"/>
        <v>1994.01</v>
      </c>
    </row>
    <row r="1260" spans="1:26" s="5" customFormat="1" ht="15" x14ac:dyDescent="0.2">
      <c r="A1260" s="37">
        <v>1257</v>
      </c>
      <c r="B1260" s="177">
        <v>5.2</v>
      </c>
      <c r="C1260" s="177" t="s">
        <v>205</v>
      </c>
      <c r="D1260" s="37" t="s">
        <v>644</v>
      </c>
      <c r="E1260" s="66" t="s">
        <v>648</v>
      </c>
      <c r="F1260" s="66" t="s">
        <v>45</v>
      </c>
      <c r="G1260" s="38" t="s">
        <v>183</v>
      </c>
      <c r="H1260" s="46">
        <v>0.17</v>
      </c>
      <c r="I1260" s="67" t="s">
        <v>184</v>
      </c>
      <c r="J1260" s="16">
        <v>16250</v>
      </c>
      <c r="K1260" s="16">
        <v>2815.99</v>
      </c>
      <c r="L1260" s="61" t="s">
        <v>102</v>
      </c>
      <c r="M1260" s="61" t="s">
        <v>102</v>
      </c>
      <c r="N1260" s="61" t="s">
        <v>102</v>
      </c>
      <c r="O1260" s="61" t="s">
        <v>102</v>
      </c>
      <c r="P1260" s="17">
        <v>0</v>
      </c>
      <c r="Q1260" s="16">
        <v>0</v>
      </c>
      <c r="R1260" s="16">
        <v>2815.99</v>
      </c>
      <c r="S1260" s="16">
        <f t="shared" si="286"/>
        <v>2815.99</v>
      </c>
      <c r="T1260" s="16">
        <v>0</v>
      </c>
      <c r="U1260" s="16">
        <v>0</v>
      </c>
      <c r="V1260" s="16">
        <f t="shared" si="287"/>
        <v>2815.99</v>
      </c>
      <c r="W1260" s="79">
        <f t="shared" si="288"/>
        <v>5.787335082912185E-5</v>
      </c>
      <c r="X1260" s="75">
        <f t="shared" si="289"/>
        <v>2604.3000000000002</v>
      </c>
      <c r="Y1260" s="75">
        <f t="shared" si="290"/>
        <v>9.1999999999999993</v>
      </c>
      <c r="Z1260" s="82">
        <f t="shared" si="291"/>
        <v>2613.5</v>
      </c>
    </row>
    <row r="1261" spans="1:26" s="5" customFormat="1" ht="15" x14ac:dyDescent="0.2">
      <c r="A1261" s="37">
        <v>1258</v>
      </c>
      <c r="B1261" s="177">
        <v>5.2</v>
      </c>
      <c r="C1261" s="177" t="s">
        <v>205</v>
      </c>
      <c r="D1261" s="37" t="s">
        <v>644</v>
      </c>
      <c r="E1261" s="66" t="s">
        <v>648</v>
      </c>
      <c r="F1261" s="66" t="s">
        <v>45</v>
      </c>
      <c r="G1261" s="38" t="s">
        <v>183</v>
      </c>
      <c r="H1261" s="46">
        <v>0.03</v>
      </c>
      <c r="I1261" s="67" t="s">
        <v>184</v>
      </c>
      <c r="J1261" s="16">
        <v>16250</v>
      </c>
      <c r="K1261" s="16">
        <v>456.44</v>
      </c>
      <c r="L1261" s="61" t="s">
        <v>102</v>
      </c>
      <c r="M1261" s="61" t="s">
        <v>102</v>
      </c>
      <c r="N1261" s="61" t="s">
        <v>102</v>
      </c>
      <c r="O1261" s="61" t="s">
        <v>102</v>
      </c>
      <c r="P1261" s="17">
        <v>0</v>
      </c>
      <c r="Q1261" s="16">
        <v>0</v>
      </c>
      <c r="R1261" s="16">
        <v>456.44</v>
      </c>
      <c r="S1261" s="16">
        <f t="shared" si="286"/>
        <v>456.44</v>
      </c>
      <c r="T1261" s="16">
        <v>0</v>
      </c>
      <c r="U1261" s="16">
        <v>0</v>
      </c>
      <c r="V1261" s="16">
        <f t="shared" si="287"/>
        <v>456.44</v>
      </c>
      <c r="W1261" s="79">
        <f t="shared" si="288"/>
        <v>9.3806129469367369E-6</v>
      </c>
      <c r="X1261" s="75">
        <f t="shared" si="289"/>
        <v>422.13</v>
      </c>
      <c r="Y1261" s="75">
        <f t="shared" si="290"/>
        <v>1.49</v>
      </c>
      <c r="Z1261" s="82">
        <f t="shared" si="291"/>
        <v>423.62</v>
      </c>
    </row>
    <row r="1262" spans="1:26" s="5" customFormat="1" ht="15" x14ac:dyDescent="0.2">
      <c r="A1262" s="37">
        <v>1259</v>
      </c>
      <c r="B1262" s="177">
        <v>5.2</v>
      </c>
      <c r="C1262" s="177" t="s">
        <v>205</v>
      </c>
      <c r="D1262" s="37" t="s">
        <v>644</v>
      </c>
      <c r="E1262" s="66" t="s">
        <v>648</v>
      </c>
      <c r="F1262" s="66" t="s">
        <v>45</v>
      </c>
      <c r="G1262" s="38" t="s">
        <v>183</v>
      </c>
      <c r="H1262" s="46">
        <v>0.13</v>
      </c>
      <c r="I1262" s="67" t="s">
        <v>184</v>
      </c>
      <c r="J1262" s="16">
        <v>16250</v>
      </c>
      <c r="K1262" s="16">
        <v>2148.5</v>
      </c>
      <c r="L1262" s="61" t="s">
        <v>102</v>
      </c>
      <c r="M1262" s="61" t="s">
        <v>102</v>
      </c>
      <c r="N1262" s="61" t="s">
        <v>102</v>
      </c>
      <c r="O1262" s="61" t="s">
        <v>102</v>
      </c>
      <c r="P1262" s="17">
        <v>0</v>
      </c>
      <c r="Q1262" s="16">
        <v>0</v>
      </c>
      <c r="R1262" s="16">
        <v>2148.5</v>
      </c>
      <c r="S1262" s="16">
        <f t="shared" si="286"/>
        <v>2148.5</v>
      </c>
      <c r="T1262" s="16">
        <v>0</v>
      </c>
      <c r="U1262" s="16">
        <v>0</v>
      </c>
      <c r="V1262" s="16">
        <f t="shared" si="287"/>
        <v>2148.5</v>
      </c>
      <c r="W1262" s="79">
        <f t="shared" si="288"/>
        <v>4.4155303909590696E-5</v>
      </c>
      <c r="X1262" s="75">
        <f t="shared" si="289"/>
        <v>1986.99</v>
      </c>
      <c r="Y1262" s="75">
        <f t="shared" si="290"/>
        <v>7.02</v>
      </c>
      <c r="Z1262" s="82">
        <f t="shared" si="291"/>
        <v>1994.01</v>
      </c>
    </row>
    <row r="1263" spans="1:26" s="5" customFormat="1" ht="15" x14ac:dyDescent="0.2">
      <c r="A1263" s="37">
        <v>1260</v>
      </c>
      <c r="B1263" s="177">
        <v>5.2</v>
      </c>
      <c r="C1263" s="177" t="s">
        <v>205</v>
      </c>
      <c r="D1263" s="37" t="s">
        <v>644</v>
      </c>
      <c r="E1263" s="66" t="s">
        <v>648</v>
      </c>
      <c r="F1263" s="66" t="s">
        <v>45</v>
      </c>
      <c r="G1263" s="38" t="s">
        <v>183</v>
      </c>
      <c r="H1263" s="46">
        <v>0.09</v>
      </c>
      <c r="I1263" s="67" t="s">
        <v>184</v>
      </c>
      <c r="J1263" s="16">
        <v>16250</v>
      </c>
      <c r="K1263" s="16">
        <v>1527.15</v>
      </c>
      <c r="L1263" s="61" t="s">
        <v>102</v>
      </c>
      <c r="M1263" s="61" t="s">
        <v>102</v>
      </c>
      <c r="N1263" s="61" t="s">
        <v>102</v>
      </c>
      <c r="O1263" s="61" t="s">
        <v>102</v>
      </c>
      <c r="P1263" s="17">
        <v>0</v>
      </c>
      <c r="Q1263" s="16">
        <v>0</v>
      </c>
      <c r="R1263" s="16">
        <v>1527.15</v>
      </c>
      <c r="S1263" s="16">
        <f t="shared" si="286"/>
        <v>1527.15</v>
      </c>
      <c r="T1263" s="16">
        <v>0</v>
      </c>
      <c r="U1263" s="16">
        <v>0</v>
      </c>
      <c r="V1263" s="16">
        <f t="shared" si="287"/>
        <v>1527.15</v>
      </c>
      <c r="W1263" s="79">
        <f t="shared" si="288"/>
        <v>3.1385511922518704E-5</v>
      </c>
      <c r="X1263" s="75">
        <f t="shared" si="289"/>
        <v>1412.35</v>
      </c>
      <c r="Y1263" s="75">
        <f t="shared" si="290"/>
        <v>4.99</v>
      </c>
      <c r="Z1263" s="82">
        <f t="shared" si="291"/>
        <v>1417.34</v>
      </c>
    </row>
    <row r="1264" spans="1:26" s="5" customFormat="1" ht="15" x14ac:dyDescent="0.2">
      <c r="A1264" s="37">
        <v>1261</v>
      </c>
      <c r="B1264" s="177">
        <v>5.2</v>
      </c>
      <c r="C1264" s="177" t="s">
        <v>205</v>
      </c>
      <c r="D1264" s="37" t="s">
        <v>644</v>
      </c>
      <c r="E1264" s="66" t="s">
        <v>649</v>
      </c>
      <c r="F1264" s="66" t="s">
        <v>45</v>
      </c>
      <c r="G1264" s="38" t="s">
        <v>183</v>
      </c>
      <c r="H1264" s="46">
        <v>0.12</v>
      </c>
      <c r="I1264" s="67" t="s">
        <v>184</v>
      </c>
      <c r="J1264" s="16">
        <v>16250</v>
      </c>
      <c r="K1264" s="16">
        <v>1874.71</v>
      </c>
      <c r="L1264" s="61" t="s">
        <v>102</v>
      </c>
      <c r="M1264" s="61" t="s">
        <v>102</v>
      </c>
      <c r="N1264" s="61" t="s">
        <v>102</v>
      </c>
      <c r="O1264" s="61" t="s">
        <v>102</v>
      </c>
      <c r="P1264" s="17">
        <v>0</v>
      </c>
      <c r="Q1264" s="16">
        <v>0</v>
      </c>
      <c r="R1264" s="16">
        <v>1874.71</v>
      </c>
      <c r="S1264" s="16">
        <f t="shared" si="286"/>
        <v>1874.71</v>
      </c>
      <c r="T1264" s="16">
        <v>0</v>
      </c>
      <c r="U1264" s="16">
        <v>0</v>
      </c>
      <c r="V1264" s="16">
        <f t="shared" si="287"/>
        <v>1874.71</v>
      </c>
      <c r="W1264" s="79">
        <f t="shared" si="288"/>
        <v>3.8528456966417866E-5</v>
      </c>
      <c r="X1264" s="75">
        <f t="shared" si="289"/>
        <v>1733.78</v>
      </c>
      <c r="Y1264" s="75">
        <f t="shared" si="290"/>
        <v>6.13</v>
      </c>
      <c r="Z1264" s="82">
        <f t="shared" si="291"/>
        <v>1739.91</v>
      </c>
    </row>
    <row r="1265" spans="1:26" s="5" customFormat="1" ht="15" x14ac:dyDescent="0.2">
      <c r="A1265" s="37">
        <v>1262</v>
      </c>
      <c r="B1265" s="177">
        <v>5.2</v>
      </c>
      <c r="C1265" s="177" t="s">
        <v>205</v>
      </c>
      <c r="D1265" s="37" t="s">
        <v>644</v>
      </c>
      <c r="E1265" s="66" t="s">
        <v>649</v>
      </c>
      <c r="F1265" s="66" t="s">
        <v>45</v>
      </c>
      <c r="G1265" s="38" t="s">
        <v>183</v>
      </c>
      <c r="H1265" s="46">
        <v>0.02</v>
      </c>
      <c r="I1265" s="67" t="s">
        <v>184</v>
      </c>
      <c r="J1265" s="16">
        <v>16250</v>
      </c>
      <c r="K1265" s="16">
        <v>401.31</v>
      </c>
      <c r="L1265" s="61" t="s">
        <v>102</v>
      </c>
      <c r="M1265" s="61" t="s">
        <v>102</v>
      </c>
      <c r="N1265" s="61" t="s">
        <v>102</v>
      </c>
      <c r="O1265" s="61" t="s">
        <v>102</v>
      </c>
      <c r="P1265" s="17">
        <v>0</v>
      </c>
      <c r="Q1265" s="16">
        <v>0</v>
      </c>
      <c r="R1265" s="16">
        <v>401.31</v>
      </c>
      <c r="S1265" s="16">
        <f t="shared" si="286"/>
        <v>401.31</v>
      </c>
      <c r="T1265" s="16">
        <v>0</v>
      </c>
      <c r="U1265" s="16">
        <v>0</v>
      </c>
      <c r="V1265" s="16">
        <f t="shared" si="287"/>
        <v>401.31</v>
      </c>
      <c r="W1265" s="79">
        <f t="shared" si="288"/>
        <v>8.2475983299780509E-6</v>
      </c>
      <c r="X1265" s="75">
        <f t="shared" si="289"/>
        <v>371.14</v>
      </c>
      <c r="Y1265" s="75">
        <f t="shared" si="290"/>
        <v>1.31</v>
      </c>
      <c r="Z1265" s="82">
        <f t="shared" si="291"/>
        <v>372.45</v>
      </c>
    </row>
    <row r="1266" spans="1:26" s="5" customFormat="1" ht="15" x14ac:dyDescent="0.2">
      <c r="A1266" s="37">
        <v>1263</v>
      </c>
      <c r="B1266" s="177">
        <v>5.2</v>
      </c>
      <c r="C1266" s="177" t="s">
        <v>205</v>
      </c>
      <c r="D1266" s="37" t="s">
        <v>644</v>
      </c>
      <c r="E1266" s="66" t="s">
        <v>650</v>
      </c>
      <c r="F1266" s="66" t="s">
        <v>45</v>
      </c>
      <c r="G1266" s="38" t="s">
        <v>183</v>
      </c>
      <c r="H1266" s="46">
        <v>0.08</v>
      </c>
      <c r="I1266" s="67" t="s">
        <v>184</v>
      </c>
      <c r="J1266" s="16">
        <v>16250</v>
      </c>
      <c r="K1266" s="16">
        <v>1268.93</v>
      </c>
      <c r="L1266" s="61" t="s">
        <v>102</v>
      </c>
      <c r="M1266" s="61" t="s">
        <v>102</v>
      </c>
      <c r="N1266" s="61" t="s">
        <v>102</v>
      </c>
      <c r="O1266" s="61" t="s">
        <v>102</v>
      </c>
      <c r="P1266" s="17">
        <v>0</v>
      </c>
      <c r="Q1266" s="16">
        <v>0</v>
      </c>
      <c r="R1266" s="16">
        <v>1268.93</v>
      </c>
      <c r="S1266" s="16">
        <f t="shared" si="286"/>
        <v>1268.93</v>
      </c>
      <c r="T1266" s="16">
        <v>0</v>
      </c>
      <c r="U1266" s="16">
        <v>0</v>
      </c>
      <c r="V1266" s="16">
        <f t="shared" si="287"/>
        <v>1268.93</v>
      </c>
      <c r="W1266" s="79">
        <f t="shared" si="288"/>
        <v>2.6078654777750489E-5</v>
      </c>
      <c r="X1266" s="75">
        <f t="shared" si="289"/>
        <v>1173.54</v>
      </c>
      <c r="Y1266" s="75">
        <f t="shared" si="290"/>
        <v>4.1500000000000004</v>
      </c>
      <c r="Z1266" s="82">
        <f t="shared" si="291"/>
        <v>1177.69</v>
      </c>
    </row>
    <row r="1267" spans="1:26" s="5" customFormat="1" ht="15" x14ac:dyDescent="0.2">
      <c r="A1267" s="37">
        <v>1264</v>
      </c>
      <c r="B1267" s="177">
        <v>5.2</v>
      </c>
      <c r="C1267" s="177" t="s">
        <v>205</v>
      </c>
      <c r="D1267" s="37" t="s">
        <v>644</v>
      </c>
      <c r="E1267" s="66" t="s">
        <v>651</v>
      </c>
      <c r="F1267" s="66" t="s">
        <v>45</v>
      </c>
      <c r="G1267" s="38" t="s">
        <v>183</v>
      </c>
      <c r="H1267" s="46">
        <v>0.11</v>
      </c>
      <c r="I1267" s="67" t="s">
        <v>184</v>
      </c>
      <c r="J1267" s="16">
        <v>16250</v>
      </c>
      <c r="K1267" s="16">
        <v>1855.84</v>
      </c>
      <c r="L1267" s="61" t="s">
        <v>102</v>
      </c>
      <c r="M1267" s="61" t="s">
        <v>102</v>
      </c>
      <c r="N1267" s="61" t="s">
        <v>102</v>
      </c>
      <c r="O1267" s="61" t="s">
        <v>102</v>
      </c>
      <c r="P1267" s="17">
        <v>0</v>
      </c>
      <c r="Q1267" s="16">
        <v>0</v>
      </c>
      <c r="R1267" s="16">
        <v>1855.84</v>
      </c>
      <c r="S1267" s="16">
        <f t="shared" si="286"/>
        <v>1855.84</v>
      </c>
      <c r="T1267" s="16">
        <v>0</v>
      </c>
      <c r="U1267" s="16">
        <v>0</v>
      </c>
      <c r="V1267" s="16">
        <f t="shared" si="287"/>
        <v>1855.84</v>
      </c>
      <c r="W1267" s="79">
        <f t="shared" si="288"/>
        <v>3.8140646594170259E-5</v>
      </c>
      <c r="X1267" s="75">
        <f t="shared" si="289"/>
        <v>1716.33</v>
      </c>
      <c r="Y1267" s="75">
        <f t="shared" si="290"/>
        <v>6.06</v>
      </c>
      <c r="Z1267" s="82">
        <f t="shared" si="291"/>
        <v>1722.3899999999999</v>
      </c>
    </row>
    <row r="1268" spans="1:26" s="5" customFormat="1" ht="15" x14ac:dyDescent="0.2">
      <c r="A1268" s="37">
        <v>1265</v>
      </c>
      <c r="B1268" s="177">
        <v>5.2</v>
      </c>
      <c r="C1268" s="177" t="s">
        <v>205</v>
      </c>
      <c r="D1268" s="37" t="s">
        <v>644</v>
      </c>
      <c r="E1268" s="66" t="s">
        <v>652</v>
      </c>
      <c r="F1268" s="66" t="s">
        <v>45</v>
      </c>
      <c r="G1268" s="38" t="s">
        <v>183</v>
      </c>
      <c r="H1268" s="46">
        <v>0.04</v>
      </c>
      <c r="I1268" s="67" t="s">
        <v>184</v>
      </c>
      <c r="J1268" s="16">
        <v>16250</v>
      </c>
      <c r="K1268" s="16">
        <v>658.8</v>
      </c>
      <c r="L1268" s="61" t="s">
        <v>102</v>
      </c>
      <c r="M1268" s="61" t="s">
        <v>102</v>
      </c>
      <c r="N1268" s="61" t="s">
        <v>102</v>
      </c>
      <c r="O1268" s="61" t="s">
        <v>102</v>
      </c>
      <c r="P1268" s="17">
        <v>0</v>
      </c>
      <c r="Q1268" s="16">
        <v>0</v>
      </c>
      <c r="R1268" s="16">
        <v>658.8</v>
      </c>
      <c r="S1268" s="16">
        <f t="shared" si="286"/>
        <v>658.8</v>
      </c>
      <c r="T1268" s="16">
        <v>0</v>
      </c>
      <c r="U1268" s="16">
        <v>0</v>
      </c>
      <c r="V1268" s="16">
        <f t="shared" si="287"/>
        <v>658.8</v>
      </c>
      <c r="W1268" s="79">
        <f t="shared" si="288"/>
        <v>1.3539452741744636E-5</v>
      </c>
      <c r="X1268" s="75">
        <f t="shared" si="289"/>
        <v>609.28</v>
      </c>
      <c r="Y1268" s="75">
        <f t="shared" si="290"/>
        <v>2.15</v>
      </c>
      <c r="Z1268" s="82">
        <f t="shared" si="291"/>
        <v>611.42999999999995</v>
      </c>
    </row>
    <row r="1269" spans="1:26" s="5" customFormat="1" ht="15" x14ac:dyDescent="0.2">
      <c r="A1269" s="37">
        <v>1266</v>
      </c>
      <c r="B1269" s="177">
        <v>5.2</v>
      </c>
      <c r="C1269" s="177" t="s">
        <v>205</v>
      </c>
      <c r="D1269" s="37" t="s">
        <v>644</v>
      </c>
      <c r="E1269" s="66" t="s">
        <v>653</v>
      </c>
      <c r="F1269" s="66" t="s">
        <v>45</v>
      </c>
      <c r="G1269" s="38" t="s">
        <v>183</v>
      </c>
      <c r="H1269" s="46">
        <v>0.02</v>
      </c>
      <c r="I1269" s="67" t="s">
        <v>184</v>
      </c>
      <c r="J1269" s="16">
        <v>16250</v>
      </c>
      <c r="K1269" s="16">
        <v>299.93</v>
      </c>
      <c r="L1269" s="61" t="s">
        <v>102</v>
      </c>
      <c r="M1269" s="61" t="s">
        <v>102</v>
      </c>
      <c r="N1269" s="61" t="s">
        <v>102</v>
      </c>
      <c r="O1269" s="61" t="s">
        <v>102</v>
      </c>
      <c r="P1269" s="17">
        <v>0</v>
      </c>
      <c r="Q1269" s="16">
        <v>0</v>
      </c>
      <c r="R1269" s="16">
        <v>299.93</v>
      </c>
      <c r="S1269" s="16">
        <f t="shared" si="286"/>
        <v>299.93</v>
      </c>
      <c r="T1269" s="16">
        <v>0</v>
      </c>
      <c r="U1269" s="16">
        <v>0</v>
      </c>
      <c r="V1269" s="16">
        <f t="shared" si="287"/>
        <v>299.93</v>
      </c>
      <c r="W1269" s="79">
        <f t="shared" si="288"/>
        <v>6.1640680947654354E-6</v>
      </c>
      <c r="X1269" s="75">
        <f t="shared" si="289"/>
        <v>277.38</v>
      </c>
      <c r="Y1269" s="75">
        <f t="shared" si="290"/>
        <v>0.98</v>
      </c>
      <c r="Z1269" s="82">
        <f t="shared" si="291"/>
        <v>278.36</v>
      </c>
    </row>
    <row r="1270" spans="1:26" s="5" customFormat="1" ht="15" x14ac:dyDescent="0.2">
      <c r="A1270" s="37">
        <v>1267</v>
      </c>
      <c r="B1270" s="177">
        <v>5.2</v>
      </c>
      <c r="C1270" s="177" t="s">
        <v>205</v>
      </c>
      <c r="D1270" s="37" t="s">
        <v>644</v>
      </c>
      <c r="E1270" s="66" t="s">
        <v>654</v>
      </c>
      <c r="F1270" s="66" t="s">
        <v>45</v>
      </c>
      <c r="G1270" s="38" t="s">
        <v>183</v>
      </c>
      <c r="H1270" s="46">
        <v>0.21</v>
      </c>
      <c r="I1270" s="67" t="s">
        <v>184</v>
      </c>
      <c r="J1270" s="16">
        <v>16250</v>
      </c>
      <c r="K1270" s="16">
        <v>3445.87</v>
      </c>
      <c r="L1270" s="61" t="s">
        <v>102</v>
      </c>
      <c r="M1270" s="61" t="s">
        <v>102</v>
      </c>
      <c r="N1270" s="61" t="s">
        <v>102</v>
      </c>
      <c r="O1270" s="61" t="s">
        <v>102</v>
      </c>
      <c r="P1270" s="17">
        <v>0</v>
      </c>
      <c r="Q1270" s="16">
        <v>0</v>
      </c>
      <c r="R1270" s="16">
        <v>3445.87</v>
      </c>
      <c r="S1270" s="16">
        <f t="shared" si="286"/>
        <v>3445.87</v>
      </c>
      <c r="T1270" s="16">
        <v>0</v>
      </c>
      <c r="U1270" s="16">
        <v>0</v>
      </c>
      <c r="V1270" s="16">
        <f t="shared" si="287"/>
        <v>3445.87</v>
      </c>
      <c r="W1270" s="79">
        <f t="shared" si="288"/>
        <v>7.0818448723733435E-5</v>
      </c>
      <c r="X1270" s="75">
        <f t="shared" si="289"/>
        <v>3186.83</v>
      </c>
      <c r="Y1270" s="75">
        <f t="shared" si="290"/>
        <v>11.26</v>
      </c>
      <c r="Z1270" s="82">
        <f t="shared" si="291"/>
        <v>3198.09</v>
      </c>
    </row>
    <row r="1271" spans="1:26" s="5" customFormat="1" ht="15" x14ac:dyDescent="0.2">
      <c r="A1271" s="37">
        <v>1268</v>
      </c>
      <c r="B1271" s="177">
        <v>5.2</v>
      </c>
      <c r="C1271" s="177" t="s">
        <v>205</v>
      </c>
      <c r="D1271" s="37" t="s">
        <v>644</v>
      </c>
      <c r="E1271" s="66" t="s">
        <v>655</v>
      </c>
      <c r="F1271" s="66" t="s">
        <v>45</v>
      </c>
      <c r="G1271" s="38" t="s">
        <v>183</v>
      </c>
      <c r="H1271" s="46">
        <v>0.05</v>
      </c>
      <c r="I1271" s="67" t="s">
        <v>184</v>
      </c>
      <c r="J1271" s="16">
        <v>16250</v>
      </c>
      <c r="K1271" s="16">
        <v>814.54</v>
      </c>
      <c r="L1271" s="61" t="s">
        <v>102</v>
      </c>
      <c r="M1271" s="61" t="s">
        <v>102</v>
      </c>
      <c r="N1271" s="61" t="s">
        <v>102</v>
      </c>
      <c r="O1271" s="61" t="s">
        <v>102</v>
      </c>
      <c r="P1271" s="17">
        <v>0</v>
      </c>
      <c r="Q1271" s="16">
        <v>0</v>
      </c>
      <c r="R1271" s="16">
        <v>814.54</v>
      </c>
      <c r="S1271" s="16">
        <f t="shared" si="286"/>
        <v>814.54</v>
      </c>
      <c r="T1271" s="16">
        <v>0</v>
      </c>
      <c r="U1271" s="16">
        <v>0</v>
      </c>
      <c r="V1271" s="16">
        <f t="shared" si="287"/>
        <v>814.54</v>
      </c>
      <c r="W1271" s="79">
        <f t="shared" si="288"/>
        <v>1.6740172793352573E-5</v>
      </c>
      <c r="X1271" s="75">
        <f t="shared" si="289"/>
        <v>753.31</v>
      </c>
      <c r="Y1271" s="75">
        <f t="shared" si="290"/>
        <v>2.66</v>
      </c>
      <c r="Z1271" s="82">
        <f t="shared" si="291"/>
        <v>755.96999999999991</v>
      </c>
    </row>
    <row r="1272" spans="1:26" s="5" customFormat="1" ht="15" x14ac:dyDescent="0.2">
      <c r="A1272" s="37">
        <v>1269</v>
      </c>
      <c r="B1272" s="177">
        <v>5.2</v>
      </c>
      <c r="C1272" s="177" t="s">
        <v>205</v>
      </c>
      <c r="D1272" s="37" t="s">
        <v>644</v>
      </c>
      <c r="E1272" s="66" t="s">
        <v>656</v>
      </c>
      <c r="F1272" s="66" t="s">
        <v>45</v>
      </c>
      <c r="G1272" s="38" t="s">
        <v>183</v>
      </c>
      <c r="H1272" s="46">
        <v>0.04</v>
      </c>
      <c r="I1272" s="67" t="s">
        <v>184</v>
      </c>
      <c r="J1272" s="16">
        <v>16250</v>
      </c>
      <c r="K1272" s="16">
        <v>699.85</v>
      </c>
      <c r="L1272" s="61" t="s">
        <v>102</v>
      </c>
      <c r="M1272" s="61" t="s">
        <v>102</v>
      </c>
      <c r="N1272" s="61" t="s">
        <v>102</v>
      </c>
      <c r="O1272" s="61" t="s">
        <v>102</v>
      </c>
      <c r="P1272" s="17">
        <v>0</v>
      </c>
      <c r="Q1272" s="16">
        <v>0</v>
      </c>
      <c r="R1272" s="16">
        <v>699.85</v>
      </c>
      <c r="S1272" s="16">
        <f t="shared" si="286"/>
        <v>699.85</v>
      </c>
      <c r="T1272" s="16">
        <v>0</v>
      </c>
      <c r="U1272" s="16">
        <v>0</v>
      </c>
      <c r="V1272" s="16">
        <f t="shared" si="287"/>
        <v>699.85</v>
      </c>
      <c r="W1272" s="79">
        <f t="shared" si="288"/>
        <v>1.438309957697326E-5</v>
      </c>
      <c r="X1272" s="75">
        <f t="shared" si="289"/>
        <v>647.24</v>
      </c>
      <c r="Y1272" s="75">
        <f t="shared" si="290"/>
        <v>2.29</v>
      </c>
      <c r="Z1272" s="82">
        <f t="shared" si="291"/>
        <v>649.53</v>
      </c>
    </row>
    <row r="1273" spans="1:26" s="5" customFormat="1" ht="15" x14ac:dyDescent="0.2">
      <c r="A1273" s="37">
        <v>1270</v>
      </c>
      <c r="B1273" s="177">
        <v>5.2</v>
      </c>
      <c r="C1273" s="177" t="s">
        <v>205</v>
      </c>
      <c r="D1273" s="37" t="s">
        <v>644</v>
      </c>
      <c r="E1273" s="66" t="s">
        <v>657</v>
      </c>
      <c r="F1273" s="66" t="s">
        <v>45</v>
      </c>
      <c r="G1273" s="38" t="s">
        <v>183</v>
      </c>
      <c r="H1273" s="46">
        <v>0.05</v>
      </c>
      <c r="I1273" s="67" t="s">
        <v>184</v>
      </c>
      <c r="J1273" s="16">
        <v>16250</v>
      </c>
      <c r="K1273" s="16">
        <v>746.1</v>
      </c>
      <c r="L1273" s="61" t="s">
        <v>102</v>
      </c>
      <c r="M1273" s="61" t="s">
        <v>102</v>
      </c>
      <c r="N1273" s="61" t="s">
        <v>102</v>
      </c>
      <c r="O1273" s="61" t="s">
        <v>102</v>
      </c>
      <c r="P1273" s="17">
        <v>0</v>
      </c>
      <c r="Q1273" s="16">
        <v>0</v>
      </c>
      <c r="R1273" s="16">
        <v>746.1</v>
      </c>
      <c r="S1273" s="16">
        <f t="shared" si="286"/>
        <v>746.1</v>
      </c>
      <c r="T1273" s="16">
        <v>0</v>
      </c>
      <c r="U1273" s="16">
        <v>0</v>
      </c>
      <c r="V1273" s="16">
        <f t="shared" si="287"/>
        <v>746.1</v>
      </c>
      <c r="W1273" s="79">
        <f t="shared" si="288"/>
        <v>1.5333615195227192E-5</v>
      </c>
      <c r="X1273" s="75">
        <f t="shared" si="289"/>
        <v>690.01</v>
      </c>
      <c r="Y1273" s="75">
        <f t="shared" si="290"/>
        <v>2.44</v>
      </c>
      <c r="Z1273" s="82">
        <f t="shared" si="291"/>
        <v>692.45</v>
      </c>
    </row>
    <row r="1274" spans="1:26" s="5" customFormat="1" ht="15" x14ac:dyDescent="0.2">
      <c r="A1274" s="37">
        <v>1271</v>
      </c>
      <c r="B1274" s="177">
        <v>5.2</v>
      </c>
      <c r="C1274" s="177" t="s">
        <v>205</v>
      </c>
      <c r="D1274" s="37" t="s">
        <v>644</v>
      </c>
      <c r="E1274" s="66" t="s">
        <v>658</v>
      </c>
      <c r="F1274" s="66" t="s">
        <v>45</v>
      </c>
      <c r="G1274" s="38" t="s">
        <v>183</v>
      </c>
      <c r="H1274" s="46">
        <v>0.04</v>
      </c>
      <c r="I1274" s="67" t="s">
        <v>184</v>
      </c>
      <c r="J1274" s="16">
        <v>16250</v>
      </c>
      <c r="K1274" s="16">
        <v>651.82000000000005</v>
      </c>
      <c r="L1274" s="61" t="s">
        <v>102</v>
      </c>
      <c r="M1274" s="61" t="s">
        <v>102</v>
      </c>
      <c r="N1274" s="61" t="s">
        <v>102</v>
      </c>
      <c r="O1274" s="61" t="s">
        <v>102</v>
      </c>
      <c r="P1274" s="17">
        <v>0</v>
      </c>
      <c r="Q1274" s="16">
        <v>0</v>
      </c>
      <c r="R1274" s="16">
        <v>651.82000000000005</v>
      </c>
      <c r="S1274" s="16">
        <f t="shared" si="286"/>
        <v>651.82000000000005</v>
      </c>
      <c r="T1274" s="16">
        <v>0</v>
      </c>
      <c r="U1274" s="16">
        <v>0</v>
      </c>
      <c r="V1274" s="16">
        <f t="shared" si="287"/>
        <v>651.82000000000005</v>
      </c>
      <c r="W1274" s="79">
        <f t="shared" si="288"/>
        <v>1.3396001952222206E-5</v>
      </c>
      <c r="X1274" s="75">
        <f t="shared" si="289"/>
        <v>602.82000000000005</v>
      </c>
      <c r="Y1274" s="75">
        <f t="shared" si="290"/>
        <v>2.13</v>
      </c>
      <c r="Z1274" s="82">
        <f t="shared" si="291"/>
        <v>604.95000000000005</v>
      </c>
    </row>
    <row r="1275" spans="1:26" s="5" customFormat="1" ht="15" x14ac:dyDescent="0.2">
      <c r="A1275" s="37">
        <v>1272</v>
      </c>
      <c r="B1275" s="177">
        <v>5.2</v>
      </c>
      <c r="C1275" s="177" t="s">
        <v>205</v>
      </c>
      <c r="D1275" s="37" t="s">
        <v>644</v>
      </c>
      <c r="E1275" s="66" t="s">
        <v>659</v>
      </c>
      <c r="F1275" s="66" t="s">
        <v>45</v>
      </c>
      <c r="G1275" s="38" t="s">
        <v>183</v>
      </c>
      <c r="H1275" s="46">
        <v>7.0000000000000007E-2</v>
      </c>
      <c r="I1275" s="67" t="s">
        <v>184</v>
      </c>
      <c r="J1275" s="16">
        <v>16250</v>
      </c>
      <c r="K1275" s="16">
        <v>1086.3499999999999</v>
      </c>
      <c r="L1275" s="61" t="s">
        <v>102</v>
      </c>
      <c r="M1275" s="61" t="s">
        <v>102</v>
      </c>
      <c r="N1275" s="61" t="s">
        <v>102</v>
      </c>
      <c r="O1275" s="61" t="s">
        <v>102</v>
      </c>
      <c r="P1275" s="17">
        <v>0</v>
      </c>
      <c r="Q1275" s="16">
        <v>0</v>
      </c>
      <c r="R1275" s="16">
        <v>1086.3499999999999</v>
      </c>
      <c r="S1275" s="16">
        <f t="shared" si="286"/>
        <v>1086.3499999999999</v>
      </c>
      <c r="T1275" s="16">
        <v>0</v>
      </c>
      <c r="U1275" s="16">
        <v>0</v>
      </c>
      <c r="V1275" s="16">
        <f t="shared" si="287"/>
        <v>1086.3499999999999</v>
      </c>
      <c r="W1275" s="79">
        <f t="shared" si="288"/>
        <v>2.232632739221962E-5</v>
      </c>
      <c r="X1275" s="75">
        <f t="shared" si="289"/>
        <v>1004.68</v>
      </c>
      <c r="Y1275" s="75">
        <f t="shared" si="290"/>
        <v>3.55</v>
      </c>
      <c r="Z1275" s="82">
        <f t="shared" si="291"/>
        <v>1008.2299999999999</v>
      </c>
    </row>
    <row r="1276" spans="1:26" s="5" customFormat="1" ht="15" x14ac:dyDescent="0.2">
      <c r="A1276" s="37">
        <v>1273</v>
      </c>
      <c r="B1276" s="177">
        <v>5.2</v>
      </c>
      <c r="C1276" s="177" t="s">
        <v>205</v>
      </c>
      <c r="D1276" s="37" t="s">
        <v>644</v>
      </c>
      <c r="E1276" s="66" t="s">
        <v>660</v>
      </c>
      <c r="F1276" s="66" t="s">
        <v>45</v>
      </c>
      <c r="G1276" s="38" t="s">
        <v>183</v>
      </c>
      <c r="H1276" s="46">
        <v>0.04</v>
      </c>
      <c r="I1276" s="67" t="s">
        <v>184</v>
      </c>
      <c r="J1276" s="16">
        <v>16250</v>
      </c>
      <c r="K1276" s="16">
        <v>599.14</v>
      </c>
      <c r="L1276" s="61" t="s">
        <v>102</v>
      </c>
      <c r="M1276" s="61" t="s">
        <v>102</v>
      </c>
      <c r="N1276" s="61" t="s">
        <v>102</v>
      </c>
      <c r="O1276" s="61" t="s">
        <v>102</v>
      </c>
      <c r="P1276" s="17">
        <v>0</v>
      </c>
      <c r="Q1276" s="16">
        <v>0</v>
      </c>
      <c r="R1276" s="16">
        <v>599.14</v>
      </c>
      <c r="S1276" s="16">
        <f t="shared" si="286"/>
        <v>599.14</v>
      </c>
      <c r="T1276" s="16">
        <v>0</v>
      </c>
      <c r="U1276" s="16">
        <v>0</v>
      </c>
      <c r="V1276" s="16">
        <f t="shared" si="287"/>
        <v>599.14</v>
      </c>
      <c r="W1276" s="79">
        <f t="shared" si="288"/>
        <v>1.2313338973419674E-5</v>
      </c>
      <c r="X1276" s="75">
        <f t="shared" si="289"/>
        <v>554.1</v>
      </c>
      <c r="Y1276" s="75">
        <f t="shared" si="290"/>
        <v>1.96</v>
      </c>
      <c r="Z1276" s="82">
        <f t="shared" si="291"/>
        <v>556.06000000000006</v>
      </c>
    </row>
    <row r="1277" spans="1:26" s="5" customFormat="1" ht="15" x14ac:dyDescent="0.2">
      <c r="A1277" s="37">
        <v>1274</v>
      </c>
      <c r="B1277" s="177">
        <v>5.2</v>
      </c>
      <c r="C1277" s="177" t="s">
        <v>205</v>
      </c>
      <c r="D1277" s="37" t="s">
        <v>644</v>
      </c>
      <c r="E1277" s="66" t="s">
        <v>661</v>
      </c>
      <c r="F1277" s="66" t="s">
        <v>45</v>
      </c>
      <c r="G1277" s="38" t="s">
        <v>183</v>
      </c>
      <c r="H1277" s="46">
        <v>7.0000000000000007E-2</v>
      </c>
      <c r="I1277" s="67" t="s">
        <v>184</v>
      </c>
      <c r="J1277" s="16">
        <v>16250</v>
      </c>
      <c r="K1277" s="16">
        <v>1065.9100000000001</v>
      </c>
      <c r="L1277" s="61" t="s">
        <v>102</v>
      </c>
      <c r="M1277" s="61" t="s">
        <v>102</v>
      </c>
      <c r="N1277" s="61" t="s">
        <v>102</v>
      </c>
      <c r="O1277" s="61" t="s">
        <v>102</v>
      </c>
      <c r="P1277" s="17">
        <v>0</v>
      </c>
      <c r="Q1277" s="16">
        <v>0</v>
      </c>
      <c r="R1277" s="16">
        <v>1065.9100000000001</v>
      </c>
      <c r="S1277" s="16">
        <f t="shared" si="286"/>
        <v>1065.9100000000001</v>
      </c>
      <c r="T1277" s="16">
        <v>0</v>
      </c>
      <c r="U1277" s="16">
        <v>0</v>
      </c>
      <c r="V1277" s="16">
        <f t="shared" si="287"/>
        <v>1065.9100000000001</v>
      </c>
      <c r="W1277" s="79">
        <f t="shared" si="288"/>
        <v>2.1906250868173992E-5</v>
      </c>
      <c r="X1277" s="75">
        <f t="shared" si="289"/>
        <v>985.78</v>
      </c>
      <c r="Y1277" s="75">
        <f t="shared" si="290"/>
        <v>3.48</v>
      </c>
      <c r="Z1277" s="82">
        <f t="shared" si="291"/>
        <v>989.26</v>
      </c>
    </row>
    <row r="1278" spans="1:26" s="5" customFormat="1" ht="15" x14ac:dyDescent="0.2">
      <c r="A1278" s="37">
        <v>1275</v>
      </c>
      <c r="B1278" s="177">
        <v>5.2</v>
      </c>
      <c r="C1278" s="177" t="s">
        <v>205</v>
      </c>
      <c r="D1278" s="37" t="s">
        <v>644</v>
      </c>
      <c r="E1278" s="66" t="s">
        <v>662</v>
      </c>
      <c r="F1278" s="66" t="s">
        <v>45</v>
      </c>
      <c r="G1278" s="38" t="s">
        <v>183</v>
      </c>
      <c r="H1278" s="46">
        <v>0.05</v>
      </c>
      <c r="I1278" s="67" t="s">
        <v>184</v>
      </c>
      <c r="J1278" s="16">
        <v>16250</v>
      </c>
      <c r="K1278" s="16">
        <v>745.6</v>
      </c>
      <c r="L1278" s="61" t="s">
        <v>102</v>
      </c>
      <c r="M1278" s="61" t="s">
        <v>102</v>
      </c>
      <c r="N1278" s="61" t="s">
        <v>102</v>
      </c>
      <c r="O1278" s="61" t="s">
        <v>102</v>
      </c>
      <c r="P1278" s="17">
        <v>0</v>
      </c>
      <c r="Q1278" s="16">
        <v>0</v>
      </c>
      <c r="R1278" s="16">
        <v>745.6</v>
      </c>
      <c r="S1278" s="16">
        <f t="shared" si="286"/>
        <v>745.6</v>
      </c>
      <c r="T1278" s="16">
        <v>0</v>
      </c>
      <c r="U1278" s="16">
        <v>0</v>
      </c>
      <c r="V1278" s="16">
        <f t="shared" si="287"/>
        <v>745.6</v>
      </c>
      <c r="W1278" s="79">
        <f t="shared" si="288"/>
        <v>1.5323339350705528E-5</v>
      </c>
      <c r="X1278" s="75">
        <f t="shared" si="289"/>
        <v>689.55</v>
      </c>
      <c r="Y1278" s="75">
        <f t="shared" si="290"/>
        <v>2.44</v>
      </c>
      <c r="Z1278" s="82">
        <f t="shared" si="291"/>
        <v>691.99</v>
      </c>
    </row>
    <row r="1279" spans="1:26" s="5" customFormat="1" ht="15" x14ac:dyDescent="0.2">
      <c r="A1279" s="37">
        <v>1276</v>
      </c>
      <c r="B1279" s="177">
        <v>5.2</v>
      </c>
      <c r="C1279" s="177" t="s">
        <v>205</v>
      </c>
      <c r="D1279" s="37" t="s">
        <v>644</v>
      </c>
      <c r="E1279" s="66" t="s">
        <v>663</v>
      </c>
      <c r="F1279" s="66" t="s">
        <v>45</v>
      </c>
      <c r="G1279" s="38" t="s">
        <v>183</v>
      </c>
      <c r="H1279" s="46">
        <v>0.02</v>
      </c>
      <c r="I1279" s="67" t="s">
        <v>184</v>
      </c>
      <c r="J1279" s="16">
        <v>16250</v>
      </c>
      <c r="K1279" s="16">
        <v>391.7</v>
      </c>
      <c r="L1279" s="61" t="s">
        <v>102</v>
      </c>
      <c r="M1279" s="61" t="s">
        <v>102</v>
      </c>
      <c r="N1279" s="61" t="s">
        <v>102</v>
      </c>
      <c r="O1279" s="61" t="s">
        <v>102</v>
      </c>
      <c r="P1279" s="17">
        <v>0</v>
      </c>
      <c r="Q1279" s="16">
        <v>0</v>
      </c>
      <c r="R1279" s="16">
        <v>391.7</v>
      </c>
      <c r="S1279" s="16">
        <f t="shared" si="286"/>
        <v>391.7</v>
      </c>
      <c r="T1279" s="16">
        <v>0</v>
      </c>
      <c r="U1279" s="16">
        <v>0</v>
      </c>
      <c r="V1279" s="16">
        <f t="shared" si="287"/>
        <v>391.7</v>
      </c>
      <c r="W1279" s="79">
        <f t="shared" si="288"/>
        <v>8.0500965982716663E-6</v>
      </c>
      <c r="X1279" s="75">
        <f t="shared" si="289"/>
        <v>362.25</v>
      </c>
      <c r="Y1279" s="75">
        <f t="shared" si="290"/>
        <v>1.28</v>
      </c>
      <c r="Z1279" s="82">
        <f t="shared" si="291"/>
        <v>363.53</v>
      </c>
    </row>
    <row r="1280" spans="1:26" s="5" customFormat="1" ht="15" x14ac:dyDescent="0.2">
      <c r="A1280" s="37">
        <v>1277</v>
      </c>
      <c r="B1280" s="177">
        <v>5.2</v>
      </c>
      <c r="C1280" s="177" t="s">
        <v>205</v>
      </c>
      <c r="D1280" s="37" t="s">
        <v>644</v>
      </c>
      <c r="E1280" s="66" t="s">
        <v>664</v>
      </c>
      <c r="F1280" s="66" t="s">
        <v>45</v>
      </c>
      <c r="G1280" s="38" t="s">
        <v>183</v>
      </c>
      <c r="H1280" s="46">
        <v>0.1</v>
      </c>
      <c r="I1280" s="67" t="s">
        <v>184</v>
      </c>
      <c r="J1280" s="16">
        <v>16250</v>
      </c>
      <c r="K1280" s="16">
        <v>1700.18</v>
      </c>
      <c r="L1280" s="61" t="s">
        <v>102</v>
      </c>
      <c r="M1280" s="61" t="s">
        <v>102</v>
      </c>
      <c r="N1280" s="61" t="s">
        <v>102</v>
      </c>
      <c r="O1280" s="61" t="s">
        <v>102</v>
      </c>
      <c r="P1280" s="17">
        <v>0</v>
      </c>
      <c r="Q1280" s="16">
        <v>0</v>
      </c>
      <c r="R1280" s="16">
        <v>1700.18</v>
      </c>
      <c r="S1280" s="16">
        <f t="shared" si="286"/>
        <v>1700.18</v>
      </c>
      <c r="T1280" s="16">
        <v>0</v>
      </c>
      <c r="U1280" s="16">
        <v>0</v>
      </c>
      <c r="V1280" s="16">
        <f t="shared" si="287"/>
        <v>1700.18</v>
      </c>
      <c r="W1280" s="79">
        <f t="shared" si="288"/>
        <v>3.4941570677685788E-5</v>
      </c>
      <c r="X1280" s="75">
        <f t="shared" si="289"/>
        <v>1572.37</v>
      </c>
      <c r="Y1280" s="75">
        <f t="shared" si="290"/>
        <v>5.56</v>
      </c>
      <c r="Z1280" s="82">
        <f t="shared" si="291"/>
        <v>1577.9299999999998</v>
      </c>
    </row>
    <row r="1281" spans="1:26" s="5" customFormat="1" ht="15" x14ac:dyDescent="0.2">
      <c r="A1281" s="37">
        <v>1278</v>
      </c>
      <c r="B1281" s="177">
        <v>5.2</v>
      </c>
      <c r="C1281" s="177" t="s">
        <v>205</v>
      </c>
      <c r="D1281" s="37" t="s">
        <v>644</v>
      </c>
      <c r="E1281" s="66" t="s">
        <v>665</v>
      </c>
      <c r="F1281" s="66" t="s">
        <v>45</v>
      </c>
      <c r="G1281" s="38" t="s">
        <v>183</v>
      </c>
      <c r="H1281" s="46">
        <v>0.09</v>
      </c>
      <c r="I1281" s="67" t="s">
        <v>184</v>
      </c>
      <c r="J1281" s="16">
        <v>16250</v>
      </c>
      <c r="K1281" s="16">
        <v>1493.81</v>
      </c>
      <c r="L1281" s="61" t="s">
        <v>102</v>
      </c>
      <c r="M1281" s="61" t="s">
        <v>102</v>
      </c>
      <c r="N1281" s="61" t="s">
        <v>102</v>
      </c>
      <c r="O1281" s="61" t="s">
        <v>102</v>
      </c>
      <c r="P1281" s="17">
        <v>0</v>
      </c>
      <c r="Q1281" s="16">
        <v>0</v>
      </c>
      <c r="R1281" s="16">
        <v>1493.81</v>
      </c>
      <c r="S1281" s="16">
        <f t="shared" si="286"/>
        <v>1493.81</v>
      </c>
      <c r="T1281" s="16">
        <v>0</v>
      </c>
      <c r="U1281" s="16">
        <v>0</v>
      </c>
      <c r="V1281" s="16">
        <f t="shared" si="287"/>
        <v>1493.81</v>
      </c>
      <c r="W1281" s="79">
        <f t="shared" si="288"/>
        <v>3.0700318609814137E-5</v>
      </c>
      <c r="X1281" s="75">
        <f t="shared" si="289"/>
        <v>1381.51</v>
      </c>
      <c r="Y1281" s="75">
        <f t="shared" si="290"/>
        <v>4.88</v>
      </c>
      <c r="Z1281" s="82">
        <f t="shared" si="291"/>
        <v>1386.39</v>
      </c>
    </row>
    <row r="1282" spans="1:26" s="5" customFormat="1" ht="15" x14ac:dyDescent="0.2">
      <c r="A1282" s="37">
        <v>1279</v>
      </c>
      <c r="B1282" s="177">
        <v>5.2</v>
      </c>
      <c r="C1282" s="177" t="s">
        <v>205</v>
      </c>
      <c r="D1282" s="37" t="s">
        <v>644</v>
      </c>
      <c r="E1282" s="66" t="s">
        <v>666</v>
      </c>
      <c r="F1282" s="66" t="s">
        <v>45</v>
      </c>
      <c r="G1282" s="38" t="s">
        <v>183</v>
      </c>
      <c r="H1282" s="46">
        <v>0.01</v>
      </c>
      <c r="I1282" s="67" t="s">
        <v>184</v>
      </c>
      <c r="J1282" s="16">
        <v>16250</v>
      </c>
      <c r="K1282" s="16">
        <v>111.86</v>
      </c>
      <c r="L1282" s="61" t="s">
        <v>102</v>
      </c>
      <c r="M1282" s="61" t="s">
        <v>102</v>
      </c>
      <c r="N1282" s="61" t="s">
        <v>102</v>
      </c>
      <c r="O1282" s="61" t="s">
        <v>102</v>
      </c>
      <c r="P1282" s="17">
        <v>0</v>
      </c>
      <c r="Q1282" s="16">
        <v>0</v>
      </c>
      <c r="R1282" s="16">
        <v>111.86</v>
      </c>
      <c r="S1282" s="16">
        <f t="shared" si="286"/>
        <v>111.86</v>
      </c>
      <c r="T1282" s="16">
        <v>0</v>
      </c>
      <c r="U1282" s="16">
        <v>0</v>
      </c>
      <c r="V1282" s="16">
        <f t="shared" si="287"/>
        <v>111.86</v>
      </c>
      <c r="W1282" s="79">
        <f t="shared" si="288"/>
        <v>2.2989119363866953E-6</v>
      </c>
      <c r="X1282" s="75">
        <f t="shared" si="289"/>
        <v>103.45</v>
      </c>
      <c r="Y1282" s="75">
        <f t="shared" si="290"/>
        <v>0.37</v>
      </c>
      <c r="Z1282" s="82">
        <f t="shared" si="291"/>
        <v>103.82000000000001</v>
      </c>
    </row>
    <row r="1283" spans="1:26" s="5" customFormat="1" ht="15" x14ac:dyDescent="0.2">
      <c r="A1283" s="37">
        <v>1280</v>
      </c>
      <c r="B1283" s="177">
        <v>5.2</v>
      </c>
      <c r="C1283" s="177" t="s">
        <v>205</v>
      </c>
      <c r="D1283" s="37" t="s">
        <v>644</v>
      </c>
      <c r="E1283" s="66" t="s">
        <v>667</v>
      </c>
      <c r="F1283" s="66" t="s">
        <v>45</v>
      </c>
      <c r="G1283" s="38" t="s">
        <v>183</v>
      </c>
      <c r="H1283" s="46">
        <v>0.22</v>
      </c>
      <c r="I1283" s="67" t="s">
        <v>184</v>
      </c>
      <c r="J1283" s="16">
        <v>16250</v>
      </c>
      <c r="K1283" s="16">
        <v>3567.45</v>
      </c>
      <c r="L1283" s="61" t="s">
        <v>102</v>
      </c>
      <c r="M1283" s="61" t="s">
        <v>102</v>
      </c>
      <c r="N1283" s="61" t="s">
        <v>102</v>
      </c>
      <c r="O1283" s="61" t="s">
        <v>102</v>
      </c>
      <c r="P1283" s="17">
        <v>0</v>
      </c>
      <c r="Q1283" s="16">
        <v>0</v>
      </c>
      <c r="R1283" s="16">
        <v>3567.45</v>
      </c>
      <c r="S1283" s="16">
        <f t="shared" si="286"/>
        <v>3567.45</v>
      </c>
      <c r="T1283" s="16">
        <v>0</v>
      </c>
      <c r="U1283" s="16">
        <v>0</v>
      </c>
      <c r="V1283" s="16">
        <f t="shared" si="287"/>
        <v>3567.45</v>
      </c>
      <c r="W1283" s="79">
        <f t="shared" si="288"/>
        <v>7.3317123077621285E-5</v>
      </c>
      <c r="X1283" s="75">
        <f t="shared" si="289"/>
        <v>3299.27</v>
      </c>
      <c r="Y1283" s="75">
        <f t="shared" si="290"/>
        <v>11.66</v>
      </c>
      <c r="Z1283" s="82">
        <f t="shared" si="291"/>
        <v>3310.93</v>
      </c>
    </row>
    <row r="1284" spans="1:26" s="5" customFormat="1" ht="15" x14ac:dyDescent="0.2">
      <c r="A1284" s="37">
        <v>1281</v>
      </c>
      <c r="B1284" s="177">
        <v>5.2</v>
      </c>
      <c r="C1284" s="177" t="s">
        <v>205</v>
      </c>
      <c r="D1284" s="37" t="s">
        <v>644</v>
      </c>
      <c r="E1284" s="66" t="s">
        <v>668</v>
      </c>
      <c r="F1284" s="66" t="s">
        <v>45</v>
      </c>
      <c r="G1284" s="38" t="s">
        <v>183</v>
      </c>
      <c r="H1284" s="46">
        <v>0</v>
      </c>
      <c r="I1284" s="67" t="s">
        <v>184</v>
      </c>
      <c r="J1284" s="16">
        <v>16250</v>
      </c>
      <c r="K1284" s="16">
        <v>75</v>
      </c>
      <c r="L1284" s="61" t="s">
        <v>102</v>
      </c>
      <c r="M1284" s="61" t="s">
        <v>102</v>
      </c>
      <c r="N1284" s="61" t="s">
        <v>102</v>
      </c>
      <c r="O1284" s="61" t="s">
        <v>102</v>
      </c>
      <c r="P1284" s="17">
        <v>0</v>
      </c>
      <c r="Q1284" s="16">
        <v>0</v>
      </c>
      <c r="R1284" s="16">
        <v>75</v>
      </c>
      <c r="S1284" s="16">
        <f t="shared" si="286"/>
        <v>75</v>
      </c>
      <c r="T1284" s="16">
        <v>0</v>
      </c>
      <c r="U1284" s="16">
        <v>0</v>
      </c>
      <c r="V1284" s="16">
        <f t="shared" si="287"/>
        <v>75</v>
      </c>
      <c r="W1284" s="79">
        <f t="shared" si="288"/>
        <v>1.5413766782496171E-6</v>
      </c>
      <c r="X1284" s="75">
        <f t="shared" si="289"/>
        <v>69.36</v>
      </c>
      <c r="Y1284" s="75">
        <f t="shared" si="290"/>
        <v>0.25</v>
      </c>
      <c r="Z1284" s="82">
        <f t="shared" si="291"/>
        <v>69.61</v>
      </c>
    </row>
    <row r="1285" spans="1:26" s="5" customFormat="1" ht="15" x14ac:dyDescent="0.2">
      <c r="A1285" s="37">
        <v>1282</v>
      </c>
      <c r="B1285" s="177">
        <v>5.2</v>
      </c>
      <c r="C1285" s="177" t="s">
        <v>205</v>
      </c>
      <c r="D1285" s="37" t="s">
        <v>644</v>
      </c>
      <c r="E1285" s="66" t="s">
        <v>668</v>
      </c>
      <c r="F1285" s="66" t="s">
        <v>45</v>
      </c>
      <c r="G1285" s="38" t="s">
        <v>183</v>
      </c>
      <c r="H1285" s="46">
        <v>0</v>
      </c>
      <c r="I1285" s="67" t="s">
        <v>184</v>
      </c>
      <c r="J1285" s="16">
        <v>16250</v>
      </c>
      <c r="K1285" s="16">
        <v>74.61</v>
      </c>
      <c r="L1285" s="61" t="s">
        <v>102</v>
      </c>
      <c r="M1285" s="61" t="s">
        <v>102</v>
      </c>
      <c r="N1285" s="61" t="s">
        <v>102</v>
      </c>
      <c r="O1285" s="61" t="s">
        <v>102</v>
      </c>
      <c r="P1285" s="17">
        <v>0</v>
      </c>
      <c r="Q1285" s="16">
        <v>0</v>
      </c>
      <c r="R1285" s="16">
        <v>74.61</v>
      </c>
      <c r="S1285" s="16">
        <f t="shared" ref="S1285:S1316" si="292">R1285</f>
        <v>74.61</v>
      </c>
      <c r="T1285" s="16">
        <v>0</v>
      </c>
      <c r="U1285" s="16">
        <v>0</v>
      </c>
      <c r="V1285" s="16">
        <f t="shared" ref="V1285:V1316" si="293">ROUND(S1285+T1285+U1285,2)</f>
        <v>74.61</v>
      </c>
      <c r="W1285" s="79">
        <f t="shared" si="288"/>
        <v>1.5333615195227191E-6</v>
      </c>
      <c r="X1285" s="75">
        <f t="shared" ref="X1285:X1316" si="294">ROUND(W1285*($X$1),2)</f>
        <v>69</v>
      </c>
      <c r="Y1285" s="75">
        <f t="shared" ref="Y1285:Y1316" si="295">ROUND(W1285*$Y$2,2)</f>
        <v>0.24</v>
      </c>
      <c r="Z1285" s="82">
        <f t="shared" si="291"/>
        <v>69.239999999999995</v>
      </c>
    </row>
    <row r="1286" spans="1:26" s="5" customFormat="1" ht="15" x14ac:dyDescent="0.2">
      <c r="A1286" s="37">
        <v>1283</v>
      </c>
      <c r="B1286" s="177">
        <v>5.2</v>
      </c>
      <c r="C1286" s="177" t="s">
        <v>205</v>
      </c>
      <c r="D1286" s="37" t="s">
        <v>644</v>
      </c>
      <c r="E1286" s="66" t="s">
        <v>669</v>
      </c>
      <c r="F1286" s="66" t="s">
        <v>45</v>
      </c>
      <c r="G1286" s="38" t="s">
        <v>183</v>
      </c>
      <c r="H1286" s="46">
        <v>0.68</v>
      </c>
      <c r="I1286" s="67" t="s">
        <v>184</v>
      </c>
      <c r="J1286" s="16">
        <v>16250</v>
      </c>
      <c r="K1286" s="16">
        <v>11080.16</v>
      </c>
      <c r="L1286" s="61" t="s">
        <v>102</v>
      </c>
      <c r="M1286" s="61" t="s">
        <v>102</v>
      </c>
      <c r="N1286" s="61" t="s">
        <v>102</v>
      </c>
      <c r="O1286" s="61" t="s">
        <v>102</v>
      </c>
      <c r="P1286" s="17">
        <v>0</v>
      </c>
      <c r="Q1286" s="16">
        <v>0</v>
      </c>
      <c r="R1286" s="16">
        <v>11080.16</v>
      </c>
      <c r="S1286" s="16">
        <f t="shared" si="292"/>
        <v>11080.16</v>
      </c>
      <c r="T1286" s="16">
        <v>0</v>
      </c>
      <c r="U1286" s="16">
        <v>0</v>
      </c>
      <c r="V1286" s="16">
        <f t="shared" si="293"/>
        <v>11080.16</v>
      </c>
      <c r="W1286" s="79">
        <f t="shared" si="288"/>
        <v>2.277160028703237E-4</v>
      </c>
      <c r="X1286" s="75">
        <f t="shared" si="294"/>
        <v>10247.219999999999</v>
      </c>
      <c r="Y1286" s="75">
        <f t="shared" si="295"/>
        <v>36.21</v>
      </c>
      <c r="Z1286" s="82">
        <f t="shared" si="291"/>
        <v>10283.429999999998</v>
      </c>
    </row>
    <row r="1287" spans="1:26" s="5" customFormat="1" ht="15" x14ac:dyDescent="0.2">
      <c r="A1287" s="37">
        <v>1284</v>
      </c>
      <c r="B1287" s="177">
        <v>5.2</v>
      </c>
      <c r="C1287" s="177" t="s">
        <v>205</v>
      </c>
      <c r="D1287" s="37" t="s">
        <v>644</v>
      </c>
      <c r="E1287" s="66" t="s">
        <v>670</v>
      </c>
      <c r="F1287" s="66" t="s">
        <v>45</v>
      </c>
      <c r="G1287" s="38" t="s">
        <v>183</v>
      </c>
      <c r="H1287" s="46">
        <v>0.01</v>
      </c>
      <c r="I1287" s="67" t="s">
        <v>184</v>
      </c>
      <c r="J1287" s="16">
        <v>16250</v>
      </c>
      <c r="K1287" s="16">
        <v>169.93</v>
      </c>
      <c r="L1287" s="61" t="s">
        <v>102</v>
      </c>
      <c r="M1287" s="61" t="s">
        <v>102</v>
      </c>
      <c r="N1287" s="61" t="s">
        <v>102</v>
      </c>
      <c r="O1287" s="61" t="s">
        <v>102</v>
      </c>
      <c r="P1287" s="17">
        <v>0</v>
      </c>
      <c r="Q1287" s="16">
        <v>0</v>
      </c>
      <c r="R1287" s="16">
        <v>169.93</v>
      </c>
      <c r="S1287" s="16">
        <f t="shared" si="292"/>
        <v>169.93</v>
      </c>
      <c r="T1287" s="16">
        <v>0</v>
      </c>
      <c r="U1287" s="16">
        <v>0</v>
      </c>
      <c r="V1287" s="16">
        <f t="shared" si="293"/>
        <v>169.93</v>
      </c>
      <c r="W1287" s="79">
        <f t="shared" si="288"/>
        <v>3.492348519132766E-6</v>
      </c>
      <c r="X1287" s="75">
        <f t="shared" si="294"/>
        <v>157.16</v>
      </c>
      <c r="Y1287" s="75">
        <f t="shared" si="295"/>
        <v>0.56000000000000005</v>
      </c>
      <c r="Z1287" s="82">
        <f t="shared" si="291"/>
        <v>157.72</v>
      </c>
    </row>
    <row r="1288" spans="1:26" s="5" customFormat="1" ht="15" x14ac:dyDescent="0.2">
      <c r="A1288" s="37">
        <v>1285</v>
      </c>
      <c r="B1288" s="177">
        <v>5.2</v>
      </c>
      <c r="C1288" s="177" t="s">
        <v>205</v>
      </c>
      <c r="D1288" s="37" t="s">
        <v>644</v>
      </c>
      <c r="E1288" s="66" t="s">
        <v>671</v>
      </c>
      <c r="F1288" s="66" t="s">
        <v>45</v>
      </c>
      <c r="G1288" s="38" t="s">
        <v>183</v>
      </c>
      <c r="H1288" s="46">
        <v>0.27</v>
      </c>
      <c r="I1288" s="67" t="s">
        <v>184</v>
      </c>
      <c r="J1288" s="16">
        <v>16250</v>
      </c>
      <c r="K1288" s="16">
        <v>4434.08</v>
      </c>
      <c r="L1288" s="61" t="s">
        <v>102</v>
      </c>
      <c r="M1288" s="61" t="s">
        <v>102</v>
      </c>
      <c r="N1288" s="61" t="s">
        <v>102</v>
      </c>
      <c r="O1288" s="61" t="s">
        <v>102</v>
      </c>
      <c r="P1288" s="17">
        <v>0</v>
      </c>
      <c r="Q1288" s="16">
        <v>0</v>
      </c>
      <c r="R1288" s="16">
        <v>4434.08</v>
      </c>
      <c r="S1288" s="16">
        <f t="shared" si="292"/>
        <v>4434.08</v>
      </c>
      <c r="T1288" s="16">
        <v>0</v>
      </c>
      <c r="U1288" s="16">
        <v>0</v>
      </c>
      <c r="V1288" s="16">
        <f t="shared" si="293"/>
        <v>4434.08</v>
      </c>
      <c r="W1288" s="79">
        <f t="shared" si="288"/>
        <v>9.1127833353240822E-5</v>
      </c>
      <c r="X1288" s="75">
        <f t="shared" si="294"/>
        <v>4100.75</v>
      </c>
      <c r="Y1288" s="75">
        <f t="shared" si="295"/>
        <v>14.49</v>
      </c>
      <c r="Z1288" s="82">
        <f t="shared" si="291"/>
        <v>4115.24</v>
      </c>
    </row>
    <row r="1289" spans="1:26" s="5" customFormat="1" ht="15" x14ac:dyDescent="0.2">
      <c r="A1289" s="37">
        <v>1286</v>
      </c>
      <c r="B1289" s="177">
        <v>5.2</v>
      </c>
      <c r="C1289" s="177" t="s">
        <v>205</v>
      </c>
      <c r="D1289" s="37" t="s">
        <v>644</v>
      </c>
      <c r="E1289" s="66" t="s">
        <v>672</v>
      </c>
      <c r="F1289" s="66" t="s">
        <v>45</v>
      </c>
      <c r="G1289" s="38" t="s">
        <v>183</v>
      </c>
      <c r="H1289" s="46">
        <v>0.03</v>
      </c>
      <c r="I1289" s="67" t="s">
        <v>184</v>
      </c>
      <c r="J1289" s="16">
        <v>16250</v>
      </c>
      <c r="K1289" s="16">
        <v>501.79</v>
      </c>
      <c r="L1289" s="61" t="s">
        <v>102</v>
      </c>
      <c r="M1289" s="61" t="s">
        <v>102</v>
      </c>
      <c r="N1289" s="61" t="s">
        <v>102</v>
      </c>
      <c r="O1289" s="61" t="s">
        <v>102</v>
      </c>
      <c r="P1289" s="17">
        <v>0</v>
      </c>
      <c r="Q1289" s="16">
        <v>0</v>
      </c>
      <c r="R1289" s="16">
        <v>501.79</v>
      </c>
      <c r="S1289" s="16">
        <f t="shared" si="292"/>
        <v>501.79</v>
      </c>
      <c r="T1289" s="16">
        <v>0</v>
      </c>
      <c r="U1289" s="16">
        <v>0</v>
      </c>
      <c r="V1289" s="16">
        <f t="shared" si="293"/>
        <v>501.79</v>
      </c>
      <c r="W1289" s="79">
        <f t="shared" si="288"/>
        <v>1.0312632045051673E-5</v>
      </c>
      <c r="X1289" s="75">
        <f t="shared" si="294"/>
        <v>464.07</v>
      </c>
      <c r="Y1289" s="75">
        <f t="shared" si="295"/>
        <v>1.64</v>
      </c>
      <c r="Z1289" s="82">
        <f t="shared" si="291"/>
        <v>465.71</v>
      </c>
    </row>
    <row r="1290" spans="1:26" s="5" customFormat="1" ht="15" x14ac:dyDescent="0.2">
      <c r="A1290" s="37">
        <v>1287</v>
      </c>
      <c r="B1290" s="177">
        <v>5.2</v>
      </c>
      <c r="C1290" s="177" t="s">
        <v>205</v>
      </c>
      <c r="D1290" s="37" t="s">
        <v>644</v>
      </c>
      <c r="E1290" s="66" t="s">
        <v>673</v>
      </c>
      <c r="F1290" s="66" t="s">
        <v>45</v>
      </c>
      <c r="G1290" s="38" t="s">
        <v>183</v>
      </c>
      <c r="H1290" s="46">
        <v>0.03</v>
      </c>
      <c r="I1290" s="67" t="s">
        <v>184</v>
      </c>
      <c r="J1290" s="16">
        <v>16250</v>
      </c>
      <c r="K1290" s="16">
        <v>558.27</v>
      </c>
      <c r="L1290" s="61" t="s">
        <v>102</v>
      </c>
      <c r="M1290" s="61" t="s">
        <v>102</v>
      </c>
      <c r="N1290" s="61" t="s">
        <v>102</v>
      </c>
      <c r="O1290" s="61" t="s">
        <v>102</v>
      </c>
      <c r="P1290" s="17">
        <v>0</v>
      </c>
      <c r="Q1290" s="16">
        <v>0</v>
      </c>
      <c r="R1290" s="16">
        <v>558.27</v>
      </c>
      <c r="S1290" s="16">
        <f t="shared" si="292"/>
        <v>558.27</v>
      </c>
      <c r="T1290" s="16">
        <v>0</v>
      </c>
      <c r="U1290" s="16">
        <v>0</v>
      </c>
      <c r="V1290" s="16">
        <f t="shared" si="293"/>
        <v>558.27</v>
      </c>
      <c r="W1290" s="79">
        <f t="shared" si="288"/>
        <v>1.1473391442218849E-5</v>
      </c>
      <c r="X1290" s="75">
        <f t="shared" si="294"/>
        <v>516.29999999999995</v>
      </c>
      <c r="Y1290" s="75">
        <f t="shared" si="295"/>
        <v>1.82</v>
      </c>
      <c r="Z1290" s="82">
        <f t="shared" si="291"/>
        <v>518.12</v>
      </c>
    </row>
    <row r="1291" spans="1:26" s="5" customFormat="1" ht="15" x14ac:dyDescent="0.2">
      <c r="A1291" s="37">
        <v>1288</v>
      </c>
      <c r="B1291" s="177">
        <v>5.2</v>
      </c>
      <c r="C1291" s="177" t="s">
        <v>205</v>
      </c>
      <c r="D1291" s="37" t="s">
        <v>644</v>
      </c>
      <c r="E1291" s="66" t="s">
        <v>674</v>
      </c>
      <c r="F1291" s="66" t="s">
        <v>45</v>
      </c>
      <c r="G1291" s="38" t="s">
        <v>183</v>
      </c>
      <c r="H1291" s="46">
        <v>0.17</v>
      </c>
      <c r="I1291" s="67" t="s">
        <v>184</v>
      </c>
      <c r="J1291" s="16">
        <v>16250</v>
      </c>
      <c r="K1291" s="16">
        <v>2764.08</v>
      </c>
      <c r="L1291" s="61" t="s">
        <v>102</v>
      </c>
      <c r="M1291" s="61" t="s">
        <v>102</v>
      </c>
      <c r="N1291" s="61" t="s">
        <v>102</v>
      </c>
      <c r="O1291" s="61" t="s">
        <v>102</v>
      </c>
      <c r="P1291" s="17">
        <v>0</v>
      </c>
      <c r="Q1291" s="16">
        <v>0</v>
      </c>
      <c r="R1291" s="16">
        <v>2764.08</v>
      </c>
      <c r="S1291" s="16">
        <f t="shared" si="292"/>
        <v>2764.08</v>
      </c>
      <c r="T1291" s="16">
        <v>0</v>
      </c>
      <c r="U1291" s="16">
        <v>0</v>
      </c>
      <c r="V1291" s="16">
        <f t="shared" si="293"/>
        <v>2764.08</v>
      </c>
      <c r="W1291" s="79">
        <f t="shared" si="288"/>
        <v>5.6806512650882687E-5</v>
      </c>
      <c r="X1291" s="75">
        <f t="shared" si="294"/>
        <v>2556.29</v>
      </c>
      <c r="Y1291" s="75">
        <f t="shared" si="295"/>
        <v>9.0299999999999994</v>
      </c>
      <c r="Z1291" s="82">
        <f t="shared" si="291"/>
        <v>2565.3200000000002</v>
      </c>
    </row>
    <row r="1292" spans="1:26" s="5" customFormat="1" ht="15" x14ac:dyDescent="0.2">
      <c r="A1292" s="37">
        <v>1289</v>
      </c>
      <c r="B1292" s="177">
        <v>5.2</v>
      </c>
      <c r="C1292" s="177" t="s">
        <v>205</v>
      </c>
      <c r="D1292" s="37" t="s">
        <v>644</v>
      </c>
      <c r="E1292" s="66" t="s">
        <v>675</v>
      </c>
      <c r="F1292" s="66" t="s">
        <v>45</v>
      </c>
      <c r="G1292" s="38" t="s">
        <v>183</v>
      </c>
      <c r="H1292" s="46">
        <v>0.43</v>
      </c>
      <c r="I1292" s="67" t="s">
        <v>184</v>
      </c>
      <c r="J1292" s="16">
        <v>16250</v>
      </c>
      <c r="K1292" s="16">
        <v>6955.31</v>
      </c>
      <c r="L1292" s="61" t="s">
        <v>102</v>
      </c>
      <c r="M1292" s="61" t="s">
        <v>102</v>
      </c>
      <c r="N1292" s="61" t="s">
        <v>102</v>
      </c>
      <c r="O1292" s="61" t="s">
        <v>102</v>
      </c>
      <c r="P1292" s="17">
        <v>0</v>
      </c>
      <c r="Q1292" s="16">
        <v>0</v>
      </c>
      <c r="R1292" s="16">
        <v>6955.31</v>
      </c>
      <c r="S1292" s="16">
        <f t="shared" si="292"/>
        <v>6955.31</v>
      </c>
      <c r="T1292" s="16">
        <v>0</v>
      </c>
      <c r="U1292" s="16">
        <v>0</v>
      </c>
      <c r="V1292" s="16">
        <f t="shared" si="293"/>
        <v>6955.31</v>
      </c>
      <c r="W1292" s="79">
        <f t="shared" si="288"/>
        <v>1.4294336831995126E-4</v>
      </c>
      <c r="X1292" s="75">
        <f t="shared" si="294"/>
        <v>6432.45</v>
      </c>
      <c r="Y1292" s="75">
        <f t="shared" si="295"/>
        <v>22.73</v>
      </c>
      <c r="Z1292" s="82">
        <f t="shared" si="291"/>
        <v>6455.1799999999994</v>
      </c>
    </row>
    <row r="1293" spans="1:26" s="5" customFormat="1" ht="15" x14ac:dyDescent="0.2">
      <c r="A1293" s="37">
        <v>1290</v>
      </c>
      <c r="B1293" s="177">
        <v>5.2</v>
      </c>
      <c r="C1293" s="177" t="s">
        <v>205</v>
      </c>
      <c r="D1293" s="37" t="s">
        <v>644</v>
      </c>
      <c r="E1293" s="66" t="s">
        <v>676</v>
      </c>
      <c r="F1293" s="66" t="s">
        <v>45</v>
      </c>
      <c r="G1293" s="38" t="s">
        <v>183</v>
      </c>
      <c r="H1293" s="46">
        <v>0.03</v>
      </c>
      <c r="I1293" s="67" t="s">
        <v>184</v>
      </c>
      <c r="J1293" s="16">
        <v>16250</v>
      </c>
      <c r="K1293" s="16">
        <v>481.38</v>
      </c>
      <c r="L1293" s="61" t="s">
        <v>102</v>
      </c>
      <c r="M1293" s="61" t="s">
        <v>102</v>
      </c>
      <c r="N1293" s="61" t="s">
        <v>102</v>
      </c>
      <c r="O1293" s="61" t="s">
        <v>102</v>
      </c>
      <c r="P1293" s="17">
        <v>0</v>
      </c>
      <c r="Q1293" s="16">
        <v>0</v>
      </c>
      <c r="R1293" s="16">
        <v>481.38</v>
      </c>
      <c r="S1293" s="16">
        <f t="shared" si="292"/>
        <v>481.38</v>
      </c>
      <c r="T1293" s="16">
        <v>0</v>
      </c>
      <c r="U1293" s="16">
        <v>0</v>
      </c>
      <c r="V1293" s="16">
        <f t="shared" si="293"/>
        <v>481.38</v>
      </c>
      <c r="W1293" s="79">
        <f t="shared" si="288"/>
        <v>9.8931720716773413E-6</v>
      </c>
      <c r="X1293" s="75">
        <f t="shared" si="294"/>
        <v>445.19</v>
      </c>
      <c r="Y1293" s="75">
        <f t="shared" si="295"/>
        <v>1.57</v>
      </c>
      <c r="Z1293" s="82">
        <f t="shared" si="291"/>
        <v>446.76</v>
      </c>
    </row>
    <row r="1294" spans="1:26" s="5" customFormat="1" ht="15" x14ac:dyDescent="0.2">
      <c r="A1294" s="37">
        <v>1291</v>
      </c>
      <c r="B1294" s="177">
        <v>5.2</v>
      </c>
      <c r="C1294" s="177" t="s">
        <v>205</v>
      </c>
      <c r="D1294" s="37" t="s">
        <v>644</v>
      </c>
      <c r="E1294" s="66" t="s">
        <v>677</v>
      </c>
      <c r="F1294" s="66" t="s">
        <v>45</v>
      </c>
      <c r="G1294" s="38" t="s">
        <v>183</v>
      </c>
      <c r="H1294" s="46">
        <v>0.16</v>
      </c>
      <c r="I1294" s="67" t="s">
        <v>184</v>
      </c>
      <c r="J1294" s="16">
        <v>16250</v>
      </c>
      <c r="K1294" s="16">
        <v>2678.76</v>
      </c>
      <c r="L1294" s="61" t="s">
        <v>102</v>
      </c>
      <c r="M1294" s="61" t="s">
        <v>102</v>
      </c>
      <c r="N1294" s="61" t="s">
        <v>102</v>
      </c>
      <c r="O1294" s="61" t="s">
        <v>102</v>
      </c>
      <c r="P1294" s="17">
        <v>0</v>
      </c>
      <c r="Q1294" s="16">
        <v>0</v>
      </c>
      <c r="R1294" s="16">
        <v>2678.76</v>
      </c>
      <c r="S1294" s="16">
        <f t="shared" si="292"/>
        <v>2678.76</v>
      </c>
      <c r="T1294" s="16">
        <v>0</v>
      </c>
      <c r="U1294" s="16">
        <v>0</v>
      </c>
      <c r="V1294" s="16">
        <f t="shared" si="293"/>
        <v>2678.76</v>
      </c>
      <c r="W1294" s="79">
        <f t="shared" si="288"/>
        <v>5.5053042541705926E-5</v>
      </c>
      <c r="X1294" s="75">
        <f t="shared" si="294"/>
        <v>2477.39</v>
      </c>
      <c r="Y1294" s="75">
        <f t="shared" si="295"/>
        <v>8.75</v>
      </c>
      <c r="Z1294" s="82">
        <f t="shared" si="291"/>
        <v>2486.14</v>
      </c>
    </row>
    <row r="1295" spans="1:26" s="5" customFormat="1" ht="15" x14ac:dyDescent="0.2">
      <c r="A1295" s="37">
        <v>1292</v>
      </c>
      <c r="B1295" s="177">
        <v>5.2</v>
      </c>
      <c r="C1295" s="177" t="s">
        <v>205</v>
      </c>
      <c r="D1295" s="37" t="s">
        <v>644</v>
      </c>
      <c r="E1295" s="66" t="s">
        <v>678</v>
      </c>
      <c r="F1295" s="66" t="s">
        <v>45</v>
      </c>
      <c r="G1295" s="38" t="s">
        <v>183</v>
      </c>
      <c r="H1295" s="46">
        <v>0.23</v>
      </c>
      <c r="I1295" s="67" t="s">
        <v>184</v>
      </c>
      <c r="J1295" s="16">
        <v>16250</v>
      </c>
      <c r="K1295" s="16">
        <v>3658.69</v>
      </c>
      <c r="L1295" s="61" t="s">
        <v>102</v>
      </c>
      <c r="M1295" s="61" t="s">
        <v>102</v>
      </c>
      <c r="N1295" s="61" t="s">
        <v>102</v>
      </c>
      <c r="O1295" s="61" t="s">
        <v>102</v>
      </c>
      <c r="P1295" s="17">
        <v>0</v>
      </c>
      <c r="Q1295" s="16">
        <v>0</v>
      </c>
      <c r="R1295" s="16">
        <v>3658.69</v>
      </c>
      <c r="S1295" s="16">
        <f t="shared" si="292"/>
        <v>3658.69</v>
      </c>
      <c r="T1295" s="16">
        <v>0</v>
      </c>
      <c r="U1295" s="16">
        <v>0</v>
      </c>
      <c r="V1295" s="16">
        <f t="shared" si="293"/>
        <v>3658.69</v>
      </c>
      <c r="W1295" s="79">
        <f t="shared" si="288"/>
        <v>7.519225918593455E-5</v>
      </c>
      <c r="X1295" s="75">
        <f t="shared" si="294"/>
        <v>3383.65</v>
      </c>
      <c r="Y1295" s="75">
        <f t="shared" si="295"/>
        <v>11.96</v>
      </c>
      <c r="Z1295" s="82">
        <f t="shared" si="291"/>
        <v>3395.61</v>
      </c>
    </row>
    <row r="1296" spans="1:26" s="5" customFormat="1" ht="15" x14ac:dyDescent="0.2">
      <c r="A1296" s="37">
        <v>1293</v>
      </c>
      <c r="B1296" s="177">
        <v>5.2</v>
      </c>
      <c r="C1296" s="177" t="s">
        <v>205</v>
      </c>
      <c r="D1296" s="37" t="s">
        <v>644</v>
      </c>
      <c r="E1296" s="66" t="s">
        <v>678</v>
      </c>
      <c r="F1296" s="66" t="s">
        <v>45</v>
      </c>
      <c r="G1296" s="38" t="s">
        <v>183</v>
      </c>
      <c r="H1296" s="46">
        <v>2</v>
      </c>
      <c r="I1296" s="67" t="s">
        <v>184</v>
      </c>
      <c r="J1296" s="16">
        <v>16250</v>
      </c>
      <c r="K1296" s="16">
        <v>32464.560000000001</v>
      </c>
      <c r="L1296" s="61" t="s">
        <v>102</v>
      </c>
      <c r="M1296" s="61" t="s">
        <v>102</v>
      </c>
      <c r="N1296" s="61" t="s">
        <v>102</v>
      </c>
      <c r="O1296" s="61" t="s">
        <v>102</v>
      </c>
      <c r="P1296" s="17">
        <v>0</v>
      </c>
      <c r="Q1296" s="16">
        <v>0</v>
      </c>
      <c r="R1296" s="16">
        <v>32464.560000000001</v>
      </c>
      <c r="S1296" s="16">
        <f t="shared" si="292"/>
        <v>32464.560000000001</v>
      </c>
      <c r="T1296" s="16">
        <v>0</v>
      </c>
      <c r="U1296" s="16">
        <v>0</v>
      </c>
      <c r="V1296" s="16">
        <f t="shared" si="293"/>
        <v>32464.560000000001</v>
      </c>
      <c r="W1296" s="79">
        <f t="shared" si="288"/>
        <v>6.6720154204847183E-4</v>
      </c>
      <c r="X1296" s="75">
        <f t="shared" si="294"/>
        <v>30024.07</v>
      </c>
      <c r="Y1296" s="75">
        <f t="shared" si="295"/>
        <v>106.09</v>
      </c>
      <c r="Z1296" s="82">
        <f t="shared" si="291"/>
        <v>30130.16</v>
      </c>
    </row>
    <row r="1297" spans="1:26" s="5" customFormat="1" ht="15" x14ac:dyDescent="0.2">
      <c r="A1297" s="37">
        <v>1294</v>
      </c>
      <c r="B1297" s="177">
        <v>5.2</v>
      </c>
      <c r="C1297" s="177" t="s">
        <v>205</v>
      </c>
      <c r="D1297" s="37" t="s">
        <v>644</v>
      </c>
      <c r="E1297" s="66" t="s">
        <v>679</v>
      </c>
      <c r="F1297" s="66" t="s">
        <v>45</v>
      </c>
      <c r="G1297" s="38" t="s">
        <v>183</v>
      </c>
      <c r="H1297" s="46">
        <v>0.18</v>
      </c>
      <c r="I1297" s="67" t="s">
        <v>184</v>
      </c>
      <c r="J1297" s="16">
        <v>16250</v>
      </c>
      <c r="K1297" s="16">
        <v>2908.38</v>
      </c>
      <c r="L1297" s="61" t="s">
        <v>102</v>
      </c>
      <c r="M1297" s="61" t="s">
        <v>102</v>
      </c>
      <c r="N1297" s="61" t="s">
        <v>102</v>
      </c>
      <c r="O1297" s="61" t="s">
        <v>102</v>
      </c>
      <c r="P1297" s="17">
        <v>0</v>
      </c>
      <c r="Q1297" s="16">
        <v>0</v>
      </c>
      <c r="R1297" s="16">
        <v>2908.38</v>
      </c>
      <c r="S1297" s="16">
        <f t="shared" si="292"/>
        <v>2908.38</v>
      </c>
      <c r="T1297" s="16">
        <v>0</v>
      </c>
      <c r="U1297" s="16">
        <v>0</v>
      </c>
      <c r="V1297" s="16">
        <f t="shared" si="293"/>
        <v>2908.38</v>
      </c>
      <c r="W1297" s="79">
        <f t="shared" si="288"/>
        <v>5.9772121379834951E-5</v>
      </c>
      <c r="X1297" s="75">
        <f t="shared" si="294"/>
        <v>2689.75</v>
      </c>
      <c r="Y1297" s="75">
        <f t="shared" si="295"/>
        <v>9.5</v>
      </c>
      <c r="Z1297" s="82">
        <f t="shared" si="291"/>
        <v>2699.25</v>
      </c>
    </row>
    <row r="1298" spans="1:26" s="5" customFormat="1" ht="15" x14ac:dyDescent="0.2">
      <c r="A1298" s="37">
        <v>1295</v>
      </c>
      <c r="B1298" s="177">
        <v>5.2</v>
      </c>
      <c r="C1298" s="177" t="s">
        <v>205</v>
      </c>
      <c r="D1298" s="37" t="s">
        <v>644</v>
      </c>
      <c r="E1298" s="66" t="s">
        <v>680</v>
      </c>
      <c r="F1298" s="66" t="s">
        <v>45</v>
      </c>
      <c r="G1298" s="38" t="s">
        <v>183</v>
      </c>
      <c r="H1298" s="46">
        <v>0.02</v>
      </c>
      <c r="I1298" s="67" t="s">
        <v>184</v>
      </c>
      <c r="J1298" s="16">
        <v>16250</v>
      </c>
      <c r="K1298" s="16">
        <v>335.74</v>
      </c>
      <c r="L1298" s="61" t="s">
        <v>102</v>
      </c>
      <c r="M1298" s="61" t="s">
        <v>102</v>
      </c>
      <c r="N1298" s="61" t="s">
        <v>102</v>
      </c>
      <c r="O1298" s="61" t="s">
        <v>102</v>
      </c>
      <c r="P1298" s="17">
        <v>0</v>
      </c>
      <c r="Q1298" s="16">
        <v>0</v>
      </c>
      <c r="R1298" s="16">
        <v>335.74</v>
      </c>
      <c r="S1298" s="16">
        <f t="shared" si="292"/>
        <v>335.74</v>
      </c>
      <c r="T1298" s="16">
        <v>0</v>
      </c>
      <c r="U1298" s="16">
        <v>0</v>
      </c>
      <c r="V1298" s="16">
        <f t="shared" si="293"/>
        <v>335.74</v>
      </c>
      <c r="W1298" s="79">
        <f t="shared" si="288"/>
        <v>6.9000240794070194E-6</v>
      </c>
      <c r="X1298" s="75">
        <f t="shared" si="294"/>
        <v>310.5</v>
      </c>
      <c r="Y1298" s="75">
        <f t="shared" si="295"/>
        <v>1.1000000000000001</v>
      </c>
      <c r="Z1298" s="82">
        <f t="shared" si="291"/>
        <v>311.60000000000002</v>
      </c>
    </row>
    <row r="1299" spans="1:26" s="5" customFormat="1" ht="15" x14ac:dyDescent="0.2">
      <c r="A1299" s="37">
        <v>1296</v>
      </c>
      <c r="B1299" s="177">
        <v>5.2</v>
      </c>
      <c r="C1299" s="177" t="s">
        <v>205</v>
      </c>
      <c r="D1299" s="37" t="s">
        <v>644</v>
      </c>
      <c r="E1299" s="66" t="s">
        <v>680</v>
      </c>
      <c r="F1299" s="66" t="s">
        <v>45</v>
      </c>
      <c r="G1299" s="38" t="s">
        <v>183</v>
      </c>
      <c r="H1299" s="46">
        <v>0.11</v>
      </c>
      <c r="I1299" s="67" t="s">
        <v>184</v>
      </c>
      <c r="J1299" s="16">
        <v>16250</v>
      </c>
      <c r="K1299" s="16">
        <v>1782.24</v>
      </c>
      <c r="L1299" s="61" t="s">
        <v>102</v>
      </c>
      <c r="M1299" s="61" t="s">
        <v>102</v>
      </c>
      <c r="N1299" s="61" t="s">
        <v>102</v>
      </c>
      <c r="O1299" s="61" t="s">
        <v>102</v>
      </c>
      <c r="P1299" s="17">
        <v>0</v>
      </c>
      <c r="Q1299" s="16">
        <v>0</v>
      </c>
      <c r="R1299" s="16">
        <v>1782.24</v>
      </c>
      <c r="S1299" s="16">
        <f t="shared" si="292"/>
        <v>1782.24</v>
      </c>
      <c r="T1299" s="16">
        <v>0</v>
      </c>
      <c r="U1299" s="16">
        <v>0</v>
      </c>
      <c r="V1299" s="16">
        <f t="shared" si="293"/>
        <v>1782.24</v>
      </c>
      <c r="W1299" s="79">
        <f t="shared" si="288"/>
        <v>3.6628042280581301E-5</v>
      </c>
      <c r="X1299" s="75">
        <f t="shared" si="294"/>
        <v>1648.26</v>
      </c>
      <c r="Y1299" s="75">
        <f t="shared" si="295"/>
        <v>5.82</v>
      </c>
      <c r="Z1299" s="82">
        <f t="shared" si="291"/>
        <v>1654.08</v>
      </c>
    </row>
    <row r="1300" spans="1:26" s="5" customFormat="1" ht="15" x14ac:dyDescent="0.2">
      <c r="A1300" s="37">
        <v>1297</v>
      </c>
      <c r="B1300" s="177">
        <v>5.2</v>
      </c>
      <c r="C1300" s="177" t="s">
        <v>205</v>
      </c>
      <c r="D1300" s="37" t="s">
        <v>644</v>
      </c>
      <c r="E1300" s="66" t="s">
        <v>681</v>
      </c>
      <c r="F1300" s="66" t="s">
        <v>45</v>
      </c>
      <c r="G1300" s="38" t="s">
        <v>183</v>
      </c>
      <c r="H1300" s="46">
        <v>0.02</v>
      </c>
      <c r="I1300" s="67" t="s">
        <v>184</v>
      </c>
      <c r="J1300" s="16">
        <v>16250</v>
      </c>
      <c r="K1300" s="16">
        <v>275.57</v>
      </c>
      <c r="L1300" s="61" t="s">
        <v>102</v>
      </c>
      <c r="M1300" s="61" t="s">
        <v>102</v>
      </c>
      <c r="N1300" s="61" t="s">
        <v>102</v>
      </c>
      <c r="O1300" s="61" t="s">
        <v>102</v>
      </c>
      <c r="P1300" s="17">
        <v>0</v>
      </c>
      <c r="Q1300" s="16">
        <v>0</v>
      </c>
      <c r="R1300" s="16">
        <v>275.57</v>
      </c>
      <c r="S1300" s="16">
        <f t="shared" si="292"/>
        <v>275.57</v>
      </c>
      <c r="T1300" s="16">
        <v>0</v>
      </c>
      <c r="U1300" s="16">
        <v>0</v>
      </c>
      <c r="V1300" s="16">
        <f t="shared" si="293"/>
        <v>275.57</v>
      </c>
      <c r="W1300" s="79">
        <f t="shared" si="288"/>
        <v>5.6634289496699596E-6</v>
      </c>
      <c r="X1300" s="75">
        <f t="shared" si="294"/>
        <v>254.85</v>
      </c>
      <c r="Y1300" s="75">
        <f t="shared" si="295"/>
        <v>0.9</v>
      </c>
      <c r="Z1300" s="82">
        <f t="shared" si="291"/>
        <v>255.75</v>
      </c>
    </row>
    <row r="1301" spans="1:26" s="5" customFormat="1" ht="15" x14ac:dyDescent="0.2">
      <c r="A1301" s="37">
        <v>1298</v>
      </c>
      <c r="B1301" s="177">
        <v>5.2</v>
      </c>
      <c r="C1301" s="177" t="s">
        <v>205</v>
      </c>
      <c r="D1301" s="37" t="s">
        <v>644</v>
      </c>
      <c r="E1301" s="66" t="s">
        <v>682</v>
      </c>
      <c r="F1301" s="66" t="s">
        <v>45</v>
      </c>
      <c r="G1301" s="38" t="s">
        <v>183</v>
      </c>
      <c r="H1301" s="46">
        <v>0.11</v>
      </c>
      <c r="I1301" s="67" t="s">
        <v>184</v>
      </c>
      <c r="J1301" s="16">
        <v>16250</v>
      </c>
      <c r="K1301" s="16">
        <v>1823.83</v>
      </c>
      <c r="L1301" s="61" t="s">
        <v>102</v>
      </c>
      <c r="M1301" s="61" t="s">
        <v>102</v>
      </c>
      <c r="N1301" s="61" t="s">
        <v>102</v>
      </c>
      <c r="O1301" s="61" t="s">
        <v>102</v>
      </c>
      <c r="P1301" s="17">
        <v>0</v>
      </c>
      <c r="Q1301" s="16">
        <v>0</v>
      </c>
      <c r="R1301" s="16">
        <v>1823.83</v>
      </c>
      <c r="S1301" s="16">
        <f t="shared" si="292"/>
        <v>1823.83</v>
      </c>
      <c r="T1301" s="16">
        <v>0</v>
      </c>
      <c r="U1301" s="16">
        <v>0</v>
      </c>
      <c r="V1301" s="16">
        <f t="shared" si="293"/>
        <v>1823.83</v>
      </c>
      <c r="W1301" s="79">
        <f t="shared" si="288"/>
        <v>3.7482787027893321E-5</v>
      </c>
      <c r="X1301" s="75">
        <f t="shared" si="294"/>
        <v>1686.73</v>
      </c>
      <c r="Y1301" s="75">
        <f t="shared" si="295"/>
        <v>5.96</v>
      </c>
      <c r="Z1301" s="82">
        <f t="shared" si="291"/>
        <v>1692.69</v>
      </c>
    </row>
    <row r="1302" spans="1:26" s="5" customFormat="1" ht="15" x14ac:dyDescent="0.2">
      <c r="A1302" s="37">
        <v>1299</v>
      </c>
      <c r="B1302" s="177">
        <v>5.2</v>
      </c>
      <c r="C1302" s="177" t="s">
        <v>205</v>
      </c>
      <c r="D1302" s="37" t="s">
        <v>644</v>
      </c>
      <c r="E1302" s="66" t="s">
        <v>683</v>
      </c>
      <c r="F1302" s="66" t="s">
        <v>45</v>
      </c>
      <c r="G1302" s="38" t="s">
        <v>183</v>
      </c>
      <c r="H1302" s="46">
        <v>7.0000000000000007E-2</v>
      </c>
      <c r="I1302" s="67" t="s">
        <v>184</v>
      </c>
      <c r="J1302" s="16">
        <v>16250</v>
      </c>
      <c r="K1302" s="16">
        <v>1170.4100000000001</v>
      </c>
      <c r="L1302" s="61" t="s">
        <v>102</v>
      </c>
      <c r="M1302" s="61" t="s">
        <v>102</v>
      </c>
      <c r="N1302" s="61" t="s">
        <v>102</v>
      </c>
      <c r="O1302" s="61" t="s">
        <v>102</v>
      </c>
      <c r="P1302" s="17">
        <v>0</v>
      </c>
      <c r="Q1302" s="16">
        <v>0</v>
      </c>
      <c r="R1302" s="16">
        <v>1170.4100000000001</v>
      </c>
      <c r="S1302" s="16">
        <f t="shared" si="292"/>
        <v>1170.4100000000001</v>
      </c>
      <c r="T1302" s="16">
        <v>0</v>
      </c>
      <c r="U1302" s="16">
        <v>0</v>
      </c>
      <c r="V1302" s="16">
        <f t="shared" si="293"/>
        <v>1170.4100000000001</v>
      </c>
      <c r="W1302" s="79">
        <f t="shared" si="288"/>
        <v>2.4053902373201794E-5</v>
      </c>
      <c r="X1302" s="75">
        <f t="shared" si="294"/>
        <v>1082.43</v>
      </c>
      <c r="Y1302" s="75">
        <f t="shared" si="295"/>
        <v>3.82</v>
      </c>
      <c r="Z1302" s="82">
        <f t="shared" si="291"/>
        <v>1086.25</v>
      </c>
    </row>
    <row r="1303" spans="1:26" s="5" customFormat="1" ht="15" x14ac:dyDescent="0.2">
      <c r="A1303" s="37">
        <v>1300</v>
      </c>
      <c r="B1303" s="177">
        <v>5.2</v>
      </c>
      <c r="C1303" s="177" t="s">
        <v>205</v>
      </c>
      <c r="D1303" s="37" t="s">
        <v>644</v>
      </c>
      <c r="E1303" s="66" t="s">
        <v>684</v>
      </c>
      <c r="F1303" s="66" t="s">
        <v>45</v>
      </c>
      <c r="G1303" s="38" t="s">
        <v>183</v>
      </c>
      <c r="H1303" s="46">
        <v>0.39</v>
      </c>
      <c r="I1303" s="67" t="s">
        <v>184</v>
      </c>
      <c r="J1303" s="16">
        <v>16250</v>
      </c>
      <c r="K1303" s="16">
        <v>6283.65</v>
      </c>
      <c r="L1303" s="61" t="s">
        <v>102</v>
      </c>
      <c r="M1303" s="61" t="s">
        <v>102</v>
      </c>
      <c r="N1303" s="61" t="s">
        <v>102</v>
      </c>
      <c r="O1303" s="61" t="s">
        <v>102</v>
      </c>
      <c r="P1303" s="17">
        <v>0</v>
      </c>
      <c r="Q1303" s="16">
        <v>0</v>
      </c>
      <c r="R1303" s="16">
        <v>6283.65</v>
      </c>
      <c r="S1303" s="16">
        <f t="shared" si="292"/>
        <v>6283.65</v>
      </c>
      <c r="T1303" s="16">
        <v>0</v>
      </c>
      <c r="U1303" s="16">
        <v>0</v>
      </c>
      <c r="V1303" s="16">
        <f t="shared" si="293"/>
        <v>6283.65</v>
      </c>
      <c r="W1303" s="79">
        <f t="shared" si="288"/>
        <v>1.2913962085710941E-4</v>
      </c>
      <c r="X1303" s="75">
        <f t="shared" si="294"/>
        <v>5811.28</v>
      </c>
      <c r="Y1303" s="75">
        <f t="shared" si="295"/>
        <v>20.53</v>
      </c>
      <c r="Z1303" s="82">
        <f t="shared" si="291"/>
        <v>5831.8099999999995</v>
      </c>
    </row>
    <row r="1304" spans="1:26" s="5" customFormat="1" ht="15" x14ac:dyDescent="0.2">
      <c r="A1304" s="37">
        <v>1301</v>
      </c>
      <c r="B1304" s="177">
        <v>5.2</v>
      </c>
      <c r="C1304" s="177" t="s">
        <v>205</v>
      </c>
      <c r="D1304" s="37" t="s">
        <v>644</v>
      </c>
      <c r="E1304" s="66" t="s">
        <v>685</v>
      </c>
      <c r="F1304" s="66" t="s">
        <v>45</v>
      </c>
      <c r="G1304" s="38" t="s">
        <v>183</v>
      </c>
      <c r="H1304" s="46">
        <v>0.21</v>
      </c>
      <c r="I1304" s="67" t="s">
        <v>184</v>
      </c>
      <c r="J1304" s="16">
        <v>16250</v>
      </c>
      <c r="K1304" s="16">
        <v>3384.97</v>
      </c>
      <c r="L1304" s="61" t="s">
        <v>102</v>
      </c>
      <c r="M1304" s="61" t="s">
        <v>102</v>
      </c>
      <c r="N1304" s="61" t="s">
        <v>102</v>
      </c>
      <c r="O1304" s="61" t="s">
        <v>102</v>
      </c>
      <c r="P1304" s="17">
        <v>0</v>
      </c>
      <c r="Q1304" s="16">
        <v>0</v>
      </c>
      <c r="R1304" s="16">
        <v>3384.97</v>
      </c>
      <c r="S1304" s="16">
        <f t="shared" si="292"/>
        <v>3384.97</v>
      </c>
      <c r="T1304" s="16">
        <v>0</v>
      </c>
      <c r="U1304" s="16">
        <v>0</v>
      </c>
      <c r="V1304" s="16">
        <f t="shared" si="293"/>
        <v>3384.97</v>
      </c>
      <c r="W1304" s="79">
        <f t="shared" si="288"/>
        <v>6.9566850860994743E-5</v>
      </c>
      <c r="X1304" s="75">
        <f t="shared" si="294"/>
        <v>3130.51</v>
      </c>
      <c r="Y1304" s="75">
        <f t="shared" si="295"/>
        <v>11.06</v>
      </c>
      <c r="Z1304" s="82">
        <f t="shared" si="291"/>
        <v>3141.57</v>
      </c>
    </row>
    <row r="1305" spans="1:26" s="5" customFormat="1" ht="15" x14ac:dyDescent="0.2">
      <c r="A1305" s="37">
        <v>1302</v>
      </c>
      <c r="B1305" s="177">
        <v>5.2</v>
      </c>
      <c r="C1305" s="177" t="s">
        <v>205</v>
      </c>
      <c r="D1305" s="37" t="s">
        <v>644</v>
      </c>
      <c r="E1305" s="66" t="s">
        <v>685</v>
      </c>
      <c r="F1305" s="66" t="s">
        <v>45</v>
      </c>
      <c r="G1305" s="38" t="s">
        <v>183</v>
      </c>
      <c r="H1305" s="46">
        <v>0.21</v>
      </c>
      <c r="I1305" s="67" t="s">
        <v>184</v>
      </c>
      <c r="J1305" s="16">
        <v>16250</v>
      </c>
      <c r="K1305" s="16">
        <v>3384.97</v>
      </c>
      <c r="L1305" s="61" t="s">
        <v>102</v>
      </c>
      <c r="M1305" s="61" t="s">
        <v>102</v>
      </c>
      <c r="N1305" s="61" t="s">
        <v>102</v>
      </c>
      <c r="O1305" s="61" t="s">
        <v>102</v>
      </c>
      <c r="P1305" s="17">
        <v>0</v>
      </c>
      <c r="Q1305" s="16">
        <v>0</v>
      </c>
      <c r="R1305" s="16">
        <v>3384.97</v>
      </c>
      <c r="S1305" s="16">
        <f t="shared" si="292"/>
        <v>3384.97</v>
      </c>
      <c r="T1305" s="16">
        <v>0</v>
      </c>
      <c r="U1305" s="16">
        <v>0</v>
      </c>
      <c r="V1305" s="16">
        <f t="shared" si="293"/>
        <v>3384.97</v>
      </c>
      <c r="W1305" s="79">
        <f t="shared" si="288"/>
        <v>6.9566850860994743E-5</v>
      </c>
      <c r="X1305" s="75">
        <f t="shared" si="294"/>
        <v>3130.51</v>
      </c>
      <c r="Y1305" s="75">
        <f t="shared" si="295"/>
        <v>11.06</v>
      </c>
      <c r="Z1305" s="82">
        <f t="shared" si="291"/>
        <v>3141.57</v>
      </c>
    </row>
    <row r="1306" spans="1:26" s="5" customFormat="1" ht="15" x14ac:dyDescent="0.2">
      <c r="A1306" s="37">
        <v>1303</v>
      </c>
      <c r="B1306" s="177">
        <v>5.2</v>
      </c>
      <c r="C1306" s="177" t="s">
        <v>205</v>
      </c>
      <c r="D1306" s="37" t="s">
        <v>644</v>
      </c>
      <c r="E1306" s="66" t="s">
        <v>686</v>
      </c>
      <c r="F1306" s="66" t="s">
        <v>45</v>
      </c>
      <c r="G1306" s="38" t="s">
        <v>183</v>
      </c>
      <c r="H1306" s="46">
        <v>0.06</v>
      </c>
      <c r="I1306" s="67" t="s">
        <v>184</v>
      </c>
      <c r="J1306" s="16">
        <v>16250</v>
      </c>
      <c r="K1306" s="16">
        <v>995.21</v>
      </c>
      <c r="L1306" s="61" t="s">
        <v>102</v>
      </c>
      <c r="M1306" s="61" t="s">
        <v>102</v>
      </c>
      <c r="N1306" s="61" t="s">
        <v>102</v>
      </c>
      <c r="O1306" s="61" t="s">
        <v>102</v>
      </c>
      <c r="P1306" s="17">
        <v>0</v>
      </c>
      <c r="Q1306" s="16">
        <v>0</v>
      </c>
      <c r="R1306" s="16">
        <v>995.21</v>
      </c>
      <c r="S1306" s="16">
        <f t="shared" si="292"/>
        <v>995.21</v>
      </c>
      <c r="T1306" s="16">
        <v>0</v>
      </c>
      <c r="U1306" s="16">
        <v>0</v>
      </c>
      <c r="V1306" s="16">
        <f t="shared" si="293"/>
        <v>995.21</v>
      </c>
      <c r="W1306" s="79">
        <f t="shared" si="288"/>
        <v>2.0453246452810686E-5</v>
      </c>
      <c r="X1306" s="75">
        <f t="shared" si="294"/>
        <v>920.4</v>
      </c>
      <c r="Y1306" s="75">
        <f t="shared" si="295"/>
        <v>3.25</v>
      </c>
      <c r="Z1306" s="82">
        <f t="shared" si="291"/>
        <v>923.65</v>
      </c>
    </row>
    <row r="1307" spans="1:26" s="5" customFormat="1" ht="15" x14ac:dyDescent="0.2">
      <c r="A1307" s="37">
        <v>1304</v>
      </c>
      <c r="B1307" s="177">
        <v>5.2</v>
      </c>
      <c r="C1307" s="177" t="s">
        <v>205</v>
      </c>
      <c r="D1307" s="37" t="s">
        <v>644</v>
      </c>
      <c r="E1307" s="66" t="s">
        <v>687</v>
      </c>
      <c r="F1307" s="66" t="s">
        <v>45</v>
      </c>
      <c r="G1307" s="38" t="s">
        <v>183</v>
      </c>
      <c r="H1307" s="46">
        <v>7.0000000000000007E-2</v>
      </c>
      <c r="I1307" s="67" t="s">
        <v>184</v>
      </c>
      <c r="J1307" s="16">
        <v>16250</v>
      </c>
      <c r="K1307" s="16">
        <v>1162.08</v>
      </c>
      <c r="L1307" s="61" t="s">
        <v>102</v>
      </c>
      <c r="M1307" s="61" t="s">
        <v>102</v>
      </c>
      <c r="N1307" s="61" t="s">
        <v>102</v>
      </c>
      <c r="O1307" s="61" t="s">
        <v>102</v>
      </c>
      <c r="P1307" s="17">
        <v>0</v>
      </c>
      <c r="Q1307" s="16">
        <v>0</v>
      </c>
      <c r="R1307" s="16">
        <v>1162.08</v>
      </c>
      <c r="S1307" s="16">
        <f t="shared" si="292"/>
        <v>1162.08</v>
      </c>
      <c r="T1307" s="16">
        <v>0</v>
      </c>
      <c r="U1307" s="16">
        <v>0</v>
      </c>
      <c r="V1307" s="16">
        <f t="shared" si="293"/>
        <v>1162.08</v>
      </c>
      <c r="W1307" s="79">
        <f t="shared" si="288"/>
        <v>2.3882706803470867E-5</v>
      </c>
      <c r="X1307" s="75">
        <f t="shared" si="294"/>
        <v>1074.72</v>
      </c>
      <c r="Y1307" s="75">
        <f t="shared" si="295"/>
        <v>3.8</v>
      </c>
      <c r="Z1307" s="82">
        <f t="shared" si="291"/>
        <v>1078.52</v>
      </c>
    </row>
    <row r="1308" spans="1:26" s="5" customFormat="1" ht="15" x14ac:dyDescent="0.2">
      <c r="A1308" s="37">
        <v>1305</v>
      </c>
      <c r="B1308" s="177">
        <v>5.2</v>
      </c>
      <c r="C1308" s="177" t="s">
        <v>205</v>
      </c>
      <c r="D1308" s="37" t="s">
        <v>644</v>
      </c>
      <c r="E1308" s="66" t="s">
        <v>688</v>
      </c>
      <c r="F1308" s="66" t="s">
        <v>45</v>
      </c>
      <c r="G1308" s="38" t="s">
        <v>183</v>
      </c>
      <c r="H1308" s="46">
        <v>0.01</v>
      </c>
      <c r="I1308" s="67" t="s">
        <v>184</v>
      </c>
      <c r="J1308" s="16">
        <v>16250</v>
      </c>
      <c r="K1308" s="16">
        <v>132.25</v>
      </c>
      <c r="L1308" s="61" t="s">
        <v>102</v>
      </c>
      <c r="M1308" s="61" t="s">
        <v>102</v>
      </c>
      <c r="N1308" s="61" t="s">
        <v>102</v>
      </c>
      <c r="O1308" s="61" t="s">
        <v>102</v>
      </c>
      <c r="P1308" s="17">
        <v>0</v>
      </c>
      <c r="Q1308" s="16">
        <v>0</v>
      </c>
      <c r="R1308" s="16">
        <v>132.25</v>
      </c>
      <c r="S1308" s="16">
        <f t="shared" si="292"/>
        <v>132.25</v>
      </c>
      <c r="T1308" s="16">
        <v>0</v>
      </c>
      <c r="U1308" s="16">
        <v>0</v>
      </c>
      <c r="V1308" s="16">
        <f t="shared" si="293"/>
        <v>132.25</v>
      </c>
      <c r="W1308" s="79">
        <f t="shared" si="288"/>
        <v>2.7179608759801583E-6</v>
      </c>
      <c r="X1308" s="75">
        <f t="shared" si="294"/>
        <v>122.31</v>
      </c>
      <c r="Y1308" s="75">
        <f t="shared" si="295"/>
        <v>0.43</v>
      </c>
      <c r="Z1308" s="82">
        <f t="shared" si="291"/>
        <v>122.74000000000001</v>
      </c>
    </row>
    <row r="1309" spans="1:26" s="5" customFormat="1" ht="15" x14ac:dyDescent="0.2">
      <c r="A1309" s="37">
        <v>1306</v>
      </c>
      <c r="B1309" s="177">
        <v>5.2</v>
      </c>
      <c r="C1309" s="177" t="s">
        <v>205</v>
      </c>
      <c r="D1309" s="37" t="s">
        <v>644</v>
      </c>
      <c r="E1309" s="66" t="s">
        <v>689</v>
      </c>
      <c r="F1309" s="66" t="s">
        <v>45</v>
      </c>
      <c r="G1309" s="38" t="s">
        <v>183</v>
      </c>
      <c r="H1309" s="46">
        <v>0.15</v>
      </c>
      <c r="I1309" s="67" t="s">
        <v>184</v>
      </c>
      <c r="J1309" s="16">
        <v>16250</v>
      </c>
      <c r="K1309" s="16">
        <v>2476.11</v>
      </c>
      <c r="L1309" s="61" t="s">
        <v>102</v>
      </c>
      <c r="M1309" s="61" t="s">
        <v>102</v>
      </c>
      <c r="N1309" s="61" t="s">
        <v>102</v>
      </c>
      <c r="O1309" s="61" t="s">
        <v>102</v>
      </c>
      <c r="P1309" s="17">
        <v>0</v>
      </c>
      <c r="Q1309" s="16">
        <v>0</v>
      </c>
      <c r="R1309" s="16">
        <v>2476.11</v>
      </c>
      <c r="S1309" s="16">
        <f t="shared" si="292"/>
        <v>2476.11</v>
      </c>
      <c r="T1309" s="16">
        <v>0</v>
      </c>
      <c r="U1309" s="16">
        <v>0</v>
      </c>
      <c r="V1309" s="16">
        <f t="shared" si="293"/>
        <v>2476.11</v>
      </c>
      <c r="W1309" s="79">
        <f t="shared" si="288"/>
        <v>5.088824275707546E-5</v>
      </c>
      <c r="X1309" s="75">
        <f t="shared" si="294"/>
        <v>2289.9699999999998</v>
      </c>
      <c r="Y1309" s="75">
        <f t="shared" si="295"/>
        <v>8.09</v>
      </c>
      <c r="Z1309" s="82">
        <f t="shared" si="291"/>
        <v>2298.06</v>
      </c>
    </row>
    <row r="1310" spans="1:26" s="5" customFormat="1" ht="15" x14ac:dyDescent="0.2">
      <c r="A1310" s="37">
        <v>1307</v>
      </c>
      <c r="B1310" s="177">
        <v>5.2</v>
      </c>
      <c r="C1310" s="177" t="s">
        <v>205</v>
      </c>
      <c r="D1310" s="37" t="s">
        <v>644</v>
      </c>
      <c r="E1310" s="66" t="s">
        <v>690</v>
      </c>
      <c r="F1310" s="66" t="s">
        <v>45</v>
      </c>
      <c r="G1310" s="38" t="s">
        <v>183</v>
      </c>
      <c r="H1310" s="46">
        <v>0.21</v>
      </c>
      <c r="I1310" s="67" t="s">
        <v>184</v>
      </c>
      <c r="J1310" s="16">
        <v>16250</v>
      </c>
      <c r="K1310" s="16">
        <v>3418.01</v>
      </c>
      <c r="L1310" s="61" t="s">
        <v>102</v>
      </c>
      <c r="M1310" s="61" t="s">
        <v>102</v>
      </c>
      <c r="N1310" s="61" t="s">
        <v>102</v>
      </c>
      <c r="O1310" s="61" t="s">
        <v>102</v>
      </c>
      <c r="P1310" s="17">
        <v>0</v>
      </c>
      <c r="Q1310" s="16">
        <v>0</v>
      </c>
      <c r="R1310" s="16">
        <v>3418.01</v>
      </c>
      <c r="S1310" s="16">
        <f t="shared" si="292"/>
        <v>3418.01</v>
      </c>
      <c r="T1310" s="16">
        <v>0</v>
      </c>
      <c r="U1310" s="16">
        <v>0</v>
      </c>
      <c r="V1310" s="16">
        <f t="shared" si="293"/>
        <v>3418.01</v>
      </c>
      <c r="W1310" s="79">
        <f t="shared" si="288"/>
        <v>7.0245878666986314E-5</v>
      </c>
      <c r="X1310" s="75">
        <f t="shared" si="294"/>
        <v>3161.06</v>
      </c>
      <c r="Y1310" s="75">
        <f t="shared" si="295"/>
        <v>11.17</v>
      </c>
      <c r="Z1310" s="82">
        <f t="shared" si="291"/>
        <v>3172.23</v>
      </c>
    </row>
    <row r="1311" spans="1:26" s="5" customFormat="1" ht="15" x14ac:dyDescent="0.2">
      <c r="A1311" s="37">
        <v>1308</v>
      </c>
      <c r="B1311" s="177">
        <v>5.2</v>
      </c>
      <c r="C1311" s="177" t="s">
        <v>205</v>
      </c>
      <c r="D1311" s="37" t="s">
        <v>644</v>
      </c>
      <c r="E1311" s="66" t="s">
        <v>691</v>
      </c>
      <c r="F1311" s="66" t="s">
        <v>45</v>
      </c>
      <c r="G1311" s="38" t="s">
        <v>183</v>
      </c>
      <c r="H1311" s="46">
        <v>0.13</v>
      </c>
      <c r="I1311" s="67" t="s">
        <v>184</v>
      </c>
      <c r="J1311" s="16">
        <v>16250</v>
      </c>
      <c r="K1311" s="16">
        <v>2191.2800000000002</v>
      </c>
      <c r="L1311" s="61" t="s">
        <v>102</v>
      </c>
      <c r="M1311" s="61" t="s">
        <v>102</v>
      </c>
      <c r="N1311" s="61" t="s">
        <v>102</v>
      </c>
      <c r="O1311" s="61" t="s">
        <v>102</v>
      </c>
      <c r="P1311" s="17">
        <v>0</v>
      </c>
      <c r="Q1311" s="16">
        <v>0</v>
      </c>
      <c r="R1311" s="16">
        <v>2191.2800000000002</v>
      </c>
      <c r="S1311" s="16">
        <f t="shared" si="292"/>
        <v>2191.2800000000002</v>
      </c>
      <c r="T1311" s="16">
        <v>0</v>
      </c>
      <c r="U1311" s="16">
        <v>0</v>
      </c>
      <c r="V1311" s="16">
        <f t="shared" si="293"/>
        <v>2191.2800000000002</v>
      </c>
      <c r="W1311" s="79">
        <f t="shared" si="288"/>
        <v>4.5034505166864282E-5</v>
      </c>
      <c r="X1311" s="75">
        <f t="shared" si="294"/>
        <v>2026.55</v>
      </c>
      <c r="Y1311" s="75">
        <f t="shared" si="295"/>
        <v>7.16</v>
      </c>
      <c r="Z1311" s="82">
        <f t="shared" si="291"/>
        <v>2033.71</v>
      </c>
    </row>
    <row r="1312" spans="1:26" s="5" customFormat="1" ht="15" x14ac:dyDescent="0.2">
      <c r="A1312" s="37">
        <v>1309</v>
      </c>
      <c r="B1312" s="177">
        <v>5.2</v>
      </c>
      <c r="C1312" s="177" t="s">
        <v>205</v>
      </c>
      <c r="D1312" s="37" t="s">
        <v>644</v>
      </c>
      <c r="E1312" s="66" t="s">
        <v>692</v>
      </c>
      <c r="F1312" s="66" t="s">
        <v>45</v>
      </c>
      <c r="G1312" s="38" t="s">
        <v>183</v>
      </c>
      <c r="H1312" s="46">
        <v>0.2</v>
      </c>
      <c r="I1312" s="67" t="s">
        <v>184</v>
      </c>
      <c r="J1312" s="16">
        <v>16250</v>
      </c>
      <c r="K1312" s="16">
        <v>3237.42</v>
      </c>
      <c r="L1312" s="61" t="s">
        <v>102</v>
      </c>
      <c r="M1312" s="61" t="s">
        <v>102</v>
      </c>
      <c r="N1312" s="61" t="s">
        <v>102</v>
      </c>
      <c r="O1312" s="61" t="s">
        <v>102</v>
      </c>
      <c r="P1312" s="17">
        <v>0</v>
      </c>
      <c r="Q1312" s="16">
        <v>0</v>
      </c>
      <c r="R1312" s="16">
        <v>3237.42</v>
      </c>
      <c r="S1312" s="16">
        <f t="shared" si="292"/>
        <v>3237.42</v>
      </c>
      <c r="T1312" s="16">
        <v>0</v>
      </c>
      <c r="U1312" s="16">
        <v>0</v>
      </c>
      <c r="V1312" s="16">
        <f t="shared" si="293"/>
        <v>3237.42</v>
      </c>
      <c r="W1312" s="79">
        <f t="shared" si="288"/>
        <v>6.653444914265167E-5</v>
      </c>
      <c r="X1312" s="75">
        <f t="shared" si="294"/>
        <v>2994.05</v>
      </c>
      <c r="Y1312" s="75">
        <f t="shared" si="295"/>
        <v>10.58</v>
      </c>
      <c r="Z1312" s="82">
        <f t="shared" si="291"/>
        <v>3004.63</v>
      </c>
    </row>
    <row r="1313" spans="1:26" s="5" customFormat="1" ht="15" x14ac:dyDescent="0.2">
      <c r="A1313" s="37">
        <v>1310</v>
      </c>
      <c r="B1313" s="177">
        <v>5.2</v>
      </c>
      <c r="C1313" s="177" t="s">
        <v>205</v>
      </c>
      <c r="D1313" s="37" t="s">
        <v>644</v>
      </c>
      <c r="E1313" s="66" t="s">
        <v>693</v>
      </c>
      <c r="F1313" s="66" t="s">
        <v>45</v>
      </c>
      <c r="G1313" s="38" t="s">
        <v>183</v>
      </c>
      <c r="H1313" s="46">
        <v>0.01</v>
      </c>
      <c r="I1313" s="67" t="s">
        <v>184</v>
      </c>
      <c r="J1313" s="16">
        <v>16250</v>
      </c>
      <c r="K1313" s="16">
        <v>87.67</v>
      </c>
      <c r="L1313" s="61" t="s">
        <v>102</v>
      </c>
      <c r="M1313" s="61" t="s">
        <v>102</v>
      </c>
      <c r="N1313" s="61" t="s">
        <v>102</v>
      </c>
      <c r="O1313" s="61" t="s">
        <v>102</v>
      </c>
      <c r="P1313" s="17">
        <v>0</v>
      </c>
      <c r="Q1313" s="16">
        <v>0</v>
      </c>
      <c r="R1313" s="16">
        <v>87.67</v>
      </c>
      <c r="S1313" s="16">
        <f t="shared" si="292"/>
        <v>87.67</v>
      </c>
      <c r="T1313" s="16">
        <v>0</v>
      </c>
      <c r="U1313" s="16">
        <v>0</v>
      </c>
      <c r="V1313" s="16">
        <f t="shared" si="293"/>
        <v>87.67</v>
      </c>
      <c r="W1313" s="79">
        <f t="shared" si="288"/>
        <v>1.8017665784285857E-6</v>
      </c>
      <c r="X1313" s="75">
        <f t="shared" si="294"/>
        <v>81.08</v>
      </c>
      <c r="Y1313" s="75">
        <f t="shared" si="295"/>
        <v>0.28999999999999998</v>
      </c>
      <c r="Z1313" s="82">
        <f t="shared" si="291"/>
        <v>81.37</v>
      </c>
    </row>
    <row r="1314" spans="1:26" s="5" customFormat="1" ht="15" x14ac:dyDescent="0.2">
      <c r="A1314" s="37">
        <v>1311</v>
      </c>
      <c r="B1314" s="177">
        <v>5.2</v>
      </c>
      <c r="C1314" s="177" t="s">
        <v>205</v>
      </c>
      <c r="D1314" s="37" t="s">
        <v>644</v>
      </c>
      <c r="E1314" s="66" t="s">
        <v>694</v>
      </c>
      <c r="F1314" s="66" t="s">
        <v>45</v>
      </c>
      <c r="G1314" s="38" t="s">
        <v>183</v>
      </c>
      <c r="H1314" s="46">
        <v>7.0000000000000007E-2</v>
      </c>
      <c r="I1314" s="67" t="s">
        <v>184</v>
      </c>
      <c r="J1314" s="16">
        <v>16250</v>
      </c>
      <c r="K1314" s="16">
        <v>1083.67</v>
      </c>
      <c r="L1314" s="61" t="s">
        <v>102</v>
      </c>
      <c r="M1314" s="61" t="s">
        <v>102</v>
      </c>
      <c r="N1314" s="61" t="s">
        <v>102</v>
      </c>
      <c r="O1314" s="61" t="s">
        <v>102</v>
      </c>
      <c r="P1314" s="17">
        <v>0</v>
      </c>
      <c r="Q1314" s="16">
        <v>0</v>
      </c>
      <c r="R1314" s="16">
        <v>1083.67</v>
      </c>
      <c r="S1314" s="16">
        <f t="shared" si="292"/>
        <v>1083.67</v>
      </c>
      <c r="T1314" s="16">
        <v>0</v>
      </c>
      <c r="U1314" s="16">
        <v>0</v>
      </c>
      <c r="V1314" s="16">
        <f t="shared" si="293"/>
        <v>1083.67</v>
      </c>
      <c r="W1314" s="79">
        <f t="shared" si="288"/>
        <v>2.2271248865583503E-5</v>
      </c>
      <c r="X1314" s="75">
        <f t="shared" si="294"/>
        <v>1002.21</v>
      </c>
      <c r="Y1314" s="75">
        <f t="shared" si="295"/>
        <v>3.54</v>
      </c>
      <c r="Z1314" s="82">
        <f t="shared" si="291"/>
        <v>1005.75</v>
      </c>
    </row>
    <row r="1315" spans="1:26" s="5" customFormat="1" ht="15" x14ac:dyDescent="0.2">
      <c r="A1315" s="37">
        <v>1312</v>
      </c>
      <c r="B1315" s="177">
        <v>5.2</v>
      </c>
      <c r="C1315" s="177" t="s">
        <v>205</v>
      </c>
      <c r="D1315" s="37" t="s">
        <v>644</v>
      </c>
      <c r="E1315" s="66" t="s">
        <v>695</v>
      </c>
      <c r="F1315" s="66" t="s">
        <v>45</v>
      </c>
      <c r="G1315" s="38" t="s">
        <v>183</v>
      </c>
      <c r="H1315" s="46">
        <v>7.0000000000000007E-2</v>
      </c>
      <c r="I1315" s="67" t="s">
        <v>184</v>
      </c>
      <c r="J1315" s="16">
        <v>16250</v>
      </c>
      <c r="K1315" s="16">
        <v>1088.58</v>
      </c>
      <c r="L1315" s="61" t="s">
        <v>102</v>
      </c>
      <c r="M1315" s="61" t="s">
        <v>102</v>
      </c>
      <c r="N1315" s="61" t="s">
        <v>102</v>
      </c>
      <c r="O1315" s="61" t="s">
        <v>102</v>
      </c>
      <c r="P1315" s="17">
        <v>0</v>
      </c>
      <c r="Q1315" s="16">
        <v>0</v>
      </c>
      <c r="R1315" s="16">
        <v>1088.58</v>
      </c>
      <c r="S1315" s="16">
        <f t="shared" si="292"/>
        <v>1088.58</v>
      </c>
      <c r="T1315" s="16">
        <v>0</v>
      </c>
      <c r="U1315" s="16">
        <v>0</v>
      </c>
      <c r="V1315" s="16">
        <f t="shared" si="293"/>
        <v>1088.58</v>
      </c>
      <c r="W1315" s="79">
        <f t="shared" si="288"/>
        <v>2.2372157658786239E-5</v>
      </c>
      <c r="X1315" s="75">
        <f t="shared" si="294"/>
        <v>1006.75</v>
      </c>
      <c r="Y1315" s="75">
        <f t="shared" si="295"/>
        <v>3.56</v>
      </c>
      <c r="Z1315" s="82">
        <f t="shared" si="291"/>
        <v>1010.31</v>
      </c>
    </row>
    <row r="1316" spans="1:26" s="5" customFormat="1" ht="15" x14ac:dyDescent="0.2">
      <c r="A1316" s="37">
        <v>1313</v>
      </c>
      <c r="B1316" s="177">
        <v>5.2</v>
      </c>
      <c r="C1316" s="177" t="s">
        <v>205</v>
      </c>
      <c r="D1316" s="37" t="s">
        <v>644</v>
      </c>
      <c r="E1316" s="66" t="s">
        <v>696</v>
      </c>
      <c r="F1316" s="66" t="s">
        <v>45</v>
      </c>
      <c r="G1316" s="38" t="s">
        <v>183</v>
      </c>
      <c r="H1316" s="46">
        <v>0.02</v>
      </c>
      <c r="I1316" s="67" t="s">
        <v>184</v>
      </c>
      <c r="J1316" s="16">
        <v>16250</v>
      </c>
      <c r="K1316" s="16">
        <v>273.73</v>
      </c>
      <c r="L1316" s="61" t="s">
        <v>102</v>
      </c>
      <c r="M1316" s="61" t="s">
        <v>102</v>
      </c>
      <c r="N1316" s="61" t="s">
        <v>102</v>
      </c>
      <c r="O1316" s="61" t="s">
        <v>102</v>
      </c>
      <c r="P1316" s="17">
        <v>0</v>
      </c>
      <c r="Q1316" s="16">
        <v>0</v>
      </c>
      <c r="R1316" s="16">
        <v>273.73</v>
      </c>
      <c r="S1316" s="16">
        <f t="shared" si="292"/>
        <v>273.73</v>
      </c>
      <c r="T1316" s="16">
        <v>0</v>
      </c>
      <c r="U1316" s="16">
        <v>0</v>
      </c>
      <c r="V1316" s="16">
        <f t="shared" si="293"/>
        <v>273.73</v>
      </c>
      <c r="W1316" s="79">
        <f t="shared" si="288"/>
        <v>5.625613841830236E-6</v>
      </c>
      <c r="X1316" s="75">
        <f t="shared" si="294"/>
        <v>253.15</v>
      </c>
      <c r="Y1316" s="75">
        <f t="shared" si="295"/>
        <v>0.89</v>
      </c>
      <c r="Z1316" s="82">
        <f t="shared" si="291"/>
        <v>254.04</v>
      </c>
    </row>
    <row r="1317" spans="1:26" s="5" customFormat="1" ht="15" x14ac:dyDescent="0.2">
      <c r="A1317" s="37">
        <v>1314</v>
      </c>
      <c r="B1317" s="177">
        <v>5.2</v>
      </c>
      <c r="C1317" s="177" t="s">
        <v>205</v>
      </c>
      <c r="D1317" s="37" t="s">
        <v>644</v>
      </c>
      <c r="E1317" s="66" t="s">
        <v>697</v>
      </c>
      <c r="F1317" s="66" t="s">
        <v>45</v>
      </c>
      <c r="G1317" s="38" t="s">
        <v>183</v>
      </c>
      <c r="H1317" s="46">
        <v>0</v>
      </c>
      <c r="I1317" s="67" t="s">
        <v>184</v>
      </c>
      <c r="J1317" s="16">
        <v>16250</v>
      </c>
      <c r="K1317" s="16">
        <v>55.96</v>
      </c>
      <c r="L1317" s="61" t="s">
        <v>102</v>
      </c>
      <c r="M1317" s="61" t="s">
        <v>102</v>
      </c>
      <c r="N1317" s="61" t="s">
        <v>102</v>
      </c>
      <c r="O1317" s="61" t="s">
        <v>102</v>
      </c>
      <c r="P1317" s="17">
        <v>0</v>
      </c>
      <c r="Q1317" s="16">
        <v>0</v>
      </c>
      <c r="R1317" s="16">
        <v>55.96</v>
      </c>
      <c r="S1317" s="16">
        <f t="shared" ref="S1317:S1348" si="296">R1317</f>
        <v>55.96</v>
      </c>
      <c r="T1317" s="16">
        <v>0</v>
      </c>
      <c r="U1317" s="16">
        <v>0</v>
      </c>
      <c r="V1317" s="16">
        <f t="shared" ref="V1317:V1348" si="297">ROUND(S1317+T1317+U1317,2)</f>
        <v>55.96</v>
      </c>
      <c r="W1317" s="79">
        <f t="shared" ref="W1317:W1380" si="298">V1317/($V$1418)</f>
        <v>1.1500725188646477E-6</v>
      </c>
      <c r="X1317" s="75">
        <f t="shared" ref="X1317:X1348" si="299">ROUND(W1317*($X$1),2)</f>
        <v>51.75</v>
      </c>
      <c r="Y1317" s="75">
        <f t="shared" ref="Y1317:Y1348" si="300">ROUND(W1317*$Y$2,2)</f>
        <v>0.18</v>
      </c>
      <c r="Z1317" s="82">
        <f t="shared" ref="Z1317:Z1380" si="301">X1317+Y1317</f>
        <v>51.93</v>
      </c>
    </row>
    <row r="1318" spans="1:26" s="5" customFormat="1" ht="15" x14ac:dyDescent="0.2">
      <c r="A1318" s="37">
        <v>1315</v>
      </c>
      <c r="B1318" s="177">
        <v>5.2</v>
      </c>
      <c r="C1318" s="177" t="s">
        <v>205</v>
      </c>
      <c r="D1318" s="37" t="s">
        <v>644</v>
      </c>
      <c r="E1318" s="66" t="s">
        <v>698</v>
      </c>
      <c r="F1318" s="66" t="s">
        <v>45</v>
      </c>
      <c r="G1318" s="38" t="s">
        <v>183</v>
      </c>
      <c r="H1318" s="46">
        <v>0.01</v>
      </c>
      <c r="I1318" s="67" t="s">
        <v>184</v>
      </c>
      <c r="J1318" s="16">
        <v>16250</v>
      </c>
      <c r="K1318" s="16">
        <v>234.11</v>
      </c>
      <c r="L1318" s="61" t="s">
        <v>102</v>
      </c>
      <c r="M1318" s="61" t="s">
        <v>102</v>
      </c>
      <c r="N1318" s="61" t="s">
        <v>102</v>
      </c>
      <c r="O1318" s="61" t="s">
        <v>102</v>
      </c>
      <c r="P1318" s="17">
        <v>0</v>
      </c>
      <c r="Q1318" s="16">
        <v>0</v>
      </c>
      <c r="R1318" s="16">
        <v>234.11</v>
      </c>
      <c r="S1318" s="16">
        <f t="shared" si="296"/>
        <v>234.11</v>
      </c>
      <c r="T1318" s="16">
        <v>0</v>
      </c>
      <c r="U1318" s="16">
        <v>0</v>
      </c>
      <c r="V1318" s="16">
        <f t="shared" si="297"/>
        <v>234.11</v>
      </c>
      <c r="W1318" s="79">
        <f t="shared" si="298"/>
        <v>4.8113559219335716E-6</v>
      </c>
      <c r="X1318" s="75">
        <f t="shared" si="299"/>
        <v>216.51</v>
      </c>
      <c r="Y1318" s="75">
        <f t="shared" si="300"/>
        <v>0.77</v>
      </c>
      <c r="Z1318" s="82">
        <f t="shared" si="301"/>
        <v>217.28</v>
      </c>
    </row>
    <row r="1319" spans="1:26" s="5" customFormat="1" ht="15" x14ac:dyDescent="0.2">
      <c r="A1319" s="37">
        <v>1316</v>
      </c>
      <c r="B1319" s="177">
        <v>5.2</v>
      </c>
      <c r="C1319" s="177" t="s">
        <v>205</v>
      </c>
      <c r="D1319" s="37" t="s">
        <v>644</v>
      </c>
      <c r="E1319" s="66" t="s">
        <v>699</v>
      </c>
      <c r="F1319" s="66" t="s">
        <v>45</v>
      </c>
      <c r="G1319" s="38" t="s">
        <v>183</v>
      </c>
      <c r="H1319" s="46">
        <v>0.13</v>
      </c>
      <c r="I1319" s="67" t="s">
        <v>184</v>
      </c>
      <c r="J1319" s="16">
        <v>16250</v>
      </c>
      <c r="K1319" s="16">
        <v>2033.34</v>
      </c>
      <c r="L1319" s="61" t="s">
        <v>102</v>
      </c>
      <c r="M1319" s="61" t="s">
        <v>102</v>
      </c>
      <c r="N1319" s="61" t="s">
        <v>102</v>
      </c>
      <c r="O1319" s="61" t="s">
        <v>102</v>
      </c>
      <c r="P1319" s="17">
        <v>0</v>
      </c>
      <c r="Q1319" s="16">
        <v>0</v>
      </c>
      <c r="R1319" s="16">
        <v>2033.34</v>
      </c>
      <c r="S1319" s="16">
        <f t="shared" si="296"/>
        <v>2033.34</v>
      </c>
      <c r="T1319" s="16">
        <v>0</v>
      </c>
      <c r="U1319" s="16">
        <v>0</v>
      </c>
      <c r="V1319" s="16">
        <f t="shared" si="297"/>
        <v>2033.34</v>
      </c>
      <c r="W1319" s="79">
        <f t="shared" si="298"/>
        <v>4.1788571399361014E-5</v>
      </c>
      <c r="X1319" s="75">
        <f t="shared" si="299"/>
        <v>1880.49</v>
      </c>
      <c r="Y1319" s="75">
        <f t="shared" si="300"/>
        <v>6.64</v>
      </c>
      <c r="Z1319" s="82">
        <f t="shared" si="301"/>
        <v>1887.13</v>
      </c>
    </row>
    <row r="1320" spans="1:26" s="5" customFormat="1" ht="15" x14ac:dyDescent="0.2">
      <c r="A1320" s="37">
        <v>1317</v>
      </c>
      <c r="B1320" s="177">
        <v>5.2</v>
      </c>
      <c r="C1320" s="177" t="s">
        <v>205</v>
      </c>
      <c r="D1320" s="37" t="s">
        <v>644</v>
      </c>
      <c r="E1320" s="66" t="s">
        <v>700</v>
      </c>
      <c r="F1320" s="66" t="s">
        <v>45</v>
      </c>
      <c r="G1320" s="38" t="s">
        <v>183</v>
      </c>
      <c r="H1320" s="46">
        <v>0.01</v>
      </c>
      <c r="I1320" s="67" t="s">
        <v>184</v>
      </c>
      <c r="J1320" s="16">
        <v>16250</v>
      </c>
      <c r="K1320" s="16">
        <v>223.83</v>
      </c>
      <c r="L1320" s="61" t="s">
        <v>102</v>
      </c>
      <c r="M1320" s="61" t="s">
        <v>102</v>
      </c>
      <c r="N1320" s="61" t="s">
        <v>102</v>
      </c>
      <c r="O1320" s="61" t="s">
        <v>102</v>
      </c>
      <c r="P1320" s="17">
        <v>0</v>
      </c>
      <c r="Q1320" s="16">
        <v>0</v>
      </c>
      <c r="R1320" s="16">
        <v>223.83</v>
      </c>
      <c r="S1320" s="16">
        <f t="shared" si="296"/>
        <v>223.83</v>
      </c>
      <c r="T1320" s="16">
        <v>0</v>
      </c>
      <c r="U1320" s="16">
        <v>0</v>
      </c>
      <c r="V1320" s="16">
        <f t="shared" si="297"/>
        <v>223.83</v>
      </c>
      <c r="W1320" s="79">
        <f t="shared" si="298"/>
        <v>4.6000845585681578E-6</v>
      </c>
      <c r="X1320" s="75">
        <f t="shared" si="299"/>
        <v>207</v>
      </c>
      <c r="Y1320" s="75">
        <f t="shared" si="300"/>
        <v>0.73</v>
      </c>
      <c r="Z1320" s="82">
        <f t="shared" si="301"/>
        <v>207.73</v>
      </c>
    </row>
    <row r="1321" spans="1:26" s="5" customFormat="1" ht="15" x14ac:dyDescent="0.2">
      <c r="A1321" s="37">
        <v>1318</v>
      </c>
      <c r="B1321" s="177">
        <v>5.2</v>
      </c>
      <c r="C1321" s="177" t="s">
        <v>205</v>
      </c>
      <c r="D1321" s="37" t="s">
        <v>644</v>
      </c>
      <c r="E1321" s="66" t="s">
        <v>701</v>
      </c>
      <c r="F1321" s="66" t="s">
        <v>45</v>
      </c>
      <c r="G1321" s="38" t="s">
        <v>183</v>
      </c>
      <c r="H1321" s="46">
        <v>0.3</v>
      </c>
      <c r="I1321" s="67" t="s">
        <v>184</v>
      </c>
      <c r="J1321" s="16">
        <v>16250</v>
      </c>
      <c r="K1321" s="16">
        <v>4878.3999999999996</v>
      </c>
      <c r="L1321" s="61" t="s">
        <v>102</v>
      </c>
      <c r="M1321" s="61" t="s">
        <v>102</v>
      </c>
      <c r="N1321" s="61" t="s">
        <v>102</v>
      </c>
      <c r="O1321" s="61" t="s">
        <v>102</v>
      </c>
      <c r="P1321" s="17">
        <v>0</v>
      </c>
      <c r="Q1321" s="16">
        <v>0</v>
      </c>
      <c r="R1321" s="16">
        <v>4878.3999999999996</v>
      </c>
      <c r="S1321" s="16">
        <f t="shared" si="296"/>
        <v>4878.3999999999996</v>
      </c>
      <c r="T1321" s="16">
        <v>0</v>
      </c>
      <c r="U1321" s="16">
        <v>0</v>
      </c>
      <c r="V1321" s="16">
        <f t="shared" si="297"/>
        <v>4878.3999999999996</v>
      </c>
      <c r="W1321" s="79">
        <f t="shared" si="298"/>
        <v>1.0025935982897242E-4</v>
      </c>
      <c r="X1321" s="75">
        <f t="shared" si="299"/>
        <v>4511.67</v>
      </c>
      <c r="Y1321" s="75">
        <f t="shared" si="300"/>
        <v>15.94</v>
      </c>
      <c r="Z1321" s="82">
        <f t="shared" si="301"/>
        <v>4527.6099999999997</v>
      </c>
    </row>
    <row r="1322" spans="1:26" s="5" customFormat="1" ht="15" x14ac:dyDescent="0.2">
      <c r="A1322" s="37">
        <v>1319</v>
      </c>
      <c r="B1322" s="177">
        <v>5.2</v>
      </c>
      <c r="C1322" s="177" t="s">
        <v>205</v>
      </c>
      <c r="D1322" s="37" t="s">
        <v>644</v>
      </c>
      <c r="E1322" s="66" t="s">
        <v>702</v>
      </c>
      <c r="F1322" s="66" t="s">
        <v>45</v>
      </c>
      <c r="G1322" s="38" t="s">
        <v>183</v>
      </c>
      <c r="H1322" s="46">
        <v>0.03</v>
      </c>
      <c r="I1322" s="67" t="s">
        <v>184</v>
      </c>
      <c r="J1322" s="16">
        <v>16250</v>
      </c>
      <c r="K1322" s="16">
        <v>477.5</v>
      </c>
      <c r="L1322" s="61" t="s">
        <v>102</v>
      </c>
      <c r="M1322" s="61" t="s">
        <v>102</v>
      </c>
      <c r="N1322" s="61" t="s">
        <v>102</v>
      </c>
      <c r="O1322" s="61" t="s">
        <v>102</v>
      </c>
      <c r="P1322" s="17">
        <v>0</v>
      </c>
      <c r="Q1322" s="16">
        <v>0</v>
      </c>
      <c r="R1322" s="16">
        <v>477.5</v>
      </c>
      <c r="S1322" s="16">
        <f t="shared" si="296"/>
        <v>477.5</v>
      </c>
      <c r="T1322" s="16">
        <v>0</v>
      </c>
      <c r="U1322" s="16">
        <v>0</v>
      </c>
      <c r="V1322" s="16">
        <f t="shared" si="297"/>
        <v>477.5</v>
      </c>
      <c r="W1322" s="79">
        <f t="shared" si="298"/>
        <v>9.813431518189229E-6</v>
      </c>
      <c r="X1322" s="75">
        <f t="shared" si="299"/>
        <v>441.6</v>
      </c>
      <c r="Y1322" s="75">
        <f t="shared" si="300"/>
        <v>1.56</v>
      </c>
      <c r="Z1322" s="82">
        <f t="shared" si="301"/>
        <v>443.16</v>
      </c>
    </row>
    <row r="1323" spans="1:26" s="5" customFormat="1" ht="15" x14ac:dyDescent="0.2">
      <c r="A1323" s="37">
        <v>1320</v>
      </c>
      <c r="B1323" s="177">
        <v>5.2</v>
      </c>
      <c r="C1323" s="177" t="s">
        <v>205</v>
      </c>
      <c r="D1323" s="37" t="s">
        <v>644</v>
      </c>
      <c r="E1323" s="66" t="s">
        <v>702</v>
      </c>
      <c r="F1323" s="66" t="s">
        <v>45</v>
      </c>
      <c r="G1323" s="38" t="s">
        <v>183</v>
      </c>
      <c r="H1323" s="46">
        <v>0.18</v>
      </c>
      <c r="I1323" s="67" t="s">
        <v>184</v>
      </c>
      <c r="J1323" s="16">
        <v>16250</v>
      </c>
      <c r="K1323" s="16">
        <v>2983.62</v>
      </c>
      <c r="L1323" s="61" t="s">
        <v>102</v>
      </c>
      <c r="M1323" s="61" t="s">
        <v>102</v>
      </c>
      <c r="N1323" s="61" t="s">
        <v>102</v>
      </c>
      <c r="O1323" s="61" t="s">
        <v>102</v>
      </c>
      <c r="P1323" s="17">
        <v>0</v>
      </c>
      <c r="Q1323" s="16">
        <v>0</v>
      </c>
      <c r="R1323" s="16">
        <v>2983.62</v>
      </c>
      <c r="S1323" s="16">
        <f t="shared" si="296"/>
        <v>2983.62</v>
      </c>
      <c r="T1323" s="16">
        <v>0</v>
      </c>
      <c r="U1323" s="16">
        <v>0</v>
      </c>
      <c r="V1323" s="16">
        <f t="shared" si="297"/>
        <v>2983.62</v>
      </c>
      <c r="W1323" s="79">
        <f t="shared" si="298"/>
        <v>6.1318430463454959E-5</v>
      </c>
      <c r="X1323" s="75">
        <f t="shared" si="299"/>
        <v>2759.33</v>
      </c>
      <c r="Y1323" s="75">
        <f t="shared" si="300"/>
        <v>9.75</v>
      </c>
      <c r="Z1323" s="82">
        <f t="shared" si="301"/>
        <v>2769.08</v>
      </c>
    </row>
    <row r="1324" spans="1:26" s="5" customFormat="1" ht="15" x14ac:dyDescent="0.2">
      <c r="A1324" s="37">
        <v>1321</v>
      </c>
      <c r="B1324" s="177">
        <v>5.2</v>
      </c>
      <c r="C1324" s="177" t="s">
        <v>205</v>
      </c>
      <c r="D1324" s="37" t="s">
        <v>644</v>
      </c>
      <c r="E1324" s="66" t="s">
        <v>703</v>
      </c>
      <c r="F1324" s="66" t="s">
        <v>45</v>
      </c>
      <c r="G1324" s="38" t="s">
        <v>183</v>
      </c>
      <c r="H1324" s="46">
        <v>0</v>
      </c>
      <c r="I1324" s="67" t="s">
        <v>184</v>
      </c>
      <c r="J1324" s="16">
        <v>16250</v>
      </c>
      <c r="K1324" s="16">
        <v>41.26</v>
      </c>
      <c r="L1324" s="61" t="s">
        <v>102</v>
      </c>
      <c r="M1324" s="61" t="s">
        <v>102</v>
      </c>
      <c r="N1324" s="61" t="s">
        <v>102</v>
      </c>
      <c r="O1324" s="61" t="s">
        <v>102</v>
      </c>
      <c r="P1324" s="17">
        <v>0</v>
      </c>
      <c r="Q1324" s="16">
        <v>0</v>
      </c>
      <c r="R1324" s="16">
        <v>41.26</v>
      </c>
      <c r="S1324" s="16">
        <f t="shared" si="296"/>
        <v>41.26</v>
      </c>
      <c r="T1324" s="16">
        <v>0</v>
      </c>
      <c r="U1324" s="16">
        <v>0</v>
      </c>
      <c r="V1324" s="16">
        <f t="shared" si="297"/>
        <v>41.26</v>
      </c>
      <c r="W1324" s="79">
        <f t="shared" si="298"/>
        <v>8.4796268992772262E-7</v>
      </c>
      <c r="X1324" s="75">
        <f t="shared" si="299"/>
        <v>38.159999999999997</v>
      </c>
      <c r="Y1324" s="75">
        <f t="shared" si="300"/>
        <v>0.13</v>
      </c>
      <c r="Z1324" s="82">
        <f t="shared" si="301"/>
        <v>38.29</v>
      </c>
    </row>
    <row r="1325" spans="1:26" s="5" customFormat="1" ht="15" x14ac:dyDescent="0.2">
      <c r="A1325" s="37">
        <v>1322</v>
      </c>
      <c r="B1325" s="177">
        <v>5.2</v>
      </c>
      <c r="C1325" s="177" t="s">
        <v>205</v>
      </c>
      <c r="D1325" s="37" t="s">
        <v>644</v>
      </c>
      <c r="E1325" s="66" t="s">
        <v>704</v>
      </c>
      <c r="F1325" s="66" t="s">
        <v>45</v>
      </c>
      <c r="G1325" s="38" t="s">
        <v>183</v>
      </c>
      <c r="H1325" s="46">
        <v>0.1</v>
      </c>
      <c r="I1325" s="67" t="s">
        <v>184</v>
      </c>
      <c r="J1325" s="16">
        <v>16250</v>
      </c>
      <c r="K1325" s="16">
        <v>1662.61</v>
      </c>
      <c r="L1325" s="61" t="s">
        <v>102</v>
      </c>
      <c r="M1325" s="61" t="s">
        <v>102</v>
      </c>
      <c r="N1325" s="61" t="s">
        <v>102</v>
      </c>
      <c r="O1325" s="61" t="s">
        <v>102</v>
      </c>
      <c r="P1325" s="17">
        <v>0</v>
      </c>
      <c r="Q1325" s="16">
        <v>0</v>
      </c>
      <c r="R1325" s="16">
        <v>1662.61</v>
      </c>
      <c r="S1325" s="16">
        <f t="shared" si="296"/>
        <v>1662.61</v>
      </c>
      <c r="T1325" s="16">
        <v>0</v>
      </c>
      <c r="U1325" s="16">
        <v>0</v>
      </c>
      <c r="V1325" s="16">
        <f t="shared" si="297"/>
        <v>1662.61</v>
      </c>
      <c r="W1325" s="79">
        <f t="shared" si="298"/>
        <v>3.4169443720327941E-5</v>
      </c>
      <c r="X1325" s="75">
        <f t="shared" si="299"/>
        <v>1537.62</v>
      </c>
      <c r="Y1325" s="75">
        <f t="shared" si="300"/>
        <v>5.43</v>
      </c>
      <c r="Z1325" s="82">
        <f t="shared" si="301"/>
        <v>1543.05</v>
      </c>
    </row>
    <row r="1326" spans="1:26" s="5" customFormat="1" ht="15" x14ac:dyDescent="0.2">
      <c r="A1326" s="37">
        <v>1323</v>
      </c>
      <c r="B1326" s="177">
        <v>5.2</v>
      </c>
      <c r="C1326" s="177" t="s">
        <v>205</v>
      </c>
      <c r="D1326" s="37" t="s">
        <v>644</v>
      </c>
      <c r="E1326" s="66" t="s">
        <v>705</v>
      </c>
      <c r="F1326" s="66" t="s">
        <v>45</v>
      </c>
      <c r="G1326" s="38" t="s">
        <v>183</v>
      </c>
      <c r="H1326" s="46">
        <v>0.11</v>
      </c>
      <c r="I1326" s="67" t="s">
        <v>184</v>
      </c>
      <c r="J1326" s="16">
        <v>16250</v>
      </c>
      <c r="K1326" s="16">
        <v>1767.45</v>
      </c>
      <c r="L1326" s="61" t="s">
        <v>102</v>
      </c>
      <c r="M1326" s="61" t="s">
        <v>102</v>
      </c>
      <c r="N1326" s="61" t="s">
        <v>102</v>
      </c>
      <c r="O1326" s="61" t="s">
        <v>102</v>
      </c>
      <c r="P1326" s="17">
        <v>0</v>
      </c>
      <c r="Q1326" s="16">
        <v>0</v>
      </c>
      <c r="R1326" s="16">
        <v>1767.45</v>
      </c>
      <c r="S1326" s="16">
        <f t="shared" si="296"/>
        <v>1767.45</v>
      </c>
      <c r="T1326" s="16">
        <v>0</v>
      </c>
      <c r="U1326" s="16">
        <v>0</v>
      </c>
      <c r="V1326" s="16">
        <f t="shared" si="297"/>
        <v>1767.45</v>
      </c>
      <c r="W1326" s="79">
        <f t="shared" si="298"/>
        <v>3.6324082799630474E-5</v>
      </c>
      <c r="X1326" s="75">
        <f t="shared" si="299"/>
        <v>1634.58</v>
      </c>
      <c r="Y1326" s="75">
        <f t="shared" si="300"/>
        <v>5.78</v>
      </c>
      <c r="Z1326" s="82">
        <f t="shared" si="301"/>
        <v>1640.36</v>
      </c>
    </row>
    <row r="1327" spans="1:26" s="5" customFormat="1" ht="15" x14ac:dyDescent="0.2">
      <c r="A1327" s="37">
        <v>1324</v>
      </c>
      <c r="B1327" s="177">
        <v>5.2</v>
      </c>
      <c r="C1327" s="177" t="s">
        <v>205</v>
      </c>
      <c r="D1327" s="37" t="s">
        <v>644</v>
      </c>
      <c r="E1327" s="66" t="s">
        <v>706</v>
      </c>
      <c r="F1327" s="66" t="s">
        <v>45</v>
      </c>
      <c r="G1327" s="38" t="s">
        <v>183</v>
      </c>
      <c r="H1327" s="46">
        <v>0.16</v>
      </c>
      <c r="I1327" s="67" t="s">
        <v>184</v>
      </c>
      <c r="J1327" s="16">
        <v>16250</v>
      </c>
      <c r="K1327" s="16">
        <v>2680.92</v>
      </c>
      <c r="L1327" s="61" t="s">
        <v>102</v>
      </c>
      <c r="M1327" s="61" t="s">
        <v>102</v>
      </c>
      <c r="N1327" s="61" t="s">
        <v>102</v>
      </c>
      <c r="O1327" s="61" t="s">
        <v>102</v>
      </c>
      <c r="P1327" s="17">
        <v>0</v>
      </c>
      <c r="Q1327" s="16">
        <v>0</v>
      </c>
      <c r="R1327" s="16">
        <v>2680.92</v>
      </c>
      <c r="S1327" s="16">
        <f t="shared" si="296"/>
        <v>2680.92</v>
      </c>
      <c r="T1327" s="16">
        <v>0</v>
      </c>
      <c r="U1327" s="16">
        <v>0</v>
      </c>
      <c r="V1327" s="16">
        <f t="shared" si="297"/>
        <v>2680.92</v>
      </c>
      <c r="W1327" s="79">
        <f t="shared" si="298"/>
        <v>5.5097434190039511E-5</v>
      </c>
      <c r="X1327" s="75">
        <f t="shared" si="299"/>
        <v>2479.38</v>
      </c>
      <c r="Y1327" s="75">
        <f t="shared" si="300"/>
        <v>8.76</v>
      </c>
      <c r="Z1327" s="82">
        <f t="shared" si="301"/>
        <v>2488.1400000000003</v>
      </c>
    </row>
    <row r="1328" spans="1:26" s="5" customFormat="1" ht="15" x14ac:dyDescent="0.2">
      <c r="A1328" s="37">
        <v>1325</v>
      </c>
      <c r="B1328" s="177">
        <v>5.2</v>
      </c>
      <c r="C1328" s="177" t="s">
        <v>205</v>
      </c>
      <c r="D1328" s="37" t="s">
        <v>644</v>
      </c>
      <c r="E1328" s="66" t="s">
        <v>707</v>
      </c>
      <c r="F1328" s="66" t="s">
        <v>45</v>
      </c>
      <c r="G1328" s="38" t="s">
        <v>183</v>
      </c>
      <c r="H1328" s="46">
        <v>1.08</v>
      </c>
      <c r="I1328" s="67" t="s">
        <v>184</v>
      </c>
      <c r="J1328" s="16">
        <v>16250</v>
      </c>
      <c r="K1328" s="16">
        <v>17516.12</v>
      </c>
      <c r="L1328" s="61" t="s">
        <v>102</v>
      </c>
      <c r="M1328" s="61" t="s">
        <v>102</v>
      </c>
      <c r="N1328" s="61" t="s">
        <v>102</v>
      </c>
      <c r="O1328" s="61" t="s">
        <v>102</v>
      </c>
      <c r="P1328" s="17">
        <v>0</v>
      </c>
      <c r="Q1328" s="16">
        <v>0</v>
      </c>
      <c r="R1328" s="16">
        <v>17516.12</v>
      </c>
      <c r="S1328" s="16">
        <f t="shared" si="296"/>
        <v>17516.12</v>
      </c>
      <c r="T1328" s="16">
        <v>0</v>
      </c>
      <c r="U1328" s="16">
        <v>0</v>
      </c>
      <c r="V1328" s="16">
        <f t="shared" si="297"/>
        <v>17516.12</v>
      </c>
      <c r="W1328" s="79">
        <f t="shared" si="298"/>
        <v>3.5998585148562241E-4</v>
      </c>
      <c r="X1328" s="75">
        <f t="shared" si="299"/>
        <v>16199.36</v>
      </c>
      <c r="Y1328" s="75">
        <f t="shared" si="300"/>
        <v>57.24</v>
      </c>
      <c r="Z1328" s="82">
        <f t="shared" si="301"/>
        <v>16256.6</v>
      </c>
    </row>
    <row r="1329" spans="1:26" s="5" customFormat="1" ht="15" x14ac:dyDescent="0.2">
      <c r="A1329" s="37">
        <v>1326</v>
      </c>
      <c r="B1329" s="177">
        <v>5.2</v>
      </c>
      <c r="C1329" s="177" t="s">
        <v>205</v>
      </c>
      <c r="D1329" s="37" t="s">
        <v>644</v>
      </c>
      <c r="E1329" s="66" t="s">
        <v>708</v>
      </c>
      <c r="F1329" s="66" t="s">
        <v>45</v>
      </c>
      <c r="G1329" s="38" t="s">
        <v>183</v>
      </c>
      <c r="H1329" s="46">
        <v>0.02</v>
      </c>
      <c r="I1329" s="67" t="s">
        <v>184</v>
      </c>
      <c r="J1329" s="16">
        <v>16250</v>
      </c>
      <c r="K1329" s="16">
        <v>260.18</v>
      </c>
      <c r="L1329" s="61" t="s">
        <v>102</v>
      </c>
      <c r="M1329" s="61" t="s">
        <v>102</v>
      </c>
      <c r="N1329" s="61" t="s">
        <v>102</v>
      </c>
      <c r="O1329" s="61" t="s">
        <v>102</v>
      </c>
      <c r="P1329" s="17">
        <v>0</v>
      </c>
      <c r="Q1329" s="16">
        <v>0</v>
      </c>
      <c r="R1329" s="16">
        <v>260.18</v>
      </c>
      <c r="S1329" s="16">
        <f t="shared" si="296"/>
        <v>260.18</v>
      </c>
      <c r="T1329" s="16">
        <v>0</v>
      </c>
      <c r="U1329" s="16">
        <v>0</v>
      </c>
      <c r="V1329" s="16">
        <f t="shared" si="297"/>
        <v>260.18</v>
      </c>
      <c r="W1329" s="79">
        <f t="shared" si="298"/>
        <v>5.3471384552931381E-6</v>
      </c>
      <c r="X1329" s="75">
        <f t="shared" si="299"/>
        <v>240.62</v>
      </c>
      <c r="Y1329" s="75">
        <f t="shared" si="300"/>
        <v>0.85</v>
      </c>
      <c r="Z1329" s="82">
        <f t="shared" si="301"/>
        <v>241.47</v>
      </c>
    </row>
    <row r="1330" spans="1:26" s="5" customFormat="1" ht="15" x14ac:dyDescent="0.2">
      <c r="A1330" s="37">
        <v>1327</v>
      </c>
      <c r="B1330" s="177">
        <v>5.2</v>
      </c>
      <c r="C1330" s="177" t="s">
        <v>205</v>
      </c>
      <c r="D1330" s="37" t="s">
        <v>644</v>
      </c>
      <c r="E1330" s="66" t="s">
        <v>709</v>
      </c>
      <c r="F1330" s="66" t="s">
        <v>45</v>
      </c>
      <c r="G1330" s="38" t="s">
        <v>183</v>
      </c>
      <c r="H1330" s="46">
        <v>0.02</v>
      </c>
      <c r="I1330" s="67" t="s">
        <v>184</v>
      </c>
      <c r="J1330" s="16">
        <v>16250</v>
      </c>
      <c r="K1330" s="16">
        <v>373.05</v>
      </c>
      <c r="L1330" s="61" t="s">
        <v>102</v>
      </c>
      <c r="M1330" s="61" t="s">
        <v>102</v>
      </c>
      <c r="N1330" s="61" t="s">
        <v>102</v>
      </c>
      <c r="O1330" s="61" t="s">
        <v>102</v>
      </c>
      <c r="P1330" s="17">
        <v>0</v>
      </c>
      <c r="Q1330" s="16">
        <v>0</v>
      </c>
      <c r="R1330" s="16">
        <v>373.05</v>
      </c>
      <c r="S1330" s="16">
        <f t="shared" si="296"/>
        <v>373.05</v>
      </c>
      <c r="T1330" s="16">
        <v>0</v>
      </c>
      <c r="U1330" s="16">
        <v>0</v>
      </c>
      <c r="V1330" s="16">
        <f t="shared" si="297"/>
        <v>373.05</v>
      </c>
      <c r="W1330" s="79">
        <f t="shared" si="298"/>
        <v>7.6668075976135961E-6</v>
      </c>
      <c r="X1330" s="75">
        <f t="shared" si="299"/>
        <v>345.01</v>
      </c>
      <c r="Y1330" s="75">
        <f t="shared" si="300"/>
        <v>1.22</v>
      </c>
      <c r="Z1330" s="82">
        <f t="shared" si="301"/>
        <v>346.23</v>
      </c>
    </row>
    <row r="1331" spans="1:26" s="5" customFormat="1" ht="15" x14ac:dyDescent="0.2">
      <c r="A1331" s="37">
        <v>1328</v>
      </c>
      <c r="B1331" s="177">
        <v>5.2</v>
      </c>
      <c r="C1331" s="177" t="s">
        <v>205</v>
      </c>
      <c r="D1331" s="37" t="s">
        <v>644</v>
      </c>
      <c r="E1331" s="66" t="s">
        <v>710</v>
      </c>
      <c r="F1331" s="66" t="s">
        <v>45</v>
      </c>
      <c r="G1331" s="38" t="s">
        <v>183</v>
      </c>
      <c r="H1331" s="46">
        <v>0.01</v>
      </c>
      <c r="I1331" s="67" t="s">
        <v>184</v>
      </c>
      <c r="J1331" s="16">
        <v>16250</v>
      </c>
      <c r="K1331" s="16">
        <v>151.38999999999999</v>
      </c>
      <c r="L1331" s="61" t="s">
        <v>102</v>
      </c>
      <c r="M1331" s="61" t="s">
        <v>102</v>
      </c>
      <c r="N1331" s="61" t="s">
        <v>102</v>
      </c>
      <c r="O1331" s="61" t="s">
        <v>102</v>
      </c>
      <c r="P1331" s="17">
        <v>0</v>
      </c>
      <c r="Q1331" s="16">
        <v>0</v>
      </c>
      <c r="R1331" s="16">
        <v>151.38999999999999</v>
      </c>
      <c r="S1331" s="16">
        <f t="shared" si="296"/>
        <v>151.38999999999999</v>
      </c>
      <c r="T1331" s="16">
        <v>0</v>
      </c>
      <c r="U1331" s="16">
        <v>0</v>
      </c>
      <c r="V1331" s="16">
        <f t="shared" si="297"/>
        <v>151.38999999999999</v>
      </c>
      <c r="W1331" s="79">
        <f t="shared" si="298"/>
        <v>3.11132020426946E-6</v>
      </c>
      <c r="X1331" s="75">
        <f t="shared" si="299"/>
        <v>140.01</v>
      </c>
      <c r="Y1331" s="75">
        <f t="shared" si="300"/>
        <v>0.49</v>
      </c>
      <c r="Z1331" s="82">
        <f t="shared" si="301"/>
        <v>140.5</v>
      </c>
    </row>
    <row r="1332" spans="1:26" s="5" customFormat="1" ht="15" x14ac:dyDescent="0.2">
      <c r="A1332" s="37">
        <v>1329</v>
      </c>
      <c r="B1332" s="177">
        <v>5.2</v>
      </c>
      <c r="C1332" s="177" t="s">
        <v>205</v>
      </c>
      <c r="D1332" s="37" t="s">
        <v>644</v>
      </c>
      <c r="E1332" s="66" t="s">
        <v>711</v>
      </c>
      <c r="F1332" s="66" t="s">
        <v>45</v>
      </c>
      <c r="G1332" s="38" t="s">
        <v>183</v>
      </c>
      <c r="H1332" s="46">
        <v>0.18</v>
      </c>
      <c r="I1332" s="67" t="s">
        <v>184</v>
      </c>
      <c r="J1332" s="16">
        <v>16250</v>
      </c>
      <c r="K1332" s="16">
        <v>2990.82</v>
      </c>
      <c r="L1332" s="61" t="s">
        <v>102</v>
      </c>
      <c r="M1332" s="61" t="s">
        <v>102</v>
      </c>
      <c r="N1332" s="61" t="s">
        <v>102</v>
      </c>
      <c r="O1332" s="61" t="s">
        <v>102</v>
      </c>
      <c r="P1332" s="17">
        <v>0</v>
      </c>
      <c r="Q1332" s="16">
        <v>0</v>
      </c>
      <c r="R1332" s="16">
        <v>2990.82</v>
      </c>
      <c r="S1332" s="16">
        <f t="shared" si="296"/>
        <v>2990.82</v>
      </c>
      <c r="T1332" s="16">
        <v>0</v>
      </c>
      <c r="U1332" s="16">
        <v>0</v>
      </c>
      <c r="V1332" s="16">
        <f t="shared" si="297"/>
        <v>2990.82</v>
      </c>
      <c r="W1332" s="79">
        <f t="shared" si="298"/>
        <v>6.146640262456693E-5</v>
      </c>
      <c r="X1332" s="75">
        <f t="shared" si="299"/>
        <v>2765.99</v>
      </c>
      <c r="Y1332" s="75">
        <f t="shared" si="300"/>
        <v>9.77</v>
      </c>
      <c r="Z1332" s="82">
        <f t="shared" si="301"/>
        <v>2775.7599999999998</v>
      </c>
    </row>
    <row r="1333" spans="1:26" s="5" customFormat="1" ht="15" x14ac:dyDescent="0.2">
      <c r="A1333" s="37">
        <v>1330</v>
      </c>
      <c r="B1333" s="177">
        <v>5.2</v>
      </c>
      <c r="C1333" s="177" t="s">
        <v>205</v>
      </c>
      <c r="D1333" s="37" t="s">
        <v>644</v>
      </c>
      <c r="E1333" s="66" t="s">
        <v>712</v>
      </c>
      <c r="F1333" s="66" t="s">
        <v>45</v>
      </c>
      <c r="G1333" s="38" t="s">
        <v>183</v>
      </c>
      <c r="H1333" s="46">
        <v>0.12</v>
      </c>
      <c r="I1333" s="67" t="s">
        <v>184</v>
      </c>
      <c r="J1333" s="16">
        <v>16250</v>
      </c>
      <c r="K1333" s="16">
        <v>1969.38</v>
      </c>
      <c r="L1333" s="61" t="s">
        <v>102</v>
      </c>
      <c r="M1333" s="61" t="s">
        <v>102</v>
      </c>
      <c r="N1333" s="61" t="s">
        <v>102</v>
      </c>
      <c r="O1333" s="61" t="s">
        <v>102</v>
      </c>
      <c r="P1333" s="17">
        <v>0</v>
      </c>
      <c r="Q1333" s="16">
        <v>0</v>
      </c>
      <c r="R1333" s="16">
        <v>1969.38</v>
      </c>
      <c r="S1333" s="16">
        <f t="shared" si="296"/>
        <v>1969.38</v>
      </c>
      <c r="T1333" s="16">
        <v>0</v>
      </c>
      <c r="U1333" s="16">
        <v>0</v>
      </c>
      <c r="V1333" s="16">
        <f t="shared" si="297"/>
        <v>1969.38</v>
      </c>
      <c r="W1333" s="79">
        <f t="shared" si="298"/>
        <v>4.047408536814975E-5</v>
      </c>
      <c r="X1333" s="75">
        <f t="shared" si="299"/>
        <v>1821.33</v>
      </c>
      <c r="Y1333" s="75">
        <f t="shared" si="300"/>
        <v>6.44</v>
      </c>
      <c r="Z1333" s="82">
        <f t="shared" si="301"/>
        <v>1827.77</v>
      </c>
    </row>
    <row r="1334" spans="1:26" s="5" customFormat="1" ht="15" x14ac:dyDescent="0.2">
      <c r="A1334" s="37">
        <v>1331</v>
      </c>
      <c r="B1334" s="177">
        <v>5.2</v>
      </c>
      <c r="C1334" s="177" t="s">
        <v>205</v>
      </c>
      <c r="D1334" s="37" t="s">
        <v>644</v>
      </c>
      <c r="E1334" s="66" t="s">
        <v>713</v>
      </c>
      <c r="F1334" s="66" t="s">
        <v>45</v>
      </c>
      <c r="G1334" s="38" t="s">
        <v>183</v>
      </c>
      <c r="H1334" s="46">
        <v>0.06</v>
      </c>
      <c r="I1334" s="67" t="s">
        <v>184</v>
      </c>
      <c r="J1334" s="16">
        <v>16250</v>
      </c>
      <c r="K1334" s="16">
        <v>1046.8699999999999</v>
      </c>
      <c r="L1334" s="61" t="s">
        <v>102</v>
      </c>
      <c r="M1334" s="61" t="s">
        <v>102</v>
      </c>
      <c r="N1334" s="61" t="s">
        <v>102</v>
      </c>
      <c r="O1334" s="61" t="s">
        <v>102</v>
      </c>
      <c r="P1334" s="17">
        <v>0</v>
      </c>
      <c r="Q1334" s="16">
        <v>0</v>
      </c>
      <c r="R1334" s="16">
        <v>1046.8699999999999</v>
      </c>
      <c r="S1334" s="16">
        <f t="shared" si="296"/>
        <v>1046.8699999999999</v>
      </c>
      <c r="T1334" s="16">
        <v>0</v>
      </c>
      <c r="U1334" s="16">
        <v>0</v>
      </c>
      <c r="V1334" s="16">
        <f t="shared" si="297"/>
        <v>1046.8699999999999</v>
      </c>
      <c r="W1334" s="79">
        <f t="shared" si="298"/>
        <v>2.1514946708789021E-5</v>
      </c>
      <c r="X1334" s="75">
        <f t="shared" si="299"/>
        <v>968.17</v>
      </c>
      <c r="Y1334" s="75">
        <f t="shared" si="300"/>
        <v>3.42</v>
      </c>
      <c r="Z1334" s="82">
        <f t="shared" si="301"/>
        <v>971.58999999999992</v>
      </c>
    </row>
    <row r="1335" spans="1:26" s="5" customFormat="1" ht="15" x14ac:dyDescent="0.2">
      <c r="A1335" s="37">
        <v>1332</v>
      </c>
      <c r="B1335" s="177">
        <v>5.2</v>
      </c>
      <c r="C1335" s="177" t="s">
        <v>205</v>
      </c>
      <c r="D1335" s="37" t="s">
        <v>644</v>
      </c>
      <c r="E1335" s="66" t="s">
        <v>714</v>
      </c>
      <c r="F1335" s="66" t="s">
        <v>45</v>
      </c>
      <c r="G1335" s="38" t="s">
        <v>183</v>
      </c>
      <c r="H1335" s="46">
        <v>0.05</v>
      </c>
      <c r="I1335" s="67" t="s">
        <v>184</v>
      </c>
      <c r="J1335" s="16">
        <v>16250</v>
      </c>
      <c r="K1335" s="16">
        <v>820.16</v>
      </c>
      <c r="L1335" s="61" t="s">
        <v>102</v>
      </c>
      <c r="M1335" s="61" t="s">
        <v>102</v>
      </c>
      <c r="N1335" s="61" t="s">
        <v>102</v>
      </c>
      <c r="O1335" s="61" t="s">
        <v>102</v>
      </c>
      <c r="P1335" s="17">
        <v>0</v>
      </c>
      <c r="Q1335" s="16">
        <v>0</v>
      </c>
      <c r="R1335" s="16">
        <v>820.16</v>
      </c>
      <c r="S1335" s="16">
        <f t="shared" si="296"/>
        <v>820.16</v>
      </c>
      <c r="T1335" s="16">
        <v>0</v>
      </c>
      <c r="U1335" s="16">
        <v>0</v>
      </c>
      <c r="V1335" s="16">
        <f t="shared" si="297"/>
        <v>820.16</v>
      </c>
      <c r="W1335" s="79">
        <f t="shared" si="298"/>
        <v>1.685567328577608E-5</v>
      </c>
      <c r="X1335" s="75">
        <f t="shared" si="299"/>
        <v>758.51</v>
      </c>
      <c r="Y1335" s="75">
        <f t="shared" si="300"/>
        <v>2.68</v>
      </c>
      <c r="Z1335" s="82">
        <f t="shared" si="301"/>
        <v>761.18999999999994</v>
      </c>
    </row>
    <row r="1336" spans="1:26" s="5" customFormat="1" ht="15" x14ac:dyDescent="0.2">
      <c r="A1336" s="37">
        <v>1333</v>
      </c>
      <c r="B1336" s="177">
        <v>5.2</v>
      </c>
      <c r="C1336" s="177" t="s">
        <v>205</v>
      </c>
      <c r="D1336" s="37" t="s">
        <v>644</v>
      </c>
      <c r="E1336" s="66" t="s">
        <v>715</v>
      </c>
      <c r="F1336" s="66" t="s">
        <v>45</v>
      </c>
      <c r="G1336" s="38" t="s">
        <v>183</v>
      </c>
      <c r="H1336" s="46">
        <v>0.12</v>
      </c>
      <c r="I1336" s="67" t="s">
        <v>184</v>
      </c>
      <c r="J1336" s="16">
        <v>16250</v>
      </c>
      <c r="K1336" s="16">
        <v>1941.32</v>
      </c>
      <c r="L1336" s="61" t="s">
        <v>102</v>
      </c>
      <c r="M1336" s="61" t="s">
        <v>102</v>
      </c>
      <c r="N1336" s="61" t="s">
        <v>102</v>
      </c>
      <c r="O1336" s="61" t="s">
        <v>102</v>
      </c>
      <c r="P1336" s="17">
        <v>0</v>
      </c>
      <c r="Q1336" s="16">
        <v>0</v>
      </c>
      <c r="R1336" s="16">
        <v>1941.32</v>
      </c>
      <c r="S1336" s="16">
        <f t="shared" si="296"/>
        <v>1941.32</v>
      </c>
      <c r="T1336" s="16">
        <v>0</v>
      </c>
      <c r="U1336" s="16">
        <v>0</v>
      </c>
      <c r="V1336" s="16">
        <f t="shared" si="297"/>
        <v>1941.32</v>
      </c>
      <c r="W1336" s="79">
        <f t="shared" si="298"/>
        <v>3.9897404973593953E-5</v>
      </c>
      <c r="X1336" s="75">
        <f t="shared" si="299"/>
        <v>1795.38</v>
      </c>
      <c r="Y1336" s="75">
        <f t="shared" si="300"/>
        <v>6.34</v>
      </c>
      <c r="Z1336" s="82">
        <f t="shared" si="301"/>
        <v>1801.72</v>
      </c>
    </row>
    <row r="1337" spans="1:26" s="5" customFormat="1" ht="15" x14ac:dyDescent="0.2">
      <c r="A1337" s="37">
        <v>1334</v>
      </c>
      <c r="B1337" s="177">
        <v>5.2</v>
      </c>
      <c r="C1337" s="177" t="s">
        <v>205</v>
      </c>
      <c r="D1337" s="37" t="s">
        <v>644</v>
      </c>
      <c r="E1337" s="66" t="s">
        <v>716</v>
      </c>
      <c r="F1337" s="66" t="s">
        <v>45</v>
      </c>
      <c r="G1337" s="38" t="s">
        <v>183</v>
      </c>
      <c r="H1337" s="46">
        <v>0.3</v>
      </c>
      <c r="I1337" s="67" t="s">
        <v>184</v>
      </c>
      <c r="J1337" s="16">
        <v>16250</v>
      </c>
      <c r="K1337" s="16">
        <v>4916.2700000000004</v>
      </c>
      <c r="L1337" s="61" t="s">
        <v>102</v>
      </c>
      <c r="M1337" s="61" t="s">
        <v>102</v>
      </c>
      <c r="N1337" s="61" t="s">
        <v>102</v>
      </c>
      <c r="O1337" s="61" t="s">
        <v>102</v>
      </c>
      <c r="P1337" s="17">
        <v>0</v>
      </c>
      <c r="Q1337" s="16">
        <v>0</v>
      </c>
      <c r="R1337" s="16">
        <v>4916.2700000000004</v>
      </c>
      <c r="S1337" s="16">
        <f t="shared" si="296"/>
        <v>4916.2700000000004</v>
      </c>
      <c r="T1337" s="16">
        <v>0</v>
      </c>
      <c r="U1337" s="16">
        <v>0</v>
      </c>
      <c r="V1337" s="16">
        <f t="shared" si="297"/>
        <v>4916.2700000000004</v>
      </c>
      <c r="W1337" s="79">
        <f t="shared" si="298"/>
        <v>1.0103765229304327E-4</v>
      </c>
      <c r="X1337" s="75">
        <f t="shared" si="299"/>
        <v>4546.6899999999996</v>
      </c>
      <c r="Y1337" s="75">
        <f t="shared" si="300"/>
        <v>16.059999999999999</v>
      </c>
      <c r="Z1337" s="82">
        <f t="shared" si="301"/>
        <v>4562.75</v>
      </c>
    </row>
    <row r="1338" spans="1:26" s="5" customFormat="1" ht="15" x14ac:dyDescent="0.2">
      <c r="A1338" s="37">
        <v>1335</v>
      </c>
      <c r="B1338" s="177">
        <v>5.2</v>
      </c>
      <c r="C1338" s="177" t="s">
        <v>205</v>
      </c>
      <c r="D1338" s="37" t="s">
        <v>644</v>
      </c>
      <c r="E1338" s="66" t="s">
        <v>717</v>
      </c>
      <c r="F1338" s="66" t="s">
        <v>45</v>
      </c>
      <c r="G1338" s="38" t="s">
        <v>183</v>
      </c>
      <c r="H1338" s="46">
        <v>0</v>
      </c>
      <c r="I1338" s="67" t="s">
        <v>184</v>
      </c>
      <c r="J1338" s="16">
        <v>16250</v>
      </c>
      <c r="K1338" s="16">
        <v>16.52</v>
      </c>
      <c r="L1338" s="61" t="s">
        <v>102</v>
      </c>
      <c r="M1338" s="61" t="s">
        <v>102</v>
      </c>
      <c r="N1338" s="61" t="s">
        <v>102</v>
      </c>
      <c r="O1338" s="61" t="s">
        <v>102</v>
      </c>
      <c r="P1338" s="17">
        <v>0</v>
      </c>
      <c r="Q1338" s="16">
        <v>0</v>
      </c>
      <c r="R1338" s="16">
        <v>16.52</v>
      </c>
      <c r="S1338" s="16">
        <f t="shared" si="296"/>
        <v>16.52</v>
      </c>
      <c r="T1338" s="16">
        <v>0</v>
      </c>
      <c r="U1338" s="16">
        <v>0</v>
      </c>
      <c r="V1338" s="16">
        <f t="shared" si="297"/>
        <v>16.52</v>
      </c>
      <c r="W1338" s="79">
        <f t="shared" si="298"/>
        <v>3.3951390299578233E-7</v>
      </c>
      <c r="X1338" s="75">
        <f t="shared" si="299"/>
        <v>15.28</v>
      </c>
      <c r="Y1338" s="75">
        <f t="shared" si="300"/>
        <v>0.05</v>
      </c>
      <c r="Z1338" s="82">
        <f t="shared" si="301"/>
        <v>15.33</v>
      </c>
    </row>
    <row r="1339" spans="1:26" s="5" customFormat="1" ht="15" x14ac:dyDescent="0.2">
      <c r="A1339" s="37">
        <v>1336</v>
      </c>
      <c r="B1339" s="177">
        <v>5.2</v>
      </c>
      <c r="C1339" s="177" t="s">
        <v>205</v>
      </c>
      <c r="D1339" s="37" t="s">
        <v>644</v>
      </c>
      <c r="E1339" s="66" t="s">
        <v>718</v>
      </c>
      <c r="F1339" s="66" t="s">
        <v>45</v>
      </c>
      <c r="G1339" s="38" t="s">
        <v>183</v>
      </c>
      <c r="H1339" s="46">
        <v>0.02</v>
      </c>
      <c r="I1339" s="67" t="s">
        <v>184</v>
      </c>
      <c r="J1339" s="16">
        <v>16250</v>
      </c>
      <c r="K1339" s="16">
        <v>386.22</v>
      </c>
      <c r="L1339" s="61" t="s">
        <v>102</v>
      </c>
      <c r="M1339" s="61" t="s">
        <v>102</v>
      </c>
      <c r="N1339" s="61" t="s">
        <v>102</v>
      </c>
      <c r="O1339" s="61" t="s">
        <v>102</v>
      </c>
      <c r="P1339" s="17">
        <v>0</v>
      </c>
      <c r="Q1339" s="16">
        <v>0</v>
      </c>
      <c r="R1339" s="16">
        <v>386.22</v>
      </c>
      <c r="S1339" s="16">
        <f t="shared" si="296"/>
        <v>386.22</v>
      </c>
      <c r="T1339" s="16">
        <v>0</v>
      </c>
      <c r="U1339" s="16">
        <v>0</v>
      </c>
      <c r="V1339" s="16">
        <f t="shared" si="297"/>
        <v>386.22</v>
      </c>
      <c r="W1339" s="79">
        <f t="shared" si="298"/>
        <v>7.9374733423142279E-6</v>
      </c>
      <c r="X1339" s="75">
        <f t="shared" si="299"/>
        <v>357.19</v>
      </c>
      <c r="Y1339" s="75">
        <f t="shared" si="300"/>
        <v>1.26</v>
      </c>
      <c r="Z1339" s="82">
        <f t="shared" si="301"/>
        <v>358.45</v>
      </c>
    </row>
    <row r="1340" spans="1:26" s="5" customFormat="1" ht="15" x14ac:dyDescent="0.2">
      <c r="A1340" s="37">
        <v>1337</v>
      </c>
      <c r="B1340" s="177">
        <v>5.2</v>
      </c>
      <c r="C1340" s="177" t="s">
        <v>205</v>
      </c>
      <c r="D1340" s="37" t="s">
        <v>644</v>
      </c>
      <c r="E1340" s="66" t="s">
        <v>718</v>
      </c>
      <c r="F1340" s="66" t="s">
        <v>45</v>
      </c>
      <c r="G1340" s="38" t="s">
        <v>183</v>
      </c>
      <c r="H1340" s="46">
        <v>0.66</v>
      </c>
      <c r="I1340" s="67" t="s">
        <v>184</v>
      </c>
      <c r="J1340" s="16">
        <v>16250</v>
      </c>
      <c r="K1340" s="16">
        <v>10654.85</v>
      </c>
      <c r="L1340" s="61" t="s">
        <v>102</v>
      </c>
      <c r="M1340" s="61" t="s">
        <v>102</v>
      </c>
      <c r="N1340" s="61" t="s">
        <v>102</v>
      </c>
      <c r="O1340" s="61" t="s">
        <v>102</v>
      </c>
      <c r="P1340" s="17">
        <v>0</v>
      </c>
      <c r="Q1340" s="16">
        <v>0</v>
      </c>
      <c r="R1340" s="16">
        <v>10654.85</v>
      </c>
      <c r="S1340" s="16">
        <f t="shared" si="296"/>
        <v>10654.85</v>
      </c>
      <c r="T1340" s="16">
        <v>0</v>
      </c>
      <c r="U1340" s="16">
        <v>0</v>
      </c>
      <c r="V1340" s="16">
        <f t="shared" si="297"/>
        <v>10654.85</v>
      </c>
      <c r="W1340" s="79">
        <f t="shared" si="298"/>
        <v>2.1897516400330578E-4</v>
      </c>
      <c r="X1340" s="75">
        <f t="shared" si="299"/>
        <v>9853.8799999999992</v>
      </c>
      <c r="Y1340" s="75">
        <f t="shared" si="300"/>
        <v>34.82</v>
      </c>
      <c r="Z1340" s="82">
        <f t="shared" si="301"/>
        <v>9888.6999999999989</v>
      </c>
    </row>
    <row r="1341" spans="1:26" s="5" customFormat="1" ht="15" x14ac:dyDescent="0.2">
      <c r="A1341" s="37">
        <v>1338</v>
      </c>
      <c r="B1341" s="177">
        <v>5.2</v>
      </c>
      <c r="C1341" s="177" t="s">
        <v>205</v>
      </c>
      <c r="D1341" s="37" t="s">
        <v>644</v>
      </c>
      <c r="E1341" s="66" t="s">
        <v>719</v>
      </c>
      <c r="F1341" s="66" t="s">
        <v>45</v>
      </c>
      <c r="G1341" s="38" t="s">
        <v>183</v>
      </c>
      <c r="H1341" s="46">
        <v>0.11</v>
      </c>
      <c r="I1341" s="67" t="s">
        <v>184</v>
      </c>
      <c r="J1341" s="16">
        <v>16250</v>
      </c>
      <c r="K1341" s="16">
        <v>1839.96</v>
      </c>
      <c r="L1341" s="61" t="s">
        <v>102</v>
      </c>
      <c r="M1341" s="61" t="s">
        <v>102</v>
      </c>
      <c r="N1341" s="61" t="s">
        <v>102</v>
      </c>
      <c r="O1341" s="61" t="s">
        <v>102</v>
      </c>
      <c r="P1341" s="17">
        <v>0</v>
      </c>
      <c r="Q1341" s="16">
        <v>0</v>
      </c>
      <c r="R1341" s="16">
        <v>1839.96</v>
      </c>
      <c r="S1341" s="16">
        <f t="shared" si="296"/>
        <v>1839.96</v>
      </c>
      <c r="T1341" s="16">
        <v>0</v>
      </c>
      <c r="U1341" s="16">
        <v>0</v>
      </c>
      <c r="V1341" s="16">
        <f t="shared" si="297"/>
        <v>1839.96</v>
      </c>
      <c r="W1341" s="79">
        <f t="shared" si="298"/>
        <v>3.7814285772162208E-5</v>
      </c>
      <c r="X1341" s="75">
        <f t="shared" si="299"/>
        <v>1701.64</v>
      </c>
      <c r="Y1341" s="75">
        <f t="shared" si="300"/>
        <v>6.01</v>
      </c>
      <c r="Z1341" s="82">
        <f t="shared" si="301"/>
        <v>1707.65</v>
      </c>
    </row>
    <row r="1342" spans="1:26" s="5" customFormat="1" ht="15" x14ac:dyDescent="0.2">
      <c r="A1342" s="37">
        <v>1339</v>
      </c>
      <c r="B1342" s="177">
        <v>5.2</v>
      </c>
      <c r="C1342" s="177" t="s">
        <v>205</v>
      </c>
      <c r="D1342" s="37" t="s">
        <v>644</v>
      </c>
      <c r="E1342" s="66" t="s">
        <v>720</v>
      </c>
      <c r="F1342" s="66" t="s">
        <v>45</v>
      </c>
      <c r="G1342" s="38" t="s">
        <v>183</v>
      </c>
      <c r="H1342" s="46">
        <v>0.03</v>
      </c>
      <c r="I1342" s="67" t="s">
        <v>184</v>
      </c>
      <c r="J1342" s="16">
        <v>16250</v>
      </c>
      <c r="K1342" s="16">
        <v>522.27</v>
      </c>
      <c r="L1342" s="61" t="s">
        <v>102</v>
      </c>
      <c r="M1342" s="61" t="s">
        <v>102</v>
      </c>
      <c r="N1342" s="61" t="s">
        <v>102</v>
      </c>
      <c r="O1342" s="61" t="s">
        <v>102</v>
      </c>
      <c r="P1342" s="17">
        <v>0</v>
      </c>
      <c r="Q1342" s="16">
        <v>0</v>
      </c>
      <c r="R1342" s="16">
        <v>522.27</v>
      </c>
      <c r="S1342" s="16">
        <f t="shared" si="296"/>
        <v>522.27</v>
      </c>
      <c r="T1342" s="16">
        <v>0</v>
      </c>
      <c r="U1342" s="16">
        <v>0</v>
      </c>
      <c r="V1342" s="16">
        <f t="shared" si="297"/>
        <v>522.27</v>
      </c>
      <c r="W1342" s="79">
        <f t="shared" si="298"/>
        <v>1.0733530636659034E-5</v>
      </c>
      <c r="X1342" s="75">
        <f t="shared" si="299"/>
        <v>483.01</v>
      </c>
      <c r="Y1342" s="75">
        <f t="shared" si="300"/>
        <v>1.71</v>
      </c>
      <c r="Z1342" s="82">
        <f t="shared" si="301"/>
        <v>484.71999999999997</v>
      </c>
    </row>
    <row r="1343" spans="1:26" s="5" customFormat="1" ht="15" x14ac:dyDescent="0.2">
      <c r="A1343" s="37">
        <v>1340</v>
      </c>
      <c r="B1343" s="177">
        <v>5.2</v>
      </c>
      <c r="C1343" s="177" t="s">
        <v>205</v>
      </c>
      <c r="D1343" s="37" t="s">
        <v>644</v>
      </c>
      <c r="E1343" s="66" t="s">
        <v>721</v>
      </c>
      <c r="F1343" s="66" t="s">
        <v>45</v>
      </c>
      <c r="G1343" s="38" t="s">
        <v>183</v>
      </c>
      <c r="H1343" s="46">
        <v>0.17</v>
      </c>
      <c r="I1343" s="67" t="s">
        <v>184</v>
      </c>
      <c r="J1343" s="16">
        <v>16250</v>
      </c>
      <c r="K1343" s="16">
        <v>2789.21</v>
      </c>
      <c r="L1343" s="61" t="s">
        <v>102</v>
      </c>
      <c r="M1343" s="61" t="s">
        <v>102</v>
      </c>
      <c r="N1343" s="61" t="s">
        <v>102</v>
      </c>
      <c r="O1343" s="61" t="s">
        <v>102</v>
      </c>
      <c r="P1343" s="17">
        <v>0</v>
      </c>
      <c r="Q1343" s="16">
        <v>0</v>
      </c>
      <c r="R1343" s="16">
        <v>2789.21</v>
      </c>
      <c r="S1343" s="16">
        <f t="shared" si="296"/>
        <v>2789.21</v>
      </c>
      <c r="T1343" s="16">
        <v>0</v>
      </c>
      <c r="U1343" s="16">
        <v>0</v>
      </c>
      <c r="V1343" s="16">
        <f t="shared" si="297"/>
        <v>2789.21</v>
      </c>
      <c r="W1343" s="79">
        <f t="shared" si="298"/>
        <v>5.7322976596541528E-5</v>
      </c>
      <c r="X1343" s="75">
        <f t="shared" si="299"/>
        <v>2579.5300000000002</v>
      </c>
      <c r="Y1343" s="75">
        <f t="shared" si="300"/>
        <v>9.11</v>
      </c>
      <c r="Z1343" s="82">
        <f t="shared" si="301"/>
        <v>2588.6400000000003</v>
      </c>
    </row>
    <row r="1344" spans="1:26" s="5" customFormat="1" ht="15" x14ac:dyDescent="0.2">
      <c r="A1344" s="37">
        <v>1341</v>
      </c>
      <c r="B1344" s="177">
        <v>5.2</v>
      </c>
      <c r="C1344" s="177" t="s">
        <v>205</v>
      </c>
      <c r="D1344" s="37" t="s">
        <v>644</v>
      </c>
      <c r="E1344" s="66" t="s">
        <v>721</v>
      </c>
      <c r="F1344" s="66" t="s">
        <v>45</v>
      </c>
      <c r="G1344" s="38" t="s">
        <v>183</v>
      </c>
      <c r="H1344" s="46">
        <v>0.11</v>
      </c>
      <c r="I1344" s="67" t="s">
        <v>184</v>
      </c>
      <c r="J1344" s="16">
        <v>16250</v>
      </c>
      <c r="K1344" s="16">
        <v>1862.53</v>
      </c>
      <c r="L1344" s="61" t="s">
        <v>102</v>
      </c>
      <c r="M1344" s="61" t="s">
        <v>102</v>
      </c>
      <c r="N1344" s="61" t="s">
        <v>102</v>
      </c>
      <c r="O1344" s="61" t="s">
        <v>102</v>
      </c>
      <c r="P1344" s="17">
        <v>0</v>
      </c>
      <c r="Q1344" s="16">
        <v>0</v>
      </c>
      <c r="R1344" s="16">
        <v>1862.53</v>
      </c>
      <c r="S1344" s="16">
        <f t="shared" si="296"/>
        <v>1862.53</v>
      </c>
      <c r="T1344" s="16">
        <v>0</v>
      </c>
      <c r="U1344" s="16">
        <v>0</v>
      </c>
      <c r="V1344" s="16">
        <f t="shared" si="297"/>
        <v>1862.53</v>
      </c>
      <c r="W1344" s="79">
        <f t="shared" si="298"/>
        <v>3.827813739387012E-5</v>
      </c>
      <c r="X1344" s="75">
        <f t="shared" si="299"/>
        <v>1722.52</v>
      </c>
      <c r="Y1344" s="75">
        <f t="shared" si="300"/>
        <v>6.09</v>
      </c>
      <c r="Z1344" s="82">
        <f t="shared" si="301"/>
        <v>1728.61</v>
      </c>
    </row>
    <row r="1345" spans="1:26" s="5" customFormat="1" ht="15" x14ac:dyDescent="0.2">
      <c r="A1345" s="37">
        <v>1342</v>
      </c>
      <c r="B1345" s="177">
        <v>5.2</v>
      </c>
      <c r="C1345" s="177" t="s">
        <v>205</v>
      </c>
      <c r="D1345" s="37" t="s">
        <v>644</v>
      </c>
      <c r="E1345" s="66" t="s">
        <v>722</v>
      </c>
      <c r="F1345" s="66" t="s">
        <v>45</v>
      </c>
      <c r="G1345" s="38" t="s">
        <v>183</v>
      </c>
      <c r="H1345" s="46">
        <v>0.46</v>
      </c>
      <c r="I1345" s="67" t="s">
        <v>184</v>
      </c>
      <c r="J1345" s="16">
        <v>16250</v>
      </c>
      <c r="K1345" s="16">
        <v>7535.55</v>
      </c>
      <c r="L1345" s="61" t="s">
        <v>102</v>
      </c>
      <c r="M1345" s="61" t="s">
        <v>102</v>
      </c>
      <c r="N1345" s="61" t="s">
        <v>102</v>
      </c>
      <c r="O1345" s="61" t="s">
        <v>102</v>
      </c>
      <c r="P1345" s="17">
        <v>0</v>
      </c>
      <c r="Q1345" s="16">
        <v>0</v>
      </c>
      <c r="R1345" s="16">
        <v>7535.55</v>
      </c>
      <c r="S1345" s="16">
        <f t="shared" si="296"/>
        <v>7535.55</v>
      </c>
      <c r="T1345" s="16">
        <v>0</v>
      </c>
      <c r="U1345" s="16">
        <v>0</v>
      </c>
      <c r="V1345" s="16">
        <f t="shared" si="297"/>
        <v>7535.55</v>
      </c>
      <c r="W1345" s="79">
        <f t="shared" si="298"/>
        <v>1.5486828037045204E-4</v>
      </c>
      <c r="X1345" s="75">
        <f t="shared" si="299"/>
        <v>6969.07</v>
      </c>
      <c r="Y1345" s="75">
        <f t="shared" si="300"/>
        <v>24.62</v>
      </c>
      <c r="Z1345" s="82">
        <f t="shared" si="301"/>
        <v>6993.69</v>
      </c>
    </row>
    <row r="1346" spans="1:26" s="5" customFormat="1" ht="15" x14ac:dyDescent="0.2">
      <c r="A1346" s="37">
        <v>1343</v>
      </c>
      <c r="B1346" s="177">
        <v>5.2</v>
      </c>
      <c r="C1346" s="177" t="s">
        <v>205</v>
      </c>
      <c r="D1346" s="37" t="s">
        <v>644</v>
      </c>
      <c r="E1346" s="66" t="s">
        <v>723</v>
      </c>
      <c r="F1346" s="66" t="s">
        <v>45</v>
      </c>
      <c r="G1346" s="38" t="s">
        <v>183</v>
      </c>
      <c r="H1346" s="46">
        <v>0.21</v>
      </c>
      <c r="I1346" s="67" t="s">
        <v>184</v>
      </c>
      <c r="J1346" s="16">
        <v>16250</v>
      </c>
      <c r="K1346" s="16">
        <v>3358.78</v>
      </c>
      <c r="L1346" s="61" t="s">
        <v>102</v>
      </c>
      <c r="M1346" s="61" t="s">
        <v>102</v>
      </c>
      <c r="N1346" s="61" t="s">
        <v>102</v>
      </c>
      <c r="O1346" s="61" t="s">
        <v>102</v>
      </c>
      <c r="P1346" s="17">
        <v>0</v>
      </c>
      <c r="Q1346" s="16">
        <v>0</v>
      </c>
      <c r="R1346" s="16">
        <v>3358.78</v>
      </c>
      <c r="S1346" s="16">
        <f t="shared" si="296"/>
        <v>3358.78</v>
      </c>
      <c r="T1346" s="16">
        <v>0</v>
      </c>
      <c r="U1346" s="16">
        <v>0</v>
      </c>
      <c r="V1346" s="16">
        <f t="shared" si="297"/>
        <v>3358.78</v>
      </c>
      <c r="W1346" s="79">
        <f t="shared" si="298"/>
        <v>6.9028602124949988E-5</v>
      </c>
      <c r="X1346" s="75">
        <f t="shared" si="299"/>
        <v>3106.29</v>
      </c>
      <c r="Y1346" s="75">
        <f t="shared" si="300"/>
        <v>10.98</v>
      </c>
      <c r="Z1346" s="82">
        <f t="shared" si="301"/>
        <v>3117.27</v>
      </c>
    </row>
    <row r="1347" spans="1:26" s="5" customFormat="1" ht="15" x14ac:dyDescent="0.2">
      <c r="A1347" s="37">
        <v>1344</v>
      </c>
      <c r="B1347" s="177">
        <v>5.2</v>
      </c>
      <c r="C1347" s="177" t="s">
        <v>205</v>
      </c>
      <c r="D1347" s="37" t="s">
        <v>644</v>
      </c>
      <c r="E1347" s="66" t="s">
        <v>724</v>
      </c>
      <c r="F1347" s="66" t="s">
        <v>45</v>
      </c>
      <c r="G1347" s="38" t="s">
        <v>183</v>
      </c>
      <c r="H1347" s="46">
        <v>0.3</v>
      </c>
      <c r="I1347" s="67" t="s">
        <v>184</v>
      </c>
      <c r="J1347" s="16">
        <v>16250</v>
      </c>
      <c r="K1347" s="16">
        <v>4850.76</v>
      </c>
      <c r="L1347" s="61" t="s">
        <v>102</v>
      </c>
      <c r="M1347" s="61" t="s">
        <v>102</v>
      </c>
      <c r="N1347" s="61" t="s">
        <v>102</v>
      </c>
      <c r="O1347" s="61" t="s">
        <v>102</v>
      </c>
      <c r="P1347" s="17">
        <v>0</v>
      </c>
      <c r="Q1347" s="16">
        <v>0</v>
      </c>
      <c r="R1347" s="16">
        <v>4850.76</v>
      </c>
      <c r="S1347" s="16">
        <f t="shared" si="296"/>
        <v>4850.76</v>
      </c>
      <c r="T1347" s="16">
        <v>0</v>
      </c>
      <c r="U1347" s="16">
        <v>0</v>
      </c>
      <c r="V1347" s="16">
        <f t="shared" si="297"/>
        <v>4850.76</v>
      </c>
      <c r="W1347" s="79">
        <f t="shared" si="298"/>
        <v>9.9691311143814833E-5</v>
      </c>
      <c r="X1347" s="75">
        <f t="shared" si="299"/>
        <v>4486.1099999999997</v>
      </c>
      <c r="Y1347" s="75">
        <f t="shared" si="300"/>
        <v>15.85</v>
      </c>
      <c r="Z1347" s="82">
        <f t="shared" si="301"/>
        <v>4501.96</v>
      </c>
    </row>
    <row r="1348" spans="1:26" s="5" customFormat="1" ht="15" x14ac:dyDescent="0.2">
      <c r="A1348" s="37">
        <v>1345</v>
      </c>
      <c r="B1348" s="177">
        <v>5.2</v>
      </c>
      <c r="C1348" s="177" t="s">
        <v>205</v>
      </c>
      <c r="D1348" s="37" t="s">
        <v>644</v>
      </c>
      <c r="E1348" s="66" t="s">
        <v>725</v>
      </c>
      <c r="F1348" s="66" t="s">
        <v>45</v>
      </c>
      <c r="G1348" s="38" t="s">
        <v>183</v>
      </c>
      <c r="H1348" s="46">
        <v>0.03</v>
      </c>
      <c r="I1348" s="67" t="s">
        <v>184</v>
      </c>
      <c r="J1348" s="16">
        <v>16250</v>
      </c>
      <c r="K1348" s="16">
        <v>490.56</v>
      </c>
      <c r="L1348" s="61" t="s">
        <v>102</v>
      </c>
      <c r="M1348" s="61" t="s">
        <v>102</v>
      </c>
      <c r="N1348" s="61" t="s">
        <v>102</v>
      </c>
      <c r="O1348" s="61" t="s">
        <v>102</v>
      </c>
      <c r="P1348" s="17">
        <v>0</v>
      </c>
      <c r="Q1348" s="16">
        <v>0</v>
      </c>
      <c r="R1348" s="16">
        <v>490.56</v>
      </c>
      <c r="S1348" s="16">
        <f t="shared" si="296"/>
        <v>490.56</v>
      </c>
      <c r="T1348" s="16">
        <v>0</v>
      </c>
      <c r="U1348" s="16">
        <v>0</v>
      </c>
      <c r="V1348" s="16">
        <f t="shared" si="297"/>
        <v>490.56</v>
      </c>
      <c r="W1348" s="79">
        <f t="shared" si="298"/>
        <v>1.0081836577095096E-5</v>
      </c>
      <c r="X1348" s="75">
        <f t="shared" si="299"/>
        <v>453.68</v>
      </c>
      <c r="Y1348" s="75">
        <f t="shared" si="300"/>
        <v>1.6</v>
      </c>
      <c r="Z1348" s="82">
        <f t="shared" si="301"/>
        <v>455.28000000000003</v>
      </c>
    </row>
    <row r="1349" spans="1:26" s="5" customFormat="1" ht="15" x14ac:dyDescent="0.2">
      <c r="A1349" s="37">
        <v>1346</v>
      </c>
      <c r="B1349" s="177">
        <v>5.2</v>
      </c>
      <c r="C1349" s="177" t="s">
        <v>205</v>
      </c>
      <c r="D1349" s="37" t="s">
        <v>644</v>
      </c>
      <c r="E1349" s="66" t="s">
        <v>726</v>
      </c>
      <c r="F1349" s="66" t="s">
        <v>45</v>
      </c>
      <c r="G1349" s="38" t="s">
        <v>183</v>
      </c>
      <c r="H1349" s="46">
        <v>0.08</v>
      </c>
      <c r="I1349" s="67" t="s">
        <v>184</v>
      </c>
      <c r="J1349" s="16">
        <v>16250</v>
      </c>
      <c r="K1349" s="16">
        <v>1292.49</v>
      </c>
      <c r="L1349" s="61" t="s">
        <v>102</v>
      </c>
      <c r="M1349" s="61" t="s">
        <v>102</v>
      </c>
      <c r="N1349" s="61" t="s">
        <v>102</v>
      </c>
      <c r="O1349" s="61" t="s">
        <v>102</v>
      </c>
      <c r="P1349" s="17">
        <v>0</v>
      </c>
      <c r="Q1349" s="16">
        <v>0</v>
      </c>
      <c r="R1349" s="16">
        <v>1292.49</v>
      </c>
      <c r="S1349" s="16">
        <f t="shared" ref="S1349:S1380" si="302">R1349</f>
        <v>1292.49</v>
      </c>
      <c r="T1349" s="16">
        <v>0</v>
      </c>
      <c r="U1349" s="16">
        <v>0</v>
      </c>
      <c r="V1349" s="16">
        <f t="shared" ref="V1349:V1380" si="303">ROUND(S1349+T1349+U1349,2)</f>
        <v>1292.49</v>
      </c>
      <c r="W1349" s="79">
        <f t="shared" si="298"/>
        <v>2.6562852571611302E-5</v>
      </c>
      <c r="X1349" s="75">
        <f t="shared" ref="X1349:X1380" si="304">ROUND(W1349*($X$1),2)</f>
        <v>1195.33</v>
      </c>
      <c r="Y1349" s="75">
        <f t="shared" ref="Y1349:Y1380" si="305">ROUND(W1349*$Y$2,2)</f>
        <v>4.22</v>
      </c>
      <c r="Z1349" s="82">
        <f t="shared" si="301"/>
        <v>1199.55</v>
      </c>
    </row>
    <row r="1350" spans="1:26" s="5" customFormat="1" ht="15" x14ac:dyDescent="0.2">
      <c r="A1350" s="37">
        <v>1347</v>
      </c>
      <c r="B1350" s="177">
        <v>5.2</v>
      </c>
      <c r="C1350" s="177" t="s">
        <v>205</v>
      </c>
      <c r="D1350" s="37" t="s">
        <v>644</v>
      </c>
      <c r="E1350" s="66" t="s">
        <v>727</v>
      </c>
      <c r="F1350" s="66" t="s">
        <v>45</v>
      </c>
      <c r="G1350" s="38" t="s">
        <v>183</v>
      </c>
      <c r="H1350" s="46">
        <v>0.41</v>
      </c>
      <c r="I1350" s="67" t="s">
        <v>184</v>
      </c>
      <c r="J1350" s="16">
        <v>16250</v>
      </c>
      <c r="K1350" s="16">
        <v>6591.86</v>
      </c>
      <c r="L1350" s="61" t="s">
        <v>102</v>
      </c>
      <c r="M1350" s="61" t="s">
        <v>102</v>
      </c>
      <c r="N1350" s="61" t="s">
        <v>102</v>
      </c>
      <c r="O1350" s="61" t="s">
        <v>102</v>
      </c>
      <c r="P1350" s="17">
        <v>0</v>
      </c>
      <c r="Q1350" s="16">
        <v>0</v>
      </c>
      <c r="R1350" s="16">
        <v>6591.86</v>
      </c>
      <c r="S1350" s="16">
        <f t="shared" si="302"/>
        <v>6591.86</v>
      </c>
      <c r="T1350" s="16">
        <v>0</v>
      </c>
      <c r="U1350" s="16">
        <v>0</v>
      </c>
      <c r="V1350" s="16">
        <f t="shared" si="303"/>
        <v>6591.86</v>
      </c>
      <c r="W1350" s="79">
        <f t="shared" si="298"/>
        <v>1.3547385693715361E-4</v>
      </c>
      <c r="X1350" s="75">
        <f t="shared" si="304"/>
        <v>6096.32</v>
      </c>
      <c r="Y1350" s="75">
        <f t="shared" si="305"/>
        <v>21.54</v>
      </c>
      <c r="Z1350" s="82">
        <f t="shared" si="301"/>
        <v>6117.86</v>
      </c>
    </row>
    <row r="1351" spans="1:26" s="5" customFormat="1" ht="15" x14ac:dyDescent="0.2">
      <c r="A1351" s="37">
        <v>1348</v>
      </c>
      <c r="B1351" s="177">
        <v>5.2</v>
      </c>
      <c r="C1351" s="177" t="s">
        <v>205</v>
      </c>
      <c r="D1351" s="37" t="s">
        <v>644</v>
      </c>
      <c r="E1351" s="66" t="s">
        <v>728</v>
      </c>
      <c r="F1351" s="66" t="s">
        <v>45</v>
      </c>
      <c r="G1351" s="38" t="s">
        <v>183</v>
      </c>
      <c r="H1351" s="46">
        <v>0.11</v>
      </c>
      <c r="I1351" s="67" t="s">
        <v>184</v>
      </c>
      <c r="J1351" s="16">
        <v>16250</v>
      </c>
      <c r="K1351" s="16">
        <v>1706.64</v>
      </c>
      <c r="L1351" s="61" t="s">
        <v>102</v>
      </c>
      <c r="M1351" s="61" t="s">
        <v>102</v>
      </c>
      <c r="N1351" s="61" t="s">
        <v>102</v>
      </c>
      <c r="O1351" s="61" t="s">
        <v>102</v>
      </c>
      <c r="P1351" s="17">
        <v>0</v>
      </c>
      <c r="Q1351" s="16">
        <v>0</v>
      </c>
      <c r="R1351" s="16">
        <v>1706.64</v>
      </c>
      <c r="S1351" s="16">
        <f t="shared" si="302"/>
        <v>1706.64</v>
      </c>
      <c r="T1351" s="16">
        <v>0</v>
      </c>
      <c r="U1351" s="16">
        <v>0</v>
      </c>
      <c r="V1351" s="16">
        <f t="shared" si="303"/>
        <v>1706.64</v>
      </c>
      <c r="W1351" s="79">
        <f t="shared" si="298"/>
        <v>3.5074334588905691E-5</v>
      </c>
      <c r="X1351" s="75">
        <f t="shared" si="304"/>
        <v>1578.35</v>
      </c>
      <c r="Y1351" s="75">
        <f t="shared" si="305"/>
        <v>5.58</v>
      </c>
      <c r="Z1351" s="82">
        <f t="shared" si="301"/>
        <v>1583.9299999999998</v>
      </c>
    </row>
    <row r="1352" spans="1:26" s="5" customFormat="1" ht="15" x14ac:dyDescent="0.2">
      <c r="A1352" s="37">
        <v>1349</v>
      </c>
      <c r="B1352" s="177">
        <v>5.2</v>
      </c>
      <c r="C1352" s="177" t="s">
        <v>205</v>
      </c>
      <c r="D1352" s="37" t="s">
        <v>644</v>
      </c>
      <c r="E1352" s="66" t="s">
        <v>728</v>
      </c>
      <c r="F1352" s="66" t="s">
        <v>45</v>
      </c>
      <c r="G1352" s="38" t="s">
        <v>183</v>
      </c>
      <c r="H1352" s="46">
        <v>0.04</v>
      </c>
      <c r="I1352" s="67" t="s">
        <v>184</v>
      </c>
      <c r="J1352" s="16">
        <v>16250</v>
      </c>
      <c r="K1352" s="16">
        <v>625.98</v>
      </c>
      <c r="L1352" s="61" t="s">
        <v>102</v>
      </c>
      <c r="M1352" s="61" t="s">
        <v>102</v>
      </c>
      <c r="N1352" s="61" t="s">
        <v>102</v>
      </c>
      <c r="O1352" s="61" t="s">
        <v>102</v>
      </c>
      <c r="P1352" s="17">
        <v>0</v>
      </c>
      <c r="Q1352" s="16">
        <v>0</v>
      </c>
      <c r="R1352" s="16">
        <v>625.98</v>
      </c>
      <c r="S1352" s="16">
        <f t="shared" si="302"/>
        <v>625.98</v>
      </c>
      <c r="T1352" s="16">
        <v>0</v>
      </c>
      <c r="U1352" s="16">
        <v>0</v>
      </c>
      <c r="V1352" s="16">
        <f t="shared" si="303"/>
        <v>625.98</v>
      </c>
      <c r="W1352" s="79">
        <f t="shared" si="298"/>
        <v>1.2864946307342605E-5</v>
      </c>
      <c r="X1352" s="75">
        <f t="shared" si="304"/>
        <v>578.91999999999996</v>
      </c>
      <c r="Y1352" s="75">
        <f t="shared" si="305"/>
        <v>2.0499999999999998</v>
      </c>
      <c r="Z1352" s="82">
        <f t="shared" si="301"/>
        <v>580.96999999999991</v>
      </c>
    </row>
    <row r="1353" spans="1:26" s="5" customFormat="1" ht="15" x14ac:dyDescent="0.2">
      <c r="A1353" s="37">
        <v>1350</v>
      </c>
      <c r="B1353" s="177">
        <v>5.2</v>
      </c>
      <c r="C1353" s="177" t="s">
        <v>205</v>
      </c>
      <c r="D1353" s="37" t="s">
        <v>644</v>
      </c>
      <c r="E1353" s="66" t="s">
        <v>729</v>
      </c>
      <c r="F1353" s="66" t="s">
        <v>45</v>
      </c>
      <c r="G1353" s="38" t="s">
        <v>183</v>
      </c>
      <c r="H1353" s="46">
        <v>0.14000000000000001</v>
      </c>
      <c r="I1353" s="67" t="s">
        <v>184</v>
      </c>
      <c r="J1353" s="16">
        <v>16250</v>
      </c>
      <c r="K1353" s="16">
        <v>2321.7600000000002</v>
      </c>
      <c r="L1353" s="61" t="s">
        <v>102</v>
      </c>
      <c r="M1353" s="61" t="s">
        <v>102</v>
      </c>
      <c r="N1353" s="61" t="s">
        <v>102</v>
      </c>
      <c r="O1353" s="61" t="s">
        <v>102</v>
      </c>
      <c r="P1353" s="17">
        <v>0</v>
      </c>
      <c r="Q1353" s="16">
        <v>0</v>
      </c>
      <c r="R1353" s="16">
        <v>2321.7600000000002</v>
      </c>
      <c r="S1353" s="16">
        <f t="shared" si="302"/>
        <v>2321.7600000000002</v>
      </c>
      <c r="T1353" s="16">
        <v>0</v>
      </c>
      <c r="U1353" s="16">
        <v>0</v>
      </c>
      <c r="V1353" s="16">
        <f t="shared" si="303"/>
        <v>2321.7600000000002</v>
      </c>
      <c r="W1353" s="79">
        <f t="shared" si="298"/>
        <v>4.7716089553237752E-5</v>
      </c>
      <c r="X1353" s="75">
        <f t="shared" si="304"/>
        <v>2147.2199999999998</v>
      </c>
      <c r="Y1353" s="75">
        <f t="shared" si="305"/>
        <v>7.59</v>
      </c>
      <c r="Z1353" s="82">
        <f t="shared" si="301"/>
        <v>2154.81</v>
      </c>
    </row>
    <row r="1354" spans="1:26" s="5" customFormat="1" ht="15" x14ac:dyDescent="0.2">
      <c r="A1354" s="37">
        <v>1351</v>
      </c>
      <c r="B1354" s="177">
        <v>5.2</v>
      </c>
      <c r="C1354" s="177" t="s">
        <v>205</v>
      </c>
      <c r="D1354" s="37" t="s">
        <v>644</v>
      </c>
      <c r="E1354" s="66" t="s">
        <v>730</v>
      </c>
      <c r="F1354" s="66" t="s">
        <v>45</v>
      </c>
      <c r="G1354" s="38" t="s">
        <v>183</v>
      </c>
      <c r="H1354" s="46">
        <v>0.52</v>
      </c>
      <c r="I1354" s="67" t="s">
        <v>184</v>
      </c>
      <c r="J1354" s="16">
        <v>16250</v>
      </c>
      <c r="K1354" s="16">
        <v>8393.98</v>
      </c>
      <c r="L1354" s="61" t="s">
        <v>102</v>
      </c>
      <c r="M1354" s="61" t="s">
        <v>102</v>
      </c>
      <c r="N1354" s="61" t="s">
        <v>102</v>
      </c>
      <c r="O1354" s="61" t="s">
        <v>102</v>
      </c>
      <c r="P1354" s="17">
        <v>0</v>
      </c>
      <c r="Q1354" s="16">
        <v>0</v>
      </c>
      <c r="R1354" s="16">
        <v>8393.98</v>
      </c>
      <c r="S1354" s="16">
        <f t="shared" si="302"/>
        <v>8393.98</v>
      </c>
      <c r="T1354" s="16">
        <v>0</v>
      </c>
      <c r="U1354" s="16">
        <v>0</v>
      </c>
      <c r="V1354" s="16">
        <f t="shared" si="303"/>
        <v>8393.98</v>
      </c>
      <c r="W1354" s="79">
        <f t="shared" si="298"/>
        <v>1.7251046679591628E-4</v>
      </c>
      <c r="X1354" s="75">
        <f t="shared" si="304"/>
        <v>7762.97</v>
      </c>
      <c r="Y1354" s="75">
        <f t="shared" si="305"/>
        <v>27.43</v>
      </c>
      <c r="Z1354" s="82">
        <f t="shared" si="301"/>
        <v>7790.4000000000005</v>
      </c>
    </row>
    <row r="1355" spans="1:26" s="5" customFormat="1" ht="15" x14ac:dyDescent="0.2">
      <c r="A1355" s="37">
        <v>1352</v>
      </c>
      <c r="B1355" s="177">
        <v>5.2</v>
      </c>
      <c r="C1355" s="177" t="s">
        <v>205</v>
      </c>
      <c r="D1355" s="37" t="s">
        <v>644</v>
      </c>
      <c r="E1355" s="66" t="s">
        <v>730</v>
      </c>
      <c r="F1355" s="66" t="s">
        <v>45</v>
      </c>
      <c r="G1355" s="38" t="s">
        <v>183</v>
      </c>
      <c r="H1355" s="46">
        <v>0.11</v>
      </c>
      <c r="I1355" s="67" t="s">
        <v>184</v>
      </c>
      <c r="J1355" s="16">
        <v>16250</v>
      </c>
      <c r="K1355" s="16">
        <v>1815.31</v>
      </c>
      <c r="L1355" s="61" t="s">
        <v>102</v>
      </c>
      <c r="M1355" s="61" t="s">
        <v>102</v>
      </c>
      <c r="N1355" s="61" t="s">
        <v>102</v>
      </c>
      <c r="O1355" s="61" t="s">
        <v>102</v>
      </c>
      <c r="P1355" s="17">
        <v>0</v>
      </c>
      <c r="Q1355" s="16">
        <v>0</v>
      </c>
      <c r="R1355" s="16">
        <v>1815.31</v>
      </c>
      <c r="S1355" s="16">
        <f t="shared" si="302"/>
        <v>1815.31</v>
      </c>
      <c r="T1355" s="16">
        <v>0</v>
      </c>
      <c r="U1355" s="16">
        <v>0</v>
      </c>
      <c r="V1355" s="16">
        <f t="shared" si="303"/>
        <v>1815.31</v>
      </c>
      <c r="W1355" s="79">
        <f t="shared" si="298"/>
        <v>3.7307686637244161E-5</v>
      </c>
      <c r="X1355" s="75">
        <f t="shared" si="304"/>
        <v>1678.85</v>
      </c>
      <c r="Y1355" s="75">
        <f t="shared" si="305"/>
        <v>5.93</v>
      </c>
      <c r="Z1355" s="82">
        <f t="shared" si="301"/>
        <v>1684.78</v>
      </c>
    </row>
    <row r="1356" spans="1:26" s="5" customFormat="1" ht="15" x14ac:dyDescent="0.2">
      <c r="A1356" s="37">
        <v>1353</v>
      </c>
      <c r="B1356" s="177">
        <v>5.2</v>
      </c>
      <c r="C1356" s="177" t="s">
        <v>205</v>
      </c>
      <c r="D1356" s="37" t="s">
        <v>644</v>
      </c>
      <c r="E1356" s="66" t="s">
        <v>731</v>
      </c>
      <c r="F1356" s="66" t="s">
        <v>45</v>
      </c>
      <c r="G1356" s="38" t="s">
        <v>183</v>
      </c>
      <c r="H1356" s="46">
        <v>0.05</v>
      </c>
      <c r="I1356" s="67" t="s">
        <v>184</v>
      </c>
      <c r="J1356" s="16">
        <v>16250</v>
      </c>
      <c r="K1356" s="16">
        <v>803.1</v>
      </c>
      <c r="L1356" s="61" t="s">
        <v>102</v>
      </c>
      <c r="M1356" s="61" t="s">
        <v>102</v>
      </c>
      <c r="N1356" s="61" t="s">
        <v>102</v>
      </c>
      <c r="O1356" s="61" t="s">
        <v>102</v>
      </c>
      <c r="P1356" s="17">
        <v>0</v>
      </c>
      <c r="Q1356" s="16">
        <v>0</v>
      </c>
      <c r="R1356" s="16">
        <v>803.1</v>
      </c>
      <c r="S1356" s="16">
        <f t="shared" si="302"/>
        <v>803.1</v>
      </c>
      <c r="T1356" s="16">
        <v>0</v>
      </c>
      <c r="U1356" s="16">
        <v>0</v>
      </c>
      <c r="V1356" s="16">
        <f t="shared" si="303"/>
        <v>803.1</v>
      </c>
      <c r="W1356" s="79">
        <f t="shared" si="298"/>
        <v>1.6505061470696899E-5</v>
      </c>
      <c r="X1356" s="75">
        <f t="shared" si="304"/>
        <v>742.73</v>
      </c>
      <c r="Y1356" s="75">
        <f t="shared" si="305"/>
        <v>2.62</v>
      </c>
      <c r="Z1356" s="82">
        <f t="shared" si="301"/>
        <v>745.35</v>
      </c>
    </row>
    <row r="1357" spans="1:26" s="5" customFormat="1" ht="15" x14ac:dyDescent="0.2">
      <c r="A1357" s="37">
        <v>1354</v>
      </c>
      <c r="B1357" s="177">
        <v>5.2</v>
      </c>
      <c r="C1357" s="177" t="s">
        <v>205</v>
      </c>
      <c r="D1357" s="37" t="s">
        <v>644</v>
      </c>
      <c r="E1357" s="66" t="s">
        <v>732</v>
      </c>
      <c r="F1357" s="66" t="s">
        <v>45</v>
      </c>
      <c r="G1357" s="38" t="s">
        <v>183</v>
      </c>
      <c r="H1357" s="46">
        <v>0</v>
      </c>
      <c r="I1357" s="67" t="s">
        <v>184</v>
      </c>
      <c r="J1357" s="16">
        <v>16250</v>
      </c>
      <c r="K1357" s="16">
        <v>62.03</v>
      </c>
      <c r="L1357" s="61" t="s">
        <v>102</v>
      </c>
      <c r="M1357" s="61" t="s">
        <v>102</v>
      </c>
      <c r="N1357" s="61" t="s">
        <v>102</v>
      </c>
      <c r="O1357" s="61" t="s">
        <v>102</v>
      </c>
      <c r="P1357" s="17">
        <v>0</v>
      </c>
      <c r="Q1357" s="16">
        <v>0</v>
      </c>
      <c r="R1357" s="16">
        <v>62.03</v>
      </c>
      <c r="S1357" s="16">
        <f t="shared" si="302"/>
        <v>62.03</v>
      </c>
      <c r="T1357" s="16">
        <v>0</v>
      </c>
      <c r="U1357" s="16">
        <v>0</v>
      </c>
      <c r="V1357" s="16">
        <f t="shared" si="303"/>
        <v>62.03</v>
      </c>
      <c r="W1357" s="79">
        <f t="shared" si="298"/>
        <v>1.27482127135765E-6</v>
      </c>
      <c r="X1357" s="75">
        <f t="shared" si="304"/>
        <v>57.37</v>
      </c>
      <c r="Y1357" s="75">
        <f t="shared" si="305"/>
        <v>0.2</v>
      </c>
      <c r="Z1357" s="82">
        <f t="shared" si="301"/>
        <v>57.57</v>
      </c>
    </row>
    <row r="1358" spans="1:26" s="5" customFormat="1" ht="15" x14ac:dyDescent="0.2">
      <c r="A1358" s="37">
        <v>1355</v>
      </c>
      <c r="B1358" s="177">
        <v>5.2</v>
      </c>
      <c r="C1358" s="177" t="s">
        <v>205</v>
      </c>
      <c r="D1358" s="37" t="s">
        <v>644</v>
      </c>
      <c r="E1358" s="66" t="s">
        <v>732</v>
      </c>
      <c r="F1358" s="66" t="s">
        <v>45</v>
      </c>
      <c r="G1358" s="38" t="s">
        <v>183</v>
      </c>
      <c r="H1358" s="46">
        <v>0.06</v>
      </c>
      <c r="I1358" s="67" t="s">
        <v>184</v>
      </c>
      <c r="J1358" s="16">
        <v>16250</v>
      </c>
      <c r="K1358" s="16">
        <v>1026.25</v>
      </c>
      <c r="L1358" s="61" t="s">
        <v>102</v>
      </c>
      <c r="M1358" s="61" t="s">
        <v>102</v>
      </c>
      <c r="N1358" s="61" t="s">
        <v>102</v>
      </c>
      <c r="O1358" s="61" t="s">
        <v>102</v>
      </c>
      <c r="P1358" s="17">
        <v>0</v>
      </c>
      <c r="Q1358" s="16">
        <v>0</v>
      </c>
      <c r="R1358" s="16">
        <v>1026.25</v>
      </c>
      <c r="S1358" s="16">
        <f t="shared" si="302"/>
        <v>1026.25</v>
      </c>
      <c r="T1358" s="16">
        <v>0</v>
      </c>
      <c r="U1358" s="16">
        <v>0</v>
      </c>
      <c r="V1358" s="16">
        <f t="shared" si="303"/>
        <v>1026.25</v>
      </c>
      <c r="W1358" s="79">
        <f t="shared" si="298"/>
        <v>2.1091170880715592E-5</v>
      </c>
      <c r="X1358" s="75">
        <f t="shared" si="304"/>
        <v>949.1</v>
      </c>
      <c r="Y1358" s="75">
        <f t="shared" si="305"/>
        <v>3.35</v>
      </c>
      <c r="Z1358" s="82">
        <f t="shared" si="301"/>
        <v>952.45</v>
      </c>
    </row>
    <row r="1359" spans="1:26" s="5" customFormat="1" ht="15" x14ac:dyDescent="0.2">
      <c r="A1359" s="37">
        <v>1356</v>
      </c>
      <c r="B1359" s="177">
        <v>5.2</v>
      </c>
      <c r="C1359" s="177" t="s">
        <v>205</v>
      </c>
      <c r="D1359" s="37" t="s">
        <v>644</v>
      </c>
      <c r="E1359" s="66" t="s">
        <v>733</v>
      </c>
      <c r="F1359" s="66" t="s">
        <v>45</v>
      </c>
      <c r="G1359" s="38" t="s">
        <v>183</v>
      </c>
      <c r="H1359" s="46">
        <v>0.05</v>
      </c>
      <c r="I1359" s="67" t="s">
        <v>184</v>
      </c>
      <c r="J1359" s="16">
        <v>16250</v>
      </c>
      <c r="K1359" s="16">
        <v>783.4</v>
      </c>
      <c r="L1359" s="61" t="s">
        <v>102</v>
      </c>
      <c r="M1359" s="61" t="s">
        <v>102</v>
      </c>
      <c r="N1359" s="61" t="s">
        <v>102</v>
      </c>
      <c r="O1359" s="61" t="s">
        <v>102</v>
      </c>
      <c r="P1359" s="17">
        <v>0</v>
      </c>
      <c r="Q1359" s="16">
        <v>0</v>
      </c>
      <c r="R1359" s="16">
        <v>783.4</v>
      </c>
      <c r="S1359" s="16">
        <f t="shared" si="302"/>
        <v>783.4</v>
      </c>
      <c r="T1359" s="16">
        <v>0</v>
      </c>
      <c r="U1359" s="16">
        <v>0</v>
      </c>
      <c r="V1359" s="16">
        <f t="shared" si="303"/>
        <v>783.4</v>
      </c>
      <c r="W1359" s="79">
        <f t="shared" si="298"/>
        <v>1.6100193196543333E-5</v>
      </c>
      <c r="X1359" s="75">
        <f t="shared" si="304"/>
        <v>724.51</v>
      </c>
      <c r="Y1359" s="75">
        <f t="shared" si="305"/>
        <v>2.56</v>
      </c>
      <c r="Z1359" s="82">
        <f t="shared" si="301"/>
        <v>727.06999999999994</v>
      </c>
    </row>
    <row r="1360" spans="1:26" s="5" customFormat="1" ht="15" x14ac:dyDescent="0.2">
      <c r="A1360" s="37">
        <v>1357</v>
      </c>
      <c r="B1360" s="177">
        <v>5.2</v>
      </c>
      <c r="C1360" s="177" t="s">
        <v>205</v>
      </c>
      <c r="D1360" s="37" t="s">
        <v>644</v>
      </c>
      <c r="E1360" s="66" t="s">
        <v>734</v>
      </c>
      <c r="F1360" s="66" t="s">
        <v>45</v>
      </c>
      <c r="G1360" s="38" t="s">
        <v>183</v>
      </c>
      <c r="H1360" s="46">
        <v>0.02</v>
      </c>
      <c r="I1360" s="67" t="s">
        <v>184</v>
      </c>
      <c r="J1360" s="16">
        <v>16250</v>
      </c>
      <c r="K1360" s="16">
        <v>276.52</v>
      </c>
      <c r="L1360" s="61" t="s">
        <v>102</v>
      </c>
      <c r="M1360" s="61" t="s">
        <v>102</v>
      </c>
      <c r="N1360" s="61" t="s">
        <v>102</v>
      </c>
      <c r="O1360" s="61" t="s">
        <v>102</v>
      </c>
      <c r="P1360" s="17">
        <v>0</v>
      </c>
      <c r="Q1360" s="16">
        <v>0</v>
      </c>
      <c r="R1360" s="16">
        <v>276.52</v>
      </c>
      <c r="S1360" s="16">
        <f t="shared" si="302"/>
        <v>276.52</v>
      </c>
      <c r="T1360" s="16">
        <v>0</v>
      </c>
      <c r="U1360" s="16">
        <v>0</v>
      </c>
      <c r="V1360" s="16">
        <f t="shared" si="303"/>
        <v>276.52</v>
      </c>
      <c r="W1360" s="79">
        <f t="shared" si="298"/>
        <v>5.6829530542611214E-6</v>
      </c>
      <c r="X1360" s="75">
        <f t="shared" si="304"/>
        <v>255.73</v>
      </c>
      <c r="Y1360" s="75">
        <f t="shared" si="305"/>
        <v>0.9</v>
      </c>
      <c r="Z1360" s="82">
        <f t="shared" si="301"/>
        <v>256.63</v>
      </c>
    </row>
    <row r="1361" spans="1:26" s="5" customFormat="1" ht="15" x14ac:dyDescent="0.2">
      <c r="A1361" s="37">
        <v>1358</v>
      </c>
      <c r="B1361" s="177">
        <v>5.2</v>
      </c>
      <c r="C1361" s="177" t="s">
        <v>205</v>
      </c>
      <c r="D1361" s="37" t="s">
        <v>644</v>
      </c>
      <c r="E1361" s="66" t="s">
        <v>735</v>
      </c>
      <c r="F1361" s="66" t="s">
        <v>45</v>
      </c>
      <c r="G1361" s="38" t="s">
        <v>183</v>
      </c>
      <c r="H1361" s="46">
        <v>7.0000000000000007E-2</v>
      </c>
      <c r="I1361" s="67" t="s">
        <v>184</v>
      </c>
      <c r="J1361" s="16">
        <v>16250</v>
      </c>
      <c r="K1361" s="16">
        <v>1182.33</v>
      </c>
      <c r="L1361" s="61" t="s">
        <v>102</v>
      </c>
      <c r="M1361" s="61" t="s">
        <v>102</v>
      </c>
      <c r="N1361" s="61" t="s">
        <v>102</v>
      </c>
      <c r="O1361" s="61" t="s">
        <v>102</v>
      </c>
      <c r="P1361" s="17">
        <v>0</v>
      </c>
      <c r="Q1361" s="16">
        <v>0</v>
      </c>
      <c r="R1361" s="16">
        <v>1182.33</v>
      </c>
      <c r="S1361" s="16">
        <f t="shared" si="302"/>
        <v>1182.33</v>
      </c>
      <c r="T1361" s="16">
        <v>0</v>
      </c>
      <c r="U1361" s="16">
        <v>0</v>
      </c>
      <c r="V1361" s="16">
        <f t="shared" si="303"/>
        <v>1182.33</v>
      </c>
      <c r="W1361" s="79">
        <f t="shared" si="298"/>
        <v>2.4298878506598261E-5</v>
      </c>
      <c r="X1361" s="75">
        <f t="shared" si="304"/>
        <v>1093.45</v>
      </c>
      <c r="Y1361" s="75">
        <f t="shared" si="305"/>
        <v>3.86</v>
      </c>
      <c r="Z1361" s="82">
        <f t="shared" si="301"/>
        <v>1097.31</v>
      </c>
    </row>
    <row r="1362" spans="1:26" s="5" customFormat="1" ht="15" x14ac:dyDescent="0.2">
      <c r="A1362" s="37">
        <v>1359</v>
      </c>
      <c r="B1362" s="177">
        <v>5.2</v>
      </c>
      <c r="C1362" s="177" t="s">
        <v>205</v>
      </c>
      <c r="D1362" s="37" t="s">
        <v>644</v>
      </c>
      <c r="E1362" s="66" t="s">
        <v>736</v>
      </c>
      <c r="F1362" s="66" t="s">
        <v>45</v>
      </c>
      <c r="G1362" s="38" t="s">
        <v>183</v>
      </c>
      <c r="H1362" s="46">
        <v>0.19</v>
      </c>
      <c r="I1362" s="67" t="s">
        <v>184</v>
      </c>
      <c r="J1362" s="16">
        <v>16250</v>
      </c>
      <c r="K1362" s="16">
        <v>3119.09</v>
      </c>
      <c r="L1362" s="61" t="s">
        <v>102</v>
      </c>
      <c r="M1362" s="61" t="s">
        <v>102</v>
      </c>
      <c r="N1362" s="61" t="s">
        <v>102</v>
      </c>
      <c r="O1362" s="61" t="s">
        <v>102</v>
      </c>
      <c r="P1362" s="17">
        <v>0</v>
      </c>
      <c r="Q1362" s="16">
        <v>0</v>
      </c>
      <c r="R1362" s="16">
        <v>3119.09</v>
      </c>
      <c r="S1362" s="16">
        <f t="shared" si="302"/>
        <v>3119.09</v>
      </c>
      <c r="T1362" s="16">
        <v>0</v>
      </c>
      <c r="U1362" s="16">
        <v>0</v>
      </c>
      <c r="V1362" s="16">
        <f t="shared" si="303"/>
        <v>3119.09</v>
      </c>
      <c r="W1362" s="79">
        <f t="shared" si="298"/>
        <v>6.4102567778154642E-5</v>
      </c>
      <c r="X1362" s="75">
        <f t="shared" si="304"/>
        <v>2884.62</v>
      </c>
      <c r="Y1362" s="75">
        <f t="shared" si="305"/>
        <v>10.19</v>
      </c>
      <c r="Z1362" s="82">
        <f t="shared" si="301"/>
        <v>2894.81</v>
      </c>
    </row>
    <row r="1363" spans="1:26" s="5" customFormat="1" ht="15" x14ac:dyDescent="0.2">
      <c r="A1363" s="37">
        <v>1360</v>
      </c>
      <c r="B1363" s="177">
        <v>5.2</v>
      </c>
      <c r="C1363" s="177" t="s">
        <v>205</v>
      </c>
      <c r="D1363" s="37" t="s">
        <v>644</v>
      </c>
      <c r="E1363" s="66" t="s">
        <v>737</v>
      </c>
      <c r="F1363" s="66" t="s">
        <v>45</v>
      </c>
      <c r="G1363" s="38" t="s">
        <v>183</v>
      </c>
      <c r="H1363" s="46">
        <v>0.19</v>
      </c>
      <c r="I1363" s="67" t="s">
        <v>184</v>
      </c>
      <c r="J1363" s="16">
        <v>16250</v>
      </c>
      <c r="K1363" s="16">
        <v>3025.24</v>
      </c>
      <c r="L1363" s="61" t="s">
        <v>102</v>
      </c>
      <c r="M1363" s="61" t="s">
        <v>102</v>
      </c>
      <c r="N1363" s="61" t="s">
        <v>102</v>
      </c>
      <c r="O1363" s="61" t="s">
        <v>102</v>
      </c>
      <c r="P1363" s="17">
        <v>0</v>
      </c>
      <c r="Q1363" s="16">
        <v>0</v>
      </c>
      <c r="R1363" s="16">
        <v>3025.24</v>
      </c>
      <c r="S1363" s="16">
        <f t="shared" si="302"/>
        <v>3025.24</v>
      </c>
      <c r="T1363" s="16">
        <v>0</v>
      </c>
      <c r="U1363" s="16">
        <v>0</v>
      </c>
      <c r="V1363" s="16">
        <f t="shared" si="303"/>
        <v>3025.24</v>
      </c>
      <c r="W1363" s="79">
        <f t="shared" si="298"/>
        <v>6.2173791761438289E-5</v>
      </c>
      <c r="X1363" s="75">
        <f t="shared" si="304"/>
        <v>2797.82</v>
      </c>
      <c r="Y1363" s="75">
        <f t="shared" si="305"/>
        <v>9.89</v>
      </c>
      <c r="Z1363" s="82">
        <f t="shared" si="301"/>
        <v>2807.71</v>
      </c>
    </row>
    <row r="1364" spans="1:26" s="5" customFormat="1" ht="15" x14ac:dyDescent="0.2">
      <c r="A1364" s="37">
        <v>1361</v>
      </c>
      <c r="B1364" s="177">
        <v>5.2</v>
      </c>
      <c r="C1364" s="177" t="s">
        <v>205</v>
      </c>
      <c r="D1364" s="37" t="s">
        <v>644</v>
      </c>
      <c r="E1364" s="66" t="s">
        <v>738</v>
      </c>
      <c r="F1364" s="66" t="s">
        <v>45</v>
      </c>
      <c r="G1364" s="38" t="s">
        <v>183</v>
      </c>
      <c r="H1364" s="46">
        <v>0.16</v>
      </c>
      <c r="I1364" s="67" t="s">
        <v>184</v>
      </c>
      <c r="J1364" s="16">
        <v>16250</v>
      </c>
      <c r="K1364" s="16">
        <v>2607.83</v>
      </c>
      <c r="L1364" s="61" t="s">
        <v>102</v>
      </c>
      <c r="M1364" s="61" t="s">
        <v>102</v>
      </c>
      <c r="N1364" s="61" t="s">
        <v>102</v>
      </c>
      <c r="O1364" s="61" t="s">
        <v>102</v>
      </c>
      <c r="P1364" s="17">
        <v>0</v>
      </c>
      <c r="Q1364" s="16">
        <v>0</v>
      </c>
      <c r="R1364" s="16">
        <v>2607.83</v>
      </c>
      <c r="S1364" s="16">
        <f t="shared" si="302"/>
        <v>2607.83</v>
      </c>
      <c r="T1364" s="16">
        <v>0</v>
      </c>
      <c r="U1364" s="16">
        <v>0</v>
      </c>
      <c r="V1364" s="16">
        <f t="shared" si="303"/>
        <v>2607.83</v>
      </c>
      <c r="W1364" s="79">
        <f t="shared" si="298"/>
        <v>5.3595311237862649E-5</v>
      </c>
      <c r="X1364" s="75">
        <f t="shared" si="304"/>
        <v>2411.79</v>
      </c>
      <c r="Y1364" s="75">
        <f t="shared" si="305"/>
        <v>8.52</v>
      </c>
      <c r="Z1364" s="82">
        <f t="shared" si="301"/>
        <v>2420.31</v>
      </c>
    </row>
    <row r="1365" spans="1:26" s="5" customFormat="1" ht="15" x14ac:dyDescent="0.2">
      <c r="A1365" s="37">
        <v>1362</v>
      </c>
      <c r="B1365" s="177">
        <v>5.2</v>
      </c>
      <c r="C1365" s="177" t="s">
        <v>205</v>
      </c>
      <c r="D1365" s="37" t="s">
        <v>644</v>
      </c>
      <c r="E1365" s="66" t="s">
        <v>739</v>
      </c>
      <c r="F1365" s="66" t="s">
        <v>45</v>
      </c>
      <c r="G1365" s="38" t="s">
        <v>183</v>
      </c>
      <c r="H1365" s="46">
        <v>0.01</v>
      </c>
      <c r="I1365" s="67" t="s">
        <v>184</v>
      </c>
      <c r="J1365" s="16">
        <v>16250</v>
      </c>
      <c r="K1365" s="16">
        <v>111.9</v>
      </c>
      <c r="L1365" s="61" t="s">
        <v>102</v>
      </c>
      <c r="M1365" s="61" t="s">
        <v>102</v>
      </c>
      <c r="N1365" s="61" t="s">
        <v>102</v>
      </c>
      <c r="O1365" s="61" t="s">
        <v>102</v>
      </c>
      <c r="P1365" s="17">
        <v>0</v>
      </c>
      <c r="Q1365" s="16">
        <v>0</v>
      </c>
      <c r="R1365" s="16">
        <v>111.9</v>
      </c>
      <c r="S1365" s="16">
        <f t="shared" si="302"/>
        <v>111.9</v>
      </c>
      <c r="T1365" s="16">
        <v>0</v>
      </c>
      <c r="U1365" s="16">
        <v>0</v>
      </c>
      <c r="V1365" s="16">
        <f t="shared" si="303"/>
        <v>111.9</v>
      </c>
      <c r="W1365" s="79">
        <f t="shared" si="298"/>
        <v>2.2997340039484287E-6</v>
      </c>
      <c r="X1365" s="75">
        <f t="shared" si="304"/>
        <v>103.49</v>
      </c>
      <c r="Y1365" s="75">
        <f t="shared" si="305"/>
        <v>0.37</v>
      </c>
      <c r="Z1365" s="82">
        <f t="shared" si="301"/>
        <v>103.86</v>
      </c>
    </row>
    <row r="1366" spans="1:26" s="5" customFormat="1" ht="15" x14ac:dyDescent="0.2">
      <c r="A1366" s="37">
        <v>1363</v>
      </c>
      <c r="B1366" s="177">
        <v>5.2</v>
      </c>
      <c r="C1366" s="177" t="s">
        <v>205</v>
      </c>
      <c r="D1366" s="37" t="s">
        <v>644</v>
      </c>
      <c r="E1366" s="66" t="s">
        <v>740</v>
      </c>
      <c r="F1366" s="66" t="s">
        <v>45</v>
      </c>
      <c r="G1366" s="38" t="s">
        <v>183</v>
      </c>
      <c r="H1366" s="46">
        <v>0.11</v>
      </c>
      <c r="I1366" s="67" t="s">
        <v>184</v>
      </c>
      <c r="J1366" s="16">
        <v>16250</v>
      </c>
      <c r="K1366" s="16">
        <v>1827.2</v>
      </c>
      <c r="L1366" s="61" t="s">
        <v>102</v>
      </c>
      <c r="M1366" s="61" t="s">
        <v>102</v>
      </c>
      <c r="N1366" s="61" t="s">
        <v>102</v>
      </c>
      <c r="O1366" s="61" t="s">
        <v>102</v>
      </c>
      <c r="P1366" s="17">
        <v>0</v>
      </c>
      <c r="Q1366" s="16">
        <v>0</v>
      </c>
      <c r="R1366" s="16">
        <v>1827.2</v>
      </c>
      <c r="S1366" s="16">
        <f t="shared" si="302"/>
        <v>1827.2</v>
      </c>
      <c r="T1366" s="16">
        <v>0</v>
      </c>
      <c r="U1366" s="16">
        <v>0</v>
      </c>
      <c r="V1366" s="16">
        <f t="shared" si="303"/>
        <v>1827.2</v>
      </c>
      <c r="W1366" s="79">
        <f t="shared" si="298"/>
        <v>3.7552046219969342E-5</v>
      </c>
      <c r="X1366" s="75">
        <f t="shared" si="304"/>
        <v>1689.84</v>
      </c>
      <c r="Y1366" s="75">
        <f t="shared" si="305"/>
        <v>5.97</v>
      </c>
      <c r="Z1366" s="82">
        <f t="shared" si="301"/>
        <v>1695.81</v>
      </c>
    </row>
    <row r="1367" spans="1:26" s="5" customFormat="1" ht="15" x14ac:dyDescent="0.2">
      <c r="A1367" s="37">
        <v>1364</v>
      </c>
      <c r="B1367" s="177">
        <v>5.2</v>
      </c>
      <c r="C1367" s="177" t="s">
        <v>205</v>
      </c>
      <c r="D1367" s="37" t="s">
        <v>644</v>
      </c>
      <c r="E1367" s="66" t="s">
        <v>741</v>
      </c>
      <c r="F1367" s="66" t="s">
        <v>45</v>
      </c>
      <c r="G1367" s="38" t="s">
        <v>183</v>
      </c>
      <c r="H1367" s="46">
        <v>0.02</v>
      </c>
      <c r="I1367" s="67" t="s">
        <v>184</v>
      </c>
      <c r="J1367" s="16">
        <v>16250</v>
      </c>
      <c r="K1367" s="16">
        <v>391.71</v>
      </c>
      <c r="L1367" s="61" t="s">
        <v>102</v>
      </c>
      <c r="M1367" s="61" t="s">
        <v>102</v>
      </c>
      <c r="N1367" s="61" t="s">
        <v>102</v>
      </c>
      <c r="O1367" s="61" t="s">
        <v>102</v>
      </c>
      <c r="P1367" s="17">
        <v>0</v>
      </c>
      <c r="Q1367" s="16">
        <v>0</v>
      </c>
      <c r="R1367" s="16">
        <v>391.71</v>
      </c>
      <c r="S1367" s="16">
        <f t="shared" si="302"/>
        <v>391.71</v>
      </c>
      <c r="T1367" s="16">
        <v>0</v>
      </c>
      <c r="U1367" s="16">
        <v>0</v>
      </c>
      <c r="V1367" s="16">
        <f t="shared" si="303"/>
        <v>391.71</v>
      </c>
      <c r="W1367" s="79">
        <f t="shared" si="298"/>
        <v>8.0503021151621001E-6</v>
      </c>
      <c r="X1367" s="75">
        <f t="shared" si="304"/>
        <v>362.26</v>
      </c>
      <c r="Y1367" s="75">
        <f t="shared" si="305"/>
        <v>1.28</v>
      </c>
      <c r="Z1367" s="82">
        <f t="shared" si="301"/>
        <v>363.53999999999996</v>
      </c>
    </row>
    <row r="1368" spans="1:26" s="5" customFormat="1" ht="15" x14ac:dyDescent="0.2">
      <c r="A1368" s="37">
        <v>1365</v>
      </c>
      <c r="B1368" s="177">
        <v>5.2</v>
      </c>
      <c r="C1368" s="177" t="s">
        <v>205</v>
      </c>
      <c r="D1368" s="37" t="s">
        <v>644</v>
      </c>
      <c r="E1368" s="66" t="s">
        <v>742</v>
      </c>
      <c r="F1368" s="66" t="s">
        <v>45</v>
      </c>
      <c r="G1368" s="38" t="s">
        <v>183</v>
      </c>
      <c r="H1368" s="46">
        <v>7.0000000000000007E-2</v>
      </c>
      <c r="I1368" s="67" t="s">
        <v>184</v>
      </c>
      <c r="J1368" s="16">
        <v>16250</v>
      </c>
      <c r="K1368" s="16">
        <v>1109.29</v>
      </c>
      <c r="L1368" s="61" t="s">
        <v>102</v>
      </c>
      <c r="M1368" s="61" t="s">
        <v>102</v>
      </c>
      <c r="N1368" s="61" t="s">
        <v>102</v>
      </c>
      <c r="O1368" s="61" t="s">
        <v>102</v>
      </c>
      <c r="P1368" s="17">
        <v>0</v>
      </c>
      <c r="Q1368" s="16">
        <v>0</v>
      </c>
      <c r="R1368" s="16">
        <v>1109.29</v>
      </c>
      <c r="S1368" s="16">
        <f t="shared" si="302"/>
        <v>1109.29</v>
      </c>
      <c r="T1368" s="16">
        <v>0</v>
      </c>
      <c r="U1368" s="16">
        <v>0</v>
      </c>
      <c r="V1368" s="16">
        <f t="shared" si="303"/>
        <v>1109.29</v>
      </c>
      <c r="W1368" s="79">
        <f t="shared" si="298"/>
        <v>2.279778313887357E-5</v>
      </c>
      <c r="X1368" s="75">
        <f t="shared" si="304"/>
        <v>1025.9000000000001</v>
      </c>
      <c r="Y1368" s="75">
        <f t="shared" si="305"/>
        <v>3.62</v>
      </c>
      <c r="Z1368" s="82">
        <f t="shared" si="301"/>
        <v>1029.52</v>
      </c>
    </row>
    <row r="1369" spans="1:26" s="5" customFormat="1" ht="15" x14ac:dyDescent="0.2">
      <c r="A1369" s="37">
        <v>1366</v>
      </c>
      <c r="B1369" s="177">
        <v>5.2</v>
      </c>
      <c r="C1369" s="177" t="s">
        <v>205</v>
      </c>
      <c r="D1369" s="37" t="s">
        <v>644</v>
      </c>
      <c r="E1369" s="66" t="s">
        <v>743</v>
      </c>
      <c r="F1369" s="66" t="s">
        <v>45</v>
      </c>
      <c r="G1369" s="38" t="s">
        <v>183</v>
      </c>
      <c r="H1369" s="46">
        <v>0.02</v>
      </c>
      <c r="I1369" s="67" t="s">
        <v>184</v>
      </c>
      <c r="J1369" s="16">
        <v>16250</v>
      </c>
      <c r="K1369" s="16">
        <v>391.7</v>
      </c>
      <c r="L1369" s="61" t="s">
        <v>102</v>
      </c>
      <c r="M1369" s="61" t="s">
        <v>102</v>
      </c>
      <c r="N1369" s="61" t="s">
        <v>102</v>
      </c>
      <c r="O1369" s="61" t="s">
        <v>102</v>
      </c>
      <c r="P1369" s="17">
        <v>0</v>
      </c>
      <c r="Q1369" s="16">
        <v>0</v>
      </c>
      <c r="R1369" s="16">
        <v>391.7</v>
      </c>
      <c r="S1369" s="16">
        <f t="shared" si="302"/>
        <v>391.7</v>
      </c>
      <c r="T1369" s="16">
        <v>0</v>
      </c>
      <c r="U1369" s="16">
        <v>0</v>
      </c>
      <c r="V1369" s="16">
        <f t="shared" si="303"/>
        <v>391.7</v>
      </c>
      <c r="W1369" s="79">
        <f t="shared" si="298"/>
        <v>8.0500965982716663E-6</v>
      </c>
      <c r="X1369" s="75">
        <f t="shared" si="304"/>
        <v>362.25</v>
      </c>
      <c r="Y1369" s="75">
        <f t="shared" si="305"/>
        <v>1.28</v>
      </c>
      <c r="Z1369" s="82">
        <f t="shared" si="301"/>
        <v>363.53</v>
      </c>
    </row>
    <row r="1370" spans="1:26" s="5" customFormat="1" ht="15" x14ac:dyDescent="0.2">
      <c r="A1370" s="37">
        <v>1367</v>
      </c>
      <c r="B1370" s="177">
        <v>5.2</v>
      </c>
      <c r="C1370" s="177" t="s">
        <v>205</v>
      </c>
      <c r="D1370" s="37" t="s">
        <v>644</v>
      </c>
      <c r="E1370" s="66" t="s">
        <v>744</v>
      </c>
      <c r="F1370" s="66" t="s">
        <v>45</v>
      </c>
      <c r="G1370" s="38" t="s">
        <v>183</v>
      </c>
      <c r="H1370" s="46">
        <v>0.3</v>
      </c>
      <c r="I1370" s="67" t="s">
        <v>184</v>
      </c>
      <c r="J1370" s="16">
        <v>16250</v>
      </c>
      <c r="K1370" s="16">
        <v>4851.16</v>
      </c>
      <c r="L1370" s="61" t="s">
        <v>102</v>
      </c>
      <c r="M1370" s="61" t="s">
        <v>102</v>
      </c>
      <c r="N1370" s="61" t="s">
        <v>102</v>
      </c>
      <c r="O1370" s="61" t="s">
        <v>102</v>
      </c>
      <c r="P1370" s="17">
        <v>0</v>
      </c>
      <c r="Q1370" s="16">
        <v>0</v>
      </c>
      <c r="R1370" s="16">
        <v>4851.16</v>
      </c>
      <c r="S1370" s="16">
        <f t="shared" si="302"/>
        <v>4851.16</v>
      </c>
      <c r="T1370" s="16">
        <v>0</v>
      </c>
      <c r="U1370" s="16">
        <v>0</v>
      </c>
      <c r="V1370" s="16">
        <f t="shared" si="303"/>
        <v>4851.16</v>
      </c>
      <c r="W1370" s="79">
        <f t="shared" si="298"/>
        <v>9.9699531819432156E-5</v>
      </c>
      <c r="X1370" s="75">
        <f t="shared" si="304"/>
        <v>4486.4799999999996</v>
      </c>
      <c r="Y1370" s="75">
        <f t="shared" si="305"/>
        <v>15.85</v>
      </c>
      <c r="Z1370" s="82">
        <f t="shared" si="301"/>
        <v>4502.33</v>
      </c>
    </row>
    <row r="1371" spans="1:26" s="5" customFormat="1" ht="15" x14ac:dyDescent="0.2">
      <c r="A1371" s="37">
        <v>1368</v>
      </c>
      <c r="B1371" s="177">
        <v>5.2</v>
      </c>
      <c r="C1371" s="177" t="s">
        <v>205</v>
      </c>
      <c r="D1371" s="37" t="s">
        <v>644</v>
      </c>
      <c r="E1371" s="66" t="s">
        <v>745</v>
      </c>
      <c r="F1371" s="66" t="s">
        <v>45</v>
      </c>
      <c r="G1371" s="38" t="s">
        <v>183</v>
      </c>
      <c r="H1371" s="46">
        <v>0.18</v>
      </c>
      <c r="I1371" s="67" t="s">
        <v>184</v>
      </c>
      <c r="J1371" s="16">
        <v>16250</v>
      </c>
      <c r="K1371" s="16">
        <v>2853.36</v>
      </c>
      <c r="L1371" s="61" t="s">
        <v>102</v>
      </c>
      <c r="M1371" s="61" t="s">
        <v>102</v>
      </c>
      <c r="N1371" s="61" t="s">
        <v>102</v>
      </c>
      <c r="O1371" s="61" t="s">
        <v>102</v>
      </c>
      <c r="P1371" s="17">
        <v>0</v>
      </c>
      <c r="Q1371" s="16">
        <v>0</v>
      </c>
      <c r="R1371" s="16">
        <v>2853.36</v>
      </c>
      <c r="S1371" s="16">
        <f t="shared" si="302"/>
        <v>2853.36</v>
      </c>
      <c r="T1371" s="16">
        <v>0</v>
      </c>
      <c r="U1371" s="16">
        <v>0</v>
      </c>
      <c r="V1371" s="16">
        <f t="shared" si="303"/>
        <v>2853.36</v>
      </c>
      <c r="W1371" s="79">
        <f t="shared" si="298"/>
        <v>5.8641367448671035E-5</v>
      </c>
      <c r="X1371" s="75">
        <f t="shared" si="304"/>
        <v>2638.86</v>
      </c>
      <c r="Y1371" s="75">
        <f t="shared" si="305"/>
        <v>9.32</v>
      </c>
      <c r="Z1371" s="82">
        <f t="shared" si="301"/>
        <v>2648.1800000000003</v>
      </c>
    </row>
    <row r="1372" spans="1:26" s="5" customFormat="1" ht="15" x14ac:dyDescent="0.2">
      <c r="A1372" s="37">
        <v>1369</v>
      </c>
      <c r="B1372" s="177">
        <v>5.2</v>
      </c>
      <c r="C1372" s="177" t="s">
        <v>205</v>
      </c>
      <c r="D1372" s="37" t="s">
        <v>644</v>
      </c>
      <c r="E1372" s="66" t="s">
        <v>746</v>
      </c>
      <c r="F1372" s="66" t="s">
        <v>45</v>
      </c>
      <c r="G1372" s="38" t="s">
        <v>183</v>
      </c>
      <c r="H1372" s="46">
        <v>0.43</v>
      </c>
      <c r="I1372" s="67" t="s">
        <v>184</v>
      </c>
      <c r="J1372" s="16">
        <v>16250</v>
      </c>
      <c r="K1372" s="16">
        <v>6936.44</v>
      </c>
      <c r="L1372" s="61" t="s">
        <v>102</v>
      </c>
      <c r="M1372" s="61" t="s">
        <v>102</v>
      </c>
      <c r="N1372" s="61" t="s">
        <v>102</v>
      </c>
      <c r="O1372" s="61" t="s">
        <v>102</v>
      </c>
      <c r="P1372" s="17">
        <v>0</v>
      </c>
      <c r="Q1372" s="16">
        <v>0</v>
      </c>
      <c r="R1372" s="16">
        <v>6936.44</v>
      </c>
      <c r="S1372" s="16">
        <f t="shared" si="302"/>
        <v>6936.44</v>
      </c>
      <c r="T1372" s="16">
        <v>0</v>
      </c>
      <c r="U1372" s="16">
        <v>0</v>
      </c>
      <c r="V1372" s="16">
        <f t="shared" si="303"/>
        <v>6936.44</v>
      </c>
      <c r="W1372" s="79">
        <f t="shared" si="298"/>
        <v>1.4255555794770366E-4</v>
      </c>
      <c r="X1372" s="75">
        <f t="shared" si="304"/>
        <v>6415</v>
      </c>
      <c r="Y1372" s="75">
        <f t="shared" si="305"/>
        <v>22.67</v>
      </c>
      <c r="Z1372" s="82">
        <f t="shared" si="301"/>
        <v>6437.67</v>
      </c>
    </row>
    <row r="1373" spans="1:26" s="5" customFormat="1" ht="15" x14ac:dyDescent="0.2">
      <c r="A1373" s="37">
        <v>1370</v>
      </c>
      <c r="B1373" s="177">
        <v>5.2</v>
      </c>
      <c r="C1373" s="177" t="s">
        <v>205</v>
      </c>
      <c r="D1373" s="37" t="s">
        <v>644</v>
      </c>
      <c r="E1373" s="66" t="s">
        <v>746</v>
      </c>
      <c r="F1373" s="66" t="s">
        <v>45</v>
      </c>
      <c r="G1373" s="38" t="s">
        <v>183</v>
      </c>
      <c r="H1373" s="46">
        <v>0.25</v>
      </c>
      <c r="I1373" s="67" t="s">
        <v>184</v>
      </c>
      <c r="J1373" s="16">
        <v>16250</v>
      </c>
      <c r="K1373" s="16">
        <v>4143.51</v>
      </c>
      <c r="L1373" s="61" t="s">
        <v>102</v>
      </c>
      <c r="M1373" s="61" t="s">
        <v>102</v>
      </c>
      <c r="N1373" s="61" t="s">
        <v>102</v>
      </c>
      <c r="O1373" s="61" t="s">
        <v>102</v>
      </c>
      <c r="P1373" s="17">
        <v>0</v>
      </c>
      <c r="Q1373" s="16">
        <v>0</v>
      </c>
      <c r="R1373" s="16">
        <v>4143.51</v>
      </c>
      <c r="S1373" s="16">
        <f t="shared" si="302"/>
        <v>4143.51</v>
      </c>
      <c r="T1373" s="16">
        <v>0</v>
      </c>
      <c r="U1373" s="16">
        <v>0</v>
      </c>
      <c r="V1373" s="16">
        <f t="shared" si="303"/>
        <v>4143.51</v>
      </c>
      <c r="W1373" s="79">
        <f t="shared" si="298"/>
        <v>8.5156129067920952E-5</v>
      </c>
      <c r="X1373" s="75">
        <f t="shared" si="304"/>
        <v>3832.03</v>
      </c>
      <c r="Y1373" s="75">
        <f t="shared" si="305"/>
        <v>13.54</v>
      </c>
      <c r="Z1373" s="82">
        <f t="shared" si="301"/>
        <v>3845.57</v>
      </c>
    </row>
    <row r="1374" spans="1:26" s="5" customFormat="1" ht="15" x14ac:dyDescent="0.2">
      <c r="A1374" s="37">
        <v>1371</v>
      </c>
      <c r="B1374" s="177">
        <v>5.2</v>
      </c>
      <c r="C1374" s="177" t="s">
        <v>205</v>
      </c>
      <c r="D1374" s="37" t="s">
        <v>644</v>
      </c>
      <c r="E1374" s="66" t="s">
        <v>747</v>
      </c>
      <c r="F1374" s="66" t="s">
        <v>45</v>
      </c>
      <c r="G1374" s="38" t="s">
        <v>183</v>
      </c>
      <c r="H1374" s="46">
        <v>0.05</v>
      </c>
      <c r="I1374" s="67" t="s">
        <v>184</v>
      </c>
      <c r="J1374" s="16">
        <v>16250</v>
      </c>
      <c r="K1374" s="16">
        <v>845.41</v>
      </c>
      <c r="L1374" s="61" t="s">
        <v>102</v>
      </c>
      <c r="M1374" s="61" t="s">
        <v>102</v>
      </c>
      <c r="N1374" s="61" t="s">
        <v>102</v>
      </c>
      <c r="O1374" s="61" t="s">
        <v>102</v>
      </c>
      <c r="P1374" s="17">
        <v>0</v>
      </c>
      <c r="Q1374" s="16">
        <v>0</v>
      </c>
      <c r="R1374" s="16">
        <v>845.41</v>
      </c>
      <c r="S1374" s="16">
        <f t="shared" si="302"/>
        <v>845.41</v>
      </c>
      <c r="T1374" s="16">
        <v>0</v>
      </c>
      <c r="U1374" s="16">
        <v>0</v>
      </c>
      <c r="V1374" s="16">
        <f t="shared" si="303"/>
        <v>845.41</v>
      </c>
      <c r="W1374" s="79">
        <f t="shared" si="298"/>
        <v>1.7374603434120116E-5</v>
      </c>
      <c r="X1374" s="75">
        <f t="shared" si="304"/>
        <v>781.86</v>
      </c>
      <c r="Y1374" s="75">
        <f t="shared" si="305"/>
        <v>2.76</v>
      </c>
      <c r="Z1374" s="82">
        <f t="shared" si="301"/>
        <v>784.62</v>
      </c>
    </row>
    <row r="1375" spans="1:26" s="5" customFormat="1" ht="15" x14ac:dyDescent="0.2">
      <c r="A1375" s="37">
        <v>1372</v>
      </c>
      <c r="B1375" s="177">
        <v>5.2</v>
      </c>
      <c r="C1375" s="177" t="s">
        <v>205</v>
      </c>
      <c r="D1375" s="37" t="s">
        <v>644</v>
      </c>
      <c r="E1375" s="66" t="s">
        <v>748</v>
      </c>
      <c r="F1375" s="66" t="s">
        <v>45</v>
      </c>
      <c r="G1375" s="38" t="s">
        <v>183</v>
      </c>
      <c r="H1375" s="46">
        <v>0</v>
      </c>
      <c r="I1375" s="67" t="s">
        <v>184</v>
      </c>
      <c r="J1375" s="16">
        <v>16250</v>
      </c>
      <c r="K1375" s="16">
        <v>58.87</v>
      </c>
      <c r="L1375" s="61" t="s">
        <v>102</v>
      </c>
      <c r="M1375" s="61" t="s">
        <v>102</v>
      </c>
      <c r="N1375" s="61" t="s">
        <v>102</v>
      </c>
      <c r="O1375" s="61" t="s">
        <v>102</v>
      </c>
      <c r="P1375" s="17">
        <v>0</v>
      </c>
      <c r="Q1375" s="16">
        <v>0</v>
      </c>
      <c r="R1375" s="16">
        <v>58.87</v>
      </c>
      <c r="S1375" s="16">
        <f t="shared" si="302"/>
        <v>58.87</v>
      </c>
      <c r="T1375" s="16">
        <v>0</v>
      </c>
      <c r="U1375" s="16">
        <v>0</v>
      </c>
      <c r="V1375" s="16">
        <f t="shared" si="303"/>
        <v>58.87</v>
      </c>
      <c r="W1375" s="79">
        <f t="shared" si="298"/>
        <v>1.2098779339807328E-6</v>
      </c>
      <c r="X1375" s="75">
        <f t="shared" si="304"/>
        <v>54.44</v>
      </c>
      <c r="Y1375" s="75">
        <f t="shared" si="305"/>
        <v>0.19</v>
      </c>
      <c r="Z1375" s="82">
        <f t="shared" si="301"/>
        <v>54.629999999999995</v>
      </c>
    </row>
    <row r="1376" spans="1:26" s="5" customFormat="1" ht="15" x14ac:dyDescent="0.2">
      <c r="A1376" s="37">
        <v>1373</v>
      </c>
      <c r="B1376" s="177">
        <v>5.2</v>
      </c>
      <c r="C1376" s="177" t="s">
        <v>205</v>
      </c>
      <c r="D1376" s="37" t="s">
        <v>644</v>
      </c>
      <c r="E1376" s="66" t="s">
        <v>749</v>
      </c>
      <c r="F1376" s="66" t="s">
        <v>45</v>
      </c>
      <c r="G1376" s="38" t="s">
        <v>183</v>
      </c>
      <c r="H1376" s="46">
        <v>0.39</v>
      </c>
      <c r="I1376" s="67" t="s">
        <v>184</v>
      </c>
      <c r="J1376" s="16">
        <v>16250</v>
      </c>
      <c r="K1376" s="16">
        <v>6406.89</v>
      </c>
      <c r="L1376" s="61" t="s">
        <v>102</v>
      </c>
      <c r="M1376" s="61" t="s">
        <v>102</v>
      </c>
      <c r="N1376" s="61" t="s">
        <v>102</v>
      </c>
      <c r="O1376" s="61" t="s">
        <v>102</v>
      </c>
      <c r="P1376" s="17">
        <v>0</v>
      </c>
      <c r="Q1376" s="16">
        <v>0</v>
      </c>
      <c r="R1376" s="16">
        <v>6406.89</v>
      </c>
      <c r="S1376" s="16">
        <f t="shared" si="302"/>
        <v>6406.89</v>
      </c>
      <c r="T1376" s="16">
        <v>0</v>
      </c>
      <c r="U1376" s="16">
        <v>0</v>
      </c>
      <c r="V1376" s="16">
        <f t="shared" si="303"/>
        <v>6406.89</v>
      </c>
      <c r="W1376" s="79">
        <f t="shared" si="298"/>
        <v>1.3167241101480921E-4</v>
      </c>
      <c r="X1376" s="75">
        <f t="shared" si="304"/>
        <v>5925.26</v>
      </c>
      <c r="Y1376" s="75">
        <f t="shared" si="305"/>
        <v>20.94</v>
      </c>
      <c r="Z1376" s="82">
        <f t="shared" si="301"/>
        <v>5946.2</v>
      </c>
    </row>
    <row r="1377" spans="1:26" s="5" customFormat="1" ht="15" x14ac:dyDescent="0.2">
      <c r="A1377" s="37">
        <v>1374</v>
      </c>
      <c r="B1377" s="177">
        <v>5.2</v>
      </c>
      <c r="C1377" s="177" t="s">
        <v>205</v>
      </c>
      <c r="D1377" s="37" t="s">
        <v>644</v>
      </c>
      <c r="E1377" s="66" t="s">
        <v>749</v>
      </c>
      <c r="F1377" s="66" t="s">
        <v>45</v>
      </c>
      <c r="G1377" s="38" t="s">
        <v>183</v>
      </c>
      <c r="H1377" s="46">
        <v>0.44</v>
      </c>
      <c r="I1377" s="67" t="s">
        <v>184</v>
      </c>
      <c r="J1377" s="16">
        <v>16250</v>
      </c>
      <c r="K1377" s="16">
        <v>7227.14</v>
      </c>
      <c r="L1377" s="61" t="s">
        <v>102</v>
      </c>
      <c r="M1377" s="61" t="s">
        <v>102</v>
      </c>
      <c r="N1377" s="61" t="s">
        <v>102</v>
      </c>
      <c r="O1377" s="61" t="s">
        <v>102</v>
      </c>
      <c r="P1377" s="17">
        <v>0</v>
      </c>
      <c r="Q1377" s="16">
        <v>0</v>
      </c>
      <c r="R1377" s="16">
        <v>7227.14</v>
      </c>
      <c r="S1377" s="16">
        <f t="shared" si="302"/>
        <v>7227.14</v>
      </c>
      <c r="T1377" s="16">
        <v>0</v>
      </c>
      <c r="U1377" s="16">
        <v>0</v>
      </c>
      <c r="V1377" s="16">
        <f t="shared" si="303"/>
        <v>7227.14</v>
      </c>
      <c r="W1377" s="79">
        <f t="shared" si="298"/>
        <v>1.4852993395259918E-4</v>
      </c>
      <c r="X1377" s="75">
        <f t="shared" si="304"/>
        <v>6683.85</v>
      </c>
      <c r="Y1377" s="75">
        <f t="shared" si="305"/>
        <v>23.62</v>
      </c>
      <c r="Z1377" s="82">
        <f t="shared" si="301"/>
        <v>6707.47</v>
      </c>
    </row>
    <row r="1378" spans="1:26" s="5" customFormat="1" ht="15" x14ac:dyDescent="0.2">
      <c r="A1378" s="37">
        <v>1375</v>
      </c>
      <c r="B1378" s="177">
        <v>5.2</v>
      </c>
      <c r="C1378" s="177" t="s">
        <v>205</v>
      </c>
      <c r="D1378" s="37" t="s">
        <v>644</v>
      </c>
      <c r="E1378" s="66" t="s">
        <v>749</v>
      </c>
      <c r="F1378" s="66" t="s">
        <v>45</v>
      </c>
      <c r="G1378" s="38" t="s">
        <v>183</v>
      </c>
      <c r="H1378" s="46">
        <v>0.49</v>
      </c>
      <c r="I1378" s="67" t="s">
        <v>184</v>
      </c>
      <c r="J1378" s="16">
        <v>16250</v>
      </c>
      <c r="K1378" s="16">
        <v>7924.83</v>
      </c>
      <c r="L1378" s="61" t="s">
        <v>102</v>
      </c>
      <c r="M1378" s="61" t="s">
        <v>102</v>
      </c>
      <c r="N1378" s="61" t="s">
        <v>102</v>
      </c>
      <c r="O1378" s="61" t="s">
        <v>102</v>
      </c>
      <c r="P1378" s="17">
        <v>0</v>
      </c>
      <c r="Q1378" s="16">
        <v>0</v>
      </c>
      <c r="R1378" s="16">
        <v>7924.83</v>
      </c>
      <c r="S1378" s="16">
        <f t="shared" si="302"/>
        <v>7924.83</v>
      </c>
      <c r="T1378" s="16">
        <v>0</v>
      </c>
      <c r="U1378" s="16">
        <v>0</v>
      </c>
      <c r="V1378" s="16">
        <f t="shared" si="303"/>
        <v>7924.83</v>
      </c>
      <c r="W1378" s="79">
        <f t="shared" si="298"/>
        <v>1.6286864188123885E-4</v>
      </c>
      <c r="X1378" s="75">
        <f t="shared" si="304"/>
        <v>7329.09</v>
      </c>
      <c r="Y1378" s="75">
        <f t="shared" si="305"/>
        <v>25.9</v>
      </c>
      <c r="Z1378" s="82">
        <f t="shared" si="301"/>
        <v>7354.99</v>
      </c>
    </row>
    <row r="1379" spans="1:26" s="5" customFormat="1" ht="15" x14ac:dyDescent="0.2">
      <c r="A1379" s="37">
        <v>1376</v>
      </c>
      <c r="B1379" s="177">
        <v>5.2</v>
      </c>
      <c r="C1379" s="177" t="s">
        <v>205</v>
      </c>
      <c r="D1379" s="37" t="s">
        <v>644</v>
      </c>
      <c r="E1379" s="66" t="s">
        <v>750</v>
      </c>
      <c r="F1379" s="66" t="s">
        <v>45</v>
      </c>
      <c r="G1379" s="38" t="s">
        <v>183</v>
      </c>
      <c r="H1379" s="46">
        <v>0.05</v>
      </c>
      <c r="I1379" s="67" t="s">
        <v>184</v>
      </c>
      <c r="J1379" s="16">
        <v>16250</v>
      </c>
      <c r="K1379" s="16">
        <v>784.51</v>
      </c>
      <c r="L1379" s="61" t="s">
        <v>102</v>
      </c>
      <c r="M1379" s="61" t="s">
        <v>102</v>
      </c>
      <c r="N1379" s="61" t="s">
        <v>102</v>
      </c>
      <c r="O1379" s="61" t="s">
        <v>102</v>
      </c>
      <c r="P1379" s="17">
        <v>0</v>
      </c>
      <c r="Q1379" s="16">
        <v>0</v>
      </c>
      <c r="R1379" s="16">
        <v>784.51</v>
      </c>
      <c r="S1379" s="16">
        <f t="shared" si="302"/>
        <v>784.51</v>
      </c>
      <c r="T1379" s="16">
        <v>0</v>
      </c>
      <c r="U1379" s="16">
        <v>0</v>
      </c>
      <c r="V1379" s="16">
        <f t="shared" si="303"/>
        <v>784.51</v>
      </c>
      <c r="W1379" s="79">
        <f t="shared" si="298"/>
        <v>1.6123005571381428E-5</v>
      </c>
      <c r="X1379" s="75">
        <f t="shared" si="304"/>
        <v>725.54</v>
      </c>
      <c r="Y1379" s="75">
        <f t="shared" si="305"/>
        <v>2.56</v>
      </c>
      <c r="Z1379" s="82">
        <f t="shared" si="301"/>
        <v>728.09999999999991</v>
      </c>
    </row>
    <row r="1380" spans="1:26" s="5" customFormat="1" ht="15" x14ac:dyDescent="0.2">
      <c r="A1380" s="37">
        <v>1377</v>
      </c>
      <c r="B1380" s="177">
        <v>5.2</v>
      </c>
      <c r="C1380" s="177" t="s">
        <v>205</v>
      </c>
      <c r="D1380" s="37" t="s">
        <v>644</v>
      </c>
      <c r="E1380" s="66" t="s">
        <v>750</v>
      </c>
      <c r="F1380" s="66" t="s">
        <v>45</v>
      </c>
      <c r="G1380" s="38" t="s">
        <v>183</v>
      </c>
      <c r="H1380" s="46">
        <v>0.05</v>
      </c>
      <c r="I1380" s="67" t="s">
        <v>184</v>
      </c>
      <c r="J1380" s="16">
        <v>16250</v>
      </c>
      <c r="K1380" s="16">
        <v>784.51</v>
      </c>
      <c r="L1380" s="61" t="s">
        <v>102</v>
      </c>
      <c r="M1380" s="61" t="s">
        <v>102</v>
      </c>
      <c r="N1380" s="61" t="s">
        <v>102</v>
      </c>
      <c r="O1380" s="61" t="s">
        <v>102</v>
      </c>
      <c r="P1380" s="17">
        <v>0</v>
      </c>
      <c r="Q1380" s="16">
        <v>0</v>
      </c>
      <c r="R1380" s="16">
        <v>784.51</v>
      </c>
      <c r="S1380" s="16">
        <f t="shared" si="302"/>
        <v>784.51</v>
      </c>
      <c r="T1380" s="16">
        <v>0</v>
      </c>
      <c r="U1380" s="16">
        <v>0</v>
      </c>
      <c r="V1380" s="16">
        <f t="shared" si="303"/>
        <v>784.51</v>
      </c>
      <c r="W1380" s="79">
        <f t="shared" si="298"/>
        <v>1.6123005571381428E-5</v>
      </c>
      <c r="X1380" s="75">
        <f t="shared" si="304"/>
        <v>725.54</v>
      </c>
      <c r="Y1380" s="75">
        <f t="shared" si="305"/>
        <v>2.56</v>
      </c>
      <c r="Z1380" s="82">
        <f t="shared" si="301"/>
        <v>728.09999999999991</v>
      </c>
    </row>
    <row r="1381" spans="1:26" s="5" customFormat="1" ht="15" x14ac:dyDescent="0.2">
      <c r="A1381" s="37">
        <v>1378</v>
      </c>
      <c r="B1381" s="177">
        <v>5.2</v>
      </c>
      <c r="C1381" s="177" t="s">
        <v>205</v>
      </c>
      <c r="D1381" s="37" t="s">
        <v>644</v>
      </c>
      <c r="E1381" s="66" t="s">
        <v>751</v>
      </c>
      <c r="F1381" s="66" t="s">
        <v>45</v>
      </c>
      <c r="G1381" s="38" t="s">
        <v>183</v>
      </c>
      <c r="H1381" s="46">
        <v>0.1</v>
      </c>
      <c r="I1381" s="67" t="s">
        <v>184</v>
      </c>
      <c r="J1381" s="16">
        <v>16250</v>
      </c>
      <c r="K1381" s="16">
        <v>1696.39</v>
      </c>
      <c r="L1381" s="61" t="s">
        <v>102</v>
      </c>
      <c r="M1381" s="61" t="s">
        <v>102</v>
      </c>
      <c r="N1381" s="61" t="s">
        <v>102</v>
      </c>
      <c r="O1381" s="61" t="s">
        <v>102</v>
      </c>
      <c r="P1381" s="17">
        <v>0</v>
      </c>
      <c r="Q1381" s="16">
        <v>0</v>
      </c>
      <c r="R1381" s="16">
        <v>1696.39</v>
      </c>
      <c r="S1381" s="16">
        <f t="shared" ref="S1381:S1412" si="306">R1381</f>
        <v>1696.39</v>
      </c>
      <c r="T1381" s="16">
        <v>0</v>
      </c>
      <c r="U1381" s="16">
        <v>0</v>
      </c>
      <c r="V1381" s="16">
        <f t="shared" ref="V1381:V1412" si="307">ROUND(S1381+T1381+U1381,2)</f>
        <v>1696.39</v>
      </c>
      <c r="W1381" s="79">
        <f t="shared" ref="W1381:W1412" si="308">V1381/($V$1418)</f>
        <v>3.4863679776211573E-5</v>
      </c>
      <c r="X1381" s="75">
        <f t="shared" ref="X1381:X1412" si="309">ROUND(W1381*($X$1),2)</f>
        <v>1568.87</v>
      </c>
      <c r="Y1381" s="75">
        <f t="shared" ref="Y1381:Y1412" si="310">ROUND(W1381*$Y$2,2)</f>
        <v>5.54</v>
      </c>
      <c r="Z1381" s="82">
        <f t="shared" ref="Z1381:Z1412" si="311">X1381+Y1381</f>
        <v>1574.4099999999999</v>
      </c>
    </row>
    <row r="1382" spans="1:26" s="5" customFormat="1" ht="15" x14ac:dyDescent="0.2">
      <c r="A1382" s="37">
        <v>1379</v>
      </c>
      <c r="B1382" s="177">
        <v>5.2</v>
      </c>
      <c r="C1382" s="177" t="s">
        <v>205</v>
      </c>
      <c r="D1382" s="37" t="s">
        <v>644</v>
      </c>
      <c r="E1382" s="66" t="s">
        <v>752</v>
      </c>
      <c r="F1382" s="66" t="s">
        <v>45</v>
      </c>
      <c r="G1382" s="38" t="s">
        <v>183</v>
      </c>
      <c r="H1382" s="46">
        <v>0.06</v>
      </c>
      <c r="I1382" s="67" t="s">
        <v>184</v>
      </c>
      <c r="J1382" s="16">
        <v>16250</v>
      </c>
      <c r="K1382" s="16">
        <v>1005.49</v>
      </c>
      <c r="L1382" s="61" t="s">
        <v>102</v>
      </c>
      <c r="M1382" s="61" t="s">
        <v>102</v>
      </c>
      <c r="N1382" s="61" t="s">
        <v>102</v>
      </c>
      <c r="O1382" s="61" t="s">
        <v>102</v>
      </c>
      <c r="P1382" s="17">
        <v>0</v>
      </c>
      <c r="Q1382" s="16">
        <v>0</v>
      </c>
      <c r="R1382" s="16">
        <v>1005.49</v>
      </c>
      <c r="S1382" s="16">
        <f t="shared" si="306"/>
        <v>1005.49</v>
      </c>
      <c r="T1382" s="16">
        <v>0</v>
      </c>
      <c r="U1382" s="16">
        <v>0</v>
      </c>
      <c r="V1382" s="16">
        <f t="shared" si="307"/>
        <v>1005.49</v>
      </c>
      <c r="W1382" s="79">
        <f t="shared" si="308"/>
        <v>2.0664517816176101E-5</v>
      </c>
      <c r="X1382" s="75">
        <f t="shared" si="309"/>
        <v>929.9</v>
      </c>
      <c r="Y1382" s="75">
        <f t="shared" si="310"/>
        <v>3.29</v>
      </c>
      <c r="Z1382" s="82">
        <f t="shared" si="311"/>
        <v>933.18999999999994</v>
      </c>
    </row>
    <row r="1383" spans="1:26" s="5" customFormat="1" ht="15" x14ac:dyDescent="0.2">
      <c r="A1383" s="37">
        <v>1380</v>
      </c>
      <c r="B1383" s="177">
        <v>5.2</v>
      </c>
      <c r="C1383" s="177" t="s">
        <v>205</v>
      </c>
      <c r="D1383" s="37" t="s">
        <v>644</v>
      </c>
      <c r="E1383" s="66" t="s">
        <v>752</v>
      </c>
      <c r="F1383" s="66" t="s">
        <v>45</v>
      </c>
      <c r="G1383" s="38" t="s">
        <v>183</v>
      </c>
      <c r="H1383" s="46">
        <v>0.05</v>
      </c>
      <c r="I1383" s="67" t="s">
        <v>184</v>
      </c>
      <c r="J1383" s="16">
        <v>16250</v>
      </c>
      <c r="K1383" s="16">
        <v>852.38</v>
      </c>
      <c r="L1383" s="61" t="s">
        <v>102</v>
      </c>
      <c r="M1383" s="61" t="s">
        <v>102</v>
      </c>
      <c r="N1383" s="61" t="s">
        <v>102</v>
      </c>
      <c r="O1383" s="61" t="s">
        <v>102</v>
      </c>
      <c r="P1383" s="17">
        <v>0</v>
      </c>
      <c r="Q1383" s="16">
        <v>0</v>
      </c>
      <c r="R1383" s="16">
        <v>852.38</v>
      </c>
      <c r="S1383" s="16">
        <f t="shared" si="306"/>
        <v>852.38</v>
      </c>
      <c r="T1383" s="16">
        <v>0</v>
      </c>
      <c r="U1383" s="16">
        <v>0</v>
      </c>
      <c r="V1383" s="16">
        <f t="shared" si="307"/>
        <v>852.38</v>
      </c>
      <c r="W1383" s="79">
        <f t="shared" si="308"/>
        <v>1.7517848706752116E-5</v>
      </c>
      <c r="X1383" s="75">
        <f t="shared" si="309"/>
        <v>788.3</v>
      </c>
      <c r="Y1383" s="75">
        <f t="shared" si="310"/>
        <v>2.79</v>
      </c>
      <c r="Z1383" s="82">
        <f t="shared" si="311"/>
        <v>791.08999999999992</v>
      </c>
    </row>
    <row r="1384" spans="1:26" s="5" customFormat="1" ht="15" x14ac:dyDescent="0.2">
      <c r="A1384" s="37">
        <v>1381</v>
      </c>
      <c r="B1384" s="177">
        <v>5.2</v>
      </c>
      <c r="C1384" s="177" t="s">
        <v>205</v>
      </c>
      <c r="D1384" s="37" t="s">
        <v>644</v>
      </c>
      <c r="E1384" s="66" t="s">
        <v>753</v>
      </c>
      <c r="F1384" s="66" t="s">
        <v>45</v>
      </c>
      <c r="G1384" s="38" t="s">
        <v>183</v>
      </c>
      <c r="H1384" s="46">
        <v>0.13</v>
      </c>
      <c r="I1384" s="67" t="s">
        <v>184</v>
      </c>
      <c r="J1384" s="16">
        <v>16250</v>
      </c>
      <c r="K1384" s="16">
        <v>2104.21</v>
      </c>
      <c r="L1384" s="61" t="s">
        <v>102</v>
      </c>
      <c r="M1384" s="61" t="s">
        <v>102</v>
      </c>
      <c r="N1384" s="61" t="s">
        <v>102</v>
      </c>
      <c r="O1384" s="61" t="s">
        <v>102</v>
      </c>
      <c r="P1384" s="17">
        <v>0</v>
      </c>
      <c r="Q1384" s="16">
        <v>0</v>
      </c>
      <c r="R1384" s="16">
        <v>2104.21</v>
      </c>
      <c r="S1384" s="16">
        <f t="shared" si="306"/>
        <v>2104.21</v>
      </c>
      <c r="T1384" s="16">
        <v>0</v>
      </c>
      <c r="U1384" s="16">
        <v>0</v>
      </c>
      <c r="V1384" s="16">
        <f t="shared" si="307"/>
        <v>2104.21</v>
      </c>
      <c r="W1384" s="79">
        <f t="shared" si="308"/>
        <v>4.3245069601861692E-5</v>
      </c>
      <c r="X1384" s="75">
        <f t="shared" si="309"/>
        <v>1946.03</v>
      </c>
      <c r="Y1384" s="75">
        <f t="shared" si="310"/>
        <v>6.88</v>
      </c>
      <c r="Z1384" s="82">
        <f t="shared" si="311"/>
        <v>1952.91</v>
      </c>
    </row>
    <row r="1385" spans="1:26" s="5" customFormat="1" ht="15" x14ac:dyDescent="0.2">
      <c r="A1385" s="37">
        <v>1382</v>
      </c>
      <c r="B1385" s="177">
        <v>5.2</v>
      </c>
      <c r="C1385" s="177" t="s">
        <v>205</v>
      </c>
      <c r="D1385" s="37" t="s">
        <v>644</v>
      </c>
      <c r="E1385" s="66" t="s">
        <v>754</v>
      </c>
      <c r="F1385" s="66" t="s">
        <v>45</v>
      </c>
      <c r="G1385" s="38" t="s">
        <v>183</v>
      </c>
      <c r="H1385" s="46">
        <v>0.13</v>
      </c>
      <c r="I1385" s="67" t="s">
        <v>184</v>
      </c>
      <c r="J1385" s="16">
        <v>16250</v>
      </c>
      <c r="K1385" s="16">
        <v>2191.2800000000002</v>
      </c>
      <c r="L1385" s="61" t="s">
        <v>102</v>
      </c>
      <c r="M1385" s="61" t="s">
        <v>102</v>
      </c>
      <c r="N1385" s="61" t="s">
        <v>102</v>
      </c>
      <c r="O1385" s="61" t="s">
        <v>102</v>
      </c>
      <c r="P1385" s="17">
        <v>0</v>
      </c>
      <c r="Q1385" s="16">
        <v>0</v>
      </c>
      <c r="R1385" s="16">
        <v>2191.2800000000002</v>
      </c>
      <c r="S1385" s="16">
        <f t="shared" si="306"/>
        <v>2191.2800000000002</v>
      </c>
      <c r="T1385" s="16">
        <v>0</v>
      </c>
      <c r="U1385" s="16">
        <v>0</v>
      </c>
      <c r="V1385" s="16">
        <f t="shared" si="307"/>
        <v>2191.2800000000002</v>
      </c>
      <c r="W1385" s="79">
        <f t="shared" si="308"/>
        <v>4.5034505166864282E-5</v>
      </c>
      <c r="X1385" s="75">
        <f t="shared" si="309"/>
        <v>2026.55</v>
      </c>
      <c r="Y1385" s="75">
        <f t="shared" si="310"/>
        <v>7.16</v>
      </c>
      <c r="Z1385" s="82">
        <f t="shared" si="311"/>
        <v>2033.71</v>
      </c>
    </row>
    <row r="1386" spans="1:26" s="5" customFormat="1" ht="15" x14ac:dyDescent="0.2">
      <c r="A1386" s="37">
        <v>1383</v>
      </c>
      <c r="B1386" s="177">
        <v>5.2</v>
      </c>
      <c r="C1386" s="177" t="s">
        <v>205</v>
      </c>
      <c r="D1386" s="37" t="s">
        <v>644</v>
      </c>
      <c r="E1386" s="66" t="s">
        <v>755</v>
      </c>
      <c r="F1386" s="66" t="s">
        <v>45</v>
      </c>
      <c r="G1386" s="38" t="s">
        <v>183</v>
      </c>
      <c r="H1386" s="46">
        <v>0.06</v>
      </c>
      <c r="I1386" s="67" t="s">
        <v>184</v>
      </c>
      <c r="J1386" s="16">
        <v>16250</v>
      </c>
      <c r="K1386" s="16">
        <v>907.73</v>
      </c>
      <c r="L1386" s="61" t="s">
        <v>102</v>
      </c>
      <c r="M1386" s="61" t="s">
        <v>102</v>
      </c>
      <c r="N1386" s="61" t="s">
        <v>102</v>
      </c>
      <c r="O1386" s="61" t="s">
        <v>102</v>
      </c>
      <c r="P1386" s="17">
        <v>0</v>
      </c>
      <c r="Q1386" s="16">
        <v>0</v>
      </c>
      <c r="R1386" s="16">
        <v>907.73</v>
      </c>
      <c r="S1386" s="16">
        <f t="shared" si="306"/>
        <v>907.73</v>
      </c>
      <c r="T1386" s="16">
        <v>0</v>
      </c>
      <c r="U1386" s="16">
        <v>0</v>
      </c>
      <c r="V1386" s="16">
        <f t="shared" si="307"/>
        <v>907.73</v>
      </c>
      <c r="W1386" s="79">
        <f t="shared" si="308"/>
        <v>1.8655384695300331E-5</v>
      </c>
      <c r="X1386" s="75">
        <f t="shared" si="309"/>
        <v>839.49</v>
      </c>
      <c r="Y1386" s="75">
        <f t="shared" si="310"/>
        <v>2.97</v>
      </c>
      <c r="Z1386" s="82">
        <f t="shared" si="311"/>
        <v>842.46</v>
      </c>
    </row>
    <row r="1387" spans="1:26" s="5" customFormat="1" ht="15" x14ac:dyDescent="0.2">
      <c r="A1387" s="37">
        <v>1384</v>
      </c>
      <c r="B1387" s="177">
        <v>5.2</v>
      </c>
      <c r="C1387" s="177" t="s">
        <v>205</v>
      </c>
      <c r="D1387" s="37" t="s">
        <v>644</v>
      </c>
      <c r="E1387" s="66" t="s">
        <v>756</v>
      </c>
      <c r="F1387" s="66" t="s">
        <v>45</v>
      </c>
      <c r="G1387" s="38" t="s">
        <v>183</v>
      </c>
      <c r="H1387" s="46">
        <v>0.01</v>
      </c>
      <c r="I1387" s="67" t="s">
        <v>184</v>
      </c>
      <c r="J1387" s="16">
        <v>16250</v>
      </c>
      <c r="K1387" s="16">
        <v>149.22</v>
      </c>
      <c r="L1387" s="61" t="s">
        <v>102</v>
      </c>
      <c r="M1387" s="61" t="s">
        <v>102</v>
      </c>
      <c r="N1387" s="61" t="s">
        <v>102</v>
      </c>
      <c r="O1387" s="61" t="s">
        <v>102</v>
      </c>
      <c r="P1387" s="17">
        <v>0</v>
      </c>
      <c r="Q1387" s="16">
        <v>0</v>
      </c>
      <c r="R1387" s="16">
        <v>149.22</v>
      </c>
      <c r="S1387" s="16">
        <f t="shared" si="306"/>
        <v>149.22</v>
      </c>
      <c r="T1387" s="16">
        <v>0</v>
      </c>
      <c r="U1387" s="16">
        <v>0</v>
      </c>
      <c r="V1387" s="16">
        <f t="shared" si="307"/>
        <v>149.22</v>
      </c>
      <c r="W1387" s="79">
        <f t="shared" si="308"/>
        <v>3.0667230390454383E-6</v>
      </c>
      <c r="X1387" s="75">
        <f t="shared" si="309"/>
        <v>138</v>
      </c>
      <c r="Y1387" s="75">
        <f t="shared" si="310"/>
        <v>0.49</v>
      </c>
      <c r="Z1387" s="82">
        <f t="shared" si="311"/>
        <v>138.49</v>
      </c>
    </row>
    <row r="1388" spans="1:26" s="5" customFormat="1" ht="15" x14ac:dyDescent="0.2">
      <c r="A1388" s="37">
        <v>1385</v>
      </c>
      <c r="B1388" s="177">
        <v>5.2</v>
      </c>
      <c r="C1388" s="177" t="s">
        <v>205</v>
      </c>
      <c r="D1388" s="37" t="s">
        <v>644</v>
      </c>
      <c r="E1388" s="66" t="s">
        <v>756</v>
      </c>
      <c r="F1388" s="66" t="s">
        <v>45</v>
      </c>
      <c r="G1388" s="38" t="s">
        <v>183</v>
      </c>
      <c r="H1388" s="46">
        <v>0.01</v>
      </c>
      <c r="I1388" s="67" t="s">
        <v>184</v>
      </c>
      <c r="J1388" s="16">
        <v>16250</v>
      </c>
      <c r="K1388" s="16">
        <v>149.22</v>
      </c>
      <c r="L1388" s="61" t="s">
        <v>102</v>
      </c>
      <c r="M1388" s="61" t="s">
        <v>102</v>
      </c>
      <c r="N1388" s="61" t="s">
        <v>102</v>
      </c>
      <c r="O1388" s="61" t="s">
        <v>102</v>
      </c>
      <c r="P1388" s="17">
        <v>0</v>
      </c>
      <c r="Q1388" s="16">
        <v>0</v>
      </c>
      <c r="R1388" s="16">
        <v>149.22</v>
      </c>
      <c r="S1388" s="16">
        <f t="shared" si="306"/>
        <v>149.22</v>
      </c>
      <c r="T1388" s="16">
        <v>0</v>
      </c>
      <c r="U1388" s="16">
        <v>0</v>
      </c>
      <c r="V1388" s="16">
        <f t="shared" si="307"/>
        <v>149.22</v>
      </c>
      <c r="W1388" s="79">
        <f t="shared" si="308"/>
        <v>3.0667230390454383E-6</v>
      </c>
      <c r="X1388" s="75">
        <f t="shared" si="309"/>
        <v>138</v>
      </c>
      <c r="Y1388" s="75">
        <f t="shared" si="310"/>
        <v>0.49</v>
      </c>
      <c r="Z1388" s="82">
        <f t="shared" si="311"/>
        <v>138.49</v>
      </c>
    </row>
    <row r="1389" spans="1:26" s="5" customFormat="1" ht="15" x14ac:dyDescent="0.2">
      <c r="A1389" s="37">
        <v>1386</v>
      </c>
      <c r="B1389" s="177">
        <v>5.2</v>
      </c>
      <c r="C1389" s="177" t="s">
        <v>205</v>
      </c>
      <c r="D1389" s="37" t="s">
        <v>644</v>
      </c>
      <c r="E1389" s="66" t="s">
        <v>756</v>
      </c>
      <c r="F1389" s="66" t="s">
        <v>45</v>
      </c>
      <c r="G1389" s="38" t="s">
        <v>183</v>
      </c>
      <c r="H1389" s="46">
        <v>0.02</v>
      </c>
      <c r="I1389" s="67" t="s">
        <v>184</v>
      </c>
      <c r="J1389" s="16">
        <v>16250</v>
      </c>
      <c r="K1389" s="16">
        <v>298.44</v>
      </c>
      <c r="L1389" s="61" t="s">
        <v>102</v>
      </c>
      <c r="M1389" s="61" t="s">
        <v>102</v>
      </c>
      <c r="N1389" s="61" t="s">
        <v>102</v>
      </c>
      <c r="O1389" s="61" t="s">
        <v>102</v>
      </c>
      <c r="P1389" s="17">
        <v>0</v>
      </c>
      <c r="Q1389" s="16">
        <v>0</v>
      </c>
      <c r="R1389" s="16">
        <v>298.44</v>
      </c>
      <c r="S1389" s="16">
        <f t="shared" si="306"/>
        <v>298.44</v>
      </c>
      <c r="T1389" s="16">
        <v>0</v>
      </c>
      <c r="U1389" s="16">
        <v>0</v>
      </c>
      <c r="V1389" s="16">
        <f t="shared" si="307"/>
        <v>298.44</v>
      </c>
      <c r="W1389" s="79">
        <f t="shared" si="308"/>
        <v>6.1334460780908766E-6</v>
      </c>
      <c r="X1389" s="75">
        <f t="shared" si="309"/>
        <v>276.01</v>
      </c>
      <c r="Y1389" s="75">
        <f t="shared" si="310"/>
        <v>0.98</v>
      </c>
      <c r="Z1389" s="82">
        <f t="shared" si="311"/>
        <v>276.99</v>
      </c>
    </row>
    <row r="1390" spans="1:26" s="5" customFormat="1" ht="15" x14ac:dyDescent="0.2">
      <c r="A1390" s="37">
        <v>1387</v>
      </c>
      <c r="B1390" s="177">
        <v>5.2</v>
      </c>
      <c r="C1390" s="177" t="s">
        <v>205</v>
      </c>
      <c r="D1390" s="37" t="s">
        <v>644</v>
      </c>
      <c r="E1390" s="66" t="s">
        <v>757</v>
      </c>
      <c r="F1390" s="66" t="s">
        <v>45</v>
      </c>
      <c r="G1390" s="38" t="s">
        <v>183</v>
      </c>
      <c r="H1390" s="46">
        <v>0.02</v>
      </c>
      <c r="I1390" s="67" t="s">
        <v>184</v>
      </c>
      <c r="J1390" s="16">
        <v>16250</v>
      </c>
      <c r="K1390" s="16">
        <v>298.44</v>
      </c>
      <c r="L1390" s="61" t="s">
        <v>102</v>
      </c>
      <c r="M1390" s="61" t="s">
        <v>102</v>
      </c>
      <c r="N1390" s="61" t="s">
        <v>102</v>
      </c>
      <c r="O1390" s="61" t="s">
        <v>102</v>
      </c>
      <c r="P1390" s="17">
        <v>0</v>
      </c>
      <c r="Q1390" s="16">
        <v>0</v>
      </c>
      <c r="R1390" s="16">
        <v>298.44</v>
      </c>
      <c r="S1390" s="16">
        <f t="shared" si="306"/>
        <v>298.44</v>
      </c>
      <c r="T1390" s="16">
        <v>0</v>
      </c>
      <c r="U1390" s="16">
        <v>0</v>
      </c>
      <c r="V1390" s="16">
        <f t="shared" si="307"/>
        <v>298.44</v>
      </c>
      <c r="W1390" s="79">
        <f t="shared" si="308"/>
        <v>6.1334460780908766E-6</v>
      </c>
      <c r="X1390" s="75">
        <f t="shared" si="309"/>
        <v>276.01</v>
      </c>
      <c r="Y1390" s="75">
        <f t="shared" si="310"/>
        <v>0.98</v>
      </c>
      <c r="Z1390" s="82">
        <f t="shared" si="311"/>
        <v>276.99</v>
      </c>
    </row>
    <row r="1391" spans="1:26" s="5" customFormat="1" ht="15" x14ac:dyDescent="0.2">
      <c r="A1391" s="37">
        <v>1388</v>
      </c>
      <c r="B1391" s="177">
        <v>5.2</v>
      </c>
      <c r="C1391" s="177" t="s">
        <v>205</v>
      </c>
      <c r="D1391" s="37" t="s">
        <v>644</v>
      </c>
      <c r="E1391" s="66" t="s">
        <v>757</v>
      </c>
      <c r="F1391" s="66" t="s">
        <v>45</v>
      </c>
      <c r="G1391" s="38" t="s">
        <v>183</v>
      </c>
      <c r="H1391" s="46">
        <v>0.01</v>
      </c>
      <c r="I1391" s="67" t="s">
        <v>184</v>
      </c>
      <c r="J1391" s="16">
        <v>16250</v>
      </c>
      <c r="K1391" s="16">
        <v>149.22</v>
      </c>
      <c r="L1391" s="61" t="s">
        <v>102</v>
      </c>
      <c r="M1391" s="61" t="s">
        <v>102</v>
      </c>
      <c r="N1391" s="61" t="s">
        <v>102</v>
      </c>
      <c r="O1391" s="61" t="s">
        <v>102</v>
      </c>
      <c r="P1391" s="17">
        <v>0</v>
      </c>
      <c r="Q1391" s="16">
        <v>0</v>
      </c>
      <c r="R1391" s="16">
        <v>149.22</v>
      </c>
      <c r="S1391" s="16">
        <f t="shared" si="306"/>
        <v>149.22</v>
      </c>
      <c r="T1391" s="16">
        <v>0</v>
      </c>
      <c r="U1391" s="16">
        <v>0</v>
      </c>
      <c r="V1391" s="16">
        <f t="shared" si="307"/>
        <v>149.22</v>
      </c>
      <c r="W1391" s="79">
        <f t="shared" si="308"/>
        <v>3.0667230390454383E-6</v>
      </c>
      <c r="X1391" s="75">
        <f t="shared" si="309"/>
        <v>138</v>
      </c>
      <c r="Y1391" s="75">
        <f t="shared" si="310"/>
        <v>0.49</v>
      </c>
      <c r="Z1391" s="82">
        <f t="shared" si="311"/>
        <v>138.49</v>
      </c>
    </row>
    <row r="1392" spans="1:26" s="5" customFormat="1" ht="15" x14ac:dyDescent="0.2">
      <c r="A1392" s="37">
        <v>1389</v>
      </c>
      <c r="B1392" s="177">
        <v>5.2</v>
      </c>
      <c r="C1392" s="177" t="s">
        <v>205</v>
      </c>
      <c r="D1392" s="37" t="s">
        <v>644</v>
      </c>
      <c r="E1392" s="66" t="s">
        <v>758</v>
      </c>
      <c r="F1392" s="66" t="s">
        <v>45</v>
      </c>
      <c r="G1392" s="38" t="s">
        <v>183</v>
      </c>
      <c r="H1392" s="46">
        <v>0</v>
      </c>
      <c r="I1392" s="67" t="s">
        <v>184</v>
      </c>
      <c r="J1392" s="16">
        <v>16250</v>
      </c>
      <c r="K1392" s="16">
        <v>37.299999999999997</v>
      </c>
      <c r="L1392" s="61" t="s">
        <v>102</v>
      </c>
      <c r="M1392" s="61" t="s">
        <v>102</v>
      </c>
      <c r="N1392" s="61" t="s">
        <v>102</v>
      </c>
      <c r="O1392" s="61" t="s">
        <v>102</v>
      </c>
      <c r="P1392" s="17">
        <v>0</v>
      </c>
      <c r="Q1392" s="16">
        <v>0</v>
      </c>
      <c r="R1392" s="16">
        <v>37.299999999999997</v>
      </c>
      <c r="S1392" s="16">
        <f t="shared" si="306"/>
        <v>37.299999999999997</v>
      </c>
      <c r="T1392" s="16">
        <v>0</v>
      </c>
      <c r="U1392" s="16">
        <v>0</v>
      </c>
      <c r="V1392" s="16">
        <f t="shared" si="307"/>
        <v>37.299999999999997</v>
      </c>
      <c r="W1392" s="79">
        <f t="shared" si="308"/>
        <v>7.6657800131614279E-7</v>
      </c>
      <c r="X1392" s="75">
        <f t="shared" si="309"/>
        <v>34.5</v>
      </c>
      <c r="Y1392" s="75">
        <f t="shared" si="310"/>
        <v>0.12</v>
      </c>
      <c r="Z1392" s="82">
        <f t="shared" si="311"/>
        <v>34.619999999999997</v>
      </c>
    </row>
    <row r="1393" spans="1:26" s="5" customFormat="1" ht="15" x14ac:dyDescent="0.2">
      <c r="A1393" s="37">
        <v>1390</v>
      </c>
      <c r="B1393" s="177">
        <v>5.2</v>
      </c>
      <c r="C1393" s="177" t="s">
        <v>205</v>
      </c>
      <c r="D1393" s="37" t="s">
        <v>644</v>
      </c>
      <c r="E1393" s="66" t="s">
        <v>759</v>
      </c>
      <c r="F1393" s="66" t="s">
        <v>45</v>
      </c>
      <c r="G1393" s="38" t="s">
        <v>183</v>
      </c>
      <c r="H1393" s="46">
        <v>0.12</v>
      </c>
      <c r="I1393" s="67" t="s">
        <v>184</v>
      </c>
      <c r="J1393" s="16">
        <v>16250</v>
      </c>
      <c r="K1393" s="16">
        <v>1973.38</v>
      </c>
      <c r="L1393" s="61" t="s">
        <v>102</v>
      </c>
      <c r="M1393" s="61" t="s">
        <v>102</v>
      </c>
      <c r="N1393" s="61" t="s">
        <v>102</v>
      </c>
      <c r="O1393" s="61" t="s">
        <v>102</v>
      </c>
      <c r="P1393" s="17">
        <v>0</v>
      </c>
      <c r="Q1393" s="16">
        <v>0</v>
      </c>
      <c r="R1393" s="16">
        <v>1973.38</v>
      </c>
      <c r="S1393" s="16">
        <f t="shared" si="306"/>
        <v>1973.38</v>
      </c>
      <c r="T1393" s="16">
        <v>0</v>
      </c>
      <c r="U1393" s="16">
        <v>0</v>
      </c>
      <c r="V1393" s="16">
        <f t="shared" si="307"/>
        <v>1973.38</v>
      </c>
      <c r="W1393" s="79">
        <f t="shared" si="308"/>
        <v>4.0556292124323059E-5</v>
      </c>
      <c r="X1393" s="75">
        <f t="shared" si="309"/>
        <v>1825.03</v>
      </c>
      <c r="Y1393" s="75">
        <f t="shared" si="310"/>
        <v>6.45</v>
      </c>
      <c r="Z1393" s="82">
        <f t="shared" si="311"/>
        <v>1831.48</v>
      </c>
    </row>
    <row r="1394" spans="1:26" s="5" customFormat="1" ht="15" x14ac:dyDescent="0.2">
      <c r="A1394" s="37">
        <v>1391</v>
      </c>
      <c r="B1394" s="177">
        <v>5.2</v>
      </c>
      <c r="C1394" s="177" t="s">
        <v>205</v>
      </c>
      <c r="D1394" s="37" t="s">
        <v>644</v>
      </c>
      <c r="E1394" s="66" t="s">
        <v>760</v>
      </c>
      <c r="F1394" s="66" t="s">
        <v>45</v>
      </c>
      <c r="G1394" s="38" t="s">
        <v>183</v>
      </c>
      <c r="H1394" s="46">
        <v>0.12</v>
      </c>
      <c r="I1394" s="67" t="s">
        <v>184</v>
      </c>
      <c r="J1394" s="16">
        <v>16250</v>
      </c>
      <c r="K1394" s="16">
        <v>1927.79</v>
      </c>
      <c r="L1394" s="61" t="s">
        <v>102</v>
      </c>
      <c r="M1394" s="61" t="s">
        <v>102</v>
      </c>
      <c r="N1394" s="61" t="s">
        <v>102</v>
      </c>
      <c r="O1394" s="61" t="s">
        <v>102</v>
      </c>
      <c r="P1394" s="17">
        <v>0</v>
      </c>
      <c r="Q1394" s="16">
        <v>0</v>
      </c>
      <c r="R1394" s="16">
        <v>1927.79</v>
      </c>
      <c r="S1394" s="16">
        <f t="shared" si="306"/>
        <v>1927.79</v>
      </c>
      <c r="T1394" s="16">
        <v>0</v>
      </c>
      <c r="U1394" s="16">
        <v>0</v>
      </c>
      <c r="V1394" s="16">
        <f t="shared" si="307"/>
        <v>1927.79</v>
      </c>
      <c r="W1394" s="79">
        <f t="shared" si="308"/>
        <v>3.9619340620837723E-5</v>
      </c>
      <c r="X1394" s="75">
        <f t="shared" si="309"/>
        <v>1782.87</v>
      </c>
      <c r="Y1394" s="75">
        <f t="shared" si="310"/>
        <v>6.3</v>
      </c>
      <c r="Z1394" s="82">
        <f t="shared" si="311"/>
        <v>1789.1699999999998</v>
      </c>
    </row>
    <row r="1395" spans="1:26" s="5" customFormat="1" ht="15" x14ac:dyDescent="0.2">
      <c r="A1395" s="37">
        <v>1392</v>
      </c>
      <c r="B1395" s="177">
        <v>5.2</v>
      </c>
      <c r="C1395" s="177" t="s">
        <v>205</v>
      </c>
      <c r="D1395" s="37" t="s">
        <v>644</v>
      </c>
      <c r="E1395" s="66" t="s">
        <v>761</v>
      </c>
      <c r="F1395" s="66" t="s">
        <v>45</v>
      </c>
      <c r="G1395" s="38" t="s">
        <v>183</v>
      </c>
      <c r="H1395" s="46">
        <v>0.05</v>
      </c>
      <c r="I1395" s="67" t="s">
        <v>184</v>
      </c>
      <c r="J1395" s="16">
        <v>16250</v>
      </c>
      <c r="K1395" s="16">
        <v>746.11</v>
      </c>
      <c r="L1395" s="61" t="s">
        <v>102</v>
      </c>
      <c r="M1395" s="61" t="s">
        <v>102</v>
      </c>
      <c r="N1395" s="61" t="s">
        <v>102</v>
      </c>
      <c r="O1395" s="61" t="s">
        <v>102</v>
      </c>
      <c r="P1395" s="17">
        <v>0</v>
      </c>
      <c r="Q1395" s="16">
        <v>0</v>
      </c>
      <c r="R1395" s="16">
        <v>746.11</v>
      </c>
      <c r="S1395" s="16">
        <f t="shared" si="306"/>
        <v>746.11</v>
      </c>
      <c r="T1395" s="16">
        <v>0</v>
      </c>
      <c r="U1395" s="16">
        <v>0</v>
      </c>
      <c r="V1395" s="16">
        <f t="shared" si="307"/>
        <v>746.11</v>
      </c>
      <c r="W1395" s="79">
        <f t="shared" si="308"/>
        <v>1.5333820712117624E-5</v>
      </c>
      <c r="X1395" s="75">
        <f t="shared" si="309"/>
        <v>690.02</v>
      </c>
      <c r="Y1395" s="75">
        <f t="shared" si="310"/>
        <v>2.44</v>
      </c>
      <c r="Z1395" s="82">
        <f t="shared" si="311"/>
        <v>692.46</v>
      </c>
    </row>
    <row r="1396" spans="1:26" s="5" customFormat="1" ht="15" x14ac:dyDescent="0.2">
      <c r="A1396" s="37">
        <v>1393</v>
      </c>
      <c r="B1396" s="177">
        <v>5.2</v>
      </c>
      <c r="C1396" s="177" t="s">
        <v>205</v>
      </c>
      <c r="D1396" s="37" t="s">
        <v>644</v>
      </c>
      <c r="E1396" s="66" t="s">
        <v>762</v>
      </c>
      <c r="F1396" s="66" t="s">
        <v>45</v>
      </c>
      <c r="G1396" s="38" t="s">
        <v>183</v>
      </c>
      <c r="H1396" s="46">
        <v>0.02</v>
      </c>
      <c r="I1396" s="67" t="s">
        <v>184</v>
      </c>
      <c r="J1396" s="16">
        <v>16250</v>
      </c>
      <c r="K1396" s="16">
        <v>298.44</v>
      </c>
      <c r="L1396" s="61" t="s">
        <v>102</v>
      </c>
      <c r="M1396" s="61" t="s">
        <v>102</v>
      </c>
      <c r="N1396" s="61" t="s">
        <v>102</v>
      </c>
      <c r="O1396" s="61" t="s">
        <v>102</v>
      </c>
      <c r="P1396" s="17">
        <v>0</v>
      </c>
      <c r="Q1396" s="16">
        <v>0</v>
      </c>
      <c r="R1396" s="16">
        <v>298.44</v>
      </c>
      <c r="S1396" s="16">
        <f t="shared" si="306"/>
        <v>298.44</v>
      </c>
      <c r="T1396" s="16">
        <v>0</v>
      </c>
      <c r="U1396" s="16">
        <v>0</v>
      </c>
      <c r="V1396" s="16">
        <f t="shared" si="307"/>
        <v>298.44</v>
      </c>
      <c r="W1396" s="79">
        <f t="shared" si="308"/>
        <v>6.1334460780908766E-6</v>
      </c>
      <c r="X1396" s="75">
        <f t="shared" si="309"/>
        <v>276.01</v>
      </c>
      <c r="Y1396" s="75">
        <f t="shared" si="310"/>
        <v>0.98</v>
      </c>
      <c r="Z1396" s="82">
        <f t="shared" si="311"/>
        <v>276.99</v>
      </c>
    </row>
    <row r="1397" spans="1:26" s="5" customFormat="1" ht="15" x14ac:dyDescent="0.2">
      <c r="A1397" s="37">
        <v>1394</v>
      </c>
      <c r="B1397" s="177">
        <v>5.2</v>
      </c>
      <c r="C1397" s="177" t="s">
        <v>205</v>
      </c>
      <c r="D1397" s="37" t="s">
        <v>644</v>
      </c>
      <c r="E1397" s="66" t="s">
        <v>763</v>
      </c>
      <c r="F1397" s="66" t="s">
        <v>45</v>
      </c>
      <c r="G1397" s="38" t="s">
        <v>183</v>
      </c>
      <c r="H1397" s="46">
        <v>7.0000000000000007E-2</v>
      </c>
      <c r="I1397" s="67" t="s">
        <v>184</v>
      </c>
      <c r="J1397" s="16">
        <v>16250</v>
      </c>
      <c r="K1397" s="16">
        <v>1142.57</v>
      </c>
      <c r="L1397" s="61" t="s">
        <v>102</v>
      </c>
      <c r="M1397" s="61" t="s">
        <v>102</v>
      </c>
      <c r="N1397" s="61" t="s">
        <v>102</v>
      </c>
      <c r="O1397" s="61" t="s">
        <v>102</v>
      </c>
      <c r="P1397" s="17">
        <v>0</v>
      </c>
      <c r="Q1397" s="16">
        <v>0</v>
      </c>
      <c r="R1397" s="16">
        <v>1142.57</v>
      </c>
      <c r="S1397" s="16">
        <f t="shared" si="306"/>
        <v>1142.57</v>
      </c>
      <c r="T1397" s="16">
        <v>0</v>
      </c>
      <c r="U1397" s="16">
        <v>0</v>
      </c>
      <c r="V1397" s="16">
        <f t="shared" si="307"/>
        <v>1142.57</v>
      </c>
      <c r="W1397" s="79">
        <f t="shared" si="308"/>
        <v>2.3481743350235534E-5</v>
      </c>
      <c r="X1397" s="75">
        <f t="shared" si="309"/>
        <v>1056.68</v>
      </c>
      <c r="Y1397" s="75">
        <f t="shared" si="310"/>
        <v>3.73</v>
      </c>
      <c r="Z1397" s="82">
        <f t="shared" si="311"/>
        <v>1060.4100000000001</v>
      </c>
    </row>
    <row r="1398" spans="1:26" s="5" customFormat="1" ht="15" x14ac:dyDescent="0.2">
      <c r="A1398" s="37">
        <v>1395</v>
      </c>
      <c r="B1398" s="177">
        <v>5.2</v>
      </c>
      <c r="C1398" s="177" t="s">
        <v>205</v>
      </c>
      <c r="D1398" s="37" t="s">
        <v>644</v>
      </c>
      <c r="E1398" s="66" t="s">
        <v>764</v>
      </c>
      <c r="F1398" s="66" t="s">
        <v>45</v>
      </c>
      <c r="G1398" s="38" t="s">
        <v>183</v>
      </c>
      <c r="H1398" s="46">
        <v>0</v>
      </c>
      <c r="I1398" s="67" t="s">
        <v>184</v>
      </c>
      <c r="J1398" s="16">
        <v>16250</v>
      </c>
      <c r="K1398" s="16">
        <v>67.59</v>
      </c>
      <c r="L1398" s="61" t="s">
        <v>102</v>
      </c>
      <c r="M1398" s="61" t="s">
        <v>102</v>
      </c>
      <c r="N1398" s="61" t="s">
        <v>102</v>
      </c>
      <c r="O1398" s="61" t="s">
        <v>102</v>
      </c>
      <c r="P1398" s="17">
        <v>0</v>
      </c>
      <c r="Q1398" s="16">
        <v>0</v>
      </c>
      <c r="R1398" s="16">
        <v>67.59</v>
      </c>
      <c r="S1398" s="16">
        <f t="shared" si="306"/>
        <v>67.59</v>
      </c>
      <c r="T1398" s="16">
        <v>0</v>
      </c>
      <c r="U1398" s="16">
        <v>0</v>
      </c>
      <c r="V1398" s="16">
        <f t="shared" si="307"/>
        <v>67.59</v>
      </c>
      <c r="W1398" s="79">
        <f t="shared" si="308"/>
        <v>1.389088662438555E-6</v>
      </c>
      <c r="X1398" s="75">
        <f t="shared" si="309"/>
        <v>62.51</v>
      </c>
      <c r="Y1398" s="75">
        <f t="shared" si="310"/>
        <v>0.22</v>
      </c>
      <c r="Z1398" s="82">
        <f t="shared" si="311"/>
        <v>62.73</v>
      </c>
    </row>
    <row r="1399" spans="1:26" s="5" customFormat="1" ht="15" x14ac:dyDescent="0.2">
      <c r="A1399" s="37">
        <v>1396</v>
      </c>
      <c r="B1399" s="177">
        <v>5.2</v>
      </c>
      <c r="C1399" s="177" t="s">
        <v>205</v>
      </c>
      <c r="D1399" s="37" t="s">
        <v>644</v>
      </c>
      <c r="E1399" s="66" t="s">
        <v>765</v>
      </c>
      <c r="F1399" s="66" t="s">
        <v>45</v>
      </c>
      <c r="G1399" s="38" t="s">
        <v>183</v>
      </c>
      <c r="H1399" s="46">
        <v>0</v>
      </c>
      <c r="I1399" s="67" t="s">
        <v>184</v>
      </c>
      <c r="J1399" s="16">
        <v>16250</v>
      </c>
      <c r="K1399" s="16">
        <v>74.61</v>
      </c>
      <c r="L1399" s="61" t="s">
        <v>102</v>
      </c>
      <c r="M1399" s="61" t="s">
        <v>102</v>
      </c>
      <c r="N1399" s="61" t="s">
        <v>102</v>
      </c>
      <c r="O1399" s="61" t="s">
        <v>102</v>
      </c>
      <c r="P1399" s="17">
        <v>0</v>
      </c>
      <c r="Q1399" s="16">
        <v>0</v>
      </c>
      <c r="R1399" s="16">
        <v>74.61</v>
      </c>
      <c r="S1399" s="16">
        <f t="shared" si="306"/>
        <v>74.61</v>
      </c>
      <c r="T1399" s="16">
        <v>0</v>
      </c>
      <c r="U1399" s="16">
        <v>0</v>
      </c>
      <c r="V1399" s="16">
        <f t="shared" si="307"/>
        <v>74.61</v>
      </c>
      <c r="W1399" s="79">
        <f t="shared" si="308"/>
        <v>1.5333615195227191E-6</v>
      </c>
      <c r="X1399" s="75">
        <f t="shared" si="309"/>
        <v>69</v>
      </c>
      <c r="Y1399" s="75">
        <f t="shared" si="310"/>
        <v>0.24</v>
      </c>
      <c r="Z1399" s="82">
        <f t="shared" si="311"/>
        <v>69.239999999999995</v>
      </c>
    </row>
    <row r="1400" spans="1:26" s="5" customFormat="1" ht="15" x14ac:dyDescent="0.2">
      <c r="A1400" s="37">
        <v>1397</v>
      </c>
      <c r="B1400" s="177">
        <v>5.2</v>
      </c>
      <c r="C1400" s="177" t="s">
        <v>205</v>
      </c>
      <c r="D1400" s="37" t="s">
        <v>644</v>
      </c>
      <c r="E1400" s="66" t="s">
        <v>766</v>
      </c>
      <c r="F1400" s="66" t="s">
        <v>45</v>
      </c>
      <c r="G1400" s="38" t="s">
        <v>183</v>
      </c>
      <c r="H1400" s="46">
        <v>0</v>
      </c>
      <c r="I1400" s="67" t="s">
        <v>184</v>
      </c>
      <c r="J1400" s="16">
        <v>16250</v>
      </c>
      <c r="K1400" s="16">
        <v>33.729999999999997</v>
      </c>
      <c r="L1400" s="61" t="s">
        <v>102</v>
      </c>
      <c r="M1400" s="61" t="s">
        <v>102</v>
      </c>
      <c r="N1400" s="61" t="s">
        <v>102</v>
      </c>
      <c r="O1400" s="61" t="s">
        <v>102</v>
      </c>
      <c r="P1400" s="17">
        <v>0</v>
      </c>
      <c r="Q1400" s="16">
        <v>0</v>
      </c>
      <c r="R1400" s="16">
        <v>33.729999999999997</v>
      </c>
      <c r="S1400" s="16">
        <f t="shared" si="306"/>
        <v>33.729999999999997</v>
      </c>
      <c r="T1400" s="16">
        <v>0</v>
      </c>
      <c r="U1400" s="16">
        <v>0</v>
      </c>
      <c r="V1400" s="16">
        <f t="shared" si="307"/>
        <v>33.729999999999997</v>
      </c>
      <c r="W1400" s="79">
        <f t="shared" si="308"/>
        <v>6.9320847143146102E-7</v>
      </c>
      <c r="X1400" s="75">
        <f t="shared" si="309"/>
        <v>31.19</v>
      </c>
      <c r="Y1400" s="75">
        <f t="shared" si="310"/>
        <v>0.11</v>
      </c>
      <c r="Z1400" s="82">
        <f t="shared" si="311"/>
        <v>31.3</v>
      </c>
    </row>
    <row r="1401" spans="1:26" s="5" customFormat="1" ht="15" x14ac:dyDescent="0.2">
      <c r="A1401" s="37">
        <v>1398</v>
      </c>
      <c r="B1401" s="177">
        <v>5.2</v>
      </c>
      <c r="C1401" s="177" t="s">
        <v>205</v>
      </c>
      <c r="D1401" s="37" t="s">
        <v>644</v>
      </c>
      <c r="E1401" s="66" t="s">
        <v>767</v>
      </c>
      <c r="F1401" s="66" t="s">
        <v>45</v>
      </c>
      <c r="G1401" s="38" t="s">
        <v>183</v>
      </c>
      <c r="H1401" s="46">
        <v>0.1</v>
      </c>
      <c r="I1401" s="67" t="s">
        <v>184</v>
      </c>
      <c r="J1401" s="16">
        <v>16250</v>
      </c>
      <c r="K1401" s="16">
        <v>1662.61</v>
      </c>
      <c r="L1401" s="61" t="s">
        <v>102</v>
      </c>
      <c r="M1401" s="61" t="s">
        <v>102</v>
      </c>
      <c r="N1401" s="61" t="s">
        <v>102</v>
      </c>
      <c r="O1401" s="61" t="s">
        <v>102</v>
      </c>
      <c r="P1401" s="17">
        <v>0</v>
      </c>
      <c r="Q1401" s="16">
        <v>0</v>
      </c>
      <c r="R1401" s="16">
        <v>1662.61</v>
      </c>
      <c r="S1401" s="16">
        <f t="shared" si="306"/>
        <v>1662.61</v>
      </c>
      <c r="T1401" s="16">
        <v>0</v>
      </c>
      <c r="U1401" s="16">
        <v>0</v>
      </c>
      <c r="V1401" s="16">
        <f t="shared" si="307"/>
        <v>1662.61</v>
      </c>
      <c r="W1401" s="79">
        <f t="shared" si="308"/>
        <v>3.4169443720327941E-5</v>
      </c>
      <c r="X1401" s="75">
        <f t="shared" si="309"/>
        <v>1537.62</v>
      </c>
      <c r="Y1401" s="75">
        <f t="shared" si="310"/>
        <v>5.43</v>
      </c>
      <c r="Z1401" s="82">
        <f t="shared" si="311"/>
        <v>1543.05</v>
      </c>
    </row>
    <row r="1402" spans="1:26" s="5" customFormat="1" ht="15" x14ac:dyDescent="0.2">
      <c r="A1402" s="37">
        <v>1399</v>
      </c>
      <c r="B1402" s="177">
        <v>5.2</v>
      </c>
      <c r="C1402" s="177" t="s">
        <v>205</v>
      </c>
      <c r="D1402" s="37" t="s">
        <v>644</v>
      </c>
      <c r="E1402" s="66" t="s">
        <v>768</v>
      </c>
      <c r="F1402" s="66" t="s">
        <v>45</v>
      </c>
      <c r="G1402" s="38" t="s">
        <v>183</v>
      </c>
      <c r="H1402" s="46">
        <v>0.04</v>
      </c>
      <c r="I1402" s="67" t="s">
        <v>184</v>
      </c>
      <c r="J1402" s="16">
        <v>16250</v>
      </c>
      <c r="K1402" s="16">
        <v>704.34</v>
      </c>
      <c r="L1402" s="61" t="s">
        <v>102</v>
      </c>
      <c r="M1402" s="61" t="s">
        <v>102</v>
      </c>
      <c r="N1402" s="61" t="s">
        <v>102</v>
      </c>
      <c r="O1402" s="61" t="s">
        <v>102</v>
      </c>
      <c r="P1402" s="17">
        <v>0</v>
      </c>
      <c r="Q1402" s="16">
        <v>0</v>
      </c>
      <c r="R1402" s="16">
        <v>704.34</v>
      </c>
      <c r="S1402" s="16">
        <f t="shared" si="306"/>
        <v>704.34</v>
      </c>
      <c r="T1402" s="16">
        <v>0</v>
      </c>
      <c r="U1402" s="16">
        <v>0</v>
      </c>
      <c r="V1402" s="16">
        <f t="shared" si="307"/>
        <v>704.34</v>
      </c>
      <c r="W1402" s="79">
        <f t="shared" si="308"/>
        <v>1.4475376660777805E-5</v>
      </c>
      <c r="X1402" s="75">
        <f t="shared" si="309"/>
        <v>651.39</v>
      </c>
      <c r="Y1402" s="75">
        <f t="shared" si="310"/>
        <v>2.2999999999999998</v>
      </c>
      <c r="Z1402" s="82">
        <f t="shared" si="311"/>
        <v>653.68999999999994</v>
      </c>
    </row>
    <row r="1403" spans="1:26" s="5" customFormat="1" ht="15" x14ac:dyDescent="0.2">
      <c r="A1403" s="37">
        <v>1400</v>
      </c>
      <c r="B1403" s="177">
        <v>5.2</v>
      </c>
      <c r="C1403" s="177" t="s">
        <v>205</v>
      </c>
      <c r="D1403" s="37" t="s">
        <v>644</v>
      </c>
      <c r="E1403" s="66" t="s">
        <v>769</v>
      </c>
      <c r="F1403" s="66" t="s">
        <v>45</v>
      </c>
      <c r="G1403" s="38" t="s">
        <v>183</v>
      </c>
      <c r="H1403" s="46">
        <v>0.03</v>
      </c>
      <c r="I1403" s="67" t="s">
        <v>184</v>
      </c>
      <c r="J1403" s="16">
        <v>16250</v>
      </c>
      <c r="K1403" s="16">
        <v>566.55999999999995</v>
      </c>
      <c r="L1403" s="61" t="s">
        <v>102</v>
      </c>
      <c r="M1403" s="61" t="s">
        <v>102</v>
      </c>
      <c r="N1403" s="61" t="s">
        <v>102</v>
      </c>
      <c r="O1403" s="61" t="s">
        <v>102</v>
      </c>
      <c r="P1403" s="17">
        <v>0</v>
      </c>
      <c r="Q1403" s="16">
        <v>0</v>
      </c>
      <c r="R1403" s="16">
        <v>566.55999999999995</v>
      </c>
      <c r="S1403" s="16">
        <f t="shared" si="306"/>
        <v>566.55999999999995</v>
      </c>
      <c r="T1403" s="16">
        <v>0</v>
      </c>
      <c r="U1403" s="16">
        <v>0</v>
      </c>
      <c r="V1403" s="16">
        <f t="shared" si="307"/>
        <v>566.55999999999995</v>
      </c>
      <c r="W1403" s="79">
        <f t="shared" si="308"/>
        <v>1.1643764944388039E-5</v>
      </c>
      <c r="X1403" s="75">
        <f t="shared" si="309"/>
        <v>523.97</v>
      </c>
      <c r="Y1403" s="75">
        <f t="shared" si="310"/>
        <v>1.85</v>
      </c>
      <c r="Z1403" s="82">
        <f t="shared" si="311"/>
        <v>525.82000000000005</v>
      </c>
    </row>
    <row r="1404" spans="1:26" s="5" customFormat="1" ht="15" x14ac:dyDescent="0.2">
      <c r="A1404" s="37">
        <v>1401</v>
      </c>
      <c r="B1404" s="177">
        <v>5.2</v>
      </c>
      <c r="C1404" s="177" t="s">
        <v>205</v>
      </c>
      <c r="D1404" s="37" t="s">
        <v>644</v>
      </c>
      <c r="E1404" s="66" t="s">
        <v>770</v>
      </c>
      <c r="F1404" s="66" t="s">
        <v>45</v>
      </c>
      <c r="G1404" s="38" t="s">
        <v>183</v>
      </c>
      <c r="H1404" s="46">
        <v>7.0000000000000007E-2</v>
      </c>
      <c r="I1404" s="67" t="s">
        <v>184</v>
      </c>
      <c r="J1404" s="16">
        <v>16250</v>
      </c>
      <c r="K1404" s="16">
        <v>1137.06</v>
      </c>
      <c r="L1404" s="61" t="s">
        <v>102</v>
      </c>
      <c r="M1404" s="61" t="s">
        <v>102</v>
      </c>
      <c r="N1404" s="61" t="s">
        <v>102</v>
      </c>
      <c r="O1404" s="61" t="s">
        <v>102</v>
      </c>
      <c r="P1404" s="17">
        <v>0</v>
      </c>
      <c r="Q1404" s="16">
        <v>0</v>
      </c>
      <c r="R1404" s="16">
        <v>1137.06</v>
      </c>
      <c r="S1404" s="16">
        <f t="shared" si="306"/>
        <v>1137.06</v>
      </c>
      <c r="T1404" s="16">
        <v>0</v>
      </c>
      <c r="U1404" s="16">
        <v>0</v>
      </c>
      <c r="V1404" s="16">
        <f t="shared" si="307"/>
        <v>1137.06</v>
      </c>
      <c r="W1404" s="79">
        <f t="shared" si="308"/>
        <v>2.3368503543606792E-5</v>
      </c>
      <c r="X1404" s="75">
        <f t="shared" si="309"/>
        <v>1051.58</v>
      </c>
      <c r="Y1404" s="75">
        <f t="shared" si="310"/>
        <v>3.72</v>
      </c>
      <c r="Z1404" s="82">
        <f t="shared" si="311"/>
        <v>1055.3</v>
      </c>
    </row>
    <row r="1405" spans="1:26" s="5" customFormat="1" ht="15" x14ac:dyDescent="0.2">
      <c r="A1405" s="37">
        <v>1402</v>
      </c>
      <c r="B1405" s="177">
        <v>5.2</v>
      </c>
      <c r="C1405" s="177" t="s">
        <v>205</v>
      </c>
      <c r="D1405" s="37" t="s">
        <v>644</v>
      </c>
      <c r="E1405" s="66" t="s">
        <v>771</v>
      </c>
      <c r="F1405" s="66" t="s">
        <v>45</v>
      </c>
      <c r="G1405" s="38" t="s">
        <v>183</v>
      </c>
      <c r="H1405" s="46">
        <v>0.02</v>
      </c>
      <c r="I1405" s="67" t="s">
        <v>184</v>
      </c>
      <c r="J1405" s="16">
        <v>16250</v>
      </c>
      <c r="K1405" s="16">
        <v>351.99</v>
      </c>
      <c r="L1405" s="61" t="s">
        <v>102</v>
      </c>
      <c r="M1405" s="61" t="s">
        <v>102</v>
      </c>
      <c r="N1405" s="61" t="s">
        <v>102</v>
      </c>
      <c r="O1405" s="61" t="s">
        <v>102</v>
      </c>
      <c r="P1405" s="17">
        <v>0</v>
      </c>
      <c r="Q1405" s="16">
        <v>0</v>
      </c>
      <c r="R1405" s="16">
        <v>351.99</v>
      </c>
      <c r="S1405" s="16">
        <f t="shared" si="306"/>
        <v>351.99</v>
      </c>
      <c r="T1405" s="16">
        <v>0</v>
      </c>
      <c r="U1405" s="16">
        <v>0</v>
      </c>
      <c r="V1405" s="16">
        <f t="shared" si="307"/>
        <v>351.99</v>
      </c>
      <c r="W1405" s="79">
        <f t="shared" si="308"/>
        <v>7.2339890263611032E-6</v>
      </c>
      <c r="X1405" s="75">
        <f t="shared" si="309"/>
        <v>325.52999999999997</v>
      </c>
      <c r="Y1405" s="75">
        <f t="shared" si="310"/>
        <v>1.1499999999999999</v>
      </c>
      <c r="Z1405" s="82">
        <f t="shared" si="311"/>
        <v>326.67999999999995</v>
      </c>
    </row>
    <row r="1406" spans="1:26" s="5" customFormat="1" ht="15" x14ac:dyDescent="0.2">
      <c r="A1406" s="37">
        <v>1403</v>
      </c>
      <c r="B1406" s="177">
        <v>5.2</v>
      </c>
      <c r="C1406" s="177" t="s">
        <v>205</v>
      </c>
      <c r="D1406" s="37" t="s">
        <v>644</v>
      </c>
      <c r="E1406" s="66" t="s">
        <v>772</v>
      </c>
      <c r="F1406" s="66" t="s">
        <v>45</v>
      </c>
      <c r="G1406" s="38" t="s">
        <v>183</v>
      </c>
      <c r="H1406" s="46">
        <v>0</v>
      </c>
      <c r="I1406" s="67" t="s">
        <v>184</v>
      </c>
      <c r="J1406" s="16">
        <v>16250</v>
      </c>
      <c r="K1406" s="16">
        <v>74.92</v>
      </c>
      <c r="L1406" s="61" t="s">
        <v>102</v>
      </c>
      <c r="M1406" s="61" t="s">
        <v>102</v>
      </c>
      <c r="N1406" s="61" t="s">
        <v>102</v>
      </c>
      <c r="O1406" s="61" t="s">
        <v>102</v>
      </c>
      <c r="P1406" s="17">
        <v>0</v>
      </c>
      <c r="Q1406" s="16">
        <v>0</v>
      </c>
      <c r="R1406" s="16">
        <v>74.92</v>
      </c>
      <c r="S1406" s="16">
        <f t="shared" si="306"/>
        <v>74.92</v>
      </c>
      <c r="T1406" s="16">
        <v>0</v>
      </c>
      <c r="U1406" s="16">
        <v>0</v>
      </c>
      <c r="V1406" s="16">
        <f t="shared" si="307"/>
        <v>74.92</v>
      </c>
      <c r="W1406" s="79">
        <f t="shared" si="308"/>
        <v>1.5397325431261508E-6</v>
      </c>
      <c r="X1406" s="75">
        <f t="shared" si="309"/>
        <v>69.290000000000006</v>
      </c>
      <c r="Y1406" s="75">
        <f t="shared" si="310"/>
        <v>0.24</v>
      </c>
      <c r="Z1406" s="82">
        <f t="shared" si="311"/>
        <v>69.53</v>
      </c>
    </row>
    <row r="1407" spans="1:26" s="5" customFormat="1" ht="15" x14ac:dyDescent="0.2">
      <c r="A1407" s="37">
        <v>1404</v>
      </c>
      <c r="B1407" s="177">
        <v>5.2</v>
      </c>
      <c r="C1407" s="177" t="s">
        <v>205</v>
      </c>
      <c r="D1407" s="37" t="s">
        <v>644</v>
      </c>
      <c r="E1407" s="66" t="s">
        <v>773</v>
      </c>
      <c r="F1407" s="66" t="s">
        <v>45</v>
      </c>
      <c r="G1407" s="38" t="s">
        <v>183</v>
      </c>
      <c r="H1407" s="46">
        <v>0.06</v>
      </c>
      <c r="I1407" s="67" t="s">
        <v>184</v>
      </c>
      <c r="J1407" s="16">
        <v>16250</v>
      </c>
      <c r="K1407" s="16">
        <v>1047.7</v>
      </c>
      <c r="L1407" s="61" t="s">
        <v>102</v>
      </c>
      <c r="M1407" s="61" t="s">
        <v>102</v>
      </c>
      <c r="N1407" s="61" t="s">
        <v>102</v>
      </c>
      <c r="O1407" s="61" t="s">
        <v>102</v>
      </c>
      <c r="P1407" s="17">
        <v>0</v>
      </c>
      <c r="Q1407" s="16">
        <v>0</v>
      </c>
      <c r="R1407" s="16">
        <v>1047.7</v>
      </c>
      <c r="S1407" s="16">
        <f t="shared" si="306"/>
        <v>1047.7</v>
      </c>
      <c r="T1407" s="16">
        <v>0</v>
      </c>
      <c r="U1407" s="16">
        <v>0</v>
      </c>
      <c r="V1407" s="16">
        <f t="shared" si="307"/>
        <v>1047.7</v>
      </c>
      <c r="W1407" s="79">
        <f t="shared" si="308"/>
        <v>2.1532004610694984E-5</v>
      </c>
      <c r="X1407" s="75">
        <f t="shared" si="309"/>
        <v>968.94</v>
      </c>
      <c r="Y1407" s="75">
        <f t="shared" si="310"/>
        <v>3.42</v>
      </c>
      <c r="Z1407" s="82">
        <f t="shared" si="311"/>
        <v>972.36</v>
      </c>
    </row>
    <row r="1408" spans="1:26" s="5" customFormat="1" ht="15" x14ac:dyDescent="0.2">
      <c r="A1408" s="37">
        <v>1405</v>
      </c>
      <c r="B1408" s="177">
        <v>5.2</v>
      </c>
      <c r="C1408" s="177" t="s">
        <v>205</v>
      </c>
      <c r="D1408" s="37" t="s">
        <v>644</v>
      </c>
      <c r="E1408" s="66" t="s">
        <v>774</v>
      </c>
      <c r="F1408" s="66" t="s">
        <v>45</v>
      </c>
      <c r="G1408" s="38" t="s">
        <v>183</v>
      </c>
      <c r="H1408" s="46">
        <v>0</v>
      </c>
      <c r="I1408" s="67" t="s">
        <v>184</v>
      </c>
      <c r="J1408" s="16">
        <v>16250</v>
      </c>
      <c r="K1408" s="16">
        <v>37.020000000000003</v>
      </c>
      <c r="L1408" s="61" t="s">
        <v>102</v>
      </c>
      <c r="M1408" s="61" t="s">
        <v>102</v>
      </c>
      <c r="N1408" s="61" t="s">
        <v>102</v>
      </c>
      <c r="O1408" s="61" t="s">
        <v>102</v>
      </c>
      <c r="P1408" s="17">
        <v>0</v>
      </c>
      <c r="Q1408" s="16">
        <v>0</v>
      </c>
      <c r="R1408" s="16">
        <v>37.020000000000003</v>
      </c>
      <c r="S1408" s="16">
        <f t="shared" si="306"/>
        <v>37.020000000000003</v>
      </c>
      <c r="T1408" s="16">
        <v>0</v>
      </c>
      <c r="U1408" s="16">
        <v>0</v>
      </c>
      <c r="V1408" s="16">
        <f t="shared" si="307"/>
        <v>37.020000000000003</v>
      </c>
      <c r="W1408" s="79">
        <f t="shared" si="308"/>
        <v>7.6082352838401106E-7</v>
      </c>
      <c r="X1408" s="75">
        <f t="shared" si="309"/>
        <v>34.24</v>
      </c>
      <c r="Y1408" s="75">
        <f t="shared" si="310"/>
        <v>0.12</v>
      </c>
      <c r="Z1408" s="82">
        <f t="shared" si="311"/>
        <v>34.36</v>
      </c>
    </row>
    <row r="1409" spans="1:26" s="5" customFormat="1" ht="15" x14ac:dyDescent="0.2">
      <c r="A1409" s="37">
        <v>1406</v>
      </c>
      <c r="B1409" s="177">
        <v>5.2</v>
      </c>
      <c r="C1409" s="177" t="s">
        <v>205</v>
      </c>
      <c r="D1409" s="37" t="s">
        <v>644</v>
      </c>
      <c r="E1409" s="66" t="s">
        <v>775</v>
      </c>
      <c r="F1409" s="66" t="s">
        <v>45</v>
      </c>
      <c r="G1409" s="38" t="s">
        <v>183</v>
      </c>
      <c r="H1409" s="46">
        <v>0</v>
      </c>
      <c r="I1409" s="67" t="s">
        <v>184</v>
      </c>
      <c r="J1409" s="16">
        <v>16250</v>
      </c>
      <c r="K1409" s="16">
        <v>59.93</v>
      </c>
      <c r="L1409" s="61" t="s">
        <v>102</v>
      </c>
      <c r="M1409" s="61" t="s">
        <v>102</v>
      </c>
      <c r="N1409" s="61" t="s">
        <v>102</v>
      </c>
      <c r="O1409" s="61" t="s">
        <v>102</v>
      </c>
      <c r="P1409" s="17">
        <v>0</v>
      </c>
      <c r="Q1409" s="16">
        <v>0</v>
      </c>
      <c r="R1409" s="16">
        <v>59.93</v>
      </c>
      <c r="S1409" s="16">
        <f t="shared" si="306"/>
        <v>59.93</v>
      </c>
      <c r="T1409" s="16">
        <v>0</v>
      </c>
      <c r="U1409" s="16">
        <v>0</v>
      </c>
      <c r="V1409" s="16">
        <f t="shared" si="307"/>
        <v>59.93</v>
      </c>
      <c r="W1409" s="79">
        <f t="shared" si="308"/>
        <v>1.2316627243666608E-6</v>
      </c>
      <c r="X1409" s="75">
        <f t="shared" si="309"/>
        <v>55.42</v>
      </c>
      <c r="Y1409" s="75">
        <f t="shared" si="310"/>
        <v>0.2</v>
      </c>
      <c r="Z1409" s="82">
        <f t="shared" si="311"/>
        <v>55.620000000000005</v>
      </c>
    </row>
    <row r="1410" spans="1:26" s="5" customFormat="1" ht="15" x14ac:dyDescent="0.2">
      <c r="A1410" s="37">
        <v>1407</v>
      </c>
      <c r="B1410" s="177">
        <v>5.2</v>
      </c>
      <c r="C1410" s="177" t="s">
        <v>205</v>
      </c>
      <c r="D1410" s="37" t="s">
        <v>644</v>
      </c>
      <c r="E1410" s="66" t="s">
        <v>775</v>
      </c>
      <c r="F1410" s="66" t="s">
        <v>45</v>
      </c>
      <c r="G1410" s="38" t="s">
        <v>183</v>
      </c>
      <c r="H1410" s="46">
        <v>0.68</v>
      </c>
      <c r="I1410" s="67" t="s">
        <v>184</v>
      </c>
      <c r="J1410" s="16">
        <v>16250</v>
      </c>
      <c r="K1410" s="16">
        <v>11109.71</v>
      </c>
      <c r="L1410" s="61" t="s">
        <v>102</v>
      </c>
      <c r="M1410" s="61" t="s">
        <v>102</v>
      </c>
      <c r="N1410" s="61" t="s">
        <v>102</v>
      </c>
      <c r="O1410" s="61" t="s">
        <v>102</v>
      </c>
      <c r="P1410" s="17">
        <v>0</v>
      </c>
      <c r="Q1410" s="16">
        <v>0</v>
      </c>
      <c r="R1410" s="16">
        <v>11109.71</v>
      </c>
      <c r="S1410" s="16">
        <f t="shared" si="306"/>
        <v>11109.71</v>
      </c>
      <c r="T1410" s="16">
        <v>0</v>
      </c>
      <c r="U1410" s="16">
        <v>0</v>
      </c>
      <c r="V1410" s="16">
        <f t="shared" si="307"/>
        <v>11109.71</v>
      </c>
      <c r="W1410" s="79">
        <f t="shared" si="308"/>
        <v>2.2832330528155403E-4</v>
      </c>
      <c r="X1410" s="75">
        <f t="shared" si="309"/>
        <v>10274.549999999999</v>
      </c>
      <c r="Y1410" s="75">
        <f t="shared" si="310"/>
        <v>36.299999999999997</v>
      </c>
      <c r="Z1410" s="82">
        <f t="shared" si="311"/>
        <v>10310.849999999999</v>
      </c>
    </row>
    <row r="1411" spans="1:26" s="5" customFormat="1" ht="15" x14ac:dyDescent="0.2">
      <c r="A1411" s="37">
        <v>1408</v>
      </c>
      <c r="B1411" s="177">
        <v>5.2</v>
      </c>
      <c r="C1411" s="177" t="s">
        <v>205</v>
      </c>
      <c r="D1411" s="37" t="s">
        <v>644</v>
      </c>
      <c r="E1411" s="66" t="s">
        <v>776</v>
      </c>
      <c r="F1411" s="66" t="s">
        <v>45</v>
      </c>
      <c r="G1411" s="38" t="s">
        <v>183</v>
      </c>
      <c r="H1411" s="46">
        <v>0.05</v>
      </c>
      <c r="I1411" s="67" t="s">
        <v>184</v>
      </c>
      <c r="J1411" s="16">
        <v>16250</v>
      </c>
      <c r="K1411" s="16">
        <v>800.57</v>
      </c>
      <c r="L1411" s="61" t="s">
        <v>102</v>
      </c>
      <c r="M1411" s="61" t="s">
        <v>102</v>
      </c>
      <c r="N1411" s="61" t="s">
        <v>102</v>
      </c>
      <c r="O1411" s="61" t="s">
        <v>102</v>
      </c>
      <c r="P1411" s="17">
        <v>0</v>
      </c>
      <c r="Q1411" s="16">
        <v>0</v>
      </c>
      <c r="R1411" s="16">
        <v>800.57</v>
      </c>
      <c r="S1411" s="16">
        <f t="shared" si="306"/>
        <v>800.57</v>
      </c>
      <c r="T1411" s="16">
        <v>0</v>
      </c>
      <c r="U1411" s="16">
        <v>0</v>
      </c>
      <c r="V1411" s="16">
        <f t="shared" si="307"/>
        <v>800.57</v>
      </c>
      <c r="W1411" s="79">
        <f t="shared" si="308"/>
        <v>1.645306569741728E-5</v>
      </c>
      <c r="X1411" s="75">
        <f t="shared" si="309"/>
        <v>740.39</v>
      </c>
      <c r="Y1411" s="75">
        <f t="shared" si="310"/>
        <v>2.62</v>
      </c>
      <c r="Z1411" s="82">
        <f t="shared" si="311"/>
        <v>743.01</v>
      </c>
    </row>
    <row r="1412" spans="1:26" s="5" customFormat="1" ht="15" x14ac:dyDescent="0.2">
      <c r="A1412" s="37">
        <v>1409</v>
      </c>
      <c r="B1412" s="177">
        <v>5.2</v>
      </c>
      <c r="C1412" s="177" t="s">
        <v>205</v>
      </c>
      <c r="D1412" s="37" t="s">
        <v>644</v>
      </c>
      <c r="E1412" s="66" t="s">
        <v>777</v>
      </c>
      <c r="F1412" s="66" t="s">
        <v>45</v>
      </c>
      <c r="G1412" s="38" t="s">
        <v>183</v>
      </c>
      <c r="H1412" s="46">
        <v>0.01</v>
      </c>
      <c r="I1412" s="67" t="s">
        <v>184</v>
      </c>
      <c r="J1412" s="16">
        <v>16250</v>
      </c>
      <c r="K1412" s="16">
        <v>149.22</v>
      </c>
      <c r="L1412" s="61" t="s">
        <v>102</v>
      </c>
      <c r="M1412" s="61" t="s">
        <v>102</v>
      </c>
      <c r="N1412" s="61" t="s">
        <v>102</v>
      </c>
      <c r="O1412" s="61" t="s">
        <v>102</v>
      </c>
      <c r="P1412" s="17">
        <v>0</v>
      </c>
      <c r="Q1412" s="16">
        <v>0</v>
      </c>
      <c r="R1412" s="16">
        <v>149.22</v>
      </c>
      <c r="S1412" s="16">
        <f t="shared" si="306"/>
        <v>149.22</v>
      </c>
      <c r="T1412" s="16">
        <v>0</v>
      </c>
      <c r="U1412" s="16">
        <v>0</v>
      </c>
      <c r="V1412" s="16">
        <f t="shared" si="307"/>
        <v>149.22</v>
      </c>
      <c r="W1412" s="79">
        <f t="shared" si="308"/>
        <v>3.0667230390454383E-6</v>
      </c>
      <c r="X1412" s="75">
        <f t="shared" si="309"/>
        <v>138</v>
      </c>
      <c r="Y1412" s="75">
        <f t="shared" si="310"/>
        <v>0.49</v>
      </c>
      <c r="Z1412" s="82">
        <f t="shared" si="311"/>
        <v>138.49</v>
      </c>
    </row>
    <row r="1413" spans="1:26" s="5" customFormat="1" ht="15" x14ac:dyDescent="0.2">
      <c r="A1413" s="62">
        <v>1410</v>
      </c>
      <c r="B1413" s="62"/>
      <c r="C1413" s="62"/>
      <c r="D1413" s="62" t="s">
        <v>778</v>
      </c>
      <c r="E1413" s="70"/>
      <c r="F1413" s="70"/>
      <c r="G1413" s="49"/>
      <c r="H1413" s="50"/>
      <c r="I1413" s="71"/>
      <c r="J1413" s="39"/>
      <c r="K1413" s="40">
        <f>SUM(K1253:K1412)</f>
        <v>344318.17999999993</v>
      </c>
      <c r="L1413" s="40"/>
      <c r="M1413" s="54"/>
      <c r="N1413" s="49"/>
      <c r="O1413" s="49"/>
      <c r="P1413" s="59"/>
      <c r="Q1413" s="40">
        <f t="shared" ref="Q1413:Z1413" si="312">SUM(Q1253:Q1412)</f>
        <v>0</v>
      </c>
      <c r="R1413" s="40">
        <f t="shared" si="312"/>
        <v>344318.17999999993</v>
      </c>
      <c r="S1413" s="40">
        <f>SUM(S1253:S1412)</f>
        <v>344318.17999999993</v>
      </c>
      <c r="T1413" s="40">
        <f>SUM(T1253:T1412)</f>
        <v>0</v>
      </c>
      <c r="U1413" s="40">
        <f t="shared" si="312"/>
        <v>0</v>
      </c>
      <c r="V1413" s="40">
        <f t="shared" si="312"/>
        <v>344318.17999999993</v>
      </c>
      <c r="W1413" s="80">
        <f t="shared" si="312"/>
        <v>7.0763201673247162E-3</v>
      </c>
      <c r="X1413" s="40">
        <f t="shared" si="312"/>
        <v>318434.38000000006</v>
      </c>
      <c r="Y1413" s="40">
        <f t="shared" si="312"/>
        <v>1125.1200000000001</v>
      </c>
      <c r="Z1413" s="40">
        <f t="shared" si="312"/>
        <v>319559.49999999971</v>
      </c>
    </row>
    <row r="1414" spans="1:26" s="5" customFormat="1" ht="15" x14ac:dyDescent="0.2">
      <c r="A1414" s="37">
        <v>1411</v>
      </c>
      <c r="B1414" s="177">
        <v>3.1</v>
      </c>
      <c r="C1414" s="177" t="s">
        <v>205</v>
      </c>
      <c r="D1414" s="37" t="s">
        <v>779</v>
      </c>
      <c r="E1414" s="66" t="s">
        <v>780</v>
      </c>
      <c r="F1414" s="66" t="s">
        <v>63</v>
      </c>
      <c r="G1414" s="38"/>
      <c r="H1414" s="46"/>
      <c r="I1414" s="67"/>
      <c r="J1414" s="77"/>
      <c r="K1414" s="78">
        <v>0</v>
      </c>
      <c r="L1414" s="78">
        <v>0</v>
      </c>
      <c r="M1414" s="78">
        <v>0</v>
      </c>
      <c r="N1414" s="78">
        <v>0</v>
      </c>
      <c r="O1414" s="78">
        <v>0</v>
      </c>
      <c r="P1414" s="78">
        <v>0</v>
      </c>
      <c r="Q1414" s="78">
        <v>0</v>
      </c>
      <c r="R1414" s="77">
        <v>468000</v>
      </c>
      <c r="S1414" s="77">
        <v>311556.19</v>
      </c>
      <c r="T1414" s="16">
        <v>0</v>
      </c>
      <c r="U1414" s="16">
        <v>0</v>
      </c>
      <c r="V1414" s="16">
        <f>ROUND(S1414+T1414+U1414,2)</f>
        <v>311556.19</v>
      </c>
      <c r="W1414" s="174">
        <f t="shared" ref="W1414:W1416" si="313">V1414/($V$1418)</f>
        <v>6.4030059364040878E-3</v>
      </c>
      <c r="X1414" s="75">
        <f t="shared" ref="X1414:X1416" si="314">ROUND(W1414*($X$1),2)</f>
        <v>288135.27</v>
      </c>
      <c r="Y1414" s="75">
        <f t="shared" ref="Y1414:Y1416" si="315">ROUND(W1414*$Y$2,2)</f>
        <v>1018.08</v>
      </c>
      <c r="Z1414" s="82">
        <f t="shared" ref="Z1414:Z1416" si="316">X1414+Y1414</f>
        <v>289153.35000000003</v>
      </c>
    </row>
    <row r="1415" spans="1:26" s="5" customFormat="1" ht="15" x14ac:dyDescent="0.2">
      <c r="A1415" s="37">
        <v>1412</v>
      </c>
      <c r="B1415" s="177">
        <v>3.2</v>
      </c>
      <c r="C1415" s="177" t="s">
        <v>205</v>
      </c>
      <c r="D1415" s="37" t="s">
        <v>779</v>
      </c>
      <c r="E1415" s="66" t="s">
        <v>781</v>
      </c>
      <c r="F1415" s="66" t="s">
        <v>63</v>
      </c>
      <c r="G1415" s="38"/>
      <c r="H1415" s="46"/>
      <c r="I1415" s="67"/>
      <c r="J1415" s="77"/>
      <c r="K1415" s="78">
        <v>0</v>
      </c>
      <c r="L1415" s="78">
        <v>0</v>
      </c>
      <c r="M1415" s="78">
        <v>0</v>
      </c>
      <c r="N1415" s="78">
        <v>0</v>
      </c>
      <c r="O1415" s="78">
        <v>0</v>
      </c>
      <c r="P1415" s="78">
        <v>0</v>
      </c>
      <c r="Q1415" s="78">
        <v>0</v>
      </c>
      <c r="R1415" s="77">
        <v>115000</v>
      </c>
      <c r="S1415" s="77">
        <v>76557.61</v>
      </c>
      <c r="T1415" s="16">
        <v>0</v>
      </c>
      <c r="U1415" s="16">
        <v>0</v>
      </c>
      <c r="V1415" s="16">
        <f>ROUND(S1415+T1415+U1415,2)</f>
        <v>76557.61</v>
      </c>
      <c r="W1415" s="174">
        <f t="shared" si="313"/>
        <v>1.5733881946203955E-3</v>
      </c>
      <c r="X1415" s="75">
        <f t="shared" si="314"/>
        <v>70802.47</v>
      </c>
      <c r="Y1415" s="75">
        <f t="shared" si="315"/>
        <v>250.17</v>
      </c>
      <c r="Z1415" s="82">
        <f t="shared" si="316"/>
        <v>71052.639999999999</v>
      </c>
    </row>
    <row r="1416" spans="1:26" s="5" customFormat="1" ht="15" x14ac:dyDescent="0.2">
      <c r="A1416" s="37">
        <v>1413</v>
      </c>
      <c r="B1416" s="177">
        <v>3.3</v>
      </c>
      <c r="C1416" s="177" t="s">
        <v>205</v>
      </c>
      <c r="D1416" s="37" t="s">
        <v>779</v>
      </c>
      <c r="E1416" s="66" t="s">
        <v>782</v>
      </c>
      <c r="F1416" s="66" t="s">
        <v>63</v>
      </c>
      <c r="G1416" s="38"/>
      <c r="H1416" s="46"/>
      <c r="I1416" s="67"/>
      <c r="J1416" s="77"/>
      <c r="K1416" s="78">
        <v>0</v>
      </c>
      <c r="L1416" s="78">
        <v>0</v>
      </c>
      <c r="M1416" s="78">
        <v>0</v>
      </c>
      <c r="N1416" s="78">
        <v>0</v>
      </c>
      <c r="O1416" s="78">
        <v>0</v>
      </c>
      <c r="P1416" s="78">
        <v>0</v>
      </c>
      <c r="Q1416" s="78">
        <v>0</v>
      </c>
      <c r="R1416" s="77">
        <v>120000</v>
      </c>
      <c r="S1416" s="77">
        <v>79886.2</v>
      </c>
      <c r="T1416" s="16">
        <v>0</v>
      </c>
      <c r="U1416" s="16">
        <v>0</v>
      </c>
      <c r="V1416" s="16">
        <f>ROUND(S1416+T1416+U1416,2)</f>
        <v>79886.2</v>
      </c>
      <c r="W1416" s="174">
        <f t="shared" si="313"/>
        <v>1.6417963412531274E-3</v>
      </c>
      <c r="X1416" s="75">
        <f t="shared" si="314"/>
        <v>73880.84</v>
      </c>
      <c r="Y1416" s="75">
        <f t="shared" si="315"/>
        <v>261.05</v>
      </c>
      <c r="Z1416" s="82">
        <f t="shared" si="316"/>
        <v>74141.89</v>
      </c>
    </row>
    <row r="1417" spans="1:26" s="5" customFormat="1" ht="15" x14ac:dyDescent="0.2">
      <c r="A1417" s="62">
        <v>1414</v>
      </c>
      <c r="B1417" s="62"/>
      <c r="C1417" s="62"/>
      <c r="D1417" s="62" t="s">
        <v>783</v>
      </c>
      <c r="E1417" s="70"/>
      <c r="F1417" s="70"/>
      <c r="G1417" s="49"/>
      <c r="H1417" s="50"/>
      <c r="I1417" s="71"/>
      <c r="J1417" s="39"/>
      <c r="K1417" s="40">
        <f>SUM(K1414:K1416)</f>
        <v>0</v>
      </c>
      <c r="L1417" s="40"/>
      <c r="M1417" s="54"/>
      <c r="N1417" s="49"/>
      <c r="O1417" s="49"/>
      <c r="P1417" s="59"/>
      <c r="Q1417" s="40">
        <f>SUM(Q1412:Q1416)</f>
        <v>0</v>
      </c>
      <c r="R1417" s="40">
        <f t="shared" ref="R1417:Z1417" si="317">SUM(R1414:R1416)</f>
        <v>703000</v>
      </c>
      <c r="S1417" s="40">
        <f>SUM(S1414:S1416)</f>
        <v>468000</v>
      </c>
      <c r="T1417" s="40">
        <f>SUM(T1414:T1416)</f>
        <v>0</v>
      </c>
      <c r="U1417" s="40">
        <f t="shared" si="317"/>
        <v>0</v>
      </c>
      <c r="V1417" s="40">
        <f t="shared" si="317"/>
        <v>468000</v>
      </c>
      <c r="W1417" s="80">
        <f>SUM(W1414:W1416)</f>
        <v>9.6181904722776115E-3</v>
      </c>
      <c r="X1417" s="40">
        <f t="shared" si="317"/>
        <v>432818.57999999996</v>
      </c>
      <c r="Y1417" s="40">
        <f t="shared" si="317"/>
        <v>1529.3</v>
      </c>
      <c r="Z1417" s="40">
        <f t="shared" si="317"/>
        <v>434347.88000000006</v>
      </c>
    </row>
    <row r="1418" spans="1:26" ht="15" x14ac:dyDescent="0.2">
      <c r="A1418" s="198"/>
      <c r="B1418" s="198"/>
      <c r="C1418" s="198"/>
      <c r="R1418" s="74">
        <f>ROUND(R295+R464+R633+R758+R769+R796+R809+R824+R839+R851+R865+R882+R922+R944+R1028+R1044+R1252+R1413+R784+R1417+R781,2)</f>
        <v>45073153.060000002</v>
      </c>
      <c r="S1418" s="74">
        <f>ROUND(S295+S464+S633+S758+S769+S796+S809+S824+S839+S851+S865+S882+S922+S944+S1028+S1044+S1252+S1413+S784+S1417+S781,2)</f>
        <v>44693319.609999999</v>
      </c>
      <c r="T1418" s="74">
        <f>ROUND(T295+T464+T633+T758+T769+T796+T809+T824+T839+T851+T865+T882+T922+T944+T1028+T1044+T1252+T1413+T784+T1417+T781,2)</f>
        <v>0</v>
      </c>
      <c r="U1418" s="74">
        <f>ROUND(U295+U464+U633+U758+U769+U796+U809+U824+U839+U851+U865+U882+U922+U944+U1028+U1044+U1252+U1413+U784+U1417+U781,2)</f>
        <v>3964481.66</v>
      </c>
      <c r="V1418" s="74">
        <f>ROUND(V295+V464+V633+V758+V769+V796+V809+V824+V839+V851+V865+V882+V922+V944+V1028+V1044+V1252+V1413+V784+V1417+V781,2)</f>
        <v>48657801.210000001</v>
      </c>
      <c r="W1418" s="81">
        <f t="shared" ref="W1418" si="318">W295+W464+W633+W758+W769+W796+W809+W824+W839+W851+W865+W882+W922+W944+W1028+W1044+W1252+W1413+W784+W1417+W781</f>
        <v>0.99999999999999989</v>
      </c>
      <c r="X1418" s="74">
        <f>ROUND(X295+X464+X633+X758+X769+X796+X809+X824+X839+X851+X865+X882+X922+X944+X1028+X1044+X1252+X1413+X784+X1417+X781,2)</f>
        <v>45000000</v>
      </c>
      <c r="Y1418" s="74">
        <f t="shared" ref="Y1418:Z1418" si="319">ROUND(Y295+Y464+Y633+Y758+Y769+Y796+Y809+Y824+Y839+Y851+Y865+Y882+Y922+Y944+Y1028+Y1044+Y1252+Y1413+Y784+Y1417+Y781,2)</f>
        <v>159000</v>
      </c>
      <c r="Z1418" s="74">
        <f t="shared" si="319"/>
        <v>45159000</v>
      </c>
    </row>
    <row r="1419" spans="1:26" x14ac:dyDescent="0.2">
      <c r="A1419" s="198"/>
      <c r="B1419" s="198"/>
      <c r="C1419" s="198"/>
      <c r="E1419" s="85"/>
    </row>
    <row r="1420" spans="1:26" x14ac:dyDescent="0.2">
      <c r="A1420" s="198"/>
      <c r="B1420" s="198"/>
      <c r="C1420" s="198"/>
      <c r="E1420" s="85"/>
    </row>
    <row r="1421" spans="1:26" x14ac:dyDescent="0.2">
      <c r="A1421" s="198"/>
      <c r="B1421" s="198"/>
      <c r="C1421" s="198"/>
      <c r="E1421" s="85"/>
    </row>
    <row r="1422" spans="1:26" x14ac:dyDescent="0.2">
      <c r="A1422" s="198"/>
      <c r="B1422" s="198"/>
      <c r="C1422" s="198"/>
      <c r="E1422" s="85"/>
    </row>
    <row r="1423" spans="1:26" x14ac:dyDescent="0.2">
      <c r="A1423" s="198"/>
      <c r="B1423" s="198"/>
      <c r="C1423" s="198"/>
      <c r="E1423" s="85"/>
    </row>
    <row r="1424" spans="1:26" x14ac:dyDescent="0.2">
      <c r="A1424" s="198"/>
      <c r="B1424" s="198"/>
      <c r="C1424" s="198"/>
      <c r="E1424" s="85"/>
    </row>
  </sheetData>
  <autoFilter ref="A3:Z1418" xr:uid="{00000000-0009-0000-0000-000003000000}">
    <sortState xmlns:xlrd2="http://schemas.microsoft.com/office/spreadsheetml/2017/richdata2" ref="A4:Z1418">
      <sortCondition ref="A3:A1418"/>
    </sortState>
  </autoFilter>
  <phoneticPr fontId="35" type="noConversion"/>
  <pageMargins left="0.7" right="0.7" top="0.75" bottom="0.75" header="0.3" footer="0.3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theme="8" tint="0.59999389629810485"/>
  </sheetPr>
  <dimension ref="A1:B2256"/>
  <sheetViews>
    <sheetView workbookViewId="0">
      <pane ySplit="4" topLeftCell="A25" activePane="bottomLeft" state="frozen"/>
      <selection activeCell="D27" sqref="D27"/>
      <selection pane="bottomLeft" activeCell="B25" sqref="B25"/>
    </sheetView>
  </sheetViews>
  <sheetFormatPr defaultColWidth="8.83203125" defaultRowHeight="12.75" x14ac:dyDescent="0.2"/>
  <cols>
    <col min="1" max="1" width="14.5" style="140" customWidth="1"/>
    <col min="2" max="2" width="61.5" style="140" bestFit="1" customWidth="1"/>
    <col min="3" max="3" width="9.1640625" style="140" customWidth="1"/>
    <col min="4" max="16384" width="8.83203125" style="140"/>
  </cols>
  <sheetData>
    <row r="1" spans="1:2" ht="15" x14ac:dyDescent="0.25">
      <c r="A1" s="139" t="s">
        <v>784</v>
      </c>
    </row>
    <row r="2" spans="1:2" x14ac:dyDescent="0.2">
      <c r="A2" s="141" t="s">
        <v>785</v>
      </c>
    </row>
    <row r="3" spans="1:2" ht="13.5" thickBot="1" x14ac:dyDescent="0.25">
      <c r="A3" s="142" t="s">
        <v>786</v>
      </c>
      <c r="B3" s="143"/>
    </row>
    <row r="4" spans="1:2" ht="15" x14ac:dyDescent="0.25">
      <c r="A4" s="144" t="s">
        <v>787</v>
      </c>
      <c r="B4" s="145" t="s">
        <v>788</v>
      </c>
    </row>
    <row r="5" spans="1:2" ht="15" x14ac:dyDescent="0.25">
      <c r="A5" s="111">
        <v>10130100</v>
      </c>
      <c r="B5" s="111" t="s">
        <v>789</v>
      </c>
    </row>
    <row r="6" spans="1:2" ht="15" x14ac:dyDescent="0.25">
      <c r="A6" s="111">
        <v>10130200</v>
      </c>
      <c r="B6" s="111" t="s">
        <v>790</v>
      </c>
    </row>
    <row r="7" spans="1:2" ht="15" x14ac:dyDescent="0.25">
      <c r="A7" s="111">
        <v>10130320</v>
      </c>
      <c r="B7" s="111" t="s">
        <v>791</v>
      </c>
    </row>
    <row r="8" spans="1:2" ht="15" x14ac:dyDescent="0.25">
      <c r="A8" s="111">
        <v>10130322</v>
      </c>
      <c r="B8" s="111" t="s">
        <v>792</v>
      </c>
    </row>
    <row r="9" spans="1:2" ht="15" x14ac:dyDescent="0.25">
      <c r="A9" s="111">
        <v>10130330</v>
      </c>
      <c r="B9" s="111" t="s">
        <v>793</v>
      </c>
    </row>
    <row r="10" spans="1:2" ht="15" x14ac:dyDescent="0.25">
      <c r="A10" s="111">
        <v>10130332</v>
      </c>
      <c r="B10" s="111" t="s">
        <v>794</v>
      </c>
    </row>
    <row r="11" spans="1:2" ht="15" x14ac:dyDescent="0.25">
      <c r="A11" s="111">
        <v>10130340</v>
      </c>
      <c r="B11" s="111" t="s">
        <v>795</v>
      </c>
    </row>
    <row r="12" spans="1:2" ht="15" x14ac:dyDescent="0.25">
      <c r="A12" s="111">
        <v>10130342</v>
      </c>
      <c r="B12" s="111" t="s">
        <v>796</v>
      </c>
    </row>
    <row r="13" spans="1:2" ht="15" x14ac:dyDescent="0.25">
      <c r="A13" s="111">
        <v>10130350</v>
      </c>
      <c r="B13" s="111" t="s">
        <v>797</v>
      </c>
    </row>
    <row r="14" spans="1:2" ht="15" x14ac:dyDescent="0.25">
      <c r="A14" s="111">
        <v>10130352</v>
      </c>
      <c r="B14" s="111" t="s">
        <v>798</v>
      </c>
    </row>
    <row r="15" spans="1:2" ht="15" x14ac:dyDescent="0.25">
      <c r="A15" s="111">
        <v>10130360</v>
      </c>
      <c r="B15" s="111" t="s">
        <v>799</v>
      </c>
    </row>
    <row r="16" spans="1:2" ht="15" x14ac:dyDescent="0.25">
      <c r="A16" s="111">
        <v>10130362</v>
      </c>
      <c r="B16" s="111" t="s">
        <v>800</v>
      </c>
    </row>
    <row r="17" spans="1:2" ht="15" x14ac:dyDescent="0.25">
      <c r="A17" s="111">
        <v>10130410</v>
      </c>
      <c r="B17" s="111" t="s">
        <v>801</v>
      </c>
    </row>
    <row r="18" spans="1:2" ht="15" x14ac:dyDescent="0.25">
      <c r="A18" s="111">
        <v>10130420</v>
      </c>
      <c r="B18" s="111" t="s">
        <v>802</v>
      </c>
    </row>
    <row r="19" spans="1:2" ht="15" x14ac:dyDescent="0.25">
      <c r="A19" s="111">
        <v>10130430</v>
      </c>
      <c r="B19" s="111" t="s">
        <v>803</v>
      </c>
    </row>
    <row r="20" spans="1:2" ht="15" x14ac:dyDescent="0.25">
      <c r="A20" s="111">
        <v>10130440</v>
      </c>
      <c r="B20" s="111" t="s">
        <v>804</v>
      </c>
    </row>
    <row r="21" spans="1:2" ht="15" x14ac:dyDescent="0.25">
      <c r="A21" s="111">
        <v>10130450</v>
      </c>
      <c r="B21" s="111" t="s">
        <v>805</v>
      </c>
    </row>
    <row r="22" spans="1:2" ht="15" x14ac:dyDescent="0.25">
      <c r="A22" s="111">
        <v>10130500</v>
      </c>
      <c r="B22" s="111" t="s">
        <v>806</v>
      </c>
    </row>
    <row r="23" spans="1:2" ht="15" x14ac:dyDescent="0.25">
      <c r="A23" s="111">
        <v>10130600</v>
      </c>
      <c r="B23" s="111" t="s">
        <v>807</v>
      </c>
    </row>
    <row r="24" spans="1:2" ht="15" x14ac:dyDescent="0.25">
      <c r="A24" s="111">
        <v>10130700</v>
      </c>
      <c r="B24" s="111" t="s">
        <v>808</v>
      </c>
    </row>
    <row r="25" spans="1:2" ht="15" x14ac:dyDescent="0.25">
      <c r="A25" s="111">
        <v>10130800</v>
      </c>
      <c r="B25" s="111" t="s">
        <v>809</v>
      </c>
    </row>
    <row r="26" spans="1:2" ht="15" x14ac:dyDescent="0.25">
      <c r="A26" s="111">
        <v>10130900</v>
      </c>
      <c r="B26" s="111" t="s">
        <v>810</v>
      </c>
    </row>
    <row r="27" spans="1:2" ht="15" x14ac:dyDescent="0.25">
      <c r="A27" s="111">
        <v>10131000</v>
      </c>
      <c r="B27" s="111" t="s">
        <v>811</v>
      </c>
    </row>
    <row r="28" spans="1:2" ht="15" x14ac:dyDescent="0.25">
      <c r="A28" s="111">
        <v>10131020</v>
      </c>
      <c r="B28" s="111" t="s">
        <v>812</v>
      </c>
    </row>
    <row r="29" spans="1:2" ht="15" x14ac:dyDescent="0.25">
      <c r="A29" s="111">
        <v>10131110</v>
      </c>
      <c r="B29" s="111" t="s">
        <v>813</v>
      </c>
    </row>
    <row r="30" spans="1:2" ht="15" x14ac:dyDescent="0.25">
      <c r="A30" s="111">
        <v>10131120</v>
      </c>
      <c r="B30" s="111" t="s">
        <v>814</v>
      </c>
    </row>
    <row r="31" spans="1:2" ht="15" x14ac:dyDescent="0.25">
      <c r="A31" s="111">
        <v>10131130</v>
      </c>
      <c r="B31" s="111" t="s">
        <v>815</v>
      </c>
    </row>
    <row r="32" spans="1:2" ht="15" x14ac:dyDescent="0.25">
      <c r="A32" s="111">
        <v>10131140</v>
      </c>
      <c r="B32" s="111" t="s">
        <v>816</v>
      </c>
    </row>
    <row r="33" spans="1:2" ht="15" x14ac:dyDescent="0.25">
      <c r="A33" s="111">
        <v>10131150</v>
      </c>
      <c r="B33" s="111" t="s">
        <v>817</v>
      </c>
    </row>
    <row r="34" spans="1:2" ht="15" x14ac:dyDescent="0.25">
      <c r="A34" s="111">
        <v>10131152</v>
      </c>
      <c r="B34" s="111" t="s">
        <v>818</v>
      </c>
    </row>
    <row r="35" spans="1:2" ht="15" x14ac:dyDescent="0.25">
      <c r="A35" s="111">
        <v>10131153</v>
      </c>
      <c r="B35" s="111" t="s">
        <v>819</v>
      </c>
    </row>
    <row r="36" spans="1:2" ht="15" x14ac:dyDescent="0.25">
      <c r="A36" s="111">
        <v>10131154</v>
      </c>
      <c r="B36" s="111" t="s">
        <v>820</v>
      </c>
    </row>
    <row r="37" spans="1:2" ht="15" x14ac:dyDescent="0.25">
      <c r="A37" s="111">
        <v>10132010</v>
      </c>
      <c r="B37" s="111" t="s">
        <v>821</v>
      </c>
    </row>
    <row r="38" spans="1:2" ht="15" x14ac:dyDescent="0.25">
      <c r="A38" s="111">
        <v>10133000</v>
      </c>
      <c r="B38" s="111" t="s">
        <v>822</v>
      </c>
    </row>
    <row r="39" spans="1:2" ht="15" x14ac:dyDescent="0.25">
      <c r="A39" s="111">
        <v>10133100</v>
      </c>
      <c r="B39" s="111" t="s">
        <v>823</v>
      </c>
    </row>
    <row r="40" spans="1:2" ht="15" x14ac:dyDescent="0.25">
      <c r="A40" s="111">
        <v>10133200</v>
      </c>
      <c r="B40" s="111" t="s">
        <v>824</v>
      </c>
    </row>
    <row r="41" spans="1:2" ht="15" x14ac:dyDescent="0.25">
      <c r="A41" s="111">
        <v>10133300</v>
      </c>
      <c r="B41" s="111" t="s">
        <v>825</v>
      </c>
    </row>
    <row r="42" spans="1:2" ht="15" x14ac:dyDescent="0.25">
      <c r="A42" s="111">
        <v>10133410</v>
      </c>
      <c r="B42" s="111" t="s">
        <v>826</v>
      </c>
    </row>
    <row r="43" spans="1:2" ht="15" x14ac:dyDescent="0.25">
      <c r="A43" s="111">
        <v>10133420</v>
      </c>
      <c r="B43" s="111" t="s">
        <v>827</v>
      </c>
    </row>
    <row r="44" spans="1:2" ht="15" x14ac:dyDescent="0.25">
      <c r="A44" s="111">
        <v>10133500</v>
      </c>
      <c r="B44" s="111" t="s">
        <v>828</v>
      </c>
    </row>
    <row r="45" spans="1:2" ht="15" x14ac:dyDescent="0.25">
      <c r="A45" s="111">
        <v>10133600</v>
      </c>
      <c r="B45" s="111" t="s">
        <v>829</v>
      </c>
    </row>
    <row r="46" spans="1:2" ht="15" x14ac:dyDescent="0.25">
      <c r="A46" s="111">
        <v>10133910</v>
      </c>
      <c r="B46" s="111" t="s">
        <v>830</v>
      </c>
    </row>
    <row r="47" spans="1:2" ht="15" x14ac:dyDescent="0.25">
      <c r="A47" s="111">
        <v>10133920</v>
      </c>
      <c r="B47" s="111" t="s">
        <v>831</v>
      </c>
    </row>
    <row r="48" spans="1:2" ht="15" x14ac:dyDescent="0.25">
      <c r="A48" s="111">
        <v>10133930</v>
      </c>
      <c r="B48" s="111" t="s">
        <v>832</v>
      </c>
    </row>
    <row r="49" spans="1:2" ht="15" x14ac:dyDescent="0.25">
      <c r="A49" s="111">
        <v>10133950</v>
      </c>
      <c r="B49" s="111" t="s">
        <v>833</v>
      </c>
    </row>
    <row r="50" spans="1:2" ht="15" x14ac:dyDescent="0.25">
      <c r="A50" s="111">
        <v>10134010</v>
      </c>
      <c r="B50" s="111" t="s">
        <v>834</v>
      </c>
    </row>
    <row r="51" spans="1:2" ht="15" x14ac:dyDescent="0.25">
      <c r="A51" s="111">
        <v>10134100</v>
      </c>
      <c r="B51" s="111" t="s">
        <v>835</v>
      </c>
    </row>
    <row r="52" spans="1:2" ht="15" x14ac:dyDescent="0.25">
      <c r="A52" s="111">
        <v>10134200</v>
      </c>
      <c r="B52" s="111" t="s">
        <v>836</v>
      </c>
    </row>
    <row r="53" spans="1:2" ht="15" x14ac:dyDescent="0.25">
      <c r="A53" s="111">
        <v>10134300</v>
      </c>
      <c r="B53" s="111" t="s">
        <v>837</v>
      </c>
    </row>
    <row r="54" spans="1:2" ht="15" x14ac:dyDescent="0.25">
      <c r="A54" s="111">
        <v>10134400</v>
      </c>
      <c r="B54" s="111" t="s">
        <v>838</v>
      </c>
    </row>
    <row r="55" spans="1:2" ht="15" x14ac:dyDescent="0.25">
      <c r="A55" s="111">
        <v>10134500</v>
      </c>
      <c r="B55" s="111" t="s">
        <v>839</v>
      </c>
    </row>
    <row r="56" spans="1:2" ht="15" x14ac:dyDescent="0.25">
      <c r="A56" s="111">
        <v>10134600</v>
      </c>
      <c r="B56" s="111" t="s">
        <v>840</v>
      </c>
    </row>
    <row r="57" spans="1:2" ht="15" x14ac:dyDescent="0.25">
      <c r="A57" s="111">
        <v>10134700</v>
      </c>
      <c r="B57" s="111" t="s">
        <v>841</v>
      </c>
    </row>
    <row r="58" spans="1:2" ht="15" x14ac:dyDescent="0.25">
      <c r="A58" s="111">
        <v>10134800</v>
      </c>
      <c r="B58" s="111" t="s">
        <v>842</v>
      </c>
    </row>
    <row r="59" spans="1:2" ht="15" x14ac:dyDescent="0.25">
      <c r="A59" s="111">
        <v>10135100</v>
      </c>
      <c r="B59" s="111" t="s">
        <v>843</v>
      </c>
    </row>
    <row r="60" spans="1:2" ht="15" x14ac:dyDescent="0.25">
      <c r="A60" s="111">
        <v>10135200</v>
      </c>
      <c r="B60" s="111" t="s">
        <v>844</v>
      </c>
    </row>
    <row r="61" spans="1:2" ht="15" x14ac:dyDescent="0.25">
      <c r="A61" s="111">
        <v>10135220</v>
      </c>
      <c r="B61" s="111" t="s">
        <v>845</v>
      </c>
    </row>
    <row r="62" spans="1:2" ht="15" x14ac:dyDescent="0.25">
      <c r="A62" s="111">
        <v>10135320</v>
      </c>
      <c r="B62" s="111" t="s">
        <v>846</v>
      </c>
    </row>
    <row r="63" spans="1:2" ht="15" x14ac:dyDescent="0.25">
      <c r="A63" s="111">
        <v>10135322</v>
      </c>
      <c r="B63" s="111" t="s">
        <v>847</v>
      </c>
    </row>
    <row r="64" spans="1:2" ht="15" x14ac:dyDescent="0.25">
      <c r="A64" s="111">
        <v>10135330</v>
      </c>
      <c r="B64" s="111" t="s">
        <v>848</v>
      </c>
    </row>
    <row r="65" spans="1:2" ht="15" x14ac:dyDescent="0.25">
      <c r="A65" s="111">
        <v>10135332</v>
      </c>
      <c r="B65" s="111" t="s">
        <v>794</v>
      </c>
    </row>
    <row r="66" spans="1:2" ht="15" x14ac:dyDescent="0.25">
      <c r="A66" s="111">
        <v>10135340</v>
      </c>
      <c r="B66" s="111" t="s">
        <v>849</v>
      </c>
    </row>
    <row r="67" spans="1:2" ht="15" x14ac:dyDescent="0.25">
      <c r="A67" s="111">
        <v>10135342</v>
      </c>
      <c r="B67" s="111" t="s">
        <v>850</v>
      </c>
    </row>
    <row r="68" spans="1:2" ht="15" x14ac:dyDescent="0.25">
      <c r="A68" s="111">
        <v>10135350</v>
      </c>
      <c r="B68" s="111" t="s">
        <v>851</v>
      </c>
    </row>
    <row r="69" spans="1:2" ht="15" x14ac:dyDescent="0.25">
      <c r="A69" s="111">
        <v>10135352</v>
      </c>
      <c r="B69" s="111" t="s">
        <v>852</v>
      </c>
    </row>
    <row r="70" spans="1:2" ht="15" x14ac:dyDescent="0.25">
      <c r="A70" s="111">
        <v>10135420</v>
      </c>
      <c r="B70" s="111" t="s">
        <v>853</v>
      </c>
    </row>
    <row r="71" spans="1:2" ht="15" x14ac:dyDescent="0.25">
      <c r="A71" s="111">
        <v>10135430</v>
      </c>
      <c r="B71" s="111" t="s">
        <v>854</v>
      </c>
    </row>
    <row r="72" spans="1:2" ht="15" x14ac:dyDescent="0.25">
      <c r="A72" s="111">
        <v>10135440</v>
      </c>
      <c r="B72" s="111" t="s">
        <v>855</v>
      </c>
    </row>
    <row r="73" spans="1:2" ht="15" x14ac:dyDescent="0.25">
      <c r="A73" s="111">
        <v>10135450</v>
      </c>
      <c r="B73" s="111" t="s">
        <v>856</v>
      </c>
    </row>
    <row r="74" spans="1:2" ht="15" x14ac:dyDescent="0.25">
      <c r="A74" s="111">
        <v>10135520</v>
      </c>
      <c r="B74" s="111" t="s">
        <v>857</v>
      </c>
    </row>
    <row r="75" spans="1:2" ht="15" x14ac:dyDescent="0.25">
      <c r="A75" s="111">
        <v>10135530</v>
      </c>
      <c r="B75" s="111" t="s">
        <v>858</v>
      </c>
    </row>
    <row r="76" spans="1:2" ht="15" x14ac:dyDescent="0.25">
      <c r="A76" s="111">
        <v>10135540</v>
      </c>
      <c r="B76" s="111" t="s">
        <v>859</v>
      </c>
    </row>
    <row r="77" spans="1:2" ht="15" x14ac:dyDescent="0.25">
      <c r="A77" s="111">
        <v>10135550</v>
      </c>
      <c r="B77" s="111" t="s">
        <v>860</v>
      </c>
    </row>
    <row r="78" spans="1:2" ht="15" x14ac:dyDescent="0.25">
      <c r="A78" s="111">
        <v>10135560</v>
      </c>
      <c r="B78" s="111" t="s">
        <v>861</v>
      </c>
    </row>
    <row r="79" spans="1:2" ht="15" x14ac:dyDescent="0.25">
      <c r="A79" s="111">
        <v>10136000</v>
      </c>
      <c r="B79" s="111" t="s">
        <v>862</v>
      </c>
    </row>
    <row r="80" spans="1:2" ht="15" x14ac:dyDescent="0.25">
      <c r="A80" s="111">
        <v>10136110</v>
      </c>
      <c r="B80" s="111" t="s">
        <v>863</v>
      </c>
    </row>
    <row r="81" spans="1:2" ht="15" x14ac:dyDescent="0.25">
      <c r="A81" s="111">
        <v>10136200</v>
      </c>
      <c r="B81" s="111" t="s">
        <v>864</v>
      </c>
    </row>
    <row r="82" spans="1:2" ht="15" x14ac:dyDescent="0.25">
      <c r="A82" s="111">
        <v>10136300</v>
      </c>
      <c r="B82" s="111" t="s">
        <v>865</v>
      </c>
    </row>
    <row r="83" spans="1:2" ht="15" x14ac:dyDescent="0.25">
      <c r="A83" s="111">
        <v>10136400</v>
      </c>
      <c r="B83" s="111" t="s">
        <v>866</v>
      </c>
    </row>
    <row r="84" spans="1:2" ht="15" x14ac:dyDescent="0.25">
      <c r="A84" s="111">
        <v>10136500</v>
      </c>
      <c r="B84" s="111" t="s">
        <v>867</v>
      </c>
    </row>
    <row r="85" spans="1:2" ht="15" x14ac:dyDescent="0.25">
      <c r="A85" s="111">
        <v>10137000</v>
      </c>
      <c r="B85" s="111" t="s">
        <v>868</v>
      </c>
    </row>
    <row r="86" spans="1:2" ht="15" x14ac:dyDescent="0.25">
      <c r="A86" s="111">
        <v>10137110</v>
      </c>
      <c r="B86" s="111" t="s">
        <v>869</v>
      </c>
    </row>
    <row r="87" spans="1:2" ht="15" x14ac:dyDescent="0.25">
      <c r="A87" s="111">
        <v>10137120</v>
      </c>
      <c r="B87" s="111" t="s">
        <v>870</v>
      </c>
    </row>
    <row r="88" spans="1:2" ht="15" x14ac:dyDescent="0.25">
      <c r="A88" s="111">
        <v>10138000</v>
      </c>
      <c r="B88" s="111" t="s">
        <v>871</v>
      </c>
    </row>
    <row r="89" spans="1:2" ht="15" x14ac:dyDescent="0.25">
      <c r="A89" s="111">
        <v>10138100</v>
      </c>
      <c r="B89" s="111" t="s">
        <v>872</v>
      </c>
    </row>
    <row r="90" spans="1:2" ht="15" x14ac:dyDescent="0.25">
      <c r="A90" s="111">
        <v>10138200</v>
      </c>
      <c r="B90" s="111" t="s">
        <v>873</v>
      </c>
    </row>
    <row r="91" spans="1:2" ht="15" x14ac:dyDescent="0.25">
      <c r="A91" s="111">
        <v>10138910</v>
      </c>
      <c r="B91" s="111" t="s">
        <v>874</v>
      </c>
    </row>
    <row r="92" spans="1:2" ht="15" x14ac:dyDescent="0.25">
      <c r="A92" s="111">
        <v>10138920</v>
      </c>
      <c r="B92" s="111" t="s">
        <v>875</v>
      </c>
    </row>
    <row r="93" spans="1:2" ht="15" x14ac:dyDescent="0.25">
      <c r="A93" s="111">
        <v>10138930</v>
      </c>
      <c r="B93" s="111" t="s">
        <v>876</v>
      </c>
    </row>
    <row r="94" spans="1:2" ht="15" x14ac:dyDescent="0.25">
      <c r="A94" s="111">
        <v>10138940</v>
      </c>
      <c r="B94" s="111" t="s">
        <v>877</v>
      </c>
    </row>
    <row r="95" spans="1:2" ht="15" x14ac:dyDescent="0.25">
      <c r="A95" s="111">
        <v>10139000</v>
      </c>
      <c r="B95" s="111" t="s">
        <v>878</v>
      </c>
    </row>
    <row r="96" spans="1:2" ht="15" x14ac:dyDescent="0.25">
      <c r="A96" s="111">
        <v>10139100</v>
      </c>
      <c r="B96" s="111" t="s">
        <v>879</v>
      </c>
    </row>
    <row r="97" spans="1:2" ht="15" x14ac:dyDescent="0.25">
      <c r="A97" s="111">
        <v>10139200</v>
      </c>
      <c r="B97" s="111" t="s">
        <v>880</v>
      </c>
    </row>
    <row r="98" spans="1:2" ht="15" x14ac:dyDescent="0.25">
      <c r="A98" s="111">
        <v>10139300</v>
      </c>
      <c r="B98" s="111" t="s">
        <v>881</v>
      </c>
    </row>
    <row r="99" spans="1:2" ht="15" x14ac:dyDescent="0.25">
      <c r="A99" s="111">
        <v>10139400</v>
      </c>
      <c r="B99" s="111" t="s">
        <v>882</v>
      </c>
    </row>
    <row r="100" spans="1:2" ht="15" x14ac:dyDescent="0.25">
      <c r="A100" s="111">
        <v>10139500</v>
      </c>
      <c r="B100" s="111" t="s">
        <v>883</v>
      </c>
    </row>
    <row r="101" spans="1:2" ht="15" x14ac:dyDescent="0.25">
      <c r="A101" s="111">
        <v>10139600</v>
      </c>
      <c r="B101" s="111" t="s">
        <v>884</v>
      </c>
    </row>
    <row r="102" spans="1:2" ht="15" x14ac:dyDescent="0.25">
      <c r="A102" s="111">
        <v>10139700</v>
      </c>
      <c r="B102" s="111" t="s">
        <v>885</v>
      </c>
    </row>
    <row r="103" spans="1:2" ht="15" x14ac:dyDescent="0.25">
      <c r="A103" s="111">
        <v>10139800</v>
      </c>
      <c r="B103" s="111" t="s">
        <v>886</v>
      </c>
    </row>
    <row r="104" spans="1:2" ht="15" x14ac:dyDescent="0.25">
      <c r="A104" s="111">
        <v>10190000</v>
      </c>
      <c r="B104" s="111" t="s">
        <v>887</v>
      </c>
    </row>
    <row r="105" spans="1:2" ht="15" x14ac:dyDescent="0.25">
      <c r="A105" s="111">
        <v>10230100</v>
      </c>
      <c r="B105" s="111" t="s">
        <v>888</v>
      </c>
    </row>
    <row r="106" spans="1:2" ht="15" x14ac:dyDescent="0.25">
      <c r="A106" s="111">
        <v>10230320</v>
      </c>
      <c r="B106" s="111" t="s">
        <v>889</v>
      </c>
    </row>
    <row r="107" spans="1:2" ht="15" x14ac:dyDescent="0.25">
      <c r="A107" s="111">
        <v>10230330</v>
      </c>
      <c r="B107" s="111" t="s">
        <v>890</v>
      </c>
    </row>
    <row r="108" spans="1:2" ht="15" x14ac:dyDescent="0.25">
      <c r="A108" s="111">
        <v>10230340</v>
      </c>
      <c r="B108" s="111" t="s">
        <v>891</v>
      </c>
    </row>
    <row r="109" spans="1:2" ht="15" x14ac:dyDescent="0.25">
      <c r="A109" s="111">
        <v>10230350</v>
      </c>
      <c r="B109" s="111" t="s">
        <v>892</v>
      </c>
    </row>
    <row r="110" spans="1:2" ht="15" x14ac:dyDescent="0.25">
      <c r="A110" s="111">
        <v>10230360</v>
      </c>
      <c r="B110" s="111" t="s">
        <v>893</v>
      </c>
    </row>
    <row r="111" spans="1:2" ht="15" x14ac:dyDescent="0.25">
      <c r="A111" s="111">
        <v>10230410</v>
      </c>
      <c r="B111" s="111" t="s">
        <v>894</v>
      </c>
    </row>
    <row r="112" spans="1:2" ht="15" x14ac:dyDescent="0.25">
      <c r="A112" s="111">
        <v>10230420</v>
      </c>
      <c r="B112" s="111" t="s">
        <v>895</v>
      </c>
    </row>
    <row r="113" spans="1:2" ht="15" x14ac:dyDescent="0.25">
      <c r="A113" s="111">
        <v>10230430</v>
      </c>
      <c r="B113" s="111" t="s">
        <v>896</v>
      </c>
    </row>
    <row r="114" spans="1:2" ht="15" x14ac:dyDescent="0.25">
      <c r="A114" s="111">
        <v>10230440</v>
      </c>
      <c r="B114" s="111" t="s">
        <v>897</v>
      </c>
    </row>
    <row r="115" spans="1:2" ht="15" x14ac:dyDescent="0.25">
      <c r="A115" s="111">
        <v>10230450</v>
      </c>
      <c r="B115" s="111" t="s">
        <v>898</v>
      </c>
    </row>
    <row r="116" spans="1:2" ht="15" x14ac:dyDescent="0.25">
      <c r="A116" s="111">
        <v>10230500</v>
      </c>
      <c r="B116" s="111" t="s">
        <v>899</v>
      </c>
    </row>
    <row r="117" spans="1:2" ht="15" x14ac:dyDescent="0.25">
      <c r="A117" s="111">
        <v>10230600</v>
      </c>
      <c r="B117" s="111" t="s">
        <v>900</v>
      </c>
    </row>
    <row r="118" spans="1:2" ht="15" x14ac:dyDescent="0.25">
      <c r="A118" s="111">
        <v>10230900</v>
      </c>
      <c r="B118" s="111" t="s">
        <v>901</v>
      </c>
    </row>
    <row r="119" spans="1:2" ht="15" x14ac:dyDescent="0.25">
      <c r="A119" s="111">
        <v>10231000</v>
      </c>
      <c r="B119" s="111" t="s">
        <v>902</v>
      </c>
    </row>
    <row r="120" spans="1:2" ht="15" x14ac:dyDescent="0.25">
      <c r="A120" s="111">
        <v>10231120</v>
      </c>
      <c r="B120" s="111" t="s">
        <v>903</v>
      </c>
    </row>
    <row r="121" spans="1:2" ht="15" x14ac:dyDescent="0.25">
      <c r="A121" s="111">
        <v>10232010</v>
      </c>
      <c r="B121" s="111" t="s">
        <v>904</v>
      </c>
    </row>
    <row r="122" spans="1:2" ht="15" x14ac:dyDescent="0.25">
      <c r="A122" s="111">
        <v>10233000</v>
      </c>
      <c r="B122" s="111" t="s">
        <v>905</v>
      </c>
    </row>
    <row r="123" spans="1:2" ht="15" x14ac:dyDescent="0.25">
      <c r="A123" s="111">
        <v>10233100</v>
      </c>
      <c r="B123" s="111" t="s">
        <v>906</v>
      </c>
    </row>
    <row r="124" spans="1:2" ht="15" x14ac:dyDescent="0.25">
      <c r="A124" s="111">
        <v>10233300</v>
      </c>
      <c r="B124" s="111" t="s">
        <v>907</v>
      </c>
    </row>
    <row r="125" spans="1:2" ht="15" x14ac:dyDescent="0.25">
      <c r="A125" s="111">
        <v>10233410</v>
      </c>
      <c r="B125" s="111" t="s">
        <v>908</v>
      </c>
    </row>
    <row r="126" spans="1:2" ht="15" x14ac:dyDescent="0.25">
      <c r="A126" s="111">
        <v>10233420</v>
      </c>
      <c r="B126" s="111" t="s">
        <v>909</v>
      </c>
    </row>
    <row r="127" spans="1:2" ht="15" x14ac:dyDescent="0.25">
      <c r="A127" s="111">
        <v>10233500</v>
      </c>
      <c r="B127" s="111" t="s">
        <v>910</v>
      </c>
    </row>
    <row r="128" spans="1:2" ht="15" x14ac:dyDescent="0.25">
      <c r="A128" s="111">
        <v>10233950</v>
      </c>
      <c r="B128" s="111" t="s">
        <v>911</v>
      </c>
    </row>
    <row r="129" spans="1:2" ht="15" x14ac:dyDescent="0.25">
      <c r="A129" s="111">
        <v>10234010</v>
      </c>
      <c r="B129" s="111" t="s">
        <v>912</v>
      </c>
    </row>
    <row r="130" spans="1:2" ht="15" x14ac:dyDescent="0.25">
      <c r="A130" s="111">
        <v>10234100</v>
      </c>
      <c r="B130" s="111" t="s">
        <v>913</v>
      </c>
    </row>
    <row r="131" spans="1:2" ht="15" x14ac:dyDescent="0.25">
      <c r="A131" s="111">
        <v>10234200</v>
      </c>
      <c r="B131" s="111" t="s">
        <v>914</v>
      </c>
    </row>
    <row r="132" spans="1:2" ht="15" x14ac:dyDescent="0.25">
      <c r="A132" s="111">
        <v>10234300</v>
      </c>
      <c r="B132" s="111" t="s">
        <v>915</v>
      </c>
    </row>
    <row r="133" spans="1:2" ht="15" x14ac:dyDescent="0.25">
      <c r="A133" s="111">
        <v>10234400</v>
      </c>
      <c r="B133" s="111" t="s">
        <v>916</v>
      </c>
    </row>
    <row r="134" spans="1:2" ht="15" x14ac:dyDescent="0.25">
      <c r="A134" s="111">
        <v>10234500</v>
      </c>
      <c r="B134" s="111" t="s">
        <v>917</v>
      </c>
    </row>
    <row r="135" spans="1:2" ht="15" x14ac:dyDescent="0.25">
      <c r="A135" s="111">
        <v>10234600</v>
      </c>
      <c r="B135" s="111" t="s">
        <v>918</v>
      </c>
    </row>
    <row r="136" spans="1:2" ht="15" x14ac:dyDescent="0.25">
      <c r="A136" s="111">
        <v>10234700</v>
      </c>
      <c r="B136" s="111" t="s">
        <v>919</v>
      </c>
    </row>
    <row r="137" spans="1:2" ht="15" x14ac:dyDescent="0.25">
      <c r="A137" s="111">
        <v>10300000</v>
      </c>
      <c r="B137" s="111" t="s">
        <v>920</v>
      </c>
    </row>
    <row r="138" spans="1:2" ht="15" x14ac:dyDescent="0.25">
      <c r="A138" s="111">
        <v>10400000</v>
      </c>
      <c r="B138" s="111" t="s">
        <v>921</v>
      </c>
    </row>
    <row r="139" spans="1:2" ht="15" x14ac:dyDescent="0.25">
      <c r="A139" s="111">
        <v>10630100</v>
      </c>
      <c r="B139" s="111" t="s">
        <v>922</v>
      </c>
    </row>
    <row r="140" spans="1:2" ht="15" x14ac:dyDescent="0.25">
      <c r="A140" s="111">
        <v>10630200</v>
      </c>
      <c r="B140" s="111" t="s">
        <v>923</v>
      </c>
    </row>
    <row r="141" spans="1:2" ht="15" x14ac:dyDescent="0.25">
      <c r="A141" s="111">
        <v>10630320</v>
      </c>
      <c r="B141" s="111" t="s">
        <v>924</v>
      </c>
    </row>
    <row r="142" spans="1:2" ht="15" x14ac:dyDescent="0.25">
      <c r="A142" s="111">
        <v>10630322</v>
      </c>
      <c r="B142" s="111" t="s">
        <v>925</v>
      </c>
    </row>
    <row r="143" spans="1:2" ht="15" x14ac:dyDescent="0.25">
      <c r="A143" s="111">
        <v>10630330</v>
      </c>
      <c r="B143" s="111" t="s">
        <v>926</v>
      </c>
    </row>
    <row r="144" spans="1:2" ht="15" x14ac:dyDescent="0.25">
      <c r="A144" s="111">
        <v>10630332</v>
      </c>
      <c r="B144" s="111" t="s">
        <v>927</v>
      </c>
    </row>
    <row r="145" spans="1:2" ht="15" x14ac:dyDescent="0.25">
      <c r="A145" s="111">
        <v>10630340</v>
      </c>
      <c r="B145" s="111" t="s">
        <v>928</v>
      </c>
    </row>
    <row r="146" spans="1:2" ht="15" x14ac:dyDescent="0.25">
      <c r="A146" s="111">
        <v>10630342</v>
      </c>
      <c r="B146" s="111" t="s">
        <v>929</v>
      </c>
    </row>
    <row r="147" spans="1:2" ht="15" x14ac:dyDescent="0.25">
      <c r="A147" s="111">
        <v>10630350</v>
      </c>
      <c r="B147" s="111" t="s">
        <v>930</v>
      </c>
    </row>
    <row r="148" spans="1:2" ht="15" x14ac:dyDescent="0.25">
      <c r="A148" s="111">
        <v>10630352</v>
      </c>
      <c r="B148" s="111" t="s">
        <v>931</v>
      </c>
    </row>
    <row r="149" spans="1:2" ht="15" x14ac:dyDescent="0.25">
      <c r="A149" s="111">
        <v>10630360</v>
      </c>
      <c r="B149" s="111" t="s">
        <v>932</v>
      </c>
    </row>
    <row r="150" spans="1:2" ht="15" x14ac:dyDescent="0.25">
      <c r="A150" s="111">
        <v>10630362</v>
      </c>
      <c r="B150" s="111" t="s">
        <v>933</v>
      </c>
    </row>
    <row r="151" spans="1:2" ht="15" x14ac:dyDescent="0.25">
      <c r="A151" s="111">
        <v>10630410</v>
      </c>
      <c r="B151" s="111" t="s">
        <v>934</v>
      </c>
    </row>
    <row r="152" spans="1:2" ht="15" x14ac:dyDescent="0.25">
      <c r="A152" s="111">
        <v>10630420</v>
      </c>
      <c r="B152" s="111" t="s">
        <v>935</v>
      </c>
    </row>
    <row r="153" spans="1:2" ht="15" x14ac:dyDescent="0.25">
      <c r="A153" s="111">
        <v>10630430</v>
      </c>
      <c r="B153" s="111" t="s">
        <v>936</v>
      </c>
    </row>
    <row r="154" spans="1:2" ht="15" x14ac:dyDescent="0.25">
      <c r="A154" s="111">
        <v>10630440</v>
      </c>
      <c r="B154" s="111" t="s">
        <v>937</v>
      </c>
    </row>
    <row r="155" spans="1:2" ht="15" x14ac:dyDescent="0.25">
      <c r="A155" s="111">
        <v>10630450</v>
      </c>
      <c r="B155" s="111" t="s">
        <v>938</v>
      </c>
    </row>
    <row r="156" spans="1:2" ht="15" x14ac:dyDescent="0.25">
      <c r="A156" s="111">
        <v>10630500</v>
      </c>
      <c r="B156" s="111" t="s">
        <v>939</v>
      </c>
    </row>
    <row r="157" spans="1:2" ht="15" x14ac:dyDescent="0.25">
      <c r="A157" s="111">
        <v>10630600</v>
      </c>
      <c r="B157" s="111" t="s">
        <v>940</v>
      </c>
    </row>
    <row r="158" spans="1:2" ht="15" x14ac:dyDescent="0.25">
      <c r="A158" s="111">
        <v>10630700</v>
      </c>
      <c r="B158" s="111" t="s">
        <v>941</v>
      </c>
    </row>
    <row r="159" spans="1:2" ht="15" x14ac:dyDescent="0.25">
      <c r="A159" s="111">
        <v>10630800</v>
      </c>
      <c r="B159" s="111" t="s">
        <v>942</v>
      </c>
    </row>
    <row r="160" spans="1:2" ht="15" x14ac:dyDescent="0.25">
      <c r="A160" s="111">
        <v>10630900</v>
      </c>
      <c r="B160" s="111" t="s">
        <v>943</v>
      </c>
    </row>
    <row r="161" spans="1:2" ht="15" x14ac:dyDescent="0.25">
      <c r="A161" s="111">
        <v>10631000</v>
      </c>
      <c r="B161" s="111" t="s">
        <v>944</v>
      </c>
    </row>
    <row r="162" spans="1:2" ht="15" x14ac:dyDescent="0.25">
      <c r="A162" s="111">
        <v>10631020</v>
      </c>
      <c r="B162" s="111" t="s">
        <v>945</v>
      </c>
    </row>
    <row r="163" spans="1:2" ht="15" x14ac:dyDescent="0.25">
      <c r="A163" s="111">
        <v>10631110</v>
      </c>
      <c r="B163" s="111" t="s">
        <v>946</v>
      </c>
    </row>
    <row r="164" spans="1:2" ht="15" x14ac:dyDescent="0.25">
      <c r="A164" s="111">
        <v>10631120</v>
      </c>
      <c r="B164" s="111" t="s">
        <v>947</v>
      </c>
    </row>
    <row r="165" spans="1:2" ht="15" x14ac:dyDescent="0.25">
      <c r="A165" s="111">
        <v>10631130</v>
      </c>
      <c r="B165" s="111" t="s">
        <v>948</v>
      </c>
    </row>
    <row r="166" spans="1:2" ht="15" x14ac:dyDescent="0.25">
      <c r="A166" s="111">
        <v>10631140</v>
      </c>
      <c r="B166" s="111" t="s">
        <v>949</v>
      </c>
    </row>
    <row r="167" spans="1:2" ht="15" x14ac:dyDescent="0.25">
      <c r="A167" s="111">
        <v>10631150</v>
      </c>
      <c r="B167" s="111" t="s">
        <v>950</v>
      </c>
    </row>
    <row r="168" spans="1:2" ht="15" x14ac:dyDescent="0.25">
      <c r="A168" s="111">
        <v>10631152</v>
      </c>
      <c r="B168" s="111" t="s">
        <v>951</v>
      </c>
    </row>
    <row r="169" spans="1:2" ht="15" x14ac:dyDescent="0.25">
      <c r="A169" s="111">
        <v>10631153</v>
      </c>
      <c r="B169" s="111" t="s">
        <v>952</v>
      </c>
    </row>
    <row r="170" spans="1:2" ht="15" x14ac:dyDescent="0.25">
      <c r="A170" s="111">
        <v>10631154</v>
      </c>
      <c r="B170" s="111" t="s">
        <v>953</v>
      </c>
    </row>
    <row r="171" spans="1:2" ht="15" x14ac:dyDescent="0.25">
      <c r="A171" s="111">
        <v>10632010</v>
      </c>
      <c r="B171" s="111" t="s">
        <v>954</v>
      </c>
    </row>
    <row r="172" spans="1:2" ht="15" x14ac:dyDescent="0.25">
      <c r="A172" s="111">
        <v>10633000</v>
      </c>
      <c r="B172" s="111" t="s">
        <v>955</v>
      </c>
    </row>
    <row r="173" spans="1:2" ht="15" x14ac:dyDescent="0.25">
      <c r="A173" s="111">
        <v>10633100</v>
      </c>
      <c r="B173" s="111" t="s">
        <v>956</v>
      </c>
    </row>
    <row r="174" spans="1:2" ht="15" x14ac:dyDescent="0.25">
      <c r="A174" s="111">
        <v>10633200</v>
      </c>
      <c r="B174" s="111" t="s">
        <v>957</v>
      </c>
    </row>
    <row r="175" spans="1:2" ht="15" x14ac:dyDescent="0.25">
      <c r="A175" s="111">
        <v>10633300</v>
      </c>
      <c r="B175" s="111" t="s">
        <v>958</v>
      </c>
    </row>
    <row r="176" spans="1:2" ht="15" x14ac:dyDescent="0.25">
      <c r="A176" s="111">
        <v>10633410</v>
      </c>
      <c r="B176" s="111" t="s">
        <v>959</v>
      </c>
    </row>
    <row r="177" spans="1:2" ht="15" x14ac:dyDescent="0.25">
      <c r="A177" s="111">
        <v>10633420</v>
      </c>
      <c r="B177" s="111" t="s">
        <v>960</v>
      </c>
    </row>
    <row r="178" spans="1:2" ht="15" x14ac:dyDescent="0.25">
      <c r="A178" s="111">
        <v>10633500</v>
      </c>
      <c r="B178" s="111" t="s">
        <v>961</v>
      </c>
    </row>
    <row r="179" spans="1:2" ht="15" x14ac:dyDescent="0.25">
      <c r="A179" s="111">
        <v>10633600</v>
      </c>
      <c r="B179" s="111" t="s">
        <v>962</v>
      </c>
    </row>
    <row r="180" spans="1:2" ht="15" x14ac:dyDescent="0.25">
      <c r="A180" s="111">
        <v>10633910</v>
      </c>
      <c r="B180" s="111" t="s">
        <v>963</v>
      </c>
    </row>
    <row r="181" spans="1:2" ht="15" x14ac:dyDescent="0.25">
      <c r="A181" s="111">
        <v>10633920</v>
      </c>
      <c r="B181" s="111" t="s">
        <v>964</v>
      </c>
    </row>
    <row r="182" spans="1:2" ht="15" x14ac:dyDescent="0.25">
      <c r="A182" s="111">
        <v>10633930</v>
      </c>
      <c r="B182" s="111" t="s">
        <v>965</v>
      </c>
    </row>
    <row r="183" spans="1:2" ht="15" x14ac:dyDescent="0.25">
      <c r="A183" s="111">
        <v>10633950</v>
      </c>
      <c r="B183" s="111" t="s">
        <v>966</v>
      </c>
    </row>
    <row r="184" spans="1:2" ht="15" x14ac:dyDescent="0.25">
      <c r="A184" s="111">
        <v>10634010</v>
      </c>
      <c r="B184" s="111" t="s">
        <v>967</v>
      </c>
    </row>
    <row r="185" spans="1:2" ht="15" x14ac:dyDescent="0.25">
      <c r="A185" s="111">
        <v>10634100</v>
      </c>
      <c r="B185" s="111" t="s">
        <v>968</v>
      </c>
    </row>
    <row r="186" spans="1:2" ht="15" x14ac:dyDescent="0.25">
      <c r="A186" s="111">
        <v>10634200</v>
      </c>
      <c r="B186" s="111" t="s">
        <v>969</v>
      </c>
    </row>
    <row r="187" spans="1:2" ht="15" x14ac:dyDescent="0.25">
      <c r="A187" s="111">
        <v>10634300</v>
      </c>
      <c r="B187" s="111" t="s">
        <v>970</v>
      </c>
    </row>
    <row r="188" spans="1:2" ht="15" x14ac:dyDescent="0.25">
      <c r="A188" s="111">
        <v>10634400</v>
      </c>
      <c r="B188" s="111" t="s">
        <v>971</v>
      </c>
    </row>
    <row r="189" spans="1:2" ht="15" x14ac:dyDescent="0.25">
      <c r="A189" s="111">
        <v>10634500</v>
      </c>
      <c r="B189" s="111" t="s">
        <v>972</v>
      </c>
    </row>
    <row r="190" spans="1:2" ht="15" x14ac:dyDescent="0.25">
      <c r="A190" s="111">
        <v>10634600</v>
      </c>
      <c r="B190" s="111" t="s">
        <v>973</v>
      </c>
    </row>
    <row r="191" spans="1:2" ht="15" x14ac:dyDescent="0.25">
      <c r="A191" s="111">
        <v>10634700</v>
      </c>
      <c r="B191" s="111" t="s">
        <v>974</v>
      </c>
    </row>
    <row r="192" spans="1:2" ht="15" x14ac:dyDescent="0.25">
      <c r="A192" s="111">
        <v>10634800</v>
      </c>
      <c r="B192" s="111" t="s">
        <v>975</v>
      </c>
    </row>
    <row r="193" spans="1:2" ht="15" x14ac:dyDescent="0.25">
      <c r="A193" s="111">
        <v>10635320</v>
      </c>
      <c r="B193" s="111" t="s">
        <v>976</v>
      </c>
    </row>
    <row r="194" spans="1:2" ht="15" x14ac:dyDescent="0.25">
      <c r="A194" s="111">
        <v>10635322</v>
      </c>
      <c r="B194" s="111" t="s">
        <v>977</v>
      </c>
    </row>
    <row r="195" spans="1:2" ht="15" x14ac:dyDescent="0.25">
      <c r="A195" s="111">
        <v>10635330</v>
      </c>
      <c r="B195" s="111" t="s">
        <v>978</v>
      </c>
    </row>
    <row r="196" spans="1:2" ht="15" x14ac:dyDescent="0.25">
      <c r="A196" s="111">
        <v>10635332</v>
      </c>
      <c r="B196" s="111" t="s">
        <v>927</v>
      </c>
    </row>
    <row r="197" spans="1:2" ht="15" x14ac:dyDescent="0.25">
      <c r="A197" s="111">
        <v>10635340</v>
      </c>
      <c r="B197" s="111" t="s">
        <v>979</v>
      </c>
    </row>
    <row r="198" spans="1:2" ht="15" x14ac:dyDescent="0.25">
      <c r="A198" s="111">
        <v>10635342</v>
      </c>
      <c r="B198" s="111" t="s">
        <v>980</v>
      </c>
    </row>
    <row r="199" spans="1:2" ht="15" x14ac:dyDescent="0.25">
      <c r="A199" s="111">
        <v>10635350</v>
      </c>
      <c r="B199" s="111" t="s">
        <v>981</v>
      </c>
    </row>
    <row r="200" spans="1:2" ht="15" x14ac:dyDescent="0.25">
      <c r="A200" s="111">
        <v>10635352</v>
      </c>
      <c r="B200" s="111" t="s">
        <v>982</v>
      </c>
    </row>
    <row r="201" spans="1:2" ht="15" x14ac:dyDescent="0.25">
      <c r="A201" s="111">
        <v>10635420</v>
      </c>
      <c r="B201" s="111" t="s">
        <v>983</v>
      </c>
    </row>
    <row r="202" spans="1:2" ht="15" x14ac:dyDescent="0.25">
      <c r="A202" s="111">
        <v>10635430</v>
      </c>
      <c r="B202" s="111" t="s">
        <v>984</v>
      </c>
    </row>
    <row r="203" spans="1:2" ht="15" x14ac:dyDescent="0.25">
      <c r="A203" s="111">
        <v>10635440</v>
      </c>
      <c r="B203" s="111" t="s">
        <v>985</v>
      </c>
    </row>
    <row r="204" spans="1:2" ht="15" x14ac:dyDescent="0.25">
      <c r="A204" s="111">
        <v>10635450</v>
      </c>
      <c r="B204" s="111" t="s">
        <v>986</v>
      </c>
    </row>
    <row r="205" spans="1:2" ht="15" x14ac:dyDescent="0.25">
      <c r="A205" s="111">
        <v>10635520</v>
      </c>
      <c r="B205" s="111" t="s">
        <v>987</v>
      </c>
    </row>
    <row r="206" spans="1:2" ht="15" x14ac:dyDescent="0.25">
      <c r="A206" s="111">
        <v>10635530</v>
      </c>
      <c r="B206" s="111" t="s">
        <v>988</v>
      </c>
    </row>
    <row r="207" spans="1:2" ht="15" x14ac:dyDescent="0.25">
      <c r="A207" s="111">
        <v>10635540</v>
      </c>
      <c r="B207" s="111" t="s">
        <v>989</v>
      </c>
    </row>
    <row r="208" spans="1:2" ht="15" x14ac:dyDescent="0.25">
      <c r="A208" s="111">
        <v>10635550</v>
      </c>
      <c r="B208" s="111" t="s">
        <v>990</v>
      </c>
    </row>
    <row r="209" spans="1:2" ht="15" x14ac:dyDescent="0.25">
      <c r="A209" s="111">
        <v>10635560</v>
      </c>
      <c r="B209" s="111" t="s">
        <v>991</v>
      </c>
    </row>
    <row r="210" spans="1:2" ht="15" x14ac:dyDescent="0.25">
      <c r="A210" s="111">
        <v>10636000</v>
      </c>
      <c r="B210" s="111" t="s">
        <v>992</v>
      </c>
    </row>
    <row r="211" spans="1:2" ht="15" x14ac:dyDescent="0.25">
      <c r="A211" s="111">
        <v>10636110</v>
      </c>
      <c r="B211" s="111" t="s">
        <v>993</v>
      </c>
    </row>
    <row r="212" spans="1:2" ht="15" x14ac:dyDescent="0.25">
      <c r="A212" s="111">
        <v>10636200</v>
      </c>
      <c r="B212" s="111" t="s">
        <v>994</v>
      </c>
    </row>
    <row r="213" spans="1:2" ht="15" x14ac:dyDescent="0.25">
      <c r="A213" s="111">
        <v>10636300</v>
      </c>
      <c r="B213" s="111" t="s">
        <v>995</v>
      </c>
    </row>
    <row r="214" spans="1:2" ht="15" x14ac:dyDescent="0.25">
      <c r="A214" s="111">
        <v>10636400</v>
      </c>
      <c r="B214" s="111" t="s">
        <v>996</v>
      </c>
    </row>
    <row r="215" spans="1:2" ht="15" x14ac:dyDescent="0.25">
      <c r="A215" s="111">
        <v>10636500</v>
      </c>
      <c r="B215" s="111" t="s">
        <v>997</v>
      </c>
    </row>
    <row r="216" spans="1:2" ht="15" x14ac:dyDescent="0.25">
      <c r="A216" s="111">
        <v>10637000</v>
      </c>
      <c r="B216" s="111" t="s">
        <v>998</v>
      </c>
    </row>
    <row r="217" spans="1:2" ht="15" x14ac:dyDescent="0.25">
      <c r="A217" s="111">
        <v>10637110</v>
      </c>
      <c r="B217" s="111" t="s">
        <v>999</v>
      </c>
    </row>
    <row r="218" spans="1:2" ht="15" x14ac:dyDescent="0.25">
      <c r="A218" s="111">
        <v>10637120</v>
      </c>
      <c r="B218" s="111" t="s">
        <v>1000</v>
      </c>
    </row>
    <row r="219" spans="1:2" ht="15" x14ac:dyDescent="0.25">
      <c r="A219" s="111">
        <v>10638000</v>
      </c>
      <c r="B219" s="111" t="s">
        <v>1001</v>
      </c>
    </row>
    <row r="220" spans="1:2" ht="15" x14ac:dyDescent="0.25">
      <c r="A220" s="111">
        <v>10638100</v>
      </c>
      <c r="B220" s="111" t="s">
        <v>1002</v>
      </c>
    </row>
    <row r="221" spans="1:2" ht="15" x14ac:dyDescent="0.25">
      <c r="A221" s="111">
        <v>10638200</v>
      </c>
      <c r="B221" s="111" t="s">
        <v>1003</v>
      </c>
    </row>
    <row r="222" spans="1:2" ht="15" x14ac:dyDescent="0.25">
      <c r="A222" s="111">
        <v>10638910</v>
      </c>
      <c r="B222" s="111" t="s">
        <v>1004</v>
      </c>
    </row>
    <row r="223" spans="1:2" ht="15" x14ac:dyDescent="0.25">
      <c r="A223" s="111">
        <v>10638920</v>
      </c>
      <c r="B223" s="111" t="s">
        <v>1005</v>
      </c>
    </row>
    <row r="224" spans="1:2" ht="15" x14ac:dyDescent="0.25">
      <c r="A224" s="111">
        <v>10638930</v>
      </c>
      <c r="B224" s="111" t="s">
        <v>1006</v>
      </c>
    </row>
    <row r="225" spans="1:2" ht="15" x14ac:dyDescent="0.25">
      <c r="A225" s="111">
        <v>10638940</v>
      </c>
      <c r="B225" s="111" t="s">
        <v>1007</v>
      </c>
    </row>
    <row r="226" spans="1:2" ht="15" x14ac:dyDescent="0.25">
      <c r="A226" s="111">
        <v>10639000</v>
      </c>
      <c r="B226" s="111" t="s">
        <v>1008</v>
      </c>
    </row>
    <row r="227" spans="1:2" ht="15" x14ac:dyDescent="0.25">
      <c r="A227" s="111">
        <v>10639100</v>
      </c>
      <c r="B227" s="111" t="s">
        <v>1009</v>
      </c>
    </row>
    <row r="228" spans="1:2" ht="15" x14ac:dyDescent="0.25">
      <c r="A228" s="111">
        <v>10639200</v>
      </c>
      <c r="B228" s="111" t="s">
        <v>1010</v>
      </c>
    </row>
    <row r="229" spans="1:2" ht="15" x14ac:dyDescent="0.25">
      <c r="A229" s="111">
        <v>10639300</v>
      </c>
      <c r="B229" s="111" t="s">
        <v>1011</v>
      </c>
    </row>
    <row r="230" spans="1:2" ht="15" x14ac:dyDescent="0.25">
      <c r="A230" s="111">
        <v>10639400</v>
      </c>
      <c r="B230" s="111" t="s">
        <v>1012</v>
      </c>
    </row>
    <row r="231" spans="1:2" ht="15" x14ac:dyDescent="0.25">
      <c r="A231" s="111">
        <v>10639500</v>
      </c>
      <c r="B231" s="111" t="s">
        <v>1013</v>
      </c>
    </row>
    <row r="232" spans="1:2" ht="15" x14ac:dyDescent="0.25">
      <c r="A232" s="111">
        <v>10639600</v>
      </c>
      <c r="B232" s="111" t="s">
        <v>1014</v>
      </c>
    </row>
    <row r="233" spans="1:2" ht="15" x14ac:dyDescent="0.25">
      <c r="A233" s="111">
        <v>10639700</v>
      </c>
      <c r="B233" s="111" t="s">
        <v>1015</v>
      </c>
    </row>
    <row r="234" spans="1:2" ht="15" x14ac:dyDescent="0.25">
      <c r="A234" s="111">
        <v>10639800</v>
      </c>
      <c r="B234" s="111" t="s">
        <v>1016</v>
      </c>
    </row>
    <row r="235" spans="1:2" ht="15" x14ac:dyDescent="0.25">
      <c r="A235" s="111">
        <v>10700000</v>
      </c>
      <c r="B235" s="111" t="s">
        <v>1017</v>
      </c>
    </row>
    <row r="236" spans="1:2" ht="15" x14ac:dyDescent="0.25">
      <c r="A236" s="111">
        <v>10780000</v>
      </c>
      <c r="B236" s="111" t="s">
        <v>1018</v>
      </c>
    </row>
    <row r="237" spans="1:2" ht="15" x14ac:dyDescent="0.25">
      <c r="A237" s="111">
        <v>10780100</v>
      </c>
      <c r="B237" s="111" t="s">
        <v>1019</v>
      </c>
    </row>
    <row r="238" spans="1:2" ht="15" x14ac:dyDescent="0.25">
      <c r="A238" s="111">
        <v>10780110</v>
      </c>
      <c r="B238" s="111" t="s">
        <v>1020</v>
      </c>
    </row>
    <row r="239" spans="1:2" ht="15" x14ac:dyDescent="0.25">
      <c r="A239" s="111">
        <v>10780120</v>
      </c>
      <c r="B239" s="111" t="s">
        <v>1021</v>
      </c>
    </row>
    <row r="240" spans="1:2" ht="15" x14ac:dyDescent="0.25">
      <c r="A240" s="111">
        <v>10780130</v>
      </c>
      <c r="B240" s="111" t="s">
        <v>1022</v>
      </c>
    </row>
    <row r="241" spans="1:2" ht="15" x14ac:dyDescent="0.25">
      <c r="A241" s="111">
        <v>10780140</v>
      </c>
      <c r="B241" s="111" t="s">
        <v>1023</v>
      </c>
    </row>
    <row r="242" spans="1:2" ht="15" x14ac:dyDescent="0.25">
      <c r="A242" s="111">
        <v>10780150</v>
      </c>
      <c r="B242" s="111" t="s">
        <v>1024</v>
      </c>
    </row>
    <row r="243" spans="1:2" ht="15" x14ac:dyDescent="0.25">
      <c r="A243" s="111">
        <v>10780160</v>
      </c>
      <c r="B243" s="111" t="s">
        <v>1025</v>
      </c>
    </row>
    <row r="244" spans="1:2" ht="15" x14ac:dyDescent="0.25">
      <c r="A244" s="111">
        <v>10780170</v>
      </c>
      <c r="B244" s="111" t="s">
        <v>1026</v>
      </c>
    </row>
    <row r="245" spans="1:2" ht="15" x14ac:dyDescent="0.25">
      <c r="A245" s="111">
        <v>10790000</v>
      </c>
      <c r="B245" s="111" t="s">
        <v>1027</v>
      </c>
    </row>
    <row r="246" spans="1:2" ht="15" x14ac:dyDescent="0.25">
      <c r="A246" s="111">
        <v>10801000</v>
      </c>
      <c r="B246" s="111" t="s">
        <v>1028</v>
      </c>
    </row>
    <row r="247" spans="1:2" ht="15" x14ac:dyDescent="0.25">
      <c r="A247" s="111">
        <v>10802000</v>
      </c>
      <c r="B247" s="111" t="s">
        <v>1029</v>
      </c>
    </row>
    <row r="248" spans="1:2" ht="15" x14ac:dyDescent="0.25">
      <c r="A248" s="111">
        <v>10803000</v>
      </c>
      <c r="B248" s="111" t="s">
        <v>1030</v>
      </c>
    </row>
    <row r="249" spans="1:2" ht="15" x14ac:dyDescent="0.25">
      <c r="A249" s="111">
        <v>10804000</v>
      </c>
      <c r="B249" s="111" t="s">
        <v>1031</v>
      </c>
    </row>
    <row r="250" spans="1:2" ht="15" x14ac:dyDescent="0.25">
      <c r="A250" s="111">
        <v>10810000</v>
      </c>
      <c r="B250" s="111" t="s">
        <v>1032</v>
      </c>
    </row>
    <row r="251" spans="1:2" ht="15" x14ac:dyDescent="0.25">
      <c r="A251" s="111">
        <v>10820000</v>
      </c>
      <c r="B251" s="111" t="s">
        <v>1033</v>
      </c>
    </row>
    <row r="252" spans="1:2" ht="15" x14ac:dyDescent="0.25">
      <c r="A252" s="111">
        <v>10830000</v>
      </c>
      <c r="B252" s="111" t="s">
        <v>1034</v>
      </c>
    </row>
    <row r="253" spans="1:2" ht="15" x14ac:dyDescent="0.25">
      <c r="A253" s="111">
        <v>10840000</v>
      </c>
      <c r="B253" s="111" t="s">
        <v>1035</v>
      </c>
    </row>
    <row r="254" spans="1:2" ht="15" x14ac:dyDescent="0.25">
      <c r="A254" s="111">
        <v>10850000</v>
      </c>
      <c r="B254" s="111" t="s">
        <v>1036</v>
      </c>
    </row>
    <row r="255" spans="1:2" ht="15" x14ac:dyDescent="0.25">
      <c r="A255" s="111">
        <v>10860000</v>
      </c>
      <c r="B255" s="111" t="s">
        <v>1037</v>
      </c>
    </row>
    <row r="256" spans="1:2" ht="15" x14ac:dyDescent="0.25">
      <c r="A256" s="111">
        <v>11410000</v>
      </c>
      <c r="B256" s="111" t="s">
        <v>1038</v>
      </c>
    </row>
    <row r="257" spans="1:2" ht="15" x14ac:dyDescent="0.25">
      <c r="A257" s="111">
        <v>11415000</v>
      </c>
      <c r="B257" s="111" t="s">
        <v>1039</v>
      </c>
    </row>
    <row r="258" spans="1:2" ht="15" x14ac:dyDescent="0.25">
      <c r="A258" s="111">
        <v>11420000</v>
      </c>
      <c r="B258" s="111" t="s">
        <v>1040</v>
      </c>
    </row>
    <row r="259" spans="1:2" ht="15" x14ac:dyDescent="0.25">
      <c r="A259" s="111">
        <v>11425000</v>
      </c>
      <c r="B259" s="111" t="s">
        <v>1041</v>
      </c>
    </row>
    <row r="260" spans="1:2" ht="15" x14ac:dyDescent="0.25">
      <c r="A260" s="111">
        <v>11430000</v>
      </c>
      <c r="B260" s="111" t="s">
        <v>1042</v>
      </c>
    </row>
    <row r="261" spans="1:2" ht="15" x14ac:dyDescent="0.25">
      <c r="A261" s="111">
        <v>11435000</v>
      </c>
      <c r="B261" s="111" t="s">
        <v>1043</v>
      </c>
    </row>
    <row r="262" spans="1:2" ht="15" x14ac:dyDescent="0.25">
      <c r="A262" s="111">
        <v>11441000</v>
      </c>
      <c r="B262" s="111" t="s">
        <v>1044</v>
      </c>
    </row>
    <row r="263" spans="1:2" ht="15" x14ac:dyDescent="0.25">
      <c r="A263" s="111">
        <v>11442000</v>
      </c>
      <c r="B263" s="111" t="s">
        <v>1045</v>
      </c>
    </row>
    <row r="264" spans="1:2" ht="15" x14ac:dyDescent="0.25">
      <c r="A264" s="111">
        <v>12110000</v>
      </c>
      <c r="B264" s="111" t="s">
        <v>1046</v>
      </c>
    </row>
    <row r="265" spans="1:2" ht="15" x14ac:dyDescent="0.25">
      <c r="A265" s="111">
        <v>12120000</v>
      </c>
      <c r="B265" s="111" t="s">
        <v>1047</v>
      </c>
    </row>
    <row r="266" spans="1:2" ht="15" x14ac:dyDescent="0.25">
      <c r="A266" s="111">
        <v>12130003</v>
      </c>
      <c r="B266" s="111" t="s">
        <v>1048</v>
      </c>
    </row>
    <row r="267" spans="1:2" ht="15" x14ac:dyDescent="0.25">
      <c r="A267" s="111">
        <v>12130004</v>
      </c>
      <c r="B267" s="111" t="s">
        <v>1049</v>
      </c>
    </row>
    <row r="268" spans="1:2" ht="15" x14ac:dyDescent="0.25">
      <c r="A268" s="111">
        <v>12130005</v>
      </c>
      <c r="B268" s="111" t="s">
        <v>1050</v>
      </c>
    </row>
    <row r="269" spans="1:2" ht="15" x14ac:dyDescent="0.25">
      <c r="A269" s="111">
        <v>12130007</v>
      </c>
      <c r="B269" s="111" t="s">
        <v>1051</v>
      </c>
    </row>
    <row r="270" spans="1:2" ht="15" x14ac:dyDescent="0.25">
      <c r="A270" s="111">
        <v>12130010</v>
      </c>
      <c r="B270" s="111" t="s">
        <v>1052</v>
      </c>
    </row>
    <row r="271" spans="1:2" ht="15" x14ac:dyDescent="0.25">
      <c r="A271" s="111">
        <v>12130015</v>
      </c>
      <c r="B271" s="111" t="s">
        <v>1053</v>
      </c>
    </row>
    <row r="272" spans="1:2" ht="15" x14ac:dyDescent="0.25">
      <c r="A272" s="111">
        <v>12140000</v>
      </c>
      <c r="B272" s="111" t="s">
        <v>1054</v>
      </c>
    </row>
    <row r="273" spans="1:2" ht="15" x14ac:dyDescent="0.25">
      <c r="A273" s="111">
        <v>12150000</v>
      </c>
      <c r="B273" s="111" t="s">
        <v>1055</v>
      </c>
    </row>
    <row r="274" spans="1:2" ht="15" x14ac:dyDescent="0.25">
      <c r="A274" s="111">
        <v>12150010</v>
      </c>
      <c r="B274" s="111" t="s">
        <v>1056</v>
      </c>
    </row>
    <row r="275" spans="1:2" ht="15" x14ac:dyDescent="0.25">
      <c r="A275" s="111">
        <v>12150020</v>
      </c>
      <c r="B275" s="111" t="s">
        <v>1057</v>
      </c>
    </row>
    <row r="276" spans="1:2" ht="15" x14ac:dyDescent="0.25">
      <c r="A276" s="111">
        <v>12150030</v>
      </c>
      <c r="B276" s="111" t="s">
        <v>1058</v>
      </c>
    </row>
    <row r="277" spans="1:2" ht="15" x14ac:dyDescent="0.25">
      <c r="A277" s="111">
        <v>12150040</v>
      </c>
      <c r="B277" s="111" t="s">
        <v>1059</v>
      </c>
    </row>
    <row r="278" spans="1:2" ht="15" x14ac:dyDescent="0.25">
      <c r="A278" s="111">
        <v>12150050</v>
      </c>
      <c r="B278" s="111" t="s">
        <v>1060</v>
      </c>
    </row>
    <row r="279" spans="1:2" ht="15" x14ac:dyDescent="0.25">
      <c r="A279" s="111">
        <v>12150080</v>
      </c>
      <c r="B279" s="111" t="s">
        <v>1061</v>
      </c>
    </row>
    <row r="280" spans="1:2" ht="15" x14ac:dyDescent="0.25">
      <c r="A280" s="111">
        <v>12180000</v>
      </c>
      <c r="B280" s="111" t="s">
        <v>1062</v>
      </c>
    </row>
    <row r="281" spans="1:2" ht="15" x14ac:dyDescent="0.25">
      <c r="A281" s="111">
        <v>12200000</v>
      </c>
      <c r="B281" s="111" t="s">
        <v>1063</v>
      </c>
    </row>
    <row r="282" spans="1:2" ht="15" x14ac:dyDescent="0.25">
      <c r="A282" s="111">
        <v>12210000</v>
      </c>
      <c r="B282" s="111" t="s">
        <v>1064</v>
      </c>
    </row>
    <row r="283" spans="1:2" ht="15" x14ac:dyDescent="0.25">
      <c r="A283" s="111">
        <v>12310000</v>
      </c>
      <c r="B283" s="111" t="s">
        <v>1065</v>
      </c>
    </row>
    <row r="284" spans="1:2" ht="15" x14ac:dyDescent="0.25">
      <c r="A284" s="111">
        <v>12320000</v>
      </c>
      <c r="B284" s="111" t="s">
        <v>1066</v>
      </c>
    </row>
    <row r="285" spans="1:2" ht="15" x14ac:dyDescent="0.25">
      <c r="A285" s="111">
        <v>12400000</v>
      </c>
      <c r="B285" s="111" t="s">
        <v>1067</v>
      </c>
    </row>
    <row r="286" spans="1:2" ht="15" x14ac:dyDescent="0.25">
      <c r="A286" s="111">
        <v>12401000</v>
      </c>
      <c r="B286" s="111" t="s">
        <v>1068</v>
      </c>
    </row>
    <row r="287" spans="1:2" ht="15" x14ac:dyDescent="0.25">
      <c r="A287" s="111">
        <v>12401100</v>
      </c>
      <c r="B287" s="111" t="s">
        <v>1069</v>
      </c>
    </row>
    <row r="288" spans="1:2" ht="15" x14ac:dyDescent="0.25">
      <c r="A288" s="111">
        <v>12410000</v>
      </c>
      <c r="B288" s="111" t="s">
        <v>1070</v>
      </c>
    </row>
    <row r="289" spans="1:2" ht="15" x14ac:dyDescent="0.25">
      <c r="A289" s="111">
        <v>12420000</v>
      </c>
      <c r="B289" s="111" t="s">
        <v>1071</v>
      </c>
    </row>
    <row r="290" spans="1:2" ht="15" x14ac:dyDescent="0.25">
      <c r="A290" s="111">
        <v>12510000</v>
      </c>
      <c r="B290" s="111" t="s">
        <v>1072</v>
      </c>
    </row>
    <row r="291" spans="1:2" ht="15" x14ac:dyDescent="0.25">
      <c r="A291" s="111">
        <v>12515000</v>
      </c>
      <c r="B291" s="111" t="s">
        <v>1073</v>
      </c>
    </row>
    <row r="292" spans="1:2" ht="15" x14ac:dyDescent="0.25">
      <c r="A292" s="111">
        <v>13111500</v>
      </c>
      <c r="B292" s="111" t="s">
        <v>1074</v>
      </c>
    </row>
    <row r="293" spans="1:2" ht="15" x14ac:dyDescent="0.25">
      <c r="A293" s="111">
        <v>13111501</v>
      </c>
      <c r="B293" s="111" t="s">
        <v>1075</v>
      </c>
    </row>
    <row r="294" spans="1:2" ht="15" x14ac:dyDescent="0.25">
      <c r="A294" s="111">
        <v>13111504</v>
      </c>
      <c r="B294" s="111" t="s">
        <v>1076</v>
      </c>
    </row>
    <row r="295" spans="1:2" ht="15" x14ac:dyDescent="0.25">
      <c r="A295" s="111">
        <v>13111517</v>
      </c>
      <c r="B295" s="111" t="s">
        <v>1077</v>
      </c>
    </row>
    <row r="296" spans="1:2" ht="15" x14ac:dyDescent="0.25">
      <c r="A296" s="111">
        <v>13112000</v>
      </c>
      <c r="B296" s="111" t="s">
        <v>1078</v>
      </c>
    </row>
    <row r="297" spans="1:2" ht="15" x14ac:dyDescent="0.25">
      <c r="A297" s="111">
        <v>13112001</v>
      </c>
      <c r="B297" s="111" t="s">
        <v>1079</v>
      </c>
    </row>
    <row r="298" spans="1:2" ht="15" x14ac:dyDescent="0.25">
      <c r="A298" s="111">
        <v>13112002</v>
      </c>
      <c r="B298" s="111" t="s">
        <v>1080</v>
      </c>
    </row>
    <row r="299" spans="1:2" ht="15" x14ac:dyDescent="0.25">
      <c r="A299" s="111">
        <v>13112003</v>
      </c>
      <c r="B299" s="111" t="s">
        <v>1081</v>
      </c>
    </row>
    <row r="300" spans="1:2" ht="15" x14ac:dyDescent="0.25">
      <c r="A300" s="111">
        <v>13112004</v>
      </c>
      <c r="B300" s="111" t="s">
        <v>1082</v>
      </c>
    </row>
    <row r="301" spans="1:2" ht="15" x14ac:dyDescent="0.25">
      <c r="A301" s="111">
        <v>13112017</v>
      </c>
      <c r="B301" s="111" t="s">
        <v>1083</v>
      </c>
    </row>
    <row r="302" spans="1:2" ht="15" x14ac:dyDescent="0.25">
      <c r="A302" s="111">
        <v>13112100</v>
      </c>
      <c r="B302" s="111" t="s">
        <v>1084</v>
      </c>
    </row>
    <row r="303" spans="1:2" ht="15" x14ac:dyDescent="0.25">
      <c r="A303" s="111">
        <v>13112101</v>
      </c>
      <c r="B303" s="111" t="s">
        <v>1085</v>
      </c>
    </row>
    <row r="304" spans="1:2" ht="15" x14ac:dyDescent="0.25">
      <c r="A304" s="111">
        <v>13112102</v>
      </c>
      <c r="B304" s="111" t="s">
        <v>1086</v>
      </c>
    </row>
    <row r="305" spans="1:2" ht="15" x14ac:dyDescent="0.25">
      <c r="A305" s="111">
        <v>13112103</v>
      </c>
      <c r="B305" s="111" t="s">
        <v>1087</v>
      </c>
    </row>
    <row r="306" spans="1:2" ht="15" x14ac:dyDescent="0.25">
      <c r="A306" s="111">
        <v>13112104</v>
      </c>
      <c r="B306" s="111" t="s">
        <v>1088</v>
      </c>
    </row>
    <row r="307" spans="1:2" ht="15" x14ac:dyDescent="0.25">
      <c r="A307" s="111">
        <v>13112116</v>
      </c>
      <c r="B307" s="111" t="s">
        <v>1089</v>
      </c>
    </row>
    <row r="308" spans="1:2" ht="15" x14ac:dyDescent="0.25">
      <c r="A308" s="111">
        <v>13112117</v>
      </c>
      <c r="B308" s="111" t="s">
        <v>1090</v>
      </c>
    </row>
    <row r="309" spans="1:2" ht="15" x14ac:dyDescent="0.25">
      <c r="A309" s="111">
        <v>13112400</v>
      </c>
      <c r="B309" s="111" t="s">
        <v>1091</v>
      </c>
    </row>
    <row r="310" spans="1:2" ht="15" x14ac:dyDescent="0.25">
      <c r="A310" s="111">
        <v>13112401</v>
      </c>
      <c r="B310" s="111" t="s">
        <v>1092</v>
      </c>
    </row>
    <row r="311" spans="1:2" ht="15" x14ac:dyDescent="0.25">
      <c r="A311" s="111">
        <v>13112402</v>
      </c>
      <c r="B311" s="111" t="s">
        <v>1093</v>
      </c>
    </row>
    <row r="312" spans="1:2" ht="15" x14ac:dyDescent="0.25">
      <c r="A312" s="111">
        <v>13112404</v>
      </c>
      <c r="B312" s="111" t="s">
        <v>1094</v>
      </c>
    </row>
    <row r="313" spans="1:2" ht="15" x14ac:dyDescent="0.25">
      <c r="A313" s="111">
        <v>13112417</v>
      </c>
      <c r="B313" s="111" t="s">
        <v>1095</v>
      </c>
    </row>
    <row r="314" spans="1:2" ht="15" x14ac:dyDescent="0.25">
      <c r="A314" s="111">
        <v>13112500</v>
      </c>
      <c r="B314" s="111" t="s">
        <v>1096</v>
      </c>
    </row>
    <row r="315" spans="1:2" ht="15" x14ac:dyDescent="0.25">
      <c r="A315" s="111">
        <v>13112501</v>
      </c>
      <c r="B315" s="111" t="s">
        <v>1097</v>
      </c>
    </row>
    <row r="316" spans="1:2" ht="15" x14ac:dyDescent="0.25">
      <c r="A316" s="111">
        <v>13112502</v>
      </c>
      <c r="B316" s="111" t="s">
        <v>1098</v>
      </c>
    </row>
    <row r="317" spans="1:2" ht="15" x14ac:dyDescent="0.25">
      <c r="A317" s="111">
        <v>13112504</v>
      </c>
      <c r="B317" s="111" t="s">
        <v>1099</v>
      </c>
    </row>
    <row r="318" spans="1:2" ht="15" x14ac:dyDescent="0.25">
      <c r="A318" s="111">
        <v>13112517</v>
      </c>
      <c r="B318" s="111" t="s">
        <v>1100</v>
      </c>
    </row>
    <row r="319" spans="1:2" ht="15" x14ac:dyDescent="0.25">
      <c r="A319" s="111">
        <v>13112700</v>
      </c>
      <c r="B319" s="111" t="s">
        <v>1101</v>
      </c>
    </row>
    <row r="320" spans="1:2" ht="15" x14ac:dyDescent="0.25">
      <c r="A320" s="111">
        <v>13112701</v>
      </c>
      <c r="B320" s="111" t="s">
        <v>1102</v>
      </c>
    </row>
    <row r="321" spans="1:2" ht="15" x14ac:dyDescent="0.25">
      <c r="A321" s="111">
        <v>13112702</v>
      </c>
      <c r="B321" s="111" t="s">
        <v>1103</v>
      </c>
    </row>
    <row r="322" spans="1:2" ht="15" x14ac:dyDescent="0.25">
      <c r="A322" s="111">
        <v>13112717</v>
      </c>
      <c r="B322" s="111" t="s">
        <v>1104</v>
      </c>
    </row>
    <row r="323" spans="1:2" ht="15" x14ac:dyDescent="0.25">
      <c r="A323" s="111">
        <v>13112800</v>
      </c>
      <c r="B323" s="111" t="s">
        <v>1105</v>
      </c>
    </row>
    <row r="324" spans="1:2" ht="15" x14ac:dyDescent="0.25">
      <c r="A324" s="111">
        <v>13112801</v>
      </c>
      <c r="B324" s="111" t="s">
        <v>1106</v>
      </c>
    </row>
    <row r="325" spans="1:2" ht="15" x14ac:dyDescent="0.25">
      <c r="A325" s="111">
        <v>13112802</v>
      </c>
      <c r="B325" s="111" t="s">
        <v>1107</v>
      </c>
    </row>
    <row r="326" spans="1:2" ht="15" x14ac:dyDescent="0.25">
      <c r="A326" s="111">
        <v>13112804</v>
      </c>
      <c r="B326" s="111" t="s">
        <v>1108</v>
      </c>
    </row>
    <row r="327" spans="1:2" ht="15" x14ac:dyDescent="0.25">
      <c r="A327" s="111">
        <v>13112817</v>
      </c>
      <c r="B327" s="111" t="s">
        <v>1109</v>
      </c>
    </row>
    <row r="328" spans="1:2" ht="15" x14ac:dyDescent="0.25">
      <c r="A328" s="111">
        <v>13115100</v>
      </c>
      <c r="B328" s="111" t="s">
        <v>1110</v>
      </c>
    </row>
    <row r="329" spans="1:2" ht="15" x14ac:dyDescent="0.25">
      <c r="A329" s="111">
        <v>13115101</v>
      </c>
      <c r="B329" s="111" t="s">
        <v>1111</v>
      </c>
    </row>
    <row r="330" spans="1:2" ht="15" x14ac:dyDescent="0.25">
      <c r="A330" s="111">
        <v>13115102</v>
      </c>
      <c r="B330" s="111" t="s">
        <v>1112</v>
      </c>
    </row>
    <row r="331" spans="1:2" ht="15" x14ac:dyDescent="0.25">
      <c r="A331" s="111">
        <v>13115103</v>
      </c>
      <c r="B331" s="111" t="s">
        <v>1113</v>
      </c>
    </row>
    <row r="332" spans="1:2" ht="15" x14ac:dyDescent="0.25">
      <c r="A332" s="111">
        <v>13115104</v>
      </c>
      <c r="B332" s="111" t="s">
        <v>1114</v>
      </c>
    </row>
    <row r="333" spans="1:2" ht="15" x14ac:dyDescent="0.25">
      <c r="A333" s="111">
        <v>13115116</v>
      </c>
      <c r="B333" s="111" t="s">
        <v>1115</v>
      </c>
    </row>
    <row r="334" spans="1:2" ht="15" x14ac:dyDescent="0.25">
      <c r="A334" s="111">
        <v>13115117</v>
      </c>
      <c r="B334" s="111" t="s">
        <v>1116</v>
      </c>
    </row>
    <row r="335" spans="1:2" ht="15" x14ac:dyDescent="0.25">
      <c r="A335" s="111">
        <v>13115700</v>
      </c>
      <c r="B335" s="111" t="s">
        <v>1117</v>
      </c>
    </row>
    <row r="336" spans="1:2" ht="15" x14ac:dyDescent="0.25">
      <c r="A336" s="111">
        <v>13115701</v>
      </c>
      <c r="B336" s="111" t="s">
        <v>1118</v>
      </c>
    </row>
    <row r="337" spans="1:2" ht="15" x14ac:dyDescent="0.25">
      <c r="A337" s="111">
        <v>13115702</v>
      </c>
      <c r="B337" s="111" t="s">
        <v>1119</v>
      </c>
    </row>
    <row r="338" spans="1:2" ht="15" x14ac:dyDescent="0.25">
      <c r="A338" s="111">
        <v>13115703</v>
      </c>
      <c r="B338" s="111" t="s">
        <v>1120</v>
      </c>
    </row>
    <row r="339" spans="1:2" ht="15" x14ac:dyDescent="0.25">
      <c r="A339" s="111">
        <v>13115704</v>
      </c>
      <c r="B339" s="111" t="s">
        <v>1121</v>
      </c>
    </row>
    <row r="340" spans="1:2" ht="15" x14ac:dyDescent="0.25">
      <c r="A340" s="111">
        <v>13115716</v>
      </c>
      <c r="B340" s="111" t="s">
        <v>1122</v>
      </c>
    </row>
    <row r="341" spans="1:2" ht="15" x14ac:dyDescent="0.25">
      <c r="A341" s="111">
        <v>13115717</v>
      </c>
      <c r="B341" s="111" t="s">
        <v>1123</v>
      </c>
    </row>
    <row r="342" spans="1:2" ht="15" x14ac:dyDescent="0.25">
      <c r="A342" s="111">
        <v>13118000</v>
      </c>
      <c r="B342" s="111" t="s">
        <v>1124</v>
      </c>
    </row>
    <row r="343" spans="1:2" ht="15" x14ac:dyDescent="0.25">
      <c r="A343" s="111">
        <v>13118001</v>
      </c>
      <c r="B343" s="111" t="s">
        <v>1125</v>
      </c>
    </row>
    <row r="344" spans="1:2" ht="15" x14ac:dyDescent="0.25">
      <c r="A344" s="111">
        <v>13118002</v>
      </c>
      <c r="B344" s="111" t="s">
        <v>1126</v>
      </c>
    </row>
    <row r="345" spans="1:2" ht="15" x14ac:dyDescent="0.25">
      <c r="A345" s="111">
        <v>13118003</v>
      </c>
      <c r="B345" s="111" t="s">
        <v>1127</v>
      </c>
    </row>
    <row r="346" spans="1:2" ht="15" x14ac:dyDescent="0.25">
      <c r="A346" s="111">
        <v>13118004</v>
      </c>
      <c r="B346" s="111" t="s">
        <v>1128</v>
      </c>
    </row>
    <row r="347" spans="1:2" ht="15" x14ac:dyDescent="0.25">
      <c r="A347" s="111">
        <v>13118016</v>
      </c>
      <c r="B347" s="111" t="s">
        <v>1129</v>
      </c>
    </row>
    <row r="348" spans="1:2" ht="15" x14ac:dyDescent="0.25">
      <c r="A348" s="111">
        <v>13118017</v>
      </c>
      <c r="B348" s="111" t="s">
        <v>1130</v>
      </c>
    </row>
    <row r="349" spans="1:2" ht="15" x14ac:dyDescent="0.25">
      <c r="A349" s="111">
        <v>13118500</v>
      </c>
      <c r="B349" s="111" t="s">
        <v>1131</v>
      </c>
    </row>
    <row r="350" spans="1:2" ht="15" x14ac:dyDescent="0.25">
      <c r="A350" s="111">
        <v>13119000</v>
      </c>
      <c r="B350" s="111" t="s">
        <v>1132</v>
      </c>
    </row>
    <row r="351" spans="1:2" ht="15" x14ac:dyDescent="0.25">
      <c r="A351" s="111">
        <v>13119001</v>
      </c>
      <c r="B351" s="111" t="s">
        <v>1133</v>
      </c>
    </row>
    <row r="352" spans="1:2" ht="15" x14ac:dyDescent="0.25">
      <c r="A352" s="111">
        <v>13119002</v>
      </c>
      <c r="B352" s="111" t="s">
        <v>1134</v>
      </c>
    </row>
    <row r="353" spans="1:2" ht="15" x14ac:dyDescent="0.25">
      <c r="A353" s="111">
        <v>13119003</v>
      </c>
      <c r="B353" s="111" t="s">
        <v>1135</v>
      </c>
    </row>
    <row r="354" spans="1:2" ht="15" x14ac:dyDescent="0.25">
      <c r="A354" s="111">
        <v>13119004</v>
      </c>
      <c r="B354" s="111" t="s">
        <v>1136</v>
      </c>
    </row>
    <row r="355" spans="1:2" ht="15" x14ac:dyDescent="0.25">
      <c r="A355" s="111">
        <v>13119016</v>
      </c>
      <c r="B355" s="111" t="s">
        <v>1137</v>
      </c>
    </row>
    <row r="356" spans="1:2" ht="15" x14ac:dyDescent="0.25">
      <c r="A356" s="111">
        <v>13119017</v>
      </c>
      <c r="B356" s="111" t="s">
        <v>1138</v>
      </c>
    </row>
    <row r="357" spans="1:2" ht="15" x14ac:dyDescent="0.25">
      <c r="A357" s="111">
        <v>13119100</v>
      </c>
      <c r="B357" s="111" t="s">
        <v>1139</v>
      </c>
    </row>
    <row r="358" spans="1:2" ht="15" x14ac:dyDescent="0.25">
      <c r="A358" s="111">
        <v>13119101</v>
      </c>
      <c r="B358" s="111" t="s">
        <v>1140</v>
      </c>
    </row>
    <row r="359" spans="1:2" ht="15" x14ac:dyDescent="0.25">
      <c r="A359" s="111">
        <v>13119102</v>
      </c>
      <c r="B359" s="111" t="s">
        <v>1141</v>
      </c>
    </row>
    <row r="360" spans="1:2" ht="15" x14ac:dyDescent="0.25">
      <c r="A360" s="111">
        <v>13119103</v>
      </c>
      <c r="B360" s="111" t="s">
        <v>1142</v>
      </c>
    </row>
    <row r="361" spans="1:2" ht="15" x14ac:dyDescent="0.25">
      <c r="A361" s="111">
        <v>13119104</v>
      </c>
      <c r="B361" s="111" t="s">
        <v>1143</v>
      </c>
    </row>
    <row r="362" spans="1:2" ht="15" x14ac:dyDescent="0.25">
      <c r="A362" s="111">
        <v>13119116</v>
      </c>
      <c r="B362" s="111" t="s">
        <v>1144</v>
      </c>
    </row>
    <row r="363" spans="1:2" ht="15" x14ac:dyDescent="0.25">
      <c r="A363" s="111">
        <v>13119117</v>
      </c>
      <c r="B363" s="111" t="s">
        <v>1145</v>
      </c>
    </row>
    <row r="364" spans="1:2" ht="15" x14ac:dyDescent="0.25">
      <c r="A364" s="111">
        <v>13120000</v>
      </c>
      <c r="B364" s="111" t="s">
        <v>1146</v>
      </c>
    </row>
    <row r="365" spans="1:2" ht="15" x14ac:dyDescent="0.25">
      <c r="A365" s="111">
        <v>13120001</v>
      </c>
      <c r="B365" s="111" t="s">
        <v>1147</v>
      </c>
    </row>
    <row r="366" spans="1:2" ht="15" x14ac:dyDescent="0.25">
      <c r="A366" s="111">
        <v>13120004</v>
      </c>
      <c r="B366" s="111" t="s">
        <v>1148</v>
      </c>
    </row>
    <row r="367" spans="1:2" ht="15" x14ac:dyDescent="0.25">
      <c r="A367" s="111">
        <v>13120005</v>
      </c>
      <c r="B367" s="111" t="s">
        <v>1149</v>
      </c>
    </row>
    <row r="368" spans="1:2" ht="15" x14ac:dyDescent="0.25">
      <c r="A368" s="111">
        <v>13120006</v>
      </c>
      <c r="B368" s="111" t="s">
        <v>1150</v>
      </c>
    </row>
    <row r="369" spans="1:2" ht="15" x14ac:dyDescent="0.25">
      <c r="A369" s="111">
        <v>13120007</v>
      </c>
      <c r="B369" s="111" t="s">
        <v>1151</v>
      </c>
    </row>
    <row r="370" spans="1:2" ht="15" x14ac:dyDescent="0.25">
      <c r="A370" s="111">
        <v>13120008</v>
      </c>
      <c r="B370" s="111" t="s">
        <v>1152</v>
      </c>
    </row>
    <row r="371" spans="1:2" ht="15" x14ac:dyDescent="0.25">
      <c r="A371" s="111">
        <v>13120009</v>
      </c>
      <c r="B371" s="111" t="s">
        <v>1153</v>
      </c>
    </row>
    <row r="372" spans="1:2" ht="15" x14ac:dyDescent="0.25">
      <c r="A372" s="111">
        <v>13120010</v>
      </c>
      <c r="B372" s="111" t="s">
        <v>1154</v>
      </c>
    </row>
    <row r="373" spans="1:2" ht="15" x14ac:dyDescent="0.25">
      <c r="A373" s="111">
        <v>13120011</v>
      </c>
      <c r="B373" s="111" t="s">
        <v>1155</v>
      </c>
    </row>
    <row r="374" spans="1:2" ht="15" x14ac:dyDescent="0.25">
      <c r="A374" s="111">
        <v>13120012</v>
      </c>
      <c r="B374" s="111" t="s">
        <v>1156</v>
      </c>
    </row>
    <row r="375" spans="1:2" ht="15" x14ac:dyDescent="0.25">
      <c r="A375" s="111">
        <v>13120013</v>
      </c>
      <c r="B375" s="111" t="s">
        <v>1157</v>
      </c>
    </row>
    <row r="376" spans="1:2" ht="15" x14ac:dyDescent="0.25">
      <c r="A376" s="111">
        <v>13120014</v>
      </c>
      <c r="B376" s="111" t="s">
        <v>1158</v>
      </c>
    </row>
    <row r="377" spans="1:2" ht="15" x14ac:dyDescent="0.25">
      <c r="A377" s="111">
        <v>13120015</v>
      </c>
      <c r="B377" s="111" t="s">
        <v>1159</v>
      </c>
    </row>
    <row r="378" spans="1:2" ht="15" x14ac:dyDescent="0.25">
      <c r="A378" s="111">
        <v>13120016</v>
      </c>
      <c r="B378" s="111" t="s">
        <v>1160</v>
      </c>
    </row>
    <row r="379" spans="1:2" ht="15" x14ac:dyDescent="0.25">
      <c r="A379" s="111">
        <v>13120017</v>
      </c>
      <c r="B379" s="111" t="s">
        <v>1161</v>
      </c>
    </row>
    <row r="380" spans="1:2" ht="15" x14ac:dyDescent="0.25">
      <c r="A380" s="111">
        <v>13120100</v>
      </c>
      <c r="B380" s="111" t="s">
        <v>1162</v>
      </c>
    </row>
    <row r="381" spans="1:2" ht="15" x14ac:dyDescent="0.25">
      <c r="A381" s="111">
        <v>13120101</v>
      </c>
      <c r="B381" s="111" t="s">
        <v>1163</v>
      </c>
    </row>
    <row r="382" spans="1:2" ht="15" x14ac:dyDescent="0.25">
      <c r="A382" s="111">
        <v>13120104</v>
      </c>
      <c r="B382" s="111" t="s">
        <v>1164</v>
      </c>
    </row>
    <row r="383" spans="1:2" ht="15" x14ac:dyDescent="0.25">
      <c r="A383" s="111">
        <v>13120106</v>
      </c>
      <c r="B383" s="111" t="s">
        <v>1165</v>
      </c>
    </row>
    <row r="384" spans="1:2" ht="15" x14ac:dyDescent="0.25">
      <c r="A384" s="111">
        <v>13120107</v>
      </c>
      <c r="B384" s="111" t="s">
        <v>1166</v>
      </c>
    </row>
    <row r="385" spans="1:2" ht="15" x14ac:dyDescent="0.25">
      <c r="A385" s="111">
        <v>13120108</v>
      </c>
      <c r="B385" s="111" t="s">
        <v>1167</v>
      </c>
    </row>
    <row r="386" spans="1:2" ht="15" x14ac:dyDescent="0.25">
      <c r="A386" s="111">
        <v>13120109</v>
      </c>
      <c r="B386" s="111" t="s">
        <v>1168</v>
      </c>
    </row>
    <row r="387" spans="1:2" ht="15" x14ac:dyDescent="0.25">
      <c r="A387" s="111">
        <v>13120110</v>
      </c>
      <c r="B387" s="111" t="s">
        <v>1169</v>
      </c>
    </row>
    <row r="388" spans="1:2" ht="15" x14ac:dyDescent="0.25">
      <c r="A388" s="111">
        <v>13120111</v>
      </c>
      <c r="B388" s="111" t="s">
        <v>1170</v>
      </c>
    </row>
    <row r="389" spans="1:2" ht="15" x14ac:dyDescent="0.25">
      <c r="A389" s="111">
        <v>13120112</v>
      </c>
      <c r="B389" s="111" t="s">
        <v>1171</v>
      </c>
    </row>
    <row r="390" spans="1:2" ht="15" x14ac:dyDescent="0.25">
      <c r="A390" s="111">
        <v>13120113</v>
      </c>
      <c r="B390" s="111" t="s">
        <v>1172</v>
      </c>
    </row>
    <row r="391" spans="1:2" ht="15" x14ac:dyDescent="0.25">
      <c r="A391" s="111">
        <v>13120114</v>
      </c>
      <c r="B391" s="111" t="s">
        <v>1173</v>
      </c>
    </row>
    <row r="392" spans="1:2" ht="15" x14ac:dyDescent="0.25">
      <c r="A392" s="111">
        <v>13120115</v>
      </c>
      <c r="B392" s="111" t="s">
        <v>1174</v>
      </c>
    </row>
    <row r="393" spans="1:2" ht="15" x14ac:dyDescent="0.25">
      <c r="A393" s="111">
        <v>13120116</v>
      </c>
      <c r="B393" s="111" t="s">
        <v>1175</v>
      </c>
    </row>
    <row r="394" spans="1:2" ht="15" x14ac:dyDescent="0.25">
      <c r="A394" s="111">
        <v>13120117</v>
      </c>
      <c r="B394" s="111" t="s">
        <v>1176</v>
      </c>
    </row>
    <row r="395" spans="1:2" ht="15" x14ac:dyDescent="0.25">
      <c r="A395" s="111">
        <v>13120200</v>
      </c>
      <c r="B395" s="111" t="s">
        <v>1177</v>
      </c>
    </row>
    <row r="396" spans="1:2" ht="15" x14ac:dyDescent="0.25">
      <c r="A396" s="111">
        <v>13120201</v>
      </c>
      <c r="B396" s="111" t="s">
        <v>1178</v>
      </c>
    </row>
    <row r="397" spans="1:2" ht="15" x14ac:dyDescent="0.25">
      <c r="A397" s="111">
        <v>13120204</v>
      </c>
      <c r="B397" s="111" t="s">
        <v>1179</v>
      </c>
    </row>
    <row r="398" spans="1:2" ht="15" x14ac:dyDescent="0.25">
      <c r="A398" s="111">
        <v>13120206</v>
      </c>
      <c r="B398" s="111" t="s">
        <v>1180</v>
      </c>
    </row>
    <row r="399" spans="1:2" ht="15" x14ac:dyDescent="0.25">
      <c r="A399" s="111">
        <v>13120207</v>
      </c>
      <c r="B399" s="111" t="s">
        <v>1181</v>
      </c>
    </row>
    <row r="400" spans="1:2" ht="15" x14ac:dyDescent="0.25">
      <c r="A400" s="111">
        <v>13120208</v>
      </c>
      <c r="B400" s="111" t="s">
        <v>1182</v>
      </c>
    </row>
    <row r="401" spans="1:2" ht="15" x14ac:dyDescent="0.25">
      <c r="A401" s="111">
        <v>13120209</v>
      </c>
      <c r="B401" s="111" t="s">
        <v>1183</v>
      </c>
    </row>
    <row r="402" spans="1:2" ht="15" x14ac:dyDescent="0.25">
      <c r="A402" s="111">
        <v>13120211</v>
      </c>
      <c r="B402" s="111" t="s">
        <v>1184</v>
      </c>
    </row>
    <row r="403" spans="1:2" ht="15" x14ac:dyDescent="0.25">
      <c r="A403" s="111">
        <v>13120212</v>
      </c>
      <c r="B403" s="111" t="s">
        <v>1185</v>
      </c>
    </row>
    <row r="404" spans="1:2" ht="15" x14ac:dyDescent="0.25">
      <c r="A404" s="111">
        <v>13120213</v>
      </c>
      <c r="B404" s="111" t="s">
        <v>1186</v>
      </c>
    </row>
    <row r="405" spans="1:2" ht="15" x14ac:dyDescent="0.25">
      <c r="A405" s="111">
        <v>13120214</v>
      </c>
      <c r="B405" s="111" t="s">
        <v>1187</v>
      </c>
    </row>
    <row r="406" spans="1:2" ht="15" x14ac:dyDescent="0.25">
      <c r="A406" s="111">
        <v>13120215</v>
      </c>
      <c r="B406" s="111" t="s">
        <v>1188</v>
      </c>
    </row>
    <row r="407" spans="1:2" ht="15" x14ac:dyDescent="0.25">
      <c r="A407" s="111">
        <v>13120216</v>
      </c>
      <c r="B407" s="111" t="s">
        <v>1189</v>
      </c>
    </row>
    <row r="408" spans="1:2" ht="15" x14ac:dyDescent="0.25">
      <c r="A408" s="111">
        <v>13120217</v>
      </c>
      <c r="B408" s="111" t="s">
        <v>1190</v>
      </c>
    </row>
    <row r="409" spans="1:2" ht="15" x14ac:dyDescent="0.25">
      <c r="A409" s="111">
        <v>13120300</v>
      </c>
      <c r="B409" s="111" t="s">
        <v>1191</v>
      </c>
    </row>
    <row r="410" spans="1:2" ht="15" x14ac:dyDescent="0.25">
      <c r="A410" s="111">
        <v>13120301</v>
      </c>
      <c r="B410" s="111" t="s">
        <v>1192</v>
      </c>
    </row>
    <row r="411" spans="1:2" ht="15" x14ac:dyDescent="0.25">
      <c r="A411" s="111">
        <v>13120304</v>
      </c>
      <c r="B411" s="111" t="s">
        <v>1193</v>
      </c>
    </row>
    <row r="412" spans="1:2" ht="15" x14ac:dyDescent="0.25">
      <c r="A412" s="111">
        <v>13120306</v>
      </c>
      <c r="B412" s="111" t="s">
        <v>1194</v>
      </c>
    </row>
    <row r="413" spans="1:2" ht="15" x14ac:dyDescent="0.25">
      <c r="A413" s="111">
        <v>13120307</v>
      </c>
      <c r="B413" s="111" t="s">
        <v>1195</v>
      </c>
    </row>
    <row r="414" spans="1:2" ht="15" x14ac:dyDescent="0.25">
      <c r="A414" s="111">
        <v>13120308</v>
      </c>
      <c r="B414" s="111" t="s">
        <v>1196</v>
      </c>
    </row>
    <row r="415" spans="1:2" ht="15" x14ac:dyDescent="0.25">
      <c r="A415" s="111">
        <v>13120309</v>
      </c>
      <c r="B415" s="111" t="s">
        <v>1197</v>
      </c>
    </row>
    <row r="416" spans="1:2" ht="15" x14ac:dyDescent="0.25">
      <c r="A416" s="111">
        <v>13120310</v>
      </c>
      <c r="B416" s="111" t="s">
        <v>1198</v>
      </c>
    </row>
    <row r="417" spans="1:2" ht="15" x14ac:dyDescent="0.25">
      <c r="A417" s="111">
        <v>13120311</v>
      </c>
      <c r="B417" s="111" t="s">
        <v>1199</v>
      </c>
    </row>
    <row r="418" spans="1:2" ht="15" x14ac:dyDescent="0.25">
      <c r="A418" s="111">
        <v>13120312</v>
      </c>
      <c r="B418" s="111" t="s">
        <v>1200</v>
      </c>
    </row>
    <row r="419" spans="1:2" ht="15" x14ac:dyDescent="0.25">
      <c r="A419" s="111">
        <v>13120313</v>
      </c>
      <c r="B419" s="111" t="s">
        <v>1201</v>
      </c>
    </row>
    <row r="420" spans="1:2" ht="15" x14ac:dyDescent="0.25">
      <c r="A420" s="111">
        <v>13120314</v>
      </c>
      <c r="B420" s="111" t="s">
        <v>1202</v>
      </c>
    </row>
    <row r="421" spans="1:2" ht="15" x14ac:dyDescent="0.25">
      <c r="A421" s="111">
        <v>13120315</v>
      </c>
      <c r="B421" s="111" t="s">
        <v>1203</v>
      </c>
    </row>
    <row r="422" spans="1:2" ht="15" x14ac:dyDescent="0.25">
      <c r="A422" s="111">
        <v>13120316</v>
      </c>
      <c r="B422" s="111" t="s">
        <v>1204</v>
      </c>
    </row>
    <row r="423" spans="1:2" ht="15" x14ac:dyDescent="0.25">
      <c r="A423" s="111">
        <v>13120317</v>
      </c>
      <c r="B423" s="111" t="s">
        <v>1205</v>
      </c>
    </row>
    <row r="424" spans="1:2" ht="15" x14ac:dyDescent="0.25">
      <c r="A424" s="111">
        <v>13120400</v>
      </c>
      <c r="B424" s="111" t="s">
        <v>1206</v>
      </c>
    </row>
    <row r="425" spans="1:2" ht="15" x14ac:dyDescent="0.25">
      <c r="A425" s="111">
        <v>13120401</v>
      </c>
      <c r="B425" s="111" t="s">
        <v>1207</v>
      </c>
    </row>
    <row r="426" spans="1:2" ht="15" x14ac:dyDescent="0.25">
      <c r="A426" s="111">
        <v>13120404</v>
      </c>
      <c r="B426" s="111" t="s">
        <v>1208</v>
      </c>
    </row>
    <row r="427" spans="1:2" ht="15" x14ac:dyDescent="0.25">
      <c r="A427" s="111">
        <v>13120406</v>
      </c>
      <c r="B427" s="111" t="s">
        <v>1209</v>
      </c>
    </row>
    <row r="428" spans="1:2" ht="15" x14ac:dyDescent="0.25">
      <c r="A428" s="111">
        <v>13120407</v>
      </c>
      <c r="B428" s="111" t="s">
        <v>1210</v>
      </c>
    </row>
    <row r="429" spans="1:2" ht="15" x14ac:dyDescent="0.25">
      <c r="A429" s="111">
        <v>13120408</v>
      </c>
      <c r="B429" s="111" t="s">
        <v>1211</v>
      </c>
    </row>
    <row r="430" spans="1:2" ht="15" x14ac:dyDescent="0.25">
      <c r="A430" s="111">
        <v>13120409</v>
      </c>
      <c r="B430" s="111" t="s">
        <v>1212</v>
      </c>
    </row>
    <row r="431" spans="1:2" ht="15" x14ac:dyDescent="0.25">
      <c r="A431" s="111">
        <v>13120411</v>
      </c>
      <c r="B431" s="111" t="s">
        <v>1213</v>
      </c>
    </row>
    <row r="432" spans="1:2" ht="15" x14ac:dyDescent="0.25">
      <c r="A432" s="111">
        <v>13120412</v>
      </c>
      <c r="B432" s="111" t="s">
        <v>1214</v>
      </c>
    </row>
    <row r="433" spans="1:2" ht="15" x14ac:dyDescent="0.25">
      <c r="A433" s="111">
        <v>13120413</v>
      </c>
      <c r="B433" s="111" t="s">
        <v>1215</v>
      </c>
    </row>
    <row r="434" spans="1:2" ht="15" x14ac:dyDescent="0.25">
      <c r="A434" s="111">
        <v>13120414</v>
      </c>
      <c r="B434" s="111" t="s">
        <v>1216</v>
      </c>
    </row>
    <row r="435" spans="1:2" ht="15" x14ac:dyDescent="0.25">
      <c r="A435" s="111">
        <v>13120415</v>
      </c>
      <c r="B435" s="111" t="s">
        <v>1217</v>
      </c>
    </row>
    <row r="436" spans="1:2" ht="15" x14ac:dyDescent="0.25">
      <c r="A436" s="111">
        <v>13120416</v>
      </c>
      <c r="B436" s="111" t="s">
        <v>1218</v>
      </c>
    </row>
    <row r="437" spans="1:2" ht="15" x14ac:dyDescent="0.25">
      <c r="A437" s="111">
        <v>13120417</v>
      </c>
      <c r="B437" s="111" t="s">
        <v>1219</v>
      </c>
    </row>
    <row r="438" spans="1:2" ht="15" x14ac:dyDescent="0.25">
      <c r="A438" s="111">
        <v>13121000</v>
      </c>
      <c r="B438" s="111" t="s">
        <v>1220</v>
      </c>
    </row>
    <row r="439" spans="1:2" ht="15" x14ac:dyDescent="0.25">
      <c r="A439" s="111">
        <v>13121001</v>
      </c>
      <c r="B439" s="111" t="s">
        <v>1221</v>
      </c>
    </row>
    <row r="440" spans="1:2" ht="15" x14ac:dyDescent="0.25">
      <c r="A440" s="111">
        <v>13121004</v>
      </c>
      <c r="B440" s="111" t="s">
        <v>1222</v>
      </c>
    </row>
    <row r="441" spans="1:2" ht="15" x14ac:dyDescent="0.25">
      <c r="A441" s="111">
        <v>13121006</v>
      </c>
      <c r="B441" s="111" t="s">
        <v>1223</v>
      </c>
    </row>
    <row r="442" spans="1:2" ht="15" x14ac:dyDescent="0.25">
      <c r="A442" s="111">
        <v>13121007</v>
      </c>
      <c r="B442" s="111" t="s">
        <v>1224</v>
      </c>
    </row>
    <row r="443" spans="1:2" ht="15" x14ac:dyDescent="0.25">
      <c r="A443" s="111">
        <v>13121008</v>
      </c>
      <c r="B443" s="111" t="s">
        <v>1225</v>
      </c>
    </row>
    <row r="444" spans="1:2" ht="15" x14ac:dyDescent="0.25">
      <c r="A444" s="111">
        <v>13121009</v>
      </c>
      <c r="B444" s="111" t="s">
        <v>1226</v>
      </c>
    </row>
    <row r="445" spans="1:2" ht="15" x14ac:dyDescent="0.25">
      <c r="A445" s="111">
        <v>13121010</v>
      </c>
      <c r="B445" s="111" t="s">
        <v>1227</v>
      </c>
    </row>
    <row r="446" spans="1:2" ht="15" x14ac:dyDescent="0.25">
      <c r="A446" s="111">
        <v>13121012</v>
      </c>
      <c r="B446" s="111" t="s">
        <v>1228</v>
      </c>
    </row>
    <row r="447" spans="1:2" ht="15" x14ac:dyDescent="0.25">
      <c r="A447" s="111">
        <v>13121013</v>
      </c>
      <c r="B447" s="111" t="s">
        <v>1229</v>
      </c>
    </row>
    <row r="448" spans="1:2" ht="15" x14ac:dyDescent="0.25">
      <c r="A448" s="111">
        <v>13121014</v>
      </c>
      <c r="B448" s="111" t="s">
        <v>1230</v>
      </c>
    </row>
    <row r="449" spans="1:2" ht="15" x14ac:dyDescent="0.25">
      <c r="A449" s="111">
        <v>13121015</v>
      </c>
      <c r="B449" s="111" t="s">
        <v>1231</v>
      </c>
    </row>
    <row r="450" spans="1:2" ht="15" x14ac:dyDescent="0.25">
      <c r="A450" s="111">
        <v>13121016</v>
      </c>
      <c r="B450" s="111" t="s">
        <v>1232</v>
      </c>
    </row>
    <row r="451" spans="1:2" ht="15" x14ac:dyDescent="0.25">
      <c r="A451" s="111">
        <v>13121017</v>
      </c>
      <c r="B451" s="111" t="s">
        <v>1233</v>
      </c>
    </row>
    <row r="452" spans="1:2" ht="15" x14ac:dyDescent="0.25">
      <c r="A452" s="111">
        <v>13121018</v>
      </c>
      <c r="B452" s="111" t="s">
        <v>1234</v>
      </c>
    </row>
    <row r="453" spans="1:2" ht="15" x14ac:dyDescent="0.25">
      <c r="A453" s="111">
        <v>13121100</v>
      </c>
      <c r="B453" s="111" t="s">
        <v>1235</v>
      </c>
    </row>
    <row r="454" spans="1:2" ht="15" x14ac:dyDescent="0.25">
      <c r="A454" s="111">
        <v>13121101</v>
      </c>
      <c r="B454" s="111" t="s">
        <v>1236</v>
      </c>
    </row>
    <row r="455" spans="1:2" ht="15" x14ac:dyDescent="0.25">
      <c r="A455" s="111">
        <v>13121104</v>
      </c>
      <c r="B455" s="111" t="s">
        <v>1237</v>
      </c>
    </row>
    <row r="456" spans="1:2" ht="15" x14ac:dyDescent="0.25">
      <c r="A456" s="111">
        <v>13121106</v>
      </c>
      <c r="B456" s="111" t="s">
        <v>1238</v>
      </c>
    </row>
    <row r="457" spans="1:2" ht="15" x14ac:dyDescent="0.25">
      <c r="A457" s="111">
        <v>13121107</v>
      </c>
      <c r="B457" s="111" t="s">
        <v>1239</v>
      </c>
    </row>
    <row r="458" spans="1:2" ht="15" x14ac:dyDescent="0.25">
      <c r="A458" s="111">
        <v>13121108</v>
      </c>
      <c r="B458" s="111" t="s">
        <v>1240</v>
      </c>
    </row>
    <row r="459" spans="1:2" ht="15" x14ac:dyDescent="0.25">
      <c r="A459" s="111">
        <v>13121109</v>
      </c>
      <c r="B459" s="111" t="s">
        <v>1241</v>
      </c>
    </row>
    <row r="460" spans="1:2" ht="15" x14ac:dyDescent="0.25">
      <c r="A460" s="111">
        <v>13121110</v>
      </c>
      <c r="B460" s="111" t="s">
        <v>1242</v>
      </c>
    </row>
    <row r="461" spans="1:2" ht="15" x14ac:dyDescent="0.25">
      <c r="A461" s="111">
        <v>13121111</v>
      </c>
      <c r="B461" s="111" t="s">
        <v>1243</v>
      </c>
    </row>
    <row r="462" spans="1:2" ht="15" x14ac:dyDescent="0.25">
      <c r="A462" s="111">
        <v>13121112</v>
      </c>
      <c r="B462" s="111" t="s">
        <v>1244</v>
      </c>
    </row>
    <row r="463" spans="1:2" ht="15" x14ac:dyDescent="0.25">
      <c r="A463" s="111">
        <v>13121113</v>
      </c>
      <c r="B463" s="111" t="s">
        <v>1245</v>
      </c>
    </row>
    <row r="464" spans="1:2" ht="15" x14ac:dyDescent="0.25">
      <c r="A464" s="111">
        <v>13121114</v>
      </c>
      <c r="B464" s="111" t="s">
        <v>1246</v>
      </c>
    </row>
    <row r="465" spans="1:2" ht="15" x14ac:dyDescent="0.25">
      <c r="A465" s="111">
        <v>13121115</v>
      </c>
      <c r="B465" s="111" t="s">
        <v>1247</v>
      </c>
    </row>
    <row r="466" spans="1:2" ht="15" x14ac:dyDescent="0.25">
      <c r="A466" s="111">
        <v>13121116</v>
      </c>
      <c r="B466" s="111" t="s">
        <v>1248</v>
      </c>
    </row>
    <row r="467" spans="1:2" ht="15" x14ac:dyDescent="0.25">
      <c r="A467" s="111">
        <v>13121117</v>
      </c>
      <c r="B467" s="111" t="s">
        <v>1249</v>
      </c>
    </row>
    <row r="468" spans="1:2" ht="15" x14ac:dyDescent="0.25">
      <c r="A468" s="111">
        <v>13121118</v>
      </c>
      <c r="B468" s="111" t="s">
        <v>1250</v>
      </c>
    </row>
    <row r="469" spans="1:2" ht="15" x14ac:dyDescent="0.25">
      <c r="A469" s="111">
        <v>13121200</v>
      </c>
      <c r="B469" s="111" t="s">
        <v>1251</v>
      </c>
    </row>
    <row r="470" spans="1:2" ht="15" x14ac:dyDescent="0.25">
      <c r="A470" s="111">
        <v>13121201</v>
      </c>
      <c r="B470" s="111" t="s">
        <v>1252</v>
      </c>
    </row>
    <row r="471" spans="1:2" ht="15" x14ac:dyDescent="0.25">
      <c r="A471" s="111">
        <v>13121204</v>
      </c>
      <c r="B471" s="111" t="s">
        <v>1253</v>
      </c>
    </row>
    <row r="472" spans="1:2" ht="15" x14ac:dyDescent="0.25">
      <c r="A472" s="111">
        <v>13121206</v>
      </c>
      <c r="B472" s="111" t="s">
        <v>1254</v>
      </c>
    </row>
    <row r="473" spans="1:2" ht="15" x14ac:dyDescent="0.25">
      <c r="A473" s="111">
        <v>13121207</v>
      </c>
      <c r="B473" s="111" t="s">
        <v>1255</v>
      </c>
    </row>
    <row r="474" spans="1:2" ht="15" x14ac:dyDescent="0.25">
      <c r="A474" s="111">
        <v>13121208</v>
      </c>
      <c r="B474" s="111" t="s">
        <v>1256</v>
      </c>
    </row>
    <row r="475" spans="1:2" ht="15" x14ac:dyDescent="0.25">
      <c r="A475" s="111">
        <v>13121209</v>
      </c>
      <c r="B475" s="111" t="s">
        <v>1257</v>
      </c>
    </row>
    <row r="476" spans="1:2" ht="15" x14ac:dyDescent="0.25">
      <c r="A476" s="111">
        <v>13121211</v>
      </c>
      <c r="B476" s="111" t="s">
        <v>1258</v>
      </c>
    </row>
    <row r="477" spans="1:2" ht="15" x14ac:dyDescent="0.25">
      <c r="A477" s="111">
        <v>13121212</v>
      </c>
      <c r="B477" s="111" t="s">
        <v>1259</v>
      </c>
    </row>
    <row r="478" spans="1:2" ht="15" x14ac:dyDescent="0.25">
      <c r="A478" s="111">
        <v>13121213</v>
      </c>
      <c r="B478" s="111" t="s">
        <v>1260</v>
      </c>
    </row>
    <row r="479" spans="1:2" ht="15" x14ac:dyDescent="0.25">
      <c r="A479" s="111">
        <v>13121214</v>
      </c>
      <c r="B479" s="111" t="s">
        <v>1261</v>
      </c>
    </row>
    <row r="480" spans="1:2" ht="15" x14ac:dyDescent="0.25">
      <c r="A480" s="111">
        <v>13121215</v>
      </c>
      <c r="B480" s="111" t="s">
        <v>1262</v>
      </c>
    </row>
    <row r="481" spans="1:2" ht="15" x14ac:dyDescent="0.25">
      <c r="A481" s="111">
        <v>13121216</v>
      </c>
      <c r="B481" s="111" t="s">
        <v>1263</v>
      </c>
    </row>
    <row r="482" spans="1:2" ht="15" x14ac:dyDescent="0.25">
      <c r="A482" s="111">
        <v>13121217</v>
      </c>
      <c r="B482" s="111" t="s">
        <v>1264</v>
      </c>
    </row>
    <row r="483" spans="1:2" ht="15" x14ac:dyDescent="0.25">
      <c r="A483" s="111">
        <v>13121218</v>
      </c>
      <c r="B483" s="111" t="s">
        <v>1265</v>
      </c>
    </row>
    <row r="484" spans="1:2" ht="15" x14ac:dyDescent="0.25">
      <c r="A484" s="111">
        <v>13121300</v>
      </c>
      <c r="B484" s="111" t="s">
        <v>1266</v>
      </c>
    </row>
    <row r="485" spans="1:2" ht="15" x14ac:dyDescent="0.25">
      <c r="A485" s="111">
        <v>13121301</v>
      </c>
      <c r="B485" s="111" t="s">
        <v>1267</v>
      </c>
    </row>
    <row r="486" spans="1:2" ht="15" x14ac:dyDescent="0.25">
      <c r="A486" s="111">
        <v>13121304</v>
      </c>
      <c r="B486" s="111" t="s">
        <v>1268</v>
      </c>
    </row>
    <row r="487" spans="1:2" ht="15" x14ac:dyDescent="0.25">
      <c r="A487" s="111">
        <v>13121306</v>
      </c>
      <c r="B487" s="111" t="s">
        <v>1269</v>
      </c>
    </row>
    <row r="488" spans="1:2" ht="15" x14ac:dyDescent="0.25">
      <c r="A488" s="111">
        <v>13121307</v>
      </c>
      <c r="B488" s="111" t="s">
        <v>1270</v>
      </c>
    </row>
    <row r="489" spans="1:2" ht="15" x14ac:dyDescent="0.25">
      <c r="A489" s="111">
        <v>13121308</v>
      </c>
      <c r="B489" s="111" t="s">
        <v>1271</v>
      </c>
    </row>
    <row r="490" spans="1:2" ht="15" x14ac:dyDescent="0.25">
      <c r="A490" s="111">
        <v>13121309</v>
      </c>
      <c r="B490" s="111" t="s">
        <v>1272</v>
      </c>
    </row>
    <row r="491" spans="1:2" ht="15" x14ac:dyDescent="0.25">
      <c r="A491" s="111">
        <v>13121311</v>
      </c>
      <c r="B491" s="111" t="s">
        <v>1273</v>
      </c>
    </row>
    <row r="492" spans="1:2" ht="15" x14ac:dyDescent="0.25">
      <c r="A492" s="111">
        <v>13121312</v>
      </c>
      <c r="B492" s="111" t="s">
        <v>1274</v>
      </c>
    </row>
    <row r="493" spans="1:2" ht="15" x14ac:dyDescent="0.25">
      <c r="A493" s="111">
        <v>13121313</v>
      </c>
      <c r="B493" s="111" t="s">
        <v>1275</v>
      </c>
    </row>
    <row r="494" spans="1:2" ht="15" x14ac:dyDescent="0.25">
      <c r="A494" s="111">
        <v>13121314</v>
      </c>
      <c r="B494" s="111" t="s">
        <v>1276</v>
      </c>
    </row>
    <row r="495" spans="1:2" ht="15" x14ac:dyDescent="0.25">
      <c r="A495" s="111">
        <v>13121315</v>
      </c>
      <c r="B495" s="111" t="s">
        <v>1277</v>
      </c>
    </row>
    <row r="496" spans="1:2" ht="15" x14ac:dyDescent="0.25">
      <c r="A496" s="111">
        <v>13121316</v>
      </c>
      <c r="B496" s="111" t="s">
        <v>1278</v>
      </c>
    </row>
    <row r="497" spans="1:2" ht="15" x14ac:dyDescent="0.25">
      <c r="A497" s="111">
        <v>13121317</v>
      </c>
      <c r="B497" s="111" t="s">
        <v>1279</v>
      </c>
    </row>
    <row r="498" spans="1:2" ht="15" x14ac:dyDescent="0.25">
      <c r="A498" s="111">
        <v>13121318</v>
      </c>
      <c r="B498" s="111" t="s">
        <v>1280</v>
      </c>
    </row>
    <row r="499" spans="1:2" ht="15" x14ac:dyDescent="0.25">
      <c r="A499" s="111">
        <v>13121500</v>
      </c>
      <c r="B499" s="111" t="s">
        <v>1281</v>
      </c>
    </row>
    <row r="500" spans="1:2" ht="15" x14ac:dyDescent="0.25">
      <c r="A500" s="111">
        <v>13121501</v>
      </c>
      <c r="B500" s="111" t="s">
        <v>1282</v>
      </c>
    </row>
    <row r="501" spans="1:2" ht="15" x14ac:dyDescent="0.25">
      <c r="A501" s="111">
        <v>13121504</v>
      </c>
      <c r="B501" s="111" t="s">
        <v>1283</v>
      </c>
    </row>
    <row r="502" spans="1:2" ht="15" x14ac:dyDescent="0.25">
      <c r="A502" s="111">
        <v>13121506</v>
      </c>
      <c r="B502" s="111" t="s">
        <v>1284</v>
      </c>
    </row>
    <row r="503" spans="1:2" ht="15" x14ac:dyDescent="0.25">
      <c r="A503" s="111">
        <v>13121507</v>
      </c>
      <c r="B503" s="111" t="s">
        <v>1285</v>
      </c>
    </row>
    <row r="504" spans="1:2" ht="15" x14ac:dyDescent="0.25">
      <c r="A504" s="111">
        <v>13121508</v>
      </c>
      <c r="B504" s="111" t="s">
        <v>1286</v>
      </c>
    </row>
    <row r="505" spans="1:2" ht="15" x14ac:dyDescent="0.25">
      <c r="A505" s="111">
        <v>13121509</v>
      </c>
      <c r="B505" s="111" t="s">
        <v>1287</v>
      </c>
    </row>
    <row r="506" spans="1:2" ht="15" x14ac:dyDescent="0.25">
      <c r="A506" s="111">
        <v>13121511</v>
      </c>
      <c r="B506" s="111" t="s">
        <v>1288</v>
      </c>
    </row>
    <row r="507" spans="1:2" ht="15" x14ac:dyDescent="0.25">
      <c r="A507" s="111">
        <v>13121512</v>
      </c>
      <c r="B507" s="111" t="s">
        <v>1289</v>
      </c>
    </row>
    <row r="508" spans="1:2" ht="15" x14ac:dyDescent="0.25">
      <c r="A508" s="111">
        <v>13121513</v>
      </c>
      <c r="B508" s="111" t="s">
        <v>1290</v>
      </c>
    </row>
    <row r="509" spans="1:2" ht="15" x14ac:dyDescent="0.25">
      <c r="A509" s="111">
        <v>13121514</v>
      </c>
      <c r="B509" s="111" t="s">
        <v>1291</v>
      </c>
    </row>
    <row r="510" spans="1:2" ht="15" x14ac:dyDescent="0.25">
      <c r="A510" s="111">
        <v>13121515</v>
      </c>
      <c r="B510" s="111" t="s">
        <v>1292</v>
      </c>
    </row>
    <row r="511" spans="1:2" ht="15" x14ac:dyDescent="0.25">
      <c r="A511" s="111">
        <v>13121516</v>
      </c>
      <c r="B511" s="111" t="s">
        <v>1293</v>
      </c>
    </row>
    <row r="512" spans="1:2" ht="15" x14ac:dyDescent="0.25">
      <c r="A512" s="111">
        <v>13121517</v>
      </c>
      <c r="B512" s="111" t="s">
        <v>1294</v>
      </c>
    </row>
    <row r="513" spans="1:2" ht="15" x14ac:dyDescent="0.25">
      <c r="A513" s="111">
        <v>13121518</v>
      </c>
      <c r="B513" s="111" t="s">
        <v>1295</v>
      </c>
    </row>
    <row r="514" spans="1:2" ht="15" x14ac:dyDescent="0.25">
      <c r="A514" s="111">
        <v>13121700</v>
      </c>
      <c r="B514" s="111" t="s">
        <v>1296</v>
      </c>
    </row>
    <row r="515" spans="1:2" ht="15" x14ac:dyDescent="0.25">
      <c r="A515" s="111">
        <v>13121701</v>
      </c>
      <c r="B515" s="111" t="s">
        <v>1297</v>
      </c>
    </row>
    <row r="516" spans="1:2" ht="15" x14ac:dyDescent="0.25">
      <c r="A516" s="111">
        <v>13121704</v>
      </c>
      <c r="B516" s="111" t="s">
        <v>1298</v>
      </c>
    </row>
    <row r="517" spans="1:2" ht="15" x14ac:dyDescent="0.25">
      <c r="A517" s="111">
        <v>13121706</v>
      </c>
      <c r="B517" s="111" t="s">
        <v>1299</v>
      </c>
    </row>
    <row r="518" spans="1:2" ht="15" x14ac:dyDescent="0.25">
      <c r="A518" s="111">
        <v>13121707</v>
      </c>
      <c r="B518" s="111" t="s">
        <v>1300</v>
      </c>
    </row>
    <row r="519" spans="1:2" ht="15" x14ac:dyDescent="0.25">
      <c r="A519" s="111">
        <v>13121708</v>
      </c>
      <c r="B519" s="111" t="s">
        <v>1301</v>
      </c>
    </row>
    <row r="520" spans="1:2" ht="15" x14ac:dyDescent="0.25">
      <c r="A520" s="111">
        <v>13121709</v>
      </c>
      <c r="B520" s="111" t="s">
        <v>1302</v>
      </c>
    </row>
    <row r="521" spans="1:2" ht="15" x14ac:dyDescent="0.25">
      <c r="A521" s="111">
        <v>13121710</v>
      </c>
      <c r="B521" s="111" t="s">
        <v>1303</v>
      </c>
    </row>
    <row r="522" spans="1:2" ht="15" x14ac:dyDescent="0.25">
      <c r="A522" s="111">
        <v>13121712</v>
      </c>
      <c r="B522" s="111" t="s">
        <v>1304</v>
      </c>
    </row>
    <row r="523" spans="1:2" ht="15" x14ac:dyDescent="0.25">
      <c r="A523" s="111">
        <v>13121713</v>
      </c>
      <c r="B523" s="111" t="s">
        <v>1305</v>
      </c>
    </row>
    <row r="524" spans="1:2" ht="15" x14ac:dyDescent="0.25">
      <c r="A524" s="111">
        <v>13121714</v>
      </c>
      <c r="B524" s="111" t="s">
        <v>1306</v>
      </c>
    </row>
    <row r="525" spans="1:2" ht="15" x14ac:dyDescent="0.25">
      <c r="A525" s="111">
        <v>13121715</v>
      </c>
      <c r="B525" s="111" t="s">
        <v>1307</v>
      </c>
    </row>
    <row r="526" spans="1:2" ht="15" x14ac:dyDescent="0.25">
      <c r="A526" s="111">
        <v>13121716</v>
      </c>
      <c r="B526" s="111" t="s">
        <v>1308</v>
      </c>
    </row>
    <row r="527" spans="1:2" ht="15" x14ac:dyDescent="0.25">
      <c r="A527" s="111">
        <v>13121717</v>
      </c>
      <c r="B527" s="111" t="s">
        <v>1309</v>
      </c>
    </row>
    <row r="528" spans="1:2" ht="15" x14ac:dyDescent="0.25">
      <c r="A528" s="111">
        <v>13121718</v>
      </c>
      <c r="B528" s="111" t="s">
        <v>1310</v>
      </c>
    </row>
    <row r="529" spans="1:2" ht="15" x14ac:dyDescent="0.25">
      <c r="A529" s="111">
        <v>13121800</v>
      </c>
      <c r="B529" s="111" t="s">
        <v>1311</v>
      </c>
    </row>
    <row r="530" spans="1:2" ht="15" x14ac:dyDescent="0.25">
      <c r="A530" s="111">
        <v>13121801</v>
      </c>
      <c r="B530" s="111" t="s">
        <v>1312</v>
      </c>
    </row>
    <row r="531" spans="1:2" ht="15" x14ac:dyDescent="0.25">
      <c r="A531" s="111">
        <v>13121804</v>
      </c>
      <c r="B531" s="111" t="s">
        <v>1313</v>
      </c>
    </row>
    <row r="532" spans="1:2" ht="15" x14ac:dyDescent="0.25">
      <c r="A532" s="111">
        <v>13121806</v>
      </c>
      <c r="B532" s="111" t="s">
        <v>1314</v>
      </c>
    </row>
    <row r="533" spans="1:2" ht="15" x14ac:dyDescent="0.25">
      <c r="A533" s="111">
        <v>13121807</v>
      </c>
      <c r="B533" s="111" t="s">
        <v>1315</v>
      </c>
    </row>
    <row r="534" spans="1:2" ht="15" x14ac:dyDescent="0.25">
      <c r="A534" s="111">
        <v>13121808</v>
      </c>
      <c r="B534" s="111" t="s">
        <v>1316</v>
      </c>
    </row>
    <row r="535" spans="1:2" ht="15" x14ac:dyDescent="0.25">
      <c r="A535" s="111">
        <v>13121809</v>
      </c>
      <c r="B535" s="111" t="s">
        <v>1317</v>
      </c>
    </row>
    <row r="536" spans="1:2" ht="15" x14ac:dyDescent="0.25">
      <c r="A536" s="111">
        <v>13121811</v>
      </c>
      <c r="B536" s="111" t="s">
        <v>1318</v>
      </c>
    </row>
    <row r="537" spans="1:2" ht="15" x14ac:dyDescent="0.25">
      <c r="A537" s="111">
        <v>13121812</v>
      </c>
      <c r="B537" s="111" t="s">
        <v>1319</v>
      </c>
    </row>
    <row r="538" spans="1:2" ht="15" x14ac:dyDescent="0.25">
      <c r="A538" s="111">
        <v>13121813</v>
      </c>
      <c r="B538" s="111" t="s">
        <v>1320</v>
      </c>
    </row>
    <row r="539" spans="1:2" ht="15" x14ac:dyDescent="0.25">
      <c r="A539" s="111">
        <v>13121814</v>
      </c>
      <c r="B539" s="111" t="s">
        <v>1321</v>
      </c>
    </row>
    <row r="540" spans="1:2" ht="15" x14ac:dyDescent="0.25">
      <c r="A540" s="111">
        <v>13121815</v>
      </c>
      <c r="B540" s="111" t="s">
        <v>1322</v>
      </c>
    </row>
    <row r="541" spans="1:2" ht="15" x14ac:dyDescent="0.25">
      <c r="A541" s="111">
        <v>13121816</v>
      </c>
      <c r="B541" s="111" t="s">
        <v>1323</v>
      </c>
    </row>
    <row r="542" spans="1:2" ht="15" x14ac:dyDescent="0.25">
      <c r="A542" s="111">
        <v>13121817</v>
      </c>
      <c r="B542" s="111" t="s">
        <v>1324</v>
      </c>
    </row>
    <row r="543" spans="1:2" ht="15" x14ac:dyDescent="0.25">
      <c r="A543" s="111">
        <v>13121818</v>
      </c>
      <c r="B543" s="111" t="s">
        <v>1325</v>
      </c>
    </row>
    <row r="544" spans="1:2" ht="15" x14ac:dyDescent="0.25">
      <c r="A544" s="111">
        <v>13121900</v>
      </c>
      <c r="B544" s="111" t="s">
        <v>1326</v>
      </c>
    </row>
    <row r="545" spans="1:2" ht="15" x14ac:dyDescent="0.25">
      <c r="A545" s="111">
        <v>13121907</v>
      </c>
      <c r="B545" s="111" t="s">
        <v>1327</v>
      </c>
    </row>
    <row r="546" spans="1:2" ht="15" x14ac:dyDescent="0.25">
      <c r="A546" s="111">
        <v>13121908</v>
      </c>
      <c r="B546" s="111" t="s">
        <v>1328</v>
      </c>
    </row>
    <row r="547" spans="1:2" ht="15" x14ac:dyDescent="0.25">
      <c r="A547" s="111">
        <v>13121916</v>
      </c>
      <c r="B547" s="111" t="s">
        <v>1329</v>
      </c>
    </row>
    <row r="548" spans="1:2" ht="15" x14ac:dyDescent="0.25">
      <c r="A548" s="111">
        <v>13121917</v>
      </c>
      <c r="B548" s="111" t="s">
        <v>1330</v>
      </c>
    </row>
    <row r="549" spans="1:2" ht="15" x14ac:dyDescent="0.25">
      <c r="A549" s="111">
        <v>13122200</v>
      </c>
      <c r="B549" s="111" t="s">
        <v>1331</v>
      </c>
    </row>
    <row r="550" spans="1:2" ht="15" x14ac:dyDescent="0.25">
      <c r="A550" s="111">
        <v>13122207</v>
      </c>
      <c r="B550" s="111" t="s">
        <v>1332</v>
      </c>
    </row>
    <row r="551" spans="1:2" ht="15" x14ac:dyDescent="0.25">
      <c r="A551" s="111">
        <v>13122208</v>
      </c>
      <c r="B551" s="111" t="s">
        <v>1333</v>
      </c>
    </row>
    <row r="552" spans="1:2" ht="15" x14ac:dyDescent="0.25">
      <c r="A552" s="111">
        <v>13122216</v>
      </c>
      <c r="B552" s="111" t="s">
        <v>1334</v>
      </c>
    </row>
    <row r="553" spans="1:2" ht="15" x14ac:dyDescent="0.25">
      <c r="A553" s="111">
        <v>13122217</v>
      </c>
      <c r="B553" s="111" t="s">
        <v>1335</v>
      </c>
    </row>
    <row r="554" spans="1:2" ht="15" x14ac:dyDescent="0.25">
      <c r="A554" s="111">
        <v>13122300</v>
      </c>
      <c r="B554" s="111" t="s">
        <v>1336</v>
      </c>
    </row>
    <row r="555" spans="1:2" ht="15" x14ac:dyDescent="0.25">
      <c r="A555" s="111">
        <v>13122307</v>
      </c>
      <c r="B555" s="111" t="s">
        <v>1337</v>
      </c>
    </row>
    <row r="556" spans="1:2" ht="15" x14ac:dyDescent="0.25">
      <c r="A556" s="111">
        <v>13122308</v>
      </c>
      <c r="B556" s="111" t="s">
        <v>1338</v>
      </c>
    </row>
    <row r="557" spans="1:2" ht="15" x14ac:dyDescent="0.25">
      <c r="A557" s="111">
        <v>13122316</v>
      </c>
      <c r="B557" s="111" t="s">
        <v>1339</v>
      </c>
    </row>
    <row r="558" spans="1:2" ht="15" x14ac:dyDescent="0.25">
      <c r="A558" s="111">
        <v>13122317</v>
      </c>
      <c r="B558" s="111" t="s">
        <v>1340</v>
      </c>
    </row>
    <row r="559" spans="1:2" ht="15" x14ac:dyDescent="0.25">
      <c r="A559" s="111">
        <v>13122400</v>
      </c>
      <c r="B559" s="111" t="s">
        <v>1341</v>
      </c>
    </row>
    <row r="560" spans="1:2" ht="15" x14ac:dyDescent="0.25">
      <c r="A560" s="111">
        <v>13122401</v>
      </c>
      <c r="B560" s="111" t="s">
        <v>1342</v>
      </c>
    </row>
    <row r="561" spans="1:2" ht="15" x14ac:dyDescent="0.25">
      <c r="A561" s="111">
        <v>13122404</v>
      </c>
      <c r="B561" s="111" t="s">
        <v>1343</v>
      </c>
    </row>
    <row r="562" spans="1:2" ht="15" x14ac:dyDescent="0.25">
      <c r="A562" s="111">
        <v>13122406</v>
      </c>
      <c r="B562" s="111" t="s">
        <v>1344</v>
      </c>
    </row>
    <row r="563" spans="1:2" ht="15" x14ac:dyDescent="0.25">
      <c r="A563" s="111">
        <v>13122407</v>
      </c>
      <c r="B563" s="111" t="s">
        <v>1345</v>
      </c>
    </row>
    <row r="564" spans="1:2" ht="15" x14ac:dyDescent="0.25">
      <c r="A564" s="111">
        <v>13122408</v>
      </c>
      <c r="B564" s="111" t="s">
        <v>1346</v>
      </c>
    </row>
    <row r="565" spans="1:2" ht="15" x14ac:dyDescent="0.25">
      <c r="A565" s="111">
        <v>13122409</v>
      </c>
      <c r="B565" s="111" t="s">
        <v>1347</v>
      </c>
    </row>
    <row r="566" spans="1:2" ht="15" x14ac:dyDescent="0.25">
      <c r="A566" s="111">
        <v>13122411</v>
      </c>
      <c r="B566" s="111" t="s">
        <v>1348</v>
      </c>
    </row>
    <row r="567" spans="1:2" ht="15" x14ac:dyDescent="0.25">
      <c r="A567" s="111">
        <v>13122412</v>
      </c>
      <c r="B567" s="111" t="s">
        <v>1349</v>
      </c>
    </row>
    <row r="568" spans="1:2" ht="15" x14ac:dyDescent="0.25">
      <c r="A568" s="111">
        <v>13122413</v>
      </c>
      <c r="B568" s="111" t="s">
        <v>1350</v>
      </c>
    </row>
    <row r="569" spans="1:2" ht="15" x14ac:dyDescent="0.25">
      <c r="A569" s="111">
        <v>13122414</v>
      </c>
      <c r="B569" s="111" t="s">
        <v>1351</v>
      </c>
    </row>
    <row r="570" spans="1:2" ht="15" x14ac:dyDescent="0.25">
      <c r="A570" s="111">
        <v>13122415</v>
      </c>
      <c r="B570" s="111" t="s">
        <v>1352</v>
      </c>
    </row>
    <row r="571" spans="1:2" ht="15" x14ac:dyDescent="0.25">
      <c r="A571" s="111">
        <v>13122416</v>
      </c>
      <c r="B571" s="111" t="s">
        <v>1353</v>
      </c>
    </row>
    <row r="572" spans="1:2" ht="15" x14ac:dyDescent="0.25">
      <c r="A572" s="111">
        <v>13122417</v>
      </c>
      <c r="B572" s="111" t="s">
        <v>1354</v>
      </c>
    </row>
    <row r="573" spans="1:2" ht="15" x14ac:dyDescent="0.25">
      <c r="A573" s="111">
        <v>13122418</v>
      </c>
      <c r="B573" s="111" t="s">
        <v>1355</v>
      </c>
    </row>
    <row r="574" spans="1:2" ht="15" x14ac:dyDescent="0.25">
      <c r="A574" s="111">
        <v>13122500</v>
      </c>
      <c r="B574" s="111" t="s">
        <v>1356</v>
      </c>
    </row>
    <row r="575" spans="1:2" ht="15" x14ac:dyDescent="0.25">
      <c r="A575" s="111">
        <v>13122501</v>
      </c>
      <c r="B575" s="111" t="s">
        <v>1357</v>
      </c>
    </row>
    <row r="576" spans="1:2" ht="15" x14ac:dyDescent="0.25">
      <c r="A576" s="111">
        <v>13122504</v>
      </c>
      <c r="B576" s="111" t="s">
        <v>1358</v>
      </c>
    </row>
    <row r="577" spans="1:2" ht="15" x14ac:dyDescent="0.25">
      <c r="A577" s="111">
        <v>13122506</v>
      </c>
      <c r="B577" s="111" t="s">
        <v>1359</v>
      </c>
    </row>
    <row r="578" spans="1:2" ht="15" x14ac:dyDescent="0.25">
      <c r="A578" s="111">
        <v>13122507</v>
      </c>
      <c r="B578" s="111" t="s">
        <v>1360</v>
      </c>
    </row>
    <row r="579" spans="1:2" ht="15" x14ac:dyDescent="0.25">
      <c r="A579" s="111">
        <v>13122508</v>
      </c>
      <c r="B579" s="111" t="s">
        <v>1361</v>
      </c>
    </row>
    <row r="580" spans="1:2" ht="15" x14ac:dyDescent="0.25">
      <c r="A580" s="111">
        <v>13122509</v>
      </c>
      <c r="B580" s="111" t="s">
        <v>1362</v>
      </c>
    </row>
    <row r="581" spans="1:2" ht="15" x14ac:dyDescent="0.25">
      <c r="A581" s="111">
        <v>13122510</v>
      </c>
      <c r="B581" s="111" t="s">
        <v>1363</v>
      </c>
    </row>
    <row r="582" spans="1:2" ht="15" x14ac:dyDescent="0.25">
      <c r="A582" s="111">
        <v>13122511</v>
      </c>
      <c r="B582" s="111" t="s">
        <v>1364</v>
      </c>
    </row>
    <row r="583" spans="1:2" ht="15" x14ac:dyDescent="0.25">
      <c r="A583" s="111">
        <v>13122512</v>
      </c>
      <c r="B583" s="111" t="s">
        <v>1365</v>
      </c>
    </row>
    <row r="584" spans="1:2" ht="15" x14ac:dyDescent="0.25">
      <c r="A584" s="111">
        <v>13122513</v>
      </c>
      <c r="B584" s="111" t="s">
        <v>1366</v>
      </c>
    </row>
    <row r="585" spans="1:2" ht="15" x14ac:dyDescent="0.25">
      <c r="A585" s="111">
        <v>13122514</v>
      </c>
      <c r="B585" s="111" t="s">
        <v>1367</v>
      </c>
    </row>
    <row r="586" spans="1:2" ht="15" x14ac:dyDescent="0.25">
      <c r="A586" s="111">
        <v>13122515</v>
      </c>
      <c r="B586" s="111" t="s">
        <v>1368</v>
      </c>
    </row>
    <row r="587" spans="1:2" ht="15" x14ac:dyDescent="0.25">
      <c r="A587" s="111">
        <v>13122516</v>
      </c>
      <c r="B587" s="111" t="s">
        <v>1369</v>
      </c>
    </row>
    <row r="588" spans="1:2" ht="15" x14ac:dyDescent="0.25">
      <c r="A588" s="111">
        <v>13122517</v>
      </c>
      <c r="B588" s="111" t="s">
        <v>1370</v>
      </c>
    </row>
    <row r="589" spans="1:2" ht="15" x14ac:dyDescent="0.25">
      <c r="A589" s="111">
        <v>13122518</v>
      </c>
      <c r="B589" s="111" t="s">
        <v>1371</v>
      </c>
    </row>
    <row r="590" spans="1:2" ht="15" x14ac:dyDescent="0.25">
      <c r="A590" s="111">
        <v>13122600</v>
      </c>
      <c r="B590" s="111" t="s">
        <v>1372</v>
      </c>
    </row>
    <row r="591" spans="1:2" ht="15" x14ac:dyDescent="0.25">
      <c r="A591" s="111">
        <v>13122601</v>
      </c>
      <c r="B591" s="111" t="s">
        <v>1373</v>
      </c>
    </row>
    <row r="592" spans="1:2" ht="15" x14ac:dyDescent="0.25">
      <c r="A592" s="111">
        <v>13122604</v>
      </c>
      <c r="B592" s="111" t="s">
        <v>1374</v>
      </c>
    </row>
    <row r="593" spans="1:2" ht="15" x14ac:dyDescent="0.25">
      <c r="A593" s="111">
        <v>13122606</v>
      </c>
      <c r="B593" s="111" t="s">
        <v>1375</v>
      </c>
    </row>
    <row r="594" spans="1:2" ht="15" x14ac:dyDescent="0.25">
      <c r="A594" s="111">
        <v>13122607</v>
      </c>
      <c r="B594" s="111" t="s">
        <v>1376</v>
      </c>
    </row>
    <row r="595" spans="1:2" ht="15" x14ac:dyDescent="0.25">
      <c r="A595" s="111">
        <v>13122608</v>
      </c>
      <c r="B595" s="111" t="s">
        <v>1377</v>
      </c>
    </row>
    <row r="596" spans="1:2" ht="15" x14ac:dyDescent="0.25">
      <c r="A596" s="111">
        <v>13122609</v>
      </c>
      <c r="B596" s="111" t="s">
        <v>1378</v>
      </c>
    </row>
    <row r="597" spans="1:2" ht="15" x14ac:dyDescent="0.25">
      <c r="A597" s="111">
        <v>13122610</v>
      </c>
      <c r="B597" s="111" t="s">
        <v>1379</v>
      </c>
    </row>
    <row r="598" spans="1:2" ht="15" x14ac:dyDescent="0.25">
      <c r="A598" s="111">
        <v>13122611</v>
      </c>
      <c r="B598" s="111" t="s">
        <v>1380</v>
      </c>
    </row>
    <row r="599" spans="1:2" ht="15" x14ac:dyDescent="0.25">
      <c r="A599" s="111">
        <v>13122612</v>
      </c>
      <c r="B599" s="111" t="s">
        <v>1381</v>
      </c>
    </row>
    <row r="600" spans="1:2" ht="15" x14ac:dyDescent="0.25">
      <c r="A600" s="111">
        <v>13122613</v>
      </c>
      <c r="B600" s="111" t="s">
        <v>1382</v>
      </c>
    </row>
    <row r="601" spans="1:2" ht="15" x14ac:dyDescent="0.25">
      <c r="A601" s="111">
        <v>13122614</v>
      </c>
      <c r="B601" s="111" t="s">
        <v>1383</v>
      </c>
    </row>
    <row r="602" spans="1:2" ht="15" x14ac:dyDescent="0.25">
      <c r="A602" s="111">
        <v>13122615</v>
      </c>
      <c r="B602" s="111" t="s">
        <v>1384</v>
      </c>
    </row>
    <row r="603" spans="1:2" ht="15" x14ac:dyDescent="0.25">
      <c r="A603" s="111">
        <v>13122616</v>
      </c>
      <c r="B603" s="111" t="s">
        <v>1385</v>
      </c>
    </row>
    <row r="604" spans="1:2" ht="15" x14ac:dyDescent="0.25">
      <c r="A604" s="111">
        <v>13122617</v>
      </c>
      <c r="B604" s="111" t="s">
        <v>1386</v>
      </c>
    </row>
    <row r="605" spans="1:2" ht="15" x14ac:dyDescent="0.25">
      <c r="A605" s="111">
        <v>13122618</v>
      </c>
      <c r="B605" s="111" t="s">
        <v>1387</v>
      </c>
    </row>
    <row r="606" spans="1:2" ht="15" x14ac:dyDescent="0.25">
      <c r="A606" s="111">
        <v>13122700</v>
      </c>
      <c r="B606" s="111" t="s">
        <v>1388</v>
      </c>
    </row>
    <row r="607" spans="1:2" ht="15" x14ac:dyDescent="0.25">
      <c r="A607" s="111">
        <v>13122701</v>
      </c>
      <c r="B607" s="111" t="s">
        <v>1389</v>
      </c>
    </row>
    <row r="608" spans="1:2" ht="15" x14ac:dyDescent="0.25">
      <c r="A608" s="111">
        <v>13122704</v>
      </c>
      <c r="B608" s="111" t="s">
        <v>1390</v>
      </c>
    </row>
    <row r="609" spans="1:2" ht="15" x14ac:dyDescent="0.25">
      <c r="A609" s="111">
        <v>13122706</v>
      </c>
      <c r="B609" s="111" t="s">
        <v>1391</v>
      </c>
    </row>
    <row r="610" spans="1:2" ht="15" x14ac:dyDescent="0.25">
      <c r="A610" s="111">
        <v>13122707</v>
      </c>
      <c r="B610" s="111" t="s">
        <v>1392</v>
      </c>
    </row>
    <row r="611" spans="1:2" ht="15" x14ac:dyDescent="0.25">
      <c r="A611" s="111">
        <v>13122708</v>
      </c>
      <c r="B611" s="111" t="s">
        <v>1393</v>
      </c>
    </row>
    <row r="612" spans="1:2" ht="15" x14ac:dyDescent="0.25">
      <c r="A612" s="111">
        <v>13122709</v>
      </c>
      <c r="B612" s="111" t="s">
        <v>1394</v>
      </c>
    </row>
    <row r="613" spans="1:2" ht="15" x14ac:dyDescent="0.25">
      <c r="A613" s="111">
        <v>13122711</v>
      </c>
      <c r="B613" s="111" t="s">
        <v>1395</v>
      </c>
    </row>
    <row r="614" spans="1:2" ht="15" x14ac:dyDescent="0.25">
      <c r="A614" s="111">
        <v>13122712</v>
      </c>
      <c r="B614" s="111" t="s">
        <v>1396</v>
      </c>
    </row>
    <row r="615" spans="1:2" ht="15" x14ac:dyDescent="0.25">
      <c r="A615" s="111">
        <v>13122713</v>
      </c>
      <c r="B615" s="111" t="s">
        <v>1397</v>
      </c>
    </row>
    <row r="616" spans="1:2" ht="15" x14ac:dyDescent="0.25">
      <c r="A616" s="111">
        <v>13122714</v>
      </c>
      <c r="B616" s="111" t="s">
        <v>1398</v>
      </c>
    </row>
    <row r="617" spans="1:2" ht="15" x14ac:dyDescent="0.25">
      <c r="A617" s="111">
        <v>13122715</v>
      </c>
      <c r="B617" s="111" t="s">
        <v>1399</v>
      </c>
    </row>
    <row r="618" spans="1:2" ht="15" x14ac:dyDescent="0.25">
      <c r="A618" s="111">
        <v>13122716</v>
      </c>
      <c r="B618" s="111" t="s">
        <v>1400</v>
      </c>
    </row>
    <row r="619" spans="1:2" ht="15" x14ac:dyDescent="0.25">
      <c r="A619" s="111">
        <v>13122717</v>
      </c>
      <c r="B619" s="111" t="s">
        <v>1401</v>
      </c>
    </row>
    <row r="620" spans="1:2" ht="15" x14ac:dyDescent="0.25">
      <c r="A620" s="111">
        <v>13122718</v>
      </c>
      <c r="B620" s="111" t="s">
        <v>1402</v>
      </c>
    </row>
    <row r="621" spans="1:2" ht="15" x14ac:dyDescent="0.25">
      <c r="A621" s="111">
        <v>13122800</v>
      </c>
      <c r="B621" s="111" t="s">
        <v>1403</v>
      </c>
    </row>
    <row r="622" spans="1:2" ht="15" x14ac:dyDescent="0.25">
      <c r="A622" s="111">
        <v>13122801</v>
      </c>
      <c r="B622" s="111" t="s">
        <v>1404</v>
      </c>
    </row>
    <row r="623" spans="1:2" ht="15" x14ac:dyDescent="0.25">
      <c r="A623" s="111">
        <v>13122804</v>
      </c>
      <c r="B623" s="111" t="s">
        <v>1405</v>
      </c>
    </row>
    <row r="624" spans="1:2" ht="15" x14ac:dyDescent="0.25">
      <c r="A624" s="111">
        <v>13122806</v>
      </c>
      <c r="B624" s="111" t="s">
        <v>1406</v>
      </c>
    </row>
    <row r="625" spans="1:2" ht="15" x14ac:dyDescent="0.25">
      <c r="A625" s="111">
        <v>13122807</v>
      </c>
      <c r="B625" s="111" t="s">
        <v>1407</v>
      </c>
    </row>
    <row r="626" spans="1:2" ht="15" x14ac:dyDescent="0.25">
      <c r="A626" s="111">
        <v>13122808</v>
      </c>
      <c r="B626" s="111" t="s">
        <v>1408</v>
      </c>
    </row>
    <row r="627" spans="1:2" ht="15" x14ac:dyDescent="0.25">
      <c r="A627" s="111">
        <v>13122809</v>
      </c>
      <c r="B627" s="111" t="s">
        <v>1409</v>
      </c>
    </row>
    <row r="628" spans="1:2" ht="15" x14ac:dyDescent="0.25">
      <c r="A628" s="111">
        <v>13122811</v>
      </c>
      <c r="B628" s="111" t="s">
        <v>1410</v>
      </c>
    </row>
    <row r="629" spans="1:2" ht="15" x14ac:dyDescent="0.25">
      <c r="A629" s="111">
        <v>13122812</v>
      </c>
      <c r="B629" s="111" t="s">
        <v>1411</v>
      </c>
    </row>
    <row r="630" spans="1:2" ht="15" x14ac:dyDescent="0.25">
      <c r="A630" s="111">
        <v>13122813</v>
      </c>
      <c r="B630" s="111" t="s">
        <v>1412</v>
      </c>
    </row>
    <row r="631" spans="1:2" ht="15" x14ac:dyDescent="0.25">
      <c r="A631" s="111">
        <v>13122814</v>
      </c>
      <c r="B631" s="111" t="s">
        <v>1413</v>
      </c>
    </row>
    <row r="632" spans="1:2" ht="15" x14ac:dyDescent="0.25">
      <c r="A632" s="111">
        <v>13122815</v>
      </c>
      <c r="B632" s="111" t="s">
        <v>1414</v>
      </c>
    </row>
    <row r="633" spans="1:2" ht="15" x14ac:dyDescent="0.25">
      <c r="A633" s="111">
        <v>13122816</v>
      </c>
      <c r="B633" s="111" t="s">
        <v>1415</v>
      </c>
    </row>
    <row r="634" spans="1:2" ht="15" x14ac:dyDescent="0.25">
      <c r="A634" s="111">
        <v>13122817</v>
      </c>
      <c r="B634" s="111" t="s">
        <v>1416</v>
      </c>
    </row>
    <row r="635" spans="1:2" ht="15" x14ac:dyDescent="0.25">
      <c r="A635" s="111">
        <v>13122818</v>
      </c>
      <c r="B635" s="111" t="s">
        <v>1417</v>
      </c>
    </row>
    <row r="636" spans="1:2" ht="15" x14ac:dyDescent="0.25">
      <c r="A636" s="111">
        <v>13123000</v>
      </c>
      <c r="B636" s="111" t="s">
        <v>1418</v>
      </c>
    </row>
    <row r="637" spans="1:2" ht="15" x14ac:dyDescent="0.25">
      <c r="A637" s="111">
        <v>13123001</v>
      </c>
      <c r="B637" s="111" t="s">
        <v>1419</v>
      </c>
    </row>
    <row r="638" spans="1:2" ht="15" x14ac:dyDescent="0.25">
      <c r="A638" s="111">
        <v>13123004</v>
      </c>
      <c r="B638" s="111" t="s">
        <v>1420</v>
      </c>
    </row>
    <row r="639" spans="1:2" ht="15" x14ac:dyDescent="0.25">
      <c r="A639" s="111">
        <v>13123006</v>
      </c>
      <c r="B639" s="111" t="s">
        <v>1421</v>
      </c>
    </row>
    <row r="640" spans="1:2" ht="15" x14ac:dyDescent="0.25">
      <c r="A640" s="111">
        <v>13123007</v>
      </c>
      <c r="B640" s="111" t="s">
        <v>1422</v>
      </c>
    </row>
    <row r="641" spans="1:2" ht="15" x14ac:dyDescent="0.25">
      <c r="A641" s="111">
        <v>13123008</v>
      </c>
      <c r="B641" s="111" t="s">
        <v>1423</v>
      </c>
    </row>
    <row r="642" spans="1:2" ht="15" x14ac:dyDescent="0.25">
      <c r="A642" s="111">
        <v>13123009</v>
      </c>
      <c r="B642" s="111" t="s">
        <v>1424</v>
      </c>
    </row>
    <row r="643" spans="1:2" ht="15" x14ac:dyDescent="0.25">
      <c r="A643" s="111">
        <v>13123010</v>
      </c>
      <c r="B643" s="111" t="s">
        <v>1425</v>
      </c>
    </row>
    <row r="644" spans="1:2" ht="15" x14ac:dyDescent="0.25">
      <c r="A644" s="111">
        <v>13123011</v>
      </c>
      <c r="B644" s="111" t="s">
        <v>1426</v>
      </c>
    </row>
    <row r="645" spans="1:2" ht="15" x14ac:dyDescent="0.25">
      <c r="A645" s="111">
        <v>13123012</v>
      </c>
      <c r="B645" s="111" t="s">
        <v>1427</v>
      </c>
    </row>
    <row r="646" spans="1:2" ht="15" x14ac:dyDescent="0.25">
      <c r="A646" s="111">
        <v>13123013</v>
      </c>
      <c r="B646" s="111" t="s">
        <v>1428</v>
      </c>
    </row>
    <row r="647" spans="1:2" ht="15" x14ac:dyDescent="0.25">
      <c r="A647" s="111">
        <v>13123014</v>
      </c>
      <c r="B647" s="111" t="s">
        <v>1429</v>
      </c>
    </row>
    <row r="648" spans="1:2" ht="15" x14ac:dyDescent="0.25">
      <c r="A648" s="111">
        <v>13123015</v>
      </c>
      <c r="B648" s="111" t="s">
        <v>1430</v>
      </c>
    </row>
    <row r="649" spans="1:2" ht="15" x14ac:dyDescent="0.25">
      <c r="A649" s="111">
        <v>13123016</v>
      </c>
      <c r="B649" s="111" t="s">
        <v>1431</v>
      </c>
    </row>
    <row r="650" spans="1:2" ht="15" x14ac:dyDescent="0.25">
      <c r="A650" s="111">
        <v>13123017</v>
      </c>
      <c r="B650" s="111" t="s">
        <v>1432</v>
      </c>
    </row>
    <row r="651" spans="1:2" ht="15" x14ac:dyDescent="0.25">
      <c r="A651" s="111">
        <v>13123018</v>
      </c>
      <c r="B651" s="111" t="s">
        <v>1433</v>
      </c>
    </row>
    <row r="652" spans="1:2" ht="15" x14ac:dyDescent="0.25">
      <c r="A652" s="111">
        <v>13123800</v>
      </c>
      <c r="B652" s="111" t="s">
        <v>1434</v>
      </c>
    </row>
    <row r="653" spans="1:2" ht="15" x14ac:dyDescent="0.25">
      <c r="A653" s="111">
        <v>13123801</v>
      </c>
      <c r="B653" s="111" t="s">
        <v>1435</v>
      </c>
    </row>
    <row r="654" spans="1:2" ht="15" x14ac:dyDescent="0.25">
      <c r="A654" s="111">
        <v>13123804</v>
      </c>
      <c r="B654" s="111" t="s">
        <v>1436</v>
      </c>
    </row>
    <row r="655" spans="1:2" ht="15" x14ac:dyDescent="0.25">
      <c r="A655" s="111">
        <v>13123806</v>
      </c>
      <c r="B655" s="111" t="s">
        <v>1437</v>
      </c>
    </row>
    <row r="656" spans="1:2" ht="15" x14ac:dyDescent="0.25">
      <c r="A656" s="111">
        <v>13123807</v>
      </c>
      <c r="B656" s="111" t="s">
        <v>1438</v>
      </c>
    </row>
    <row r="657" spans="1:2" ht="15" x14ac:dyDescent="0.25">
      <c r="A657" s="111">
        <v>13123808</v>
      </c>
      <c r="B657" s="111" t="s">
        <v>1439</v>
      </c>
    </row>
    <row r="658" spans="1:2" ht="15" x14ac:dyDescent="0.25">
      <c r="A658" s="111">
        <v>13123809</v>
      </c>
      <c r="B658" s="111" t="s">
        <v>1440</v>
      </c>
    </row>
    <row r="659" spans="1:2" ht="15" x14ac:dyDescent="0.25">
      <c r="A659" s="111">
        <v>13123810</v>
      </c>
      <c r="B659" s="111" t="s">
        <v>1441</v>
      </c>
    </row>
    <row r="660" spans="1:2" ht="15" x14ac:dyDescent="0.25">
      <c r="A660" s="111">
        <v>13123811</v>
      </c>
      <c r="B660" s="111" t="s">
        <v>1442</v>
      </c>
    </row>
    <row r="661" spans="1:2" ht="15" x14ac:dyDescent="0.25">
      <c r="A661" s="111">
        <v>13123812</v>
      </c>
      <c r="B661" s="111" t="s">
        <v>1443</v>
      </c>
    </row>
    <row r="662" spans="1:2" ht="15" x14ac:dyDescent="0.25">
      <c r="A662" s="111">
        <v>13123813</v>
      </c>
      <c r="B662" s="111" t="s">
        <v>1444</v>
      </c>
    </row>
    <row r="663" spans="1:2" ht="15" x14ac:dyDescent="0.25">
      <c r="A663" s="111">
        <v>13123814</v>
      </c>
      <c r="B663" s="111" t="s">
        <v>1445</v>
      </c>
    </row>
    <row r="664" spans="1:2" ht="15" x14ac:dyDescent="0.25">
      <c r="A664" s="111">
        <v>13123815</v>
      </c>
      <c r="B664" s="111" t="s">
        <v>1446</v>
      </c>
    </row>
    <row r="665" spans="1:2" ht="15" x14ac:dyDescent="0.25">
      <c r="A665" s="111">
        <v>13123816</v>
      </c>
      <c r="B665" s="111" t="s">
        <v>1447</v>
      </c>
    </row>
    <row r="666" spans="1:2" ht="15" x14ac:dyDescent="0.25">
      <c r="A666" s="111">
        <v>13123817</v>
      </c>
      <c r="B666" s="111" t="s">
        <v>1448</v>
      </c>
    </row>
    <row r="667" spans="1:2" ht="15" x14ac:dyDescent="0.25">
      <c r="A667" s="111">
        <v>13123818</v>
      </c>
      <c r="B667" s="111" t="s">
        <v>1449</v>
      </c>
    </row>
    <row r="668" spans="1:2" ht="15" x14ac:dyDescent="0.25">
      <c r="A668" s="111">
        <v>13125200</v>
      </c>
      <c r="B668" s="111" t="s">
        <v>1450</v>
      </c>
    </row>
    <row r="669" spans="1:2" ht="15" x14ac:dyDescent="0.25">
      <c r="A669" s="111">
        <v>13125201</v>
      </c>
      <c r="B669" s="111" t="s">
        <v>1451</v>
      </c>
    </row>
    <row r="670" spans="1:2" ht="15" x14ac:dyDescent="0.25">
      <c r="A670" s="111">
        <v>13125204</v>
      </c>
      <c r="B670" s="111" t="s">
        <v>1452</v>
      </c>
    </row>
    <row r="671" spans="1:2" ht="15" x14ac:dyDescent="0.25">
      <c r="A671" s="111">
        <v>13125206</v>
      </c>
      <c r="B671" s="111" t="s">
        <v>1453</v>
      </c>
    </row>
    <row r="672" spans="1:2" ht="15" x14ac:dyDescent="0.25">
      <c r="A672" s="111">
        <v>13125208</v>
      </c>
      <c r="B672" s="111" t="s">
        <v>1454</v>
      </c>
    </row>
    <row r="673" spans="1:2" ht="15" x14ac:dyDescent="0.25">
      <c r="A673" s="111">
        <v>13125209</v>
      </c>
      <c r="B673" s="111" t="s">
        <v>1455</v>
      </c>
    </row>
    <row r="674" spans="1:2" ht="15" x14ac:dyDescent="0.25">
      <c r="A674" s="111">
        <v>13125210</v>
      </c>
      <c r="B674" s="111" t="s">
        <v>1456</v>
      </c>
    </row>
    <row r="675" spans="1:2" ht="15" x14ac:dyDescent="0.25">
      <c r="A675" s="111">
        <v>13125211</v>
      </c>
      <c r="B675" s="111" t="s">
        <v>1457</v>
      </c>
    </row>
    <row r="676" spans="1:2" ht="15" x14ac:dyDescent="0.25">
      <c r="A676" s="111">
        <v>13125212</v>
      </c>
      <c r="B676" s="111" t="s">
        <v>1458</v>
      </c>
    </row>
    <row r="677" spans="1:2" ht="15" x14ac:dyDescent="0.25">
      <c r="A677" s="111">
        <v>13125213</v>
      </c>
      <c r="B677" s="111" t="s">
        <v>1459</v>
      </c>
    </row>
    <row r="678" spans="1:2" ht="15" x14ac:dyDescent="0.25">
      <c r="A678" s="111">
        <v>13125214</v>
      </c>
      <c r="B678" s="111" t="s">
        <v>1460</v>
      </c>
    </row>
    <row r="679" spans="1:2" ht="15" x14ac:dyDescent="0.25">
      <c r="A679" s="111">
        <v>13125215</v>
      </c>
      <c r="B679" s="111" t="s">
        <v>1461</v>
      </c>
    </row>
    <row r="680" spans="1:2" ht="15" x14ac:dyDescent="0.25">
      <c r="A680" s="111">
        <v>13125216</v>
      </c>
      <c r="B680" s="111" t="s">
        <v>1462</v>
      </c>
    </row>
    <row r="681" spans="1:2" ht="15" x14ac:dyDescent="0.25">
      <c r="A681" s="111">
        <v>13125217</v>
      </c>
      <c r="B681" s="111" t="s">
        <v>1463</v>
      </c>
    </row>
    <row r="682" spans="1:2" ht="15" x14ac:dyDescent="0.25">
      <c r="A682" s="111">
        <v>13125300</v>
      </c>
      <c r="B682" s="111" t="s">
        <v>1464</v>
      </c>
    </row>
    <row r="683" spans="1:2" ht="15" x14ac:dyDescent="0.25">
      <c r="A683" s="111">
        <v>13125301</v>
      </c>
      <c r="B683" s="111" t="s">
        <v>1465</v>
      </c>
    </row>
    <row r="684" spans="1:2" ht="15" x14ac:dyDescent="0.25">
      <c r="A684" s="111">
        <v>13125306</v>
      </c>
      <c r="B684" s="111" t="s">
        <v>1466</v>
      </c>
    </row>
    <row r="685" spans="1:2" ht="15" x14ac:dyDescent="0.25">
      <c r="A685" s="111">
        <v>13125308</v>
      </c>
      <c r="B685" s="111" t="s">
        <v>1467</v>
      </c>
    </row>
    <row r="686" spans="1:2" ht="15" x14ac:dyDescent="0.25">
      <c r="A686" s="111">
        <v>13125309</v>
      </c>
      <c r="B686" s="111" t="s">
        <v>1468</v>
      </c>
    </row>
    <row r="687" spans="1:2" ht="15" x14ac:dyDescent="0.25">
      <c r="A687" s="111">
        <v>13125310</v>
      </c>
      <c r="B687" s="111" t="s">
        <v>1469</v>
      </c>
    </row>
    <row r="688" spans="1:2" ht="15" x14ac:dyDescent="0.25">
      <c r="A688" s="111">
        <v>13125311</v>
      </c>
      <c r="B688" s="111" t="s">
        <v>1470</v>
      </c>
    </row>
    <row r="689" spans="1:2" ht="15" x14ac:dyDescent="0.25">
      <c r="A689" s="111">
        <v>13125312</v>
      </c>
      <c r="B689" s="111" t="s">
        <v>1471</v>
      </c>
    </row>
    <row r="690" spans="1:2" ht="15" x14ac:dyDescent="0.25">
      <c r="A690" s="111">
        <v>13125313</v>
      </c>
      <c r="B690" s="111" t="s">
        <v>1472</v>
      </c>
    </row>
    <row r="691" spans="1:2" ht="15" x14ac:dyDescent="0.25">
      <c r="A691" s="111">
        <v>13125314</v>
      </c>
      <c r="B691" s="111" t="s">
        <v>1473</v>
      </c>
    </row>
    <row r="692" spans="1:2" ht="15" x14ac:dyDescent="0.25">
      <c r="A692" s="111">
        <v>13125315</v>
      </c>
      <c r="B692" s="111" t="s">
        <v>1474</v>
      </c>
    </row>
    <row r="693" spans="1:2" ht="15" x14ac:dyDescent="0.25">
      <c r="A693" s="111">
        <v>13125316</v>
      </c>
      <c r="B693" s="111" t="s">
        <v>1475</v>
      </c>
    </row>
    <row r="694" spans="1:2" ht="15" x14ac:dyDescent="0.25">
      <c r="A694" s="111">
        <v>13125317</v>
      </c>
      <c r="B694" s="111" t="s">
        <v>1476</v>
      </c>
    </row>
    <row r="695" spans="1:2" ht="15" x14ac:dyDescent="0.25">
      <c r="A695" s="111">
        <v>13140000</v>
      </c>
      <c r="B695" s="111" t="s">
        <v>1477</v>
      </c>
    </row>
    <row r="696" spans="1:2" ht="15" x14ac:dyDescent="0.25">
      <c r="A696" s="111">
        <v>13140001</v>
      </c>
      <c r="B696" s="111" t="s">
        <v>1478</v>
      </c>
    </row>
    <row r="697" spans="1:2" ht="15" x14ac:dyDescent="0.25">
      <c r="A697" s="111">
        <v>13140002</v>
      </c>
      <c r="B697" s="111" t="s">
        <v>1479</v>
      </c>
    </row>
    <row r="698" spans="1:2" ht="15" x14ac:dyDescent="0.25">
      <c r="A698" s="111">
        <v>13140004</v>
      </c>
      <c r="B698" s="111" t="s">
        <v>1480</v>
      </c>
    </row>
    <row r="699" spans="1:2" ht="15" x14ac:dyDescent="0.25">
      <c r="A699" s="111">
        <v>13140005</v>
      </c>
      <c r="B699" s="111" t="s">
        <v>1481</v>
      </c>
    </row>
    <row r="700" spans="1:2" ht="15" x14ac:dyDescent="0.25">
      <c r="A700" s="111">
        <v>13140012</v>
      </c>
      <c r="B700" s="111" t="s">
        <v>1482</v>
      </c>
    </row>
    <row r="701" spans="1:2" ht="15" x14ac:dyDescent="0.25">
      <c r="A701" s="111">
        <v>13140017</v>
      </c>
      <c r="B701" s="111" t="s">
        <v>1483</v>
      </c>
    </row>
    <row r="702" spans="1:2" ht="15" x14ac:dyDescent="0.25">
      <c r="A702" s="111">
        <v>13140100</v>
      </c>
      <c r="B702" s="111" t="s">
        <v>1484</v>
      </c>
    </row>
    <row r="703" spans="1:2" ht="15" x14ac:dyDescent="0.25">
      <c r="A703" s="111">
        <v>13140102</v>
      </c>
      <c r="B703" s="111" t="s">
        <v>1485</v>
      </c>
    </row>
    <row r="704" spans="1:2" ht="15" x14ac:dyDescent="0.25">
      <c r="A704" s="111">
        <v>13140103</v>
      </c>
      <c r="B704" s="111" t="s">
        <v>1486</v>
      </c>
    </row>
    <row r="705" spans="1:2" ht="15" x14ac:dyDescent="0.25">
      <c r="A705" s="111">
        <v>13140104</v>
      </c>
      <c r="B705" s="111" t="s">
        <v>1487</v>
      </c>
    </row>
    <row r="706" spans="1:2" ht="15" x14ac:dyDescent="0.25">
      <c r="A706" s="111">
        <v>13140105</v>
      </c>
      <c r="B706" s="111" t="s">
        <v>1488</v>
      </c>
    </row>
    <row r="707" spans="1:2" ht="15" x14ac:dyDescent="0.25">
      <c r="A707" s="111">
        <v>13140117</v>
      </c>
      <c r="B707" s="111" t="s">
        <v>1489</v>
      </c>
    </row>
    <row r="708" spans="1:2" ht="15" x14ac:dyDescent="0.25">
      <c r="A708" s="111">
        <v>13140200</v>
      </c>
      <c r="B708" s="111" t="s">
        <v>1490</v>
      </c>
    </row>
    <row r="709" spans="1:2" ht="15" x14ac:dyDescent="0.25">
      <c r="A709" s="111">
        <v>13140202</v>
      </c>
      <c r="B709" s="111" t="s">
        <v>1491</v>
      </c>
    </row>
    <row r="710" spans="1:2" ht="15" x14ac:dyDescent="0.25">
      <c r="A710" s="111">
        <v>13140203</v>
      </c>
      <c r="B710" s="111" t="s">
        <v>1492</v>
      </c>
    </row>
    <row r="711" spans="1:2" ht="15" x14ac:dyDescent="0.25">
      <c r="A711" s="111">
        <v>13140204</v>
      </c>
      <c r="B711" s="111" t="s">
        <v>1493</v>
      </c>
    </row>
    <row r="712" spans="1:2" ht="15" x14ac:dyDescent="0.25">
      <c r="A712" s="111">
        <v>13140205</v>
      </c>
      <c r="B712" s="111" t="s">
        <v>1494</v>
      </c>
    </row>
    <row r="713" spans="1:2" ht="15" x14ac:dyDescent="0.25">
      <c r="A713" s="111">
        <v>13140217</v>
      </c>
      <c r="B713" s="111" t="s">
        <v>1495</v>
      </c>
    </row>
    <row r="714" spans="1:2" ht="15" x14ac:dyDescent="0.25">
      <c r="A714" s="111">
        <v>13140300</v>
      </c>
      <c r="B714" s="111" t="s">
        <v>1496</v>
      </c>
    </row>
    <row r="715" spans="1:2" ht="15" x14ac:dyDescent="0.25">
      <c r="A715" s="111">
        <v>13140303</v>
      </c>
      <c r="B715" s="111" t="s">
        <v>1497</v>
      </c>
    </row>
    <row r="716" spans="1:2" ht="15" x14ac:dyDescent="0.25">
      <c r="A716" s="111">
        <v>13140304</v>
      </c>
      <c r="B716" s="111" t="s">
        <v>1498</v>
      </c>
    </row>
    <row r="717" spans="1:2" ht="15" x14ac:dyDescent="0.25">
      <c r="A717" s="111">
        <v>13140305</v>
      </c>
      <c r="B717" s="111" t="s">
        <v>1499</v>
      </c>
    </row>
    <row r="718" spans="1:2" ht="15" x14ac:dyDescent="0.25">
      <c r="A718" s="111">
        <v>13140317</v>
      </c>
      <c r="B718" s="111" t="s">
        <v>1500</v>
      </c>
    </row>
    <row r="719" spans="1:2" ht="15" x14ac:dyDescent="0.25">
      <c r="A719" s="111">
        <v>13140400</v>
      </c>
      <c r="B719" s="111" t="s">
        <v>1501</v>
      </c>
    </row>
    <row r="720" spans="1:2" ht="15" x14ac:dyDescent="0.25">
      <c r="A720" s="111">
        <v>13140401</v>
      </c>
      <c r="B720" s="111" t="s">
        <v>1502</v>
      </c>
    </row>
    <row r="721" spans="1:2" ht="15" x14ac:dyDescent="0.25">
      <c r="A721" s="111">
        <v>13140402</v>
      </c>
      <c r="B721" s="111" t="s">
        <v>1503</v>
      </c>
    </row>
    <row r="722" spans="1:2" ht="15" x14ac:dyDescent="0.25">
      <c r="A722" s="111">
        <v>13140404</v>
      </c>
      <c r="B722" s="111" t="s">
        <v>1504</v>
      </c>
    </row>
    <row r="723" spans="1:2" ht="15" x14ac:dyDescent="0.25">
      <c r="A723" s="111">
        <v>13140417</v>
      </c>
      <c r="B723" s="111" t="s">
        <v>1505</v>
      </c>
    </row>
    <row r="724" spans="1:2" ht="15" x14ac:dyDescent="0.25">
      <c r="A724" s="111">
        <v>13140500</v>
      </c>
      <c r="B724" s="111" t="s">
        <v>1506</v>
      </c>
    </row>
    <row r="725" spans="1:2" ht="15" x14ac:dyDescent="0.25">
      <c r="A725" s="111">
        <v>13140501</v>
      </c>
      <c r="B725" s="111" t="s">
        <v>1507</v>
      </c>
    </row>
    <row r="726" spans="1:2" ht="15" x14ac:dyDescent="0.25">
      <c r="A726" s="111">
        <v>13140502</v>
      </c>
      <c r="B726" s="111" t="s">
        <v>1508</v>
      </c>
    </row>
    <row r="727" spans="1:2" ht="15" x14ac:dyDescent="0.25">
      <c r="A727" s="111">
        <v>13140504</v>
      </c>
      <c r="B727" s="111" t="s">
        <v>1509</v>
      </c>
    </row>
    <row r="728" spans="1:2" ht="15" x14ac:dyDescent="0.25">
      <c r="A728" s="111">
        <v>13140517</v>
      </c>
      <c r="B728" s="111" t="s">
        <v>1510</v>
      </c>
    </row>
    <row r="729" spans="1:2" ht="15" x14ac:dyDescent="0.25">
      <c r="A729" s="111">
        <v>13140600</v>
      </c>
      <c r="B729" s="111" t="s">
        <v>1511</v>
      </c>
    </row>
    <row r="730" spans="1:2" ht="15" x14ac:dyDescent="0.25">
      <c r="A730" s="111">
        <v>13140601</v>
      </c>
      <c r="B730" s="111" t="s">
        <v>1512</v>
      </c>
    </row>
    <row r="731" spans="1:2" ht="15" x14ac:dyDescent="0.25">
      <c r="A731" s="111">
        <v>13140602</v>
      </c>
      <c r="B731" s="111" t="s">
        <v>1513</v>
      </c>
    </row>
    <row r="732" spans="1:2" ht="15" x14ac:dyDescent="0.25">
      <c r="A732" s="111">
        <v>13140604</v>
      </c>
      <c r="B732" s="111" t="s">
        <v>1514</v>
      </c>
    </row>
    <row r="733" spans="1:2" ht="15" x14ac:dyDescent="0.25">
      <c r="A733" s="111">
        <v>13140617</v>
      </c>
      <c r="B733" s="111" t="s">
        <v>1515</v>
      </c>
    </row>
    <row r="734" spans="1:2" ht="15" x14ac:dyDescent="0.25">
      <c r="A734" s="111">
        <v>13140700</v>
      </c>
      <c r="B734" s="111" t="s">
        <v>1516</v>
      </c>
    </row>
    <row r="735" spans="1:2" ht="15" x14ac:dyDescent="0.25">
      <c r="A735" s="111">
        <v>13140701</v>
      </c>
      <c r="B735" s="111" t="s">
        <v>1517</v>
      </c>
    </row>
    <row r="736" spans="1:2" ht="15" x14ac:dyDescent="0.25">
      <c r="A736" s="111">
        <v>13140702</v>
      </c>
      <c r="B736" s="111" t="s">
        <v>1518</v>
      </c>
    </row>
    <row r="737" spans="1:2" ht="15" x14ac:dyDescent="0.25">
      <c r="A737" s="111">
        <v>13140704</v>
      </c>
      <c r="B737" s="111" t="s">
        <v>1519</v>
      </c>
    </row>
    <row r="738" spans="1:2" ht="15" x14ac:dyDescent="0.25">
      <c r="A738" s="111">
        <v>13140705</v>
      </c>
      <c r="B738" s="111" t="s">
        <v>1520</v>
      </c>
    </row>
    <row r="739" spans="1:2" ht="15" x14ac:dyDescent="0.25">
      <c r="A739" s="111">
        <v>13164600</v>
      </c>
      <c r="B739" s="111" t="s">
        <v>1521</v>
      </c>
    </row>
    <row r="740" spans="1:2" ht="15" x14ac:dyDescent="0.25">
      <c r="A740" s="111">
        <v>13164699</v>
      </c>
      <c r="B740" s="111" t="s">
        <v>1522</v>
      </c>
    </row>
    <row r="741" spans="1:2" ht="15" x14ac:dyDescent="0.25">
      <c r="A741" s="111">
        <v>13180100</v>
      </c>
      <c r="B741" s="111" t="s">
        <v>1523</v>
      </c>
    </row>
    <row r="742" spans="1:2" ht="15" x14ac:dyDescent="0.25">
      <c r="A742" s="111">
        <v>13180101</v>
      </c>
      <c r="B742" s="111" t="s">
        <v>1524</v>
      </c>
    </row>
    <row r="743" spans="1:2" ht="15" x14ac:dyDescent="0.25">
      <c r="A743" s="111">
        <v>13180106</v>
      </c>
      <c r="B743" s="111" t="s">
        <v>1525</v>
      </c>
    </row>
    <row r="744" spans="1:2" ht="15" x14ac:dyDescent="0.25">
      <c r="A744" s="111">
        <v>13180108</v>
      </c>
      <c r="B744" s="111" t="s">
        <v>1526</v>
      </c>
    </row>
    <row r="745" spans="1:2" ht="15" x14ac:dyDescent="0.25">
      <c r="A745" s="111">
        <v>13180109</v>
      </c>
      <c r="B745" s="111" t="s">
        <v>1527</v>
      </c>
    </row>
    <row r="746" spans="1:2" ht="15" x14ac:dyDescent="0.25">
      <c r="A746" s="111">
        <v>13180111</v>
      </c>
      <c r="B746" s="111" t="s">
        <v>1528</v>
      </c>
    </row>
    <row r="747" spans="1:2" ht="15" x14ac:dyDescent="0.25">
      <c r="A747" s="111">
        <v>13180112</v>
      </c>
      <c r="B747" s="111" t="s">
        <v>1529</v>
      </c>
    </row>
    <row r="748" spans="1:2" ht="15" x14ac:dyDescent="0.25">
      <c r="A748" s="111">
        <v>13180113</v>
      </c>
      <c r="B748" s="111" t="s">
        <v>1530</v>
      </c>
    </row>
    <row r="749" spans="1:2" ht="15" x14ac:dyDescent="0.25">
      <c r="A749" s="111">
        <v>13180114</v>
      </c>
      <c r="B749" s="111" t="s">
        <v>1531</v>
      </c>
    </row>
    <row r="750" spans="1:2" ht="15" x14ac:dyDescent="0.25">
      <c r="A750" s="111">
        <v>13180115</v>
      </c>
      <c r="B750" s="111" t="s">
        <v>1532</v>
      </c>
    </row>
    <row r="751" spans="1:2" ht="15" x14ac:dyDescent="0.25">
      <c r="A751" s="111">
        <v>13180116</v>
      </c>
      <c r="B751" s="111" t="s">
        <v>1533</v>
      </c>
    </row>
    <row r="752" spans="1:2" ht="15" x14ac:dyDescent="0.25">
      <c r="A752" s="111">
        <v>13180117</v>
      </c>
      <c r="B752" s="111" t="s">
        <v>1534</v>
      </c>
    </row>
    <row r="753" spans="1:2" ht="15" x14ac:dyDescent="0.25">
      <c r="A753" s="111">
        <v>13180200</v>
      </c>
      <c r="B753" s="111" t="s">
        <v>1535</v>
      </c>
    </row>
    <row r="754" spans="1:2" ht="15" x14ac:dyDescent="0.25">
      <c r="A754" s="111">
        <v>13180201</v>
      </c>
      <c r="B754" s="111" t="s">
        <v>1536</v>
      </c>
    </row>
    <row r="755" spans="1:2" ht="15" x14ac:dyDescent="0.25">
      <c r="A755" s="111">
        <v>13180202</v>
      </c>
      <c r="B755" s="111" t="s">
        <v>1537</v>
      </c>
    </row>
    <row r="756" spans="1:2" ht="15" x14ac:dyDescent="0.25">
      <c r="A756" s="111">
        <v>13180208</v>
      </c>
      <c r="B756" s="111" t="s">
        <v>1538</v>
      </c>
    </row>
    <row r="757" spans="1:2" ht="15" x14ac:dyDescent="0.25">
      <c r="A757" s="111">
        <v>13180216</v>
      </c>
      <c r="B757" s="111" t="s">
        <v>1539</v>
      </c>
    </row>
    <row r="758" spans="1:2" ht="15" x14ac:dyDescent="0.25">
      <c r="A758" s="111">
        <v>13180217</v>
      </c>
      <c r="B758" s="111" t="s">
        <v>1540</v>
      </c>
    </row>
    <row r="759" spans="1:2" ht="15" x14ac:dyDescent="0.25">
      <c r="A759" s="111">
        <v>13180300</v>
      </c>
      <c r="B759" s="111" t="s">
        <v>1541</v>
      </c>
    </row>
    <row r="760" spans="1:2" ht="15" x14ac:dyDescent="0.25">
      <c r="A760" s="111">
        <v>13180301</v>
      </c>
      <c r="B760" s="111" t="s">
        <v>1542</v>
      </c>
    </row>
    <row r="761" spans="1:2" ht="15" x14ac:dyDescent="0.25">
      <c r="A761" s="111">
        <v>13180302</v>
      </c>
      <c r="B761" s="111" t="s">
        <v>1543</v>
      </c>
    </row>
    <row r="762" spans="1:2" ht="15" x14ac:dyDescent="0.25">
      <c r="A762" s="111">
        <v>13180308</v>
      </c>
      <c r="B762" s="111" t="s">
        <v>1544</v>
      </c>
    </row>
    <row r="763" spans="1:2" ht="15" x14ac:dyDescent="0.25">
      <c r="A763" s="111">
        <v>13180316</v>
      </c>
      <c r="B763" s="111" t="s">
        <v>1545</v>
      </c>
    </row>
    <row r="764" spans="1:2" ht="15" x14ac:dyDescent="0.25">
      <c r="A764" s="111">
        <v>13180317</v>
      </c>
      <c r="B764" s="111" t="s">
        <v>1546</v>
      </c>
    </row>
    <row r="765" spans="1:2" ht="15" x14ac:dyDescent="0.25">
      <c r="A765" s="111">
        <v>13180400</v>
      </c>
      <c r="B765" s="111" t="s">
        <v>1547</v>
      </c>
    </row>
    <row r="766" spans="1:2" ht="15" x14ac:dyDescent="0.25">
      <c r="A766" s="111">
        <v>13180401</v>
      </c>
      <c r="B766" s="111" t="s">
        <v>1548</v>
      </c>
    </row>
    <row r="767" spans="1:2" ht="15" x14ac:dyDescent="0.25">
      <c r="A767" s="111">
        <v>13180402</v>
      </c>
      <c r="B767" s="111" t="s">
        <v>1549</v>
      </c>
    </row>
    <row r="768" spans="1:2" ht="15" x14ac:dyDescent="0.25">
      <c r="A768" s="111">
        <v>13180408</v>
      </c>
      <c r="B768" s="111" t="s">
        <v>1550</v>
      </c>
    </row>
    <row r="769" spans="1:2" ht="15" x14ac:dyDescent="0.25">
      <c r="A769" s="111">
        <v>13180417</v>
      </c>
      <c r="B769" s="111" t="s">
        <v>1551</v>
      </c>
    </row>
    <row r="770" spans="1:2" ht="15" x14ac:dyDescent="0.25">
      <c r="A770" s="111">
        <v>13181500</v>
      </c>
      <c r="B770" s="111" t="s">
        <v>1552</v>
      </c>
    </row>
    <row r="771" spans="1:2" ht="15" x14ac:dyDescent="0.25">
      <c r="A771" s="111">
        <v>13181501</v>
      </c>
      <c r="B771" s="111" t="s">
        <v>1553</v>
      </c>
    </row>
    <row r="772" spans="1:2" ht="15" x14ac:dyDescent="0.25">
      <c r="A772" s="111">
        <v>13181504</v>
      </c>
      <c r="B772" s="111" t="s">
        <v>1554</v>
      </c>
    </row>
    <row r="773" spans="1:2" ht="15" x14ac:dyDescent="0.25">
      <c r="A773" s="111">
        <v>13181567</v>
      </c>
      <c r="B773" s="111" t="s">
        <v>1555</v>
      </c>
    </row>
    <row r="774" spans="1:2" ht="15" x14ac:dyDescent="0.25">
      <c r="A774" s="111">
        <v>13181800</v>
      </c>
      <c r="B774" s="111" t="s">
        <v>1556</v>
      </c>
    </row>
    <row r="775" spans="1:2" ht="15" x14ac:dyDescent="0.25">
      <c r="A775" s="111">
        <v>13182400</v>
      </c>
      <c r="B775" s="111" t="s">
        <v>1557</v>
      </c>
    </row>
    <row r="776" spans="1:2" ht="15" x14ac:dyDescent="0.25">
      <c r="A776" s="111">
        <v>13182401</v>
      </c>
      <c r="B776" s="111" t="s">
        <v>1558</v>
      </c>
    </row>
    <row r="777" spans="1:2" ht="15" x14ac:dyDescent="0.25">
      <c r="A777" s="111">
        <v>13182417</v>
      </c>
      <c r="B777" s="111" t="s">
        <v>1559</v>
      </c>
    </row>
    <row r="778" spans="1:2" ht="15" x14ac:dyDescent="0.25">
      <c r="A778" s="111">
        <v>13182500</v>
      </c>
      <c r="B778" s="111" t="s">
        <v>1560</v>
      </c>
    </row>
    <row r="779" spans="1:2" ht="15" x14ac:dyDescent="0.25">
      <c r="A779" s="111">
        <v>13182516</v>
      </c>
      <c r="B779" s="111" t="s">
        <v>1561</v>
      </c>
    </row>
    <row r="780" spans="1:2" ht="15" x14ac:dyDescent="0.25">
      <c r="A780" s="111">
        <v>13182600</v>
      </c>
      <c r="B780" s="111" t="s">
        <v>1562</v>
      </c>
    </row>
    <row r="781" spans="1:2" ht="15" x14ac:dyDescent="0.25">
      <c r="A781" s="111">
        <v>13199001</v>
      </c>
      <c r="B781" s="111" t="s">
        <v>1563</v>
      </c>
    </row>
    <row r="782" spans="1:2" ht="15" x14ac:dyDescent="0.25">
      <c r="A782" s="111">
        <v>13199002</v>
      </c>
      <c r="B782" s="111" t="s">
        <v>1564</v>
      </c>
    </row>
    <row r="783" spans="1:2" ht="15" x14ac:dyDescent="0.25">
      <c r="A783" s="111">
        <v>13199003</v>
      </c>
      <c r="B783" s="111" t="s">
        <v>1565</v>
      </c>
    </row>
    <row r="784" spans="1:2" ht="15" x14ac:dyDescent="0.25">
      <c r="A784" s="111">
        <v>13199004</v>
      </c>
      <c r="B784" s="111" t="s">
        <v>1566</v>
      </c>
    </row>
    <row r="785" spans="1:2" ht="15" x14ac:dyDescent="0.25">
      <c r="A785" s="111">
        <v>13199005</v>
      </c>
      <c r="B785" s="111" t="s">
        <v>1567</v>
      </c>
    </row>
    <row r="786" spans="1:2" ht="15" x14ac:dyDescent="0.25">
      <c r="A786" s="111">
        <v>13199006</v>
      </c>
      <c r="B786" s="111" t="s">
        <v>1568</v>
      </c>
    </row>
    <row r="787" spans="1:2" ht="15" x14ac:dyDescent="0.25">
      <c r="A787" s="111">
        <v>13199999</v>
      </c>
      <c r="B787" s="111" t="s">
        <v>1569</v>
      </c>
    </row>
    <row r="788" spans="1:2" ht="15" x14ac:dyDescent="0.25">
      <c r="A788" s="111">
        <v>13500000</v>
      </c>
      <c r="B788" s="111" t="s">
        <v>1570</v>
      </c>
    </row>
    <row r="789" spans="1:2" ht="15" x14ac:dyDescent="0.25">
      <c r="A789" s="111">
        <v>13600000</v>
      </c>
      <c r="B789" s="111" t="s">
        <v>1571</v>
      </c>
    </row>
    <row r="790" spans="1:2" ht="15" x14ac:dyDescent="0.25">
      <c r="A790" s="111">
        <v>13700000</v>
      </c>
      <c r="B790" s="111" t="s">
        <v>1572</v>
      </c>
    </row>
    <row r="791" spans="1:2" ht="15" x14ac:dyDescent="0.25">
      <c r="A791" s="111">
        <v>13800000</v>
      </c>
      <c r="B791" s="111" t="s">
        <v>1573</v>
      </c>
    </row>
    <row r="792" spans="1:2" ht="15" x14ac:dyDescent="0.25">
      <c r="A792" s="111">
        <v>14100000</v>
      </c>
      <c r="B792" s="111" t="s">
        <v>1574</v>
      </c>
    </row>
    <row r="793" spans="1:2" ht="15" x14ac:dyDescent="0.25">
      <c r="A793" s="111">
        <v>14100001</v>
      </c>
      <c r="B793" s="111" t="s">
        <v>1575</v>
      </c>
    </row>
    <row r="794" spans="1:2" ht="15" x14ac:dyDescent="0.25">
      <c r="A794" s="111">
        <v>14100002</v>
      </c>
      <c r="B794" s="111" t="s">
        <v>1576</v>
      </c>
    </row>
    <row r="795" spans="1:2" ht="15" x14ac:dyDescent="0.25">
      <c r="A795" s="111">
        <v>14100003</v>
      </c>
      <c r="B795" s="111" t="s">
        <v>1577</v>
      </c>
    </row>
    <row r="796" spans="1:2" ht="15" x14ac:dyDescent="0.25">
      <c r="A796" s="111">
        <v>14100010</v>
      </c>
      <c r="B796" s="111" t="s">
        <v>1578</v>
      </c>
    </row>
    <row r="797" spans="1:2" ht="15" x14ac:dyDescent="0.25">
      <c r="A797" s="111">
        <v>14100020</v>
      </c>
      <c r="B797" s="111" t="s">
        <v>1579</v>
      </c>
    </row>
    <row r="798" spans="1:2" ht="15" x14ac:dyDescent="0.25">
      <c r="A798" s="111">
        <v>14100099</v>
      </c>
      <c r="B798" s="111" t="s">
        <v>1580</v>
      </c>
    </row>
    <row r="799" spans="1:2" ht="15" x14ac:dyDescent="0.25">
      <c r="A799" s="111">
        <v>14100998</v>
      </c>
      <c r="B799" s="111" t="s">
        <v>1581</v>
      </c>
    </row>
    <row r="800" spans="1:2" ht="15" x14ac:dyDescent="0.25">
      <c r="A800" s="111">
        <v>14100999</v>
      </c>
      <c r="B800" s="111" t="s">
        <v>1582</v>
      </c>
    </row>
    <row r="801" spans="1:2" ht="15" x14ac:dyDescent="0.25">
      <c r="A801" s="111">
        <v>14300000</v>
      </c>
      <c r="B801" s="111" t="s">
        <v>1583</v>
      </c>
    </row>
    <row r="802" spans="1:2" ht="15" x14ac:dyDescent="0.25">
      <c r="A802" s="111">
        <v>14300001</v>
      </c>
      <c r="B802" s="111" t="s">
        <v>1584</v>
      </c>
    </row>
    <row r="803" spans="1:2" ht="15" x14ac:dyDescent="0.25">
      <c r="A803" s="111">
        <v>14399999</v>
      </c>
      <c r="B803" s="111" t="s">
        <v>1585</v>
      </c>
    </row>
    <row r="804" spans="1:2" ht="15" x14ac:dyDescent="0.25">
      <c r="A804" s="111">
        <v>14400000</v>
      </c>
      <c r="B804" s="111" t="s">
        <v>1586</v>
      </c>
    </row>
    <row r="805" spans="1:2" ht="15" x14ac:dyDescent="0.25">
      <c r="A805" s="111">
        <v>14400001</v>
      </c>
      <c r="B805" s="111" t="s">
        <v>1587</v>
      </c>
    </row>
    <row r="806" spans="1:2" ht="15" x14ac:dyDescent="0.25">
      <c r="A806" s="111">
        <v>14510000</v>
      </c>
      <c r="B806" s="111" t="s">
        <v>1588</v>
      </c>
    </row>
    <row r="807" spans="1:2" ht="15" x14ac:dyDescent="0.25">
      <c r="A807" s="111">
        <v>14510041</v>
      </c>
      <c r="B807" s="111" t="s">
        <v>1589</v>
      </c>
    </row>
    <row r="808" spans="1:2" ht="15" x14ac:dyDescent="0.25">
      <c r="A808" s="111">
        <v>14510100</v>
      </c>
      <c r="B808" s="111" t="s">
        <v>1590</v>
      </c>
    </row>
    <row r="809" spans="1:2" ht="15" x14ac:dyDescent="0.25">
      <c r="A809" s="111">
        <v>14510600</v>
      </c>
      <c r="B809" s="111" t="s">
        <v>1591</v>
      </c>
    </row>
    <row r="810" spans="1:2" ht="15" x14ac:dyDescent="0.25">
      <c r="A810" s="111">
        <v>14510999</v>
      </c>
      <c r="B810" s="111" t="s">
        <v>1592</v>
      </c>
    </row>
    <row r="811" spans="1:2" ht="15" x14ac:dyDescent="0.25">
      <c r="A811" s="111">
        <v>14511000</v>
      </c>
      <c r="B811" s="111" t="s">
        <v>1593</v>
      </c>
    </row>
    <row r="812" spans="1:2" ht="15" x14ac:dyDescent="0.25">
      <c r="A812" s="111">
        <v>14511001</v>
      </c>
      <c r="B812" s="111" t="s">
        <v>1593</v>
      </c>
    </row>
    <row r="813" spans="1:2" ht="15" x14ac:dyDescent="0.25">
      <c r="A813" s="111">
        <v>14511031</v>
      </c>
      <c r="B813" s="111" t="s">
        <v>1594</v>
      </c>
    </row>
    <row r="814" spans="1:2" ht="15" x14ac:dyDescent="0.25">
      <c r="A814" s="111">
        <v>14511039</v>
      </c>
      <c r="B814" s="111" t="s">
        <v>1595</v>
      </c>
    </row>
    <row r="815" spans="1:2" ht="15" x14ac:dyDescent="0.25">
      <c r="A815" s="111">
        <v>14511054</v>
      </c>
      <c r="B815" s="111" t="s">
        <v>1596</v>
      </c>
    </row>
    <row r="816" spans="1:2" ht="15" x14ac:dyDescent="0.25">
      <c r="A816" s="111">
        <v>14511055</v>
      </c>
      <c r="B816" s="111" t="s">
        <v>1597</v>
      </c>
    </row>
    <row r="817" spans="1:2" ht="15" x14ac:dyDescent="0.25">
      <c r="A817" s="111">
        <v>14511056</v>
      </c>
      <c r="B817" s="111" t="s">
        <v>1598</v>
      </c>
    </row>
    <row r="818" spans="1:2" ht="15" x14ac:dyDescent="0.25">
      <c r="A818" s="111">
        <v>14511070</v>
      </c>
      <c r="B818" s="111" t="s">
        <v>1599</v>
      </c>
    </row>
    <row r="819" spans="1:2" ht="15" x14ac:dyDescent="0.25">
      <c r="A819" s="111">
        <v>14511076</v>
      </c>
      <c r="B819" s="111" t="s">
        <v>1600</v>
      </c>
    </row>
    <row r="820" spans="1:2" ht="15" x14ac:dyDescent="0.25">
      <c r="A820" s="111">
        <v>14511077</v>
      </c>
      <c r="B820" s="111" t="s">
        <v>1601</v>
      </c>
    </row>
    <row r="821" spans="1:2" ht="15" x14ac:dyDescent="0.25">
      <c r="A821" s="111">
        <v>14511081</v>
      </c>
      <c r="B821" s="111" t="s">
        <v>1602</v>
      </c>
    </row>
    <row r="822" spans="1:2" ht="15" x14ac:dyDescent="0.25">
      <c r="A822" s="111">
        <v>14511082</v>
      </c>
      <c r="B822" s="111" t="s">
        <v>1603</v>
      </c>
    </row>
    <row r="823" spans="1:2" ht="15" x14ac:dyDescent="0.25">
      <c r="A823" s="111">
        <v>14511083</v>
      </c>
      <c r="B823" s="111" t="s">
        <v>1604</v>
      </c>
    </row>
    <row r="824" spans="1:2" ht="15" x14ac:dyDescent="0.25">
      <c r="A824" s="111">
        <v>14511084</v>
      </c>
      <c r="B824" s="111" t="s">
        <v>1605</v>
      </c>
    </row>
    <row r="825" spans="1:2" ht="15" x14ac:dyDescent="0.25">
      <c r="A825" s="111">
        <v>14512000</v>
      </c>
      <c r="B825" s="111" t="s">
        <v>1606</v>
      </c>
    </row>
    <row r="826" spans="1:2" ht="15" x14ac:dyDescent="0.25">
      <c r="A826" s="111">
        <v>14512500</v>
      </c>
      <c r="B826" s="111" t="s">
        <v>1607</v>
      </c>
    </row>
    <row r="827" spans="1:2" ht="15" x14ac:dyDescent="0.25">
      <c r="A827" s="111">
        <v>14571000</v>
      </c>
      <c r="B827" s="111" t="s">
        <v>1608</v>
      </c>
    </row>
    <row r="828" spans="1:2" ht="15" x14ac:dyDescent="0.25">
      <c r="A828" s="111">
        <v>14572000</v>
      </c>
      <c r="B828" s="111" t="s">
        <v>1609</v>
      </c>
    </row>
    <row r="829" spans="1:2" ht="15" x14ac:dyDescent="0.25">
      <c r="A829" s="111">
        <v>14573000</v>
      </c>
      <c r="B829" s="111" t="s">
        <v>1610</v>
      </c>
    </row>
    <row r="830" spans="1:2" ht="15" x14ac:dyDescent="0.25">
      <c r="A830" s="111">
        <v>14574000</v>
      </c>
      <c r="B830" s="111" t="s">
        <v>1611</v>
      </c>
    </row>
    <row r="831" spans="1:2" ht="15" x14ac:dyDescent="0.25">
      <c r="A831" s="111">
        <v>14575000</v>
      </c>
      <c r="B831" s="111" t="s">
        <v>1612</v>
      </c>
    </row>
    <row r="832" spans="1:2" ht="15" x14ac:dyDescent="0.25">
      <c r="A832" s="111">
        <v>14575500</v>
      </c>
      <c r="B832" s="111" t="s">
        <v>1613</v>
      </c>
    </row>
    <row r="833" spans="1:2" ht="15" x14ac:dyDescent="0.25">
      <c r="A833" s="111">
        <v>14576000</v>
      </c>
      <c r="B833" s="111" t="s">
        <v>1614</v>
      </c>
    </row>
    <row r="834" spans="1:2" ht="15" x14ac:dyDescent="0.25">
      <c r="A834" s="111">
        <v>14610000</v>
      </c>
      <c r="B834" s="111" t="s">
        <v>1615</v>
      </c>
    </row>
    <row r="835" spans="1:2" ht="15" x14ac:dyDescent="0.25">
      <c r="A835" s="111">
        <v>14610099</v>
      </c>
      <c r="B835" s="111" t="s">
        <v>1616</v>
      </c>
    </row>
    <row r="836" spans="1:2" ht="15" x14ac:dyDescent="0.25">
      <c r="A836" s="111">
        <v>14611000</v>
      </c>
      <c r="B836" s="111" t="s">
        <v>1617</v>
      </c>
    </row>
    <row r="837" spans="1:2" ht="15" x14ac:dyDescent="0.25">
      <c r="A837" s="111">
        <v>14611200</v>
      </c>
      <c r="B837" s="111" t="s">
        <v>1618</v>
      </c>
    </row>
    <row r="838" spans="1:2" ht="15" x14ac:dyDescent="0.25">
      <c r="A838" s="111">
        <v>14611300</v>
      </c>
      <c r="B838" s="111" t="s">
        <v>1619</v>
      </c>
    </row>
    <row r="839" spans="1:2" ht="15" x14ac:dyDescent="0.25">
      <c r="A839" s="111">
        <v>14611500</v>
      </c>
      <c r="B839" s="111" t="s">
        <v>1620</v>
      </c>
    </row>
    <row r="840" spans="1:2" ht="15" x14ac:dyDescent="0.25">
      <c r="A840" s="111">
        <v>14612500</v>
      </c>
      <c r="B840" s="111" t="s">
        <v>1621</v>
      </c>
    </row>
    <row r="841" spans="1:2" ht="15" x14ac:dyDescent="0.25">
      <c r="A841" s="111">
        <v>14613000</v>
      </c>
      <c r="B841" s="111" t="s">
        <v>1622</v>
      </c>
    </row>
    <row r="842" spans="1:2" ht="15" x14ac:dyDescent="0.25">
      <c r="A842" s="111">
        <v>14613100</v>
      </c>
      <c r="B842" s="111" t="s">
        <v>1623</v>
      </c>
    </row>
    <row r="843" spans="1:2" ht="15" x14ac:dyDescent="0.25">
      <c r="A843" s="111">
        <v>14619999</v>
      </c>
      <c r="B843" s="111" t="s">
        <v>1624</v>
      </c>
    </row>
    <row r="844" spans="1:2" ht="15" x14ac:dyDescent="0.25">
      <c r="A844" s="111">
        <v>14620000</v>
      </c>
      <c r="B844" s="111" t="s">
        <v>1625</v>
      </c>
    </row>
    <row r="845" spans="1:2" ht="15" x14ac:dyDescent="0.25">
      <c r="A845" s="111">
        <v>14640000</v>
      </c>
      <c r="B845" s="111" t="s">
        <v>1626</v>
      </c>
    </row>
    <row r="846" spans="1:2" ht="15" x14ac:dyDescent="0.25">
      <c r="A846" s="111">
        <v>14670000</v>
      </c>
      <c r="B846" s="111" t="s">
        <v>1627</v>
      </c>
    </row>
    <row r="847" spans="1:2" ht="15" x14ac:dyDescent="0.25">
      <c r="A847" s="111">
        <v>14690000</v>
      </c>
      <c r="B847" s="111" t="s">
        <v>1628</v>
      </c>
    </row>
    <row r="848" spans="1:2" ht="15" x14ac:dyDescent="0.25">
      <c r="A848" s="111">
        <v>14810000</v>
      </c>
      <c r="B848" s="111" t="s">
        <v>1629</v>
      </c>
    </row>
    <row r="849" spans="1:2" ht="15" x14ac:dyDescent="0.25">
      <c r="A849" s="111">
        <v>14820000</v>
      </c>
      <c r="B849" s="111" t="s">
        <v>1630</v>
      </c>
    </row>
    <row r="850" spans="1:2" ht="15" x14ac:dyDescent="0.25">
      <c r="A850" s="111">
        <v>15110000</v>
      </c>
      <c r="B850" s="111" t="s">
        <v>1631</v>
      </c>
    </row>
    <row r="851" spans="1:2" ht="15" x14ac:dyDescent="0.25">
      <c r="A851" s="111">
        <v>15120000</v>
      </c>
      <c r="B851" s="111" t="s">
        <v>1632</v>
      </c>
    </row>
    <row r="852" spans="1:2" ht="15" x14ac:dyDescent="0.25">
      <c r="A852" s="111">
        <v>15130000</v>
      </c>
      <c r="B852" s="111" t="s">
        <v>1633</v>
      </c>
    </row>
    <row r="853" spans="1:2" ht="15" x14ac:dyDescent="0.25">
      <c r="A853" s="111">
        <v>15140000</v>
      </c>
      <c r="B853" s="111" t="s">
        <v>1634</v>
      </c>
    </row>
    <row r="854" spans="1:2" ht="15" x14ac:dyDescent="0.25">
      <c r="A854" s="111">
        <v>15199997</v>
      </c>
      <c r="B854" s="111" t="s">
        <v>1635</v>
      </c>
    </row>
    <row r="855" spans="1:2" ht="15" x14ac:dyDescent="0.25">
      <c r="A855" s="111">
        <v>15199998</v>
      </c>
      <c r="B855" s="111" t="s">
        <v>1636</v>
      </c>
    </row>
    <row r="856" spans="1:2" ht="15" x14ac:dyDescent="0.25">
      <c r="A856" s="111">
        <v>15199999</v>
      </c>
      <c r="B856" s="111" t="s">
        <v>1637</v>
      </c>
    </row>
    <row r="857" spans="1:2" ht="15" x14ac:dyDescent="0.25">
      <c r="A857" s="111">
        <v>16410000</v>
      </c>
      <c r="B857" s="111" t="s">
        <v>1638</v>
      </c>
    </row>
    <row r="858" spans="1:2" ht="15" x14ac:dyDescent="0.25">
      <c r="A858" s="111">
        <v>16420000</v>
      </c>
      <c r="B858" s="111" t="s">
        <v>1639</v>
      </c>
    </row>
    <row r="859" spans="1:2" ht="15" x14ac:dyDescent="0.25">
      <c r="A859" s="111">
        <v>16421000</v>
      </c>
      <c r="B859" s="111" t="s">
        <v>1640</v>
      </c>
    </row>
    <row r="860" spans="1:2" ht="15" x14ac:dyDescent="0.25">
      <c r="A860" s="111">
        <v>16422000</v>
      </c>
      <c r="B860" s="111" t="s">
        <v>1641</v>
      </c>
    </row>
    <row r="861" spans="1:2" ht="15" x14ac:dyDescent="0.25">
      <c r="A861" s="111">
        <v>16430000</v>
      </c>
      <c r="B861" s="111" t="s">
        <v>1642</v>
      </c>
    </row>
    <row r="862" spans="1:2" ht="15" x14ac:dyDescent="0.25">
      <c r="A862" s="111">
        <v>16440000</v>
      </c>
      <c r="B862" s="111" t="s">
        <v>1643</v>
      </c>
    </row>
    <row r="863" spans="1:2" ht="15" x14ac:dyDescent="0.25">
      <c r="A863" s="111">
        <v>16510000</v>
      </c>
      <c r="B863" s="111" t="s">
        <v>1644</v>
      </c>
    </row>
    <row r="864" spans="1:2" ht="15" x14ac:dyDescent="0.25">
      <c r="A864" s="111">
        <v>16510001</v>
      </c>
      <c r="B864" s="111" t="s">
        <v>1645</v>
      </c>
    </row>
    <row r="865" spans="1:2" ht="15" x14ac:dyDescent="0.25">
      <c r="A865" s="111">
        <v>16510002</v>
      </c>
      <c r="B865" s="111" t="s">
        <v>1646</v>
      </c>
    </row>
    <row r="866" spans="1:2" ht="15" x14ac:dyDescent="0.25">
      <c r="A866" s="111">
        <v>16520000</v>
      </c>
      <c r="B866" s="111" t="s">
        <v>1647</v>
      </c>
    </row>
    <row r="867" spans="1:2" ht="15" x14ac:dyDescent="0.25">
      <c r="A867" s="111">
        <v>16525000</v>
      </c>
      <c r="B867" s="111" t="s">
        <v>1648</v>
      </c>
    </row>
    <row r="868" spans="1:2" ht="15" x14ac:dyDescent="0.25">
      <c r="A868" s="111">
        <v>16530000</v>
      </c>
      <c r="B868" s="111" t="s">
        <v>1649</v>
      </c>
    </row>
    <row r="869" spans="1:2" ht="15" x14ac:dyDescent="0.25">
      <c r="A869" s="111">
        <v>16540000</v>
      </c>
      <c r="B869" s="111" t="s">
        <v>1650</v>
      </c>
    </row>
    <row r="870" spans="1:2" ht="15" x14ac:dyDescent="0.25">
      <c r="A870" s="111">
        <v>16550000</v>
      </c>
      <c r="B870" s="111" t="s">
        <v>1651</v>
      </c>
    </row>
    <row r="871" spans="1:2" ht="15" x14ac:dyDescent="0.25">
      <c r="A871" s="111">
        <v>16550010</v>
      </c>
      <c r="B871" s="111" t="s">
        <v>1652</v>
      </c>
    </row>
    <row r="872" spans="1:2" ht="15" x14ac:dyDescent="0.25">
      <c r="A872" s="111">
        <v>16611000</v>
      </c>
      <c r="B872" s="111" t="s">
        <v>1653</v>
      </c>
    </row>
    <row r="873" spans="1:2" ht="15" x14ac:dyDescent="0.25">
      <c r="A873" s="111">
        <v>16612000</v>
      </c>
      <c r="B873" s="111" t="s">
        <v>1654</v>
      </c>
    </row>
    <row r="874" spans="1:2" ht="15" x14ac:dyDescent="0.25">
      <c r="A874" s="111">
        <v>17420000</v>
      </c>
      <c r="B874" s="111" t="s">
        <v>1655</v>
      </c>
    </row>
    <row r="875" spans="1:2" ht="15" x14ac:dyDescent="0.25">
      <c r="A875" s="111">
        <v>17430000</v>
      </c>
      <c r="B875" s="111" t="s">
        <v>1656</v>
      </c>
    </row>
    <row r="876" spans="1:2" ht="15" x14ac:dyDescent="0.25">
      <c r="A876" s="111">
        <v>18503000</v>
      </c>
      <c r="B876" s="111" t="s">
        <v>1657</v>
      </c>
    </row>
    <row r="877" spans="1:2" ht="15" x14ac:dyDescent="0.25">
      <c r="A877" s="111">
        <v>18503500</v>
      </c>
      <c r="B877" s="111" t="s">
        <v>1658</v>
      </c>
    </row>
    <row r="878" spans="1:2" ht="15" x14ac:dyDescent="0.25">
      <c r="A878" s="111">
        <v>18504000</v>
      </c>
      <c r="B878" s="111" t="s">
        <v>1659</v>
      </c>
    </row>
    <row r="879" spans="1:2" ht="15" x14ac:dyDescent="0.25">
      <c r="A879" s="111">
        <v>18504500</v>
      </c>
      <c r="B879" s="111" t="s">
        <v>1660</v>
      </c>
    </row>
    <row r="880" spans="1:2" ht="15" x14ac:dyDescent="0.25">
      <c r="A880" s="111">
        <v>18505000</v>
      </c>
      <c r="B880" s="111" t="s">
        <v>1661</v>
      </c>
    </row>
    <row r="881" spans="1:2" ht="15" x14ac:dyDescent="0.25">
      <c r="A881" s="111">
        <v>18505100</v>
      </c>
      <c r="B881" s="111" t="s">
        <v>1662</v>
      </c>
    </row>
    <row r="882" spans="1:2" ht="15" x14ac:dyDescent="0.25">
      <c r="A882" s="111">
        <v>18505500</v>
      </c>
      <c r="B882" s="111" t="s">
        <v>1663</v>
      </c>
    </row>
    <row r="883" spans="1:2" ht="15" x14ac:dyDescent="0.25">
      <c r="A883" s="111">
        <v>18506000</v>
      </c>
      <c r="B883" s="111" t="s">
        <v>1664</v>
      </c>
    </row>
    <row r="884" spans="1:2" ht="15" x14ac:dyDescent="0.25">
      <c r="A884" s="111">
        <v>18610000</v>
      </c>
      <c r="B884" s="111" t="s">
        <v>1665</v>
      </c>
    </row>
    <row r="885" spans="1:2" ht="15" x14ac:dyDescent="0.25">
      <c r="A885" s="111">
        <v>18620000</v>
      </c>
      <c r="B885" s="111" t="s">
        <v>1666</v>
      </c>
    </row>
    <row r="886" spans="1:2" ht="15" x14ac:dyDescent="0.25">
      <c r="A886" s="111">
        <v>18631000</v>
      </c>
      <c r="B886" s="111" t="s">
        <v>1667</v>
      </c>
    </row>
    <row r="887" spans="1:2" ht="15" x14ac:dyDescent="0.25">
      <c r="A887" s="111">
        <v>18632000</v>
      </c>
      <c r="B887" s="111" t="s">
        <v>1668</v>
      </c>
    </row>
    <row r="888" spans="1:2" ht="15" x14ac:dyDescent="0.25">
      <c r="A888" s="111">
        <v>18641000</v>
      </c>
      <c r="B888" s="111" t="s">
        <v>1669</v>
      </c>
    </row>
    <row r="889" spans="1:2" ht="15" x14ac:dyDescent="0.25">
      <c r="A889" s="111">
        <v>18642000</v>
      </c>
      <c r="B889" s="111" t="s">
        <v>1670</v>
      </c>
    </row>
    <row r="890" spans="1:2" ht="15" x14ac:dyDescent="0.25">
      <c r="A890" s="111">
        <v>18650000</v>
      </c>
      <c r="B890" s="111" t="s">
        <v>1671</v>
      </c>
    </row>
    <row r="891" spans="1:2" ht="15" x14ac:dyDescent="0.25">
      <c r="A891" s="111">
        <v>18661000</v>
      </c>
      <c r="B891" s="111" t="s">
        <v>1672</v>
      </c>
    </row>
    <row r="892" spans="1:2" ht="15" x14ac:dyDescent="0.25">
      <c r="A892" s="111">
        <v>18661500</v>
      </c>
      <c r="B892" s="111" t="s">
        <v>1673</v>
      </c>
    </row>
    <row r="893" spans="1:2" ht="15" x14ac:dyDescent="0.25">
      <c r="A893" s="111">
        <v>18662000</v>
      </c>
      <c r="B893" s="111" t="s">
        <v>1674</v>
      </c>
    </row>
    <row r="894" spans="1:2" ht="15" x14ac:dyDescent="0.25">
      <c r="A894" s="111">
        <v>18680000</v>
      </c>
      <c r="B894" s="111" t="s">
        <v>1675</v>
      </c>
    </row>
    <row r="895" spans="1:2" ht="15" x14ac:dyDescent="0.25">
      <c r="A895" s="111">
        <v>18680100</v>
      </c>
      <c r="B895" s="111" t="s">
        <v>1676</v>
      </c>
    </row>
    <row r="896" spans="1:2" ht="15" x14ac:dyDescent="0.25">
      <c r="A896" s="111">
        <v>18680101</v>
      </c>
      <c r="B896" s="111" t="s">
        <v>1677</v>
      </c>
    </row>
    <row r="897" spans="1:2" ht="15" x14ac:dyDescent="0.25">
      <c r="A897" s="111">
        <v>18680102</v>
      </c>
      <c r="B897" s="111" t="s">
        <v>1678</v>
      </c>
    </row>
    <row r="898" spans="1:2" ht="15" x14ac:dyDescent="0.25">
      <c r="A898" s="111">
        <v>18680103</v>
      </c>
      <c r="B898" s="111" t="s">
        <v>1679</v>
      </c>
    </row>
    <row r="899" spans="1:2" ht="15" x14ac:dyDescent="0.25">
      <c r="A899" s="111">
        <v>18680111</v>
      </c>
      <c r="B899" s="111" t="s">
        <v>1680</v>
      </c>
    </row>
    <row r="900" spans="1:2" ht="15" x14ac:dyDescent="0.25">
      <c r="A900" s="111">
        <v>18680113</v>
      </c>
      <c r="B900" s="111" t="s">
        <v>1681</v>
      </c>
    </row>
    <row r="901" spans="1:2" ht="15" x14ac:dyDescent="0.25">
      <c r="A901" s="111">
        <v>18680126</v>
      </c>
      <c r="B901" s="111" t="s">
        <v>1682</v>
      </c>
    </row>
    <row r="902" spans="1:2" ht="15" x14ac:dyDescent="0.25">
      <c r="A902" s="111">
        <v>18680127</v>
      </c>
      <c r="B902" s="111" t="s">
        <v>1683</v>
      </c>
    </row>
    <row r="903" spans="1:2" ht="15" x14ac:dyDescent="0.25">
      <c r="A903" s="111">
        <v>18680131</v>
      </c>
      <c r="B903" s="111" t="s">
        <v>1684</v>
      </c>
    </row>
    <row r="904" spans="1:2" ht="15" x14ac:dyDescent="0.25">
      <c r="A904" s="111">
        <v>18680132</v>
      </c>
      <c r="B904" s="111" t="s">
        <v>1685</v>
      </c>
    </row>
    <row r="905" spans="1:2" ht="15" x14ac:dyDescent="0.25">
      <c r="A905" s="111">
        <v>18680134</v>
      </c>
      <c r="B905" s="111" t="s">
        <v>1686</v>
      </c>
    </row>
    <row r="906" spans="1:2" ht="15" x14ac:dyDescent="0.25">
      <c r="A906" s="111">
        <v>18680135</v>
      </c>
      <c r="B906" s="111" t="s">
        <v>1687</v>
      </c>
    </row>
    <row r="907" spans="1:2" ht="15" x14ac:dyDescent="0.25">
      <c r="A907" s="111">
        <v>18680136</v>
      </c>
      <c r="B907" s="111" t="s">
        <v>1688</v>
      </c>
    </row>
    <row r="908" spans="1:2" ht="15" x14ac:dyDescent="0.25">
      <c r="A908" s="111">
        <v>18680137</v>
      </c>
      <c r="B908" s="111" t="s">
        <v>1689</v>
      </c>
    </row>
    <row r="909" spans="1:2" ht="15" x14ac:dyDescent="0.25">
      <c r="A909" s="111">
        <v>18680140</v>
      </c>
      <c r="B909" s="111" t="s">
        <v>1690</v>
      </c>
    </row>
    <row r="910" spans="1:2" ht="15" x14ac:dyDescent="0.25">
      <c r="A910" s="111">
        <v>18680141</v>
      </c>
      <c r="B910" s="111" t="s">
        <v>1691</v>
      </c>
    </row>
    <row r="911" spans="1:2" ht="15" x14ac:dyDescent="0.25">
      <c r="A911" s="111">
        <v>18680142</v>
      </c>
      <c r="B911" s="111" t="s">
        <v>1692</v>
      </c>
    </row>
    <row r="912" spans="1:2" ht="15" x14ac:dyDescent="0.25">
      <c r="A912" s="111">
        <v>18680143</v>
      </c>
      <c r="B912" s="111" t="s">
        <v>1693</v>
      </c>
    </row>
    <row r="913" spans="1:2" ht="15" x14ac:dyDescent="0.25">
      <c r="A913" s="111">
        <v>18680144</v>
      </c>
      <c r="B913" s="111" t="s">
        <v>1694</v>
      </c>
    </row>
    <row r="914" spans="1:2" ht="15" x14ac:dyDescent="0.25">
      <c r="A914" s="111">
        <v>18680145</v>
      </c>
      <c r="B914" s="111" t="s">
        <v>1695</v>
      </c>
    </row>
    <row r="915" spans="1:2" ht="15" x14ac:dyDescent="0.25">
      <c r="A915" s="111">
        <v>18680146</v>
      </c>
      <c r="B915" s="111" t="s">
        <v>1696</v>
      </c>
    </row>
    <row r="916" spans="1:2" ht="15" x14ac:dyDescent="0.25">
      <c r="A916" s="111">
        <v>18680147</v>
      </c>
      <c r="B916" s="111" t="s">
        <v>1697</v>
      </c>
    </row>
    <row r="917" spans="1:2" ht="15" x14ac:dyDescent="0.25">
      <c r="A917" s="111">
        <v>18680150</v>
      </c>
      <c r="B917" s="111" t="s">
        <v>1698</v>
      </c>
    </row>
    <row r="918" spans="1:2" ht="15" x14ac:dyDescent="0.25">
      <c r="A918" s="111">
        <v>18680151</v>
      </c>
      <c r="B918" s="111" t="s">
        <v>1699</v>
      </c>
    </row>
    <row r="919" spans="1:2" ht="15" x14ac:dyDescent="0.25">
      <c r="A919" s="111">
        <v>18680152</v>
      </c>
      <c r="B919" s="111" t="s">
        <v>1700</v>
      </c>
    </row>
    <row r="920" spans="1:2" ht="15" x14ac:dyDescent="0.25">
      <c r="A920" s="111">
        <v>18680153</v>
      </c>
      <c r="B920" s="111" t="s">
        <v>1701</v>
      </c>
    </row>
    <row r="921" spans="1:2" ht="15" x14ac:dyDescent="0.25">
      <c r="A921" s="111">
        <v>18680154</v>
      </c>
      <c r="B921" s="111" t="s">
        <v>1702</v>
      </c>
    </row>
    <row r="922" spans="1:2" ht="15" x14ac:dyDescent="0.25">
      <c r="A922" s="111">
        <v>18680155</v>
      </c>
      <c r="B922" s="111" t="s">
        <v>1703</v>
      </c>
    </row>
    <row r="923" spans="1:2" ht="15" x14ac:dyDescent="0.25">
      <c r="A923" s="111">
        <v>18680156</v>
      </c>
      <c r="B923" s="111" t="s">
        <v>1704</v>
      </c>
    </row>
    <row r="924" spans="1:2" ht="15" x14ac:dyDescent="0.25">
      <c r="A924" s="111">
        <v>18680160</v>
      </c>
      <c r="B924" s="111" t="s">
        <v>1705</v>
      </c>
    </row>
    <row r="925" spans="1:2" ht="15" x14ac:dyDescent="0.25">
      <c r="A925" s="111">
        <v>18680161</v>
      </c>
      <c r="B925" s="111" t="s">
        <v>1706</v>
      </c>
    </row>
    <row r="926" spans="1:2" ht="15" x14ac:dyDescent="0.25">
      <c r="A926" s="111">
        <v>18680162</v>
      </c>
      <c r="B926" s="111" t="s">
        <v>1707</v>
      </c>
    </row>
    <row r="927" spans="1:2" ht="15" x14ac:dyDescent="0.25">
      <c r="A927" s="111">
        <v>18680163</v>
      </c>
      <c r="B927" s="111" t="s">
        <v>1708</v>
      </c>
    </row>
    <row r="928" spans="1:2" ht="15" x14ac:dyDescent="0.25">
      <c r="A928" s="111">
        <v>18680164</v>
      </c>
      <c r="B928" s="111" t="s">
        <v>1709</v>
      </c>
    </row>
    <row r="929" spans="1:2" ht="15" x14ac:dyDescent="0.25">
      <c r="A929" s="111">
        <v>18680165</v>
      </c>
      <c r="B929" s="111" t="s">
        <v>1710</v>
      </c>
    </row>
    <row r="930" spans="1:2" ht="15" x14ac:dyDescent="0.25">
      <c r="A930" s="111">
        <v>18680166</v>
      </c>
      <c r="B930" s="111" t="s">
        <v>1711</v>
      </c>
    </row>
    <row r="931" spans="1:2" ht="15" x14ac:dyDescent="0.25">
      <c r="A931" s="111">
        <v>18680167</v>
      </c>
      <c r="B931" s="111" t="s">
        <v>1712</v>
      </c>
    </row>
    <row r="932" spans="1:2" ht="15" x14ac:dyDescent="0.25">
      <c r="A932" s="111">
        <v>18680168</v>
      </c>
      <c r="B932" s="111" t="s">
        <v>1713</v>
      </c>
    </row>
    <row r="933" spans="1:2" ht="15" x14ac:dyDescent="0.25">
      <c r="A933" s="111">
        <v>18680169</v>
      </c>
      <c r="B933" s="111" t="s">
        <v>1714</v>
      </c>
    </row>
    <row r="934" spans="1:2" ht="15" x14ac:dyDescent="0.25">
      <c r="A934" s="111">
        <v>18680170</v>
      </c>
      <c r="B934" s="111" t="s">
        <v>1715</v>
      </c>
    </row>
    <row r="935" spans="1:2" ht="15" x14ac:dyDescent="0.25">
      <c r="A935" s="111">
        <v>18680171</v>
      </c>
      <c r="B935" s="111" t="s">
        <v>1716</v>
      </c>
    </row>
    <row r="936" spans="1:2" ht="15" x14ac:dyDescent="0.25">
      <c r="A936" s="111">
        <v>18680172</v>
      </c>
      <c r="B936" s="111" t="s">
        <v>1717</v>
      </c>
    </row>
    <row r="937" spans="1:2" ht="15" x14ac:dyDescent="0.25">
      <c r="A937" s="111">
        <v>18680191</v>
      </c>
      <c r="B937" s="111" t="s">
        <v>1718</v>
      </c>
    </row>
    <row r="938" spans="1:2" ht="15" x14ac:dyDescent="0.25">
      <c r="A938" s="111">
        <v>18680192</v>
      </c>
      <c r="B938" s="111" t="s">
        <v>1719</v>
      </c>
    </row>
    <row r="939" spans="1:2" ht="15" x14ac:dyDescent="0.25">
      <c r="A939" s="111">
        <v>18680194</v>
      </c>
      <c r="B939" s="111" t="s">
        <v>1720</v>
      </c>
    </row>
    <row r="940" spans="1:2" ht="15" x14ac:dyDescent="0.25">
      <c r="A940" s="111">
        <v>18680195</v>
      </c>
      <c r="B940" s="111" t="s">
        <v>1721</v>
      </c>
    </row>
    <row r="941" spans="1:2" ht="15" x14ac:dyDescent="0.25">
      <c r="A941" s="111">
        <v>18680196</v>
      </c>
      <c r="B941" s="111" t="s">
        <v>1722</v>
      </c>
    </row>
    <row r="942" spans="1:2" ht="15" x14ac:dyDescent="0.25">
      <c r="A942" s="111">
        <v>18680197</v>
      </c>
      <c r="B942" s="111" t="s">
        <v>1723</v>
      </c>
    </row>
    <row r="943" spans="1:2" ht="15" x14ac:dyDescent="0.25">
      <c r="A943" s="111">
        <v>18680198</v>
      </c>
      <c r="B943" s="111" t="s">
        <v>1724</v>
      </c>
    </row>
    <row r="944" spans="1:2" ht="15" x14ac:dyDescent="0.25">
      <c r="A944" s="111">
        <v>18680199</v>
      </c>
      <c r="B944" s="111" t="s">
        <v>1725</v>
      </c>
    </row>
    <row r="945" spans="1:2" ht="15" x14ac:dyDescent="0.25">
      <c r="A945" s="111">
        <v>18680200</v>
      </c>
      <c r="B945" s="111" t="s">
        <v>1726</v>
      </c>
    </row>
    <row r="946" spans="1:2" ht="15" x14ac:dyDescent="0.25">
      <c r="A946" s="111">
        <v>18680201</v>
      </c>
      <c r="B946" s="111" t="s">
        <v>1727</v>
      </c>
    </row>
    <row r="947" spans="1:2" ht="15" x14ac:dyDescent="0.25">
      <c r="A947" s="111">
        <v>18680202</v>
      </c>
      <c r="B947" s="111" t="s">
        <v>1728</v>
      </c>
    </row>
    <row r="948" spans="1:2" ht="15" x14ac:dyDescent="0.25">
      <c r="A948" s="111">
        <v>18680205</v>
      </c>
      <c r="B948" s="111" t="s">
        <v>1729</v>
      </c>
    </row>
    <row r="949" spans="1:2" ht="15" x14ac:dyDescent="0.25">
      <c r="A949" s="111">
        <v>18680206</v>
      </c>
      <c r="B949" s="111" t="s">
        <v>1730</v>
      </c>
    </row>
    <row r="950" spans="1:2" ht="15" x14ac:dyDescent="0.25">
      <c r="A950" s="111">
        <v>18680207</v>
      </c>
      <c r="B950" s="111" t="s">
        <v>1731</v>
      </c>
    </row>
    <row r="951" spans="1:2" ht="15" x14ac:dyDescent="0.25">
      <c r="A951" s="111">
        <v>18680208</v>
      </c>
      <c r="B951" s="111" t="s">
        <v>1732</v>
      </c>
    </row>
    <row r="952" spans="1:2" ht="15" x14ac:dyDescent="0.25">
      <c r="A952" s="111">
        <v>18680210</v>
      </c>
      <c r="B952" s="111" t="s">
        <v>1733</v>
      </c>
    </row>
    <row r="953" spans="1:2" ht="15" x14ac:dyDescent="0.25">
      <c r="A953" s="111">
        <v>18680211</v>
      </c>
      <c r="B953" s="111" t="s">
        <v>1734</v>
      </c>
    </row>
    <row r="954" spans="1:2" ht="15" x14ac:dyDescent="0.25">
      <c r="A954" s="111">
        <v>18680212</v>
      </c>
      <c r="B954" s="111" t="s">
        <v>1735</v>
      </c>
    </row>
    <row r="955" spans="1:2" ht="15" x14ac:dyDescent="0.25">
      <c r="A955" s="111">
        <v>18680213</v>
      </c>
      <c r="B955" s="111" t="s">
        <v>1736</v>
      </c>
    </row>
    <row r="956" spans="1:2" ht="15" x14ac:dyDescent="0.25">
      <c r="A956" s="111">
        <v>18680214</v>
      </c>
      <c r="B956" s="111" t="s">
        <v>1737</v>
      </c>
    </row>
    <row r="957" spans="1:2" ht="15" x14ac:dyDescent="0.25">
      <c r="A957" s="111">
        <v>18680215</v>
      </c>
      <c r="B957" s="111" t="s">
        <v>1738</v>
      </c>
    </row>
    <row r="958" spans="1:2" ht="15" x14ac:dyDescent="0.25">
      <c r="A958" s="111">
        <v>18680216</v>
      </c>
      <c r="B958" s="111" t="s">
        <v>1739</v>
      </c>
    </row>
    <row r="959" spans="1:2" ht="15" x14ac:dyDescent="0.25">
      <c r="A959" s="111">
        <v>18680217</v>
      </c>
      <c r="B959" s="111" t="s">
        <v>1740</v>
      </c>
    </row>
    <row r="960" spans="1:2" ht="15" x14ac:dyDescent="0.25">
      <c r="A960" s="111">
        <v>18680218</v>
      </c>
      <c r="B960" s="111" t="s">
        <v>1741</v>
      </c>
    </row>
    <row r="961" spans="1:2" ht="15" x14ac:dyDescent="0.25">
      <c r="A961" s="111">
        <v>18680220</v>
      </c>
      <c r="B961" s="111" t="s">
        <v>1742</v>
      </c>
    </row>
    <row r="962" spans="1:2" ht="15" x14ac:dyDescent="0.25">
      <c r="A962" s="111">
        <v>18680221</v>
      </c>
      <c r="B962" s="111" t="s">
        <v>1743</v>
      </c>
    </row>
    <row r="963" spans="1:2" ht="15" x14ac:dyDescent="0.25">
      <c r="A963" s="111">
        <v>18680222</v>
      </c>
      <c r="B963" s="111" t="s">
        <v>1744</v>
      </c>
    </row>
    <row r="964" spans="1:2" ht="15" x14ac:dyDescent="0.25">
      <c r="A964" s="111">
        <v>18680223</v>
      </c>
      <c r="B964" s="111" t="s">
        <v>1745</v>
      </c>
    </row>
    <row r="965" spans="1:2" ht="15" x14ac:dyDescent="0.25">
      <c r="A965" s="111">
        <v>18680224</v>
      </c>
      <c r="B965" s="111" t="s">
        <v>1746</v>
      </c>
    </row>
    <row r="966" spans="1:2" ht="15" x14ac:dyDescent="0.25">
      <c r="A966" s="111">
        <v>18680225</v>
      </c>
      <c r="B966" s="111" t="s">
        <v>1747</v>
      </c>
    </row>
    <row r="967" spans="1:2" ht="15" x14ac:dyDescent="0.25">
      <c r="A967" s="111">
        <v>18680226</v>
      </c>
      <c r="B967" s="111" t="s">
        <v>1748</v>
      </c>
    </row>
    <row r="968" spans="1:2" ht="15" x14ac:dyDescent="0.25">
      <c r="A968" s="111">
        <v>18680227</v>
      </c>
      <c r="B968" s="111" t="s">
        <v>1749</v>
      </c>
    </row>
    <row r="969" spans="1:2" ht="15" x14ac:dyDescent="0.25">
      <c r="A969" s="111">
        <v>18680228</v>
      </c>
      <c r="B969" s="111" t="s">
        <v>1750</v>
      </c>
    </row>
    <row r="970" spans="1:2" ht="15" x14ac:dyDescent="0.25">
      <c r="A970" s="111">
        <v>18680229</v>
      </c>
      <c r="B970" s="111" t="s">
        <v>1751</v>
      </c>
    </row>
    <row r="971" spans="1:2" ht="15" x14ac:dyDescent="0.25">
      <c r="A971" s="111">
        <v>18680230</v>
      </c>
      <c r="B971" s="111" t="s">
        <v>1752</v>
      </c>
    </row>
    <row r="972" spans="1:2" ht="15" x14ac:dyDescent="0.25">
      <c r="A972" s="111">
        <v>18680295</v>
      </c>
      <c r="B972" s="111" t="s">
        <v>1753</v>
      </c>
    </row>
    <row r="973" spans="1:2" ht="15" x14ac:dyDescent="0.25">
      <c r="A973" s="111">
        <v>18680333</v>
      </c>
      <c r="B973" s="111" t="s">
        <v>1754</v>
      </c>
    </row>
    <row r="974" spans="1:2" ht="15" x14ac:dyDescent="0.25">
      <c r="A974" s="111">
        <v>18680395</v>
      </c>
      <c r="B974" s="111" t="s">
        <v>1755</v>
      </c>
    </row>
    <row r="975" spans="1:2" ht="15" x14ac:dyDescent="0.25">
      <c r="A975" s="111">
        <v>18689900</v>
      </c>
      <c r="B975" s="111" t="s">
        <v>1756</v>
      </c>
    </row>
    <row r="976" spans="1:2" ht="15" x14ac:dyDescent="0.25">
      <c r="A976" s="111">
        <v>18711000</v>
      </c>
      <c r="B976" s="111" t="s">
        <v>1757</v>
      </c>
    </row>
    <row r="977" spans="1:2" ht="15" x14ac:dyDescent="0.25">
      <c r="A977" s="111">
        <v>18711500</v>
      </c>
      <c r="B977" s="111" t="s">
        <v>1758</v>
      </c>
    </row>
    <row r="978" spans="1:2" ht="15" x14ac:dyDescent="0.25">
      <c r="A978" s="111">
        <v>18712000</v>
      </c>
      <c r="B978" s="111" t="s">
        <v>1759</v>
      </c>
    </row>
    <row r="979" spans="1:2" ht="15" x14ac:dyDescent="0.25">
      <c r="A979" s="111">
        <v>18712500</v>
      </c>
      <c r="B979" s="111" t="s">
        <v>1760</v>
      </c>
    </row>
    <row r="980" spans="1:2" ht="15" x14ac:dyDescent="0.25">
      <c r="A980" s="111">
        <v>18713000</v>
      </c>
      <c r="B980" s="111" t="s">
        <v>1761</v>
      </c>
    </row>
    <row r="981" spans="1:2" ht="15" x14ac:dyDescent="0.25">
      <c r="A981" s="111">
        <v>18714200</v>
      </c>
      <c r="B981" s="111" t="s">
        <v>1762</v>
      </c>
    </row>
    <row r="982" spans="1:2" ht="15" x14ac:dyDescent="0.25">
      <c r="A982" s="111">
        <v>18714300</v>
      </c>
      <c r="B982" s="111" t="s">
        <v>1763</v>
      </c>
    </row>
    <row r="983" spans="1:2" ht="15" x14ac:dyDescent="0.25">
      <c r="A983" s="111">
        <v>18715000</v>
      </c>
      <c r="B983" s="111" t="s">
        <v>1764</v>
      </c>
    </row>
    <row r="984" spans="1:2" ht="15" x14ac:dyDescent="0.25">
      <c r="A984" s="111">
        <v>18715500</v>
      </c>
      <c r="B984" s="111" t="s">
        <v>1765</v>
      </c>
    </row>
    <row r="985" spans="1:2" ht="15" x14ac:dyDescent="0.25">
      <c r="A985" s="111">
        <v>18715700</v>
      </c>
      <c r="B985" s="111" t="s">
        <v>1766</v>
      </c>
    </row>
    <row r="986" spans="1:2" ht="15" x14ac:dyDescent="0.25">
      <c r="A986" s="111">
        <v>18717000</v>
      </c>
      <c r="B986" s="111" t="s">
        <v>1767</v>
      </c>
    </row>
    <row r="987" spans="1:2" ht="15" x14ac:dyDescent="0.25">
      <c r="A987" s="111">
        <v>18720000</v>
      </c>
      <c r="B987" s="111" t="s">
        <v>1768</v>
      </c>
    </row>
    <row r="988" spans="1:2" ht="15" x14ac:dyDescent="0.25">
      <c r="A988" s="111">
        <v>18740000</v>
      </c>
      <c r="B988" s="111" t="s">
        <v>1769</v>
      </c>
    </row>
    <row r="989" spans="1:2" ht="15" x14ac:dyDescent="0.25">
      <c r="A989" s="111">
        <v>18741000</v>
      </c>
      <c r="B989" s="111" t="s">
        <v>1770</v>
      </c>
    </row>
    <row r="990" spans="1:2" ht="15" x14ac:dyDescent="0.25">
      <c r="A990" s="111">
        <v>18742000</v>
      </c>
      <c r="B990" s="111" t="s">
        <v>1771</v>
      </c>
    </row>
    <row r="991" spans="1:2" ht="15" x14ac:dyDescent="0.25">
      <c r="A991" s="111">
        <v>18742100</v>
      </c>
      <c r="B991" s="111" t="s">
        <v>1772</v>
      </c>
    </row>
    <row r="992" spans="1:2" ht="15" x14ac:dyDescent="0.25">
      <c r="A992" s="111">
        <v>18743000</v>
      </c>
      <c r="B992" s="111" t="s">
        <v>1773</v>
      </c>
    </row>
    <row r="993" spans="1:2" ht="15" x14ac:dyDescent="0.25">
      <c r="A993" s="111">
        <v>18750000</v>
      </c>
      <c r="B993" s="111" t="s">
        <v>1774</v>
      </c>
    </row>
    <row r="994" spans="1:2" ht="15" x14ac:dyDescent="0.25">
      <c r="A994" s="111">
        <v>18790000</v>
      </c>
      <c r="B994" s="111" t="s">
        <v>1775</v>
      </c>
    </row>
    <row r="995" spans="1:2" ht="15" x14ac:dyDescent="0.25">
      <c r="A995" s="111">
        <v>18791000</v>
      </c>
      <c r="B995" s="111" t="s">
        <v>1776</v>
      </c>
    </row>
    <row r="996" spans="1:2" ht="15" x14ac:dyDescent="0.25">
      <c r="A996" s="111">
        <v>18792000</v>
      </c>
      <c r="B996" s="111" t="s">
        <v>1777</v>
      </c>
    </row>
    <row r="997" spans="1:2" ht="15" x14ac:dyDescent="0.25">
      <c r="A997" s="111">
        <v>18800000</v>
      </c>
      <c r="B997" s="111" t="s">
        <v>1778</v>
      </c>
    </row>
    <row r="998" spans="1:2" ht="15" x14ac:dyDescent="0.25">
      <c r="A998" s="111">
        <v>18800100</v>
      </c>
      <c r="B998" s="111" t="s">
        <v>1779</v>
      </c>
    </row>
    <row r="999" spans="1:2" ht="15" x14ac:dyDescent="0.25">
      <c r="A999" s="111">
        <v>20110000</v>
      </c>
      <c r="B999" s="111" t="s">
        <v>1780</v>
      </c>
    </row>
    <row r="1000" spans="1:2" ht="15" x14ac:dyDescent="0.25">
      <c r="A1000" s="111">
        <v>20120000</v>
      </c>
      <c r="B1000" s="111" t="s">
        <v>1781</v>
      </c>
    </row>
    <row r="1001" spans="1:2" ht="15" x14ac:dyDescent="0.25">
      <c r="A1001" s="111">
        <v>20130000</v>
      </c>
      <c r="B1001" s="111" t="s">
        <v>1782</v>
      </c>
    </row>
    <row r="1002" spans="1:2" ht="15" x14ac:dyDescent="0.25">
      <c r="A1002" s="111">
        <v>20510000</v>
      </c>
      <c r="B1002" s="111" t="s">
        <v>1783</v>
      </c>
    </row>
    <row r="1003" spans="1:2" ht="15" x14ac:dyDescent="0.25">
      <c r="A1003" s="111">
        <v>20520000</v>
      </c>
      <c r="B1003" s="111" t="s">
        <v>1784</v>
      </c>
    </row>
    <row r="1004" spans="1:2" ht="15" x14ac:dyDescent="0.25">
      <c r="A1004" s="111">
        <v>20530000</v>
      </c>
      <c r="B1004" s="111" t="s">
        <v>1785</v>
      </c>
    </row>
    <row r="1005" spans="1:2" ht="15" x14ac:dyDescent="0.25">
      <c r="A1005" s="111">
        <v>20530100</v>
      </c>
      <c r="B1005" s="111" t="s">
        <v>1786</v>
      </c>
    </row>
    <row r="1006" spans="1:2" ht="15" x14ac:dyDescent="0.25">
      <c r="A1006" s="111">
        <v>20530200</v>
      </c>
      <c r="B1006" s="111" t="s">
        <v>1787</v>
      </c>
    </row>
    <row r="1007" spans="1:2" ht="15" x14ac:dyDescent="0.25">
      <c r="A1007" s="111">
        <v>20530300</v>
      </c>
      <c r="B1007" s="111" t="s">
        <v>1788</v>
      </c>
    </row>
    <row r="1008" spans="1:2" ht="15" x14ac:dyDescent="0.25">
      <c r="A1008" s="111">
        <v>20530400</v>
      </c>
      <c r="B1008" s="111" t="s">
        <v>1789</v>
      </c>
    </row>
    <row r="1009" spans="1:2" ht="15" x14ac:dyDescent="0.25">
      <c r="A1009" s="111">
        <v>20530500</v>
      </c>
      <c r="B1009" s="111" t="s">
        <v>1790</v>
      </c>
    </row>
    <row r="1010" spans="1:2" ht="15" x14ac:dyDescent="0.25">
      <c r="A1010" s="111">
        <v>20530600</v>
      </c>
      <c r="B1010" s="111" t="s">
        <v>1791</v>
      </c>
    </row>
    <row r="1011" spans="1:2" ht="15" x14ac:dyDescent="0.25">
      <c r="A1011" s="111">
        <v>20530650</v>
      </c>
      <c r="B1011" s="111" t="s">
        <v>1792</v>
      </c>
    </row>
    <row r="1012" spans="1:2" ht="15" x14ac:dyDescent="0.25">
      <c r="A1012" s="111">
        <v>20530700</v>
      </c>
      <c r="B1012" s="111" t="s">
        <v>1793</v>
      </c>
    </row>
    <row r="1013" spans="1:2" ht="15" x14ac:dyDescent="0.25">
      <c r="A1013" s="111">
        <v>20540000</v>
      </c>
      <c r="B1013" s="111" t="s">
        <v>1794</v>
      </c>
    </row>
    <row r="1014" spans="1:2" ht="15" x14ac:dyDescent="0.25">
      <c r="A1014" s="111">
        <v>21021000</v>
      </c>
      <c r="B1014" s="111" t="s">
        <v>1795</v>
      </c>
    </row>
    <row r="1015" spans="1:2" ht="15" x14ac:dyDescent="0.25">
      <c r="A1015" s="111">
        <v>21024000</v>
      </c>
      <c r="B1015" s="111" t="s">
        <v>1796</v>
      </c>
    </row>
    <row r="1016" spans="1:2" ht="15" x14ac:dyDescent="0.25">
      <c r="A1016" s="111">
        <v>21025000</v>
      </c>
      <c r="B1016" s="111" t="s">
        <v>1797</v>
      </c>
    </row>
    <row r="1017" spans="1:2" ht="15" x14ac:dyDescent="0.25">
      <c r="A1017" s="111">
        <v>21026000</v>
      </c>
      <c r="B1017" s="111" t="s">
        <v>1798</v>
      </c>
    </row>
    <row r="1018" spans="1:2" ht="15" x14ac:dyDescent="0.25">
      <c r="A1018" s="111">
        <v>21200000</v>
      </c>
      <c r="B1018" s="111" t="s">
        <v>1799</v>
      </c>
    </row>
    <row r="1019" spans="1:2" ht="15" x14ac:dyDescent="0.25">
      <c r="A1019" s="111">
        <v>21300000</v>
      </c>
      <c r="B1019" s="111" t="s">
        <v>1800</v>
      </c>
    </row>
    <row r="1020" spans="1:2" ht="15" x14ac:dyDescent="0.25">
      <c r="A1020" s="111">
        <v>21300010</v>
      </c>
      <c r="B1020" s="111" t="s">
        <v>1801</v>
      </c>
    </row>
    <row r="1021" spans="1:2" ht="15" x14ac:dyDescent="0.25">
      <c r="A1021" s="111">
        <v>21300200</v>
      </c>
      <c r="B1021" s="111" t="s">
        <v>1802</v>
      </c>
    </row>
    <row r="1022" spans="1:2" ht="15" x14ac:dyDescent="0.25">
      <c r="A1022" s="111">
        <v>21300210</v>
      </c>
      <c r="B1022" s="111" t="s">
        <v>1803</v>
      </c>
    </row>
    <row r="1023" spans="1:2" ht="15" x14ac:dyDescent="0.25">
      <c r="A1023" s="111">
        <v>21300300</v>
      </c>
      <c r="B1023" s="111" t="s">
        <v>1804</v>
      </c>
    </row>
    <row r="1024" spans="1:2" ht="15" x14ac:dyDescent="0.25">
      <c r="A1024" s="111">
        <v>21300305</v>
      </c>
      <c r="B1024" s="111" t="s">
        <v>1805</v>
      </c>
    </row>
    <row r="1025" spans="1:2" ht="15" x14ac:dyDescent="0.25">
      <c r="A1025" s="111">
        <v>21300310</v>
      </c>
      <c r="B1025" s="111" t="s">
        <v>1806</v>
      </c>
    </row>
    <row r="1026" spans="1:2" ht="15" x14ac:dyDescent="0.25">
      <c r="A1026" s="111">
        <v>21300315</v>
      </c>
      <c r="B1026" s="111" t="s">
        <v>1807</v>
      </c>
    </row>
    <row r="1027" spans="1:2" ht="15" x14ac:dyDescent="0.25">
      <c r="A1027" s="111">
        <v>21410000</v>
      </c>
      <c r="B1027" s="111" t="s">
        <v>1808</v>
      </c>
    </row>
    <row r="1028" spans="1:2" ht="15" x14ac:dyDescent="0.25">
      <c r="A1028" s="111">
        <v>21420000</v>
      </c>
      <c r="B1028" s="111" t="s">
        <v>1809</v>
      </c>
    </row>
    <row r="1029" spans="1:2" ht="15" x14ac:dyDescent="0.25">
      <c r="A1029" s="111">
        <v>21510000</v>
      </c>
      <c r="B1029" s="111" t="s">
        <v>1810</v>
      </c>
    </row>
    <row r="1030" spans="1:2" ht="15" x14ac:dyDescent="0.25">
      <c r="A1030" s="111">
        <v>21510100</v>
      </c>
      <c r="B1030" s="111" t="s">
        <v>1811</v>
      </c>
    </row>
    <row r="1031" spans="1:2" ht="15" x14ac:dyDescent="0.25">
      <c r="A1031" s="111">
        <v>21550000</v>
      </c>
      <c r="B1031" s="111" t="s">
        <v>1812</v>
      </c>
    </row>
    <row r="1032" spans="1:2" ht="15" x14ac:dyDescent="0.25">
      <c r="A1032" s="111">
        <v>22110000</v>
      </c>
      <c r="B1032" s="111" t="s">
        <v>1813</v>
      </c>
    </row>
    <row r="1033" spans="1:2" ht="15" x14ac:dyDescent="0.25">
      <c r="A1033" s="111">
        <v>22110100</v>
      </c>
      <c r="B1033" s="111" t="s">
        <v>1814</v>
      </c>
    </row>
    <row r="1034" spans="1:2" ht="15" x14ac:dyDescent="0.25">
      <c r="A1034" s="111">
        <v>22110200</v>
      </c>
      <c r="B1034" s="111" t="s">
        <v>1815</v>
      </c>
    </row>
    <row r="1035" spans="1:2" ht="15" x14ac:dyDescent="0.25">
      <c r="A1035" s="111">
        <v>22110400</v>
      </c>
      <c r="B1035" s="111" t="s">
        <v>1816</v>
      </c>
    </row>
    <row r="1036" spans="1:2" ht="15" x14ac:dyDescent="0.25">
      <c r="A1036" s="111">
        <v>22110500</v>
      </c>
      <c r="B1036" s="111" t="s">
        <v>1817</v>
      </c>
    </row>
    <row r="1037" spans="1:2" ht="15" x14ac:dyDescent="0.25">
      <c r="A1037" s="111">
        <v>22110600</v>
      </c>
      <c r="B1037" s="111" t="s">
        <v>1818</v>
      </c>
    </row>
    <row r="1038" spans="1:2" ht="15" x14ac:dyDescent="0.25">
      <c r="A1038" s="111">
        <v>22115000</v>
      </c>
      <c r="B1038" s="111" t="s">
        <v>1819</v>
      </c>
    </row>
    <row r="1039" spans="1:2" ht="15" x14ac:dyDescent="0.25">
      <c r="A1039" s="111">
        <v>22130000</v>
      </c>
      <c r="B1039" s="111" t="s">
        <v>1820</v>
      </c>
    </row>
    <row r="1040" spans="1:2" ht="15" x14ac:dyDescent="0.25">
      <c r="A1040" s="111">
        <v>22135000</v>
      </c>
      <c r="B1040" s="111" t="s">
        <v>1821</v>
      </c>
    </row>
    <row r="1041" spans="1:2" ht="15" x14ac:dyDescent="0.25">
      <c r="A1041" s="111">
        <v>22210000</v>
      </c>
      <c r="B1041" s="111" t="s">
        <v>1822</v>
      </c>
    </row>
    <row r="1042" spans="1:2" ht="15" x14ac:dyDescent="0.25">
      <c r="A1042" s="111">
        <v>22215000</v>
      </c>
      <c r="B1042" s="111" t="s">
        <v>1823</v>
      </c>
    </row>
    <row r="1043" spans="1:2" ht="15" x14ac:dyDescent="0.25">
      <c r="A1043" s="111">
        <v>22230000</v>
      </c>
      <c r="B1043" s="111" t="s">
        <v>1824</v>
      </c>
    </row>
    <row r="1044" spans="1:2" ht="15" x14ac:dyDescent="0.25">
      <c r="A1044" s="111">
        <v>22235000</v>
      </c>
      <c r="B1044" s="111" t="s">
        <v>1825</v>
      </c>
    </row>
    <row r="1045" spans="1:2" ht="15" x14ac:dyDescent="0.25">
      <c r="A1045" s="111">
        <v>23110000</v>
      </c>
      <c r="B1045" s="111" t="s">
        <v>1826</v>
      </c>
    </row>
    <row r="1046" spans="1:2" ht="15" x14ac:dyDescent="0.25">
      <c r="A1046" s="111">
        <v>23110500</v>
      </c>
      <c r="B1046" s="111" t="s">
        <v>1827</v>
      </c>
    </row>
    <row r="1047" spans="1:2" ht="15" x14ac:dyDescent="0.25">
      <c r="A1047" s="111">
        <v>23120000</v>
      </c>
      <c r="B1047" s="111" t="s">
        <v>1828</v>
      </c>
    </row>
    <row r="1048" spans="1:2" ht="15" x14ac:dyDescent="0.25">
      <c r="A1048" s="111">
        <v>23121000</v>
      </c>
      <c r="B1048" s="111" t="s">
        <v>1829</v>
      </c>
    </row>
    <row r="1049" spans="1:2" ht="15" x14ac:dyDescent="0.25">
      <c r="A1049" s="111">
        <v>23121001</v>
      </c>
      <c r="B1049" s="111" t="s">
        <v>1830</v>
      </c>
    </row>
    <row r="1050" spans="1:2" ht="15" x14ac:dyDescent="0.25">
      <c r="A1050" s="111">
        <v>23121002</v>
      </c>
      <c r="B1050" s="111" t="s">
        <v>1831</v>
      </c>
    </row>
    <row r="1051" spans="1:2" ht="15" x14ac:dyDescent="0.25">
      <c r="A1051" s="111">
        <v>23121003</v>
      </c>
      <c r="B1051" s="111" t="s">
        <v>1832</v>
      </c>
    </row>
    <row r="1052" spans="1:2" ht="15" x14ac:dyDescent="0.25">
      <c r="A1052" s="111">
        <v>23121004</v>
      </c>
      <c r="B1052" s="111" t="s">
        <v>1833</v>
      </c>
    </row>
    <row r="1053" spans="1:2" ht="15" x14ac:dyDescent="0.25">
      <c r="A1053" s="111">
        <v>23121005</v>
      </c>
      <c r="B1053" s="111" t="s">
        <v>1834</v>
      </c>
    </row>
    <row r="1054" spans="1:2" ht="15" x14ac:dyDescent="0.25">
      <c r="A1054" s="111">
        <v>23121006</v>
      </c>
      <c r="B1054" s="111" t="s">
        <v>1835</v>
      </c>
    </row>
    <row r="1055" spans="1:2" ht="15" x14ac:dyDescent="0.25">
      <c r="A1055" s="111">
        <v>23129000</v>
      </c>
      <c r="B1055" s="111" t="s">
        <v>1836</v>
      </c>
    </row>
    <row r="1056" spans="1:2" ht="15" x14ac:dyDescent="0.25">
      <c r="A1056" s="111">
        <v>23130000</v>
      </c>
      <c r="B1056" s="111" t="s">
        <v>1837</v>
      </c>
    </row>
    <row r="1057" spans="1:2" ht="15" x14ac:dyDescent="0.25">
      <c r="A1057" s="111">
        <v>23140000</v>
      </c>
      <c r="B1057" s="111" t="s">
        <v>1838</v>
      </c>
    </row>
    <row r="1058" spans="1:2" ht="15" x14ac:dyDescent="0.25">
      <c r="A1058" s="111">
        <v>23140005</v>
      </c>
      <c r="B1058" s="111" t="s">
        <v>1839</v>
      </c>
    </row>
    <row r="1059" spans="1:2" ht="15" x14ac:dyDescent="0.25">
      <c r="A1059" s="111">
        <v>23410000</v>
      </c>
      <c r="B1059" s="111" t="s">
        <v>1840</v>
      </c>
    </row>
    <row r="1060" spans="1:2" ht="15" x14ac:dyDescent="0.25">
      <c r="A1060" s="111">
        <v>23410100</v>
      </c>
      <c r="B1060" s="111" t="s">
        <v>1841</v>
      </c>
    </row>
    <row r="1061" spans="1:2" ht="15" x14ac:dyDescent="0.25">
      <c r="A1061" s="111">
        <v>23410999</v>
      </c>
      <c r="B1061" s="111" t="s">
        <v>1842</v>
      </c>
    </row>
    <row r="1062" spans="1:2" ht="15" x14ac:dyDescent="0.25">
      <c r="A1062" s="111">
        <v>23411000</v>
      </c>
      <c r="B1062" s="111" t="s">
        <v>1843</v>
      </c>
    </row>
    <row r="1063" spans="1:2" ht="15" x14ac:dyDescent="0.25">
      <c r="A1063" s="111">
        <v>23411001</v>
      </c>
      <c r="B1063" s="111" t="s">
        <v>1844</v>
      </c>
    </row>
    <row r="1064" spans="1:2" ht="15" x14ac:dyDescent="0.25">
      <c r="A1064" s="111">
        <v>23411400</v>
      </c>
      <c r="B1064" s="111" t="s">
        <v>1845</v>
      </c>
    </row>
    <row r="1065" spans="1:2" ht="15" x14ac:dyDescent="0.25">
      <c r="A1065" s="111">
        <v>23411500</v>
      </c>
      <c r="B1065" s="111" t="s">
        <v>1846</v>
      </c>
    </row>
    <row r="1066" spans="1:2" ht="15" x14ac:dyDescent="0.25">
      <c r="A1066" s="111">
        <v>23412000</v>
      </c>
      <c r="B1066" s="111" t="s">
        <v>1847</v>
      </c>
    </row>
    <row r="1067" spans="1:2" ht="15" x14ac:dyDescent="0.25">
      <c r="A1067" s="111">
        <v>23412200</v>
      </c>
      <c r="B1067" s="111" t="s">
        <v>1848</v>
      </c>
    </row>
    <row r="1068" spans="1:2" ht="15" x14ac:dyDescent="0.25">
      <c r="A1068" s="111">
        <v>23412500</v>
      </c>
      <c r="B1068" s="111" t="s">
        <v>1849</v>
      </c>
    </row>
    <row r="1069" spans="1:2" ht="15" x14ac:dyDescent="0.25">
      <c r="A1069" s="111">
        <v>23420000</v>
      </c>
      <c r="B1069" s="111" t="s">
        <v>1850</v>
      </c>
    </row>
    <row r="1070" spans="1:2" ht="15" x14ac:dyDescent="0.25">
      <c r="A1070" s="111">
        <v>23430000</v>
      </c>
      <c r="B1070" s="111" t="s">
        <v>1851</v>
      </c>
    </row>
    <row r="1071" spans="1:2" ht="15" x14ac:dyDescent="0.25">
      <c r="A1071" s="111">
        <v>23430600</v>
      </c>
      <c r="B1071" s="111" t="s">
        <v>1852</v>
      </c>
    </row>
    <row r="1072" spans="1:2" ht="15" x14ac:dyDescent="0.25">
      <c r="A1072" s="111">
        <v>23430700</v>
      </c>
      <c r="B1072" s="111" t="s">
        <v>1853</v>
      </c>
    </row>
    <row r="1073" spans="1:2" ht="15" x14ac:dyDescent="0.25">
      <c r="A1073" s="111">
        <v>23430900</v>
      </c>
      <c r="B1073" s="111" t="s">
        <v>1854</v>
      </c>
    </row>
    <row r="1074" spans="1:2" ht="15" x14ac:dyDescent="0.25">
      <c r="A1074" s="111">
        <v>23431000</v>
      </c>
      <c r="B1074" s="111" t="s">
        <v>1855</v>
      </c>
    </row>
    <row r="1075" spans="1:2" ht="15" x14ac:dyDescent="0.25">
      <c r="A1075" s="111">
        <v>23435000</v>
      </c>
      <c r="B1075" s="111" t="s">
        <v>1856</v>
      </c>
    </row>
    <row r="1076" spans="1:2" ht="15" x14ac:dyDescent="0.25">
      <c r="A1076" s="111">
        <v>23436000</v>
      </c>
      <c r="B1076" s="111" t="s">
        <v>1857</v>
      </c>
    </row>
    <row r="1077" spans="1:2" ht="15" x14ac:dyDescent="0.25">
      <c r="A1077" s="111">
        <v>23439000</v>
      </c>
      <c r="B1077" s="111" t="s">
        <v>1858</v>
      </c>
    </row>
    <row r="1078" spans="1:2" ht="15" x14ac:dyDescent="0.25">
      <c r="A1078" s="111">
        <v>23510000</v>
      </c>
      <c r="B1078" s="111" t="s">
        <v>1859</v>
      </c>
    </row>
    <row r="1079" spans="1:2" ht="15" x14ac:dyDescent="0.25">
      <c r="A1079" s="111">
        <v>23510041</v>
      </c>
      <c r="B1079" s="111" t="s">
        <v>1860</v>
      </c>
    </row>
    <row r="1080" spans="1:2" ht="15" x14ac:dyDescent="0.25">
      <c r="A1080" s="111">
        <v>23510500</v>
      </c>
      <c r="B1080" s="111" t="s">
        <v>1861</v>
      </c>
    </row>
    <row r="1081" spans="1:2" ht="15" x14ac:dyDescent="0.25">
      <c r="A1081" s="111">
        <v>23510600</v>
      </c>
      <c r="B1081" s="111" t="s">
        <v>1591</v>
      </c>
    </row>
    <row r="1082" spans="1:2" ht="15" x14ac:dyDescent="0.25">
      <c r="A1082" s="111">
        <v>23520000</v>
      </c>
      <c r="B1082" s="111" t="s">
        <v>1862</v>
      </c>
    </row>
    <row r="1083" spans="1:2" ht="15" x14ac:dyDescent="0.25">
      <c r="A1083" s="111">
        <v>23520001</v>
      </c>
      <c r="B1083" s="111" t="s">
        <v>1862</v>
      </c>
    </row>
    <row r="1084" spans="1:2" ht="15" x14ac:dyDescent="0.25">
      <c r="A1084" s="111">
        <v>23530000</v>
      </c>
      <c r="B1084" s="111" t="s">
        <v>1863</v>
      </c>
    </row>
    <row r="1085" spans="1:2" ht="15" x14ac:dyDescent="0.25">
      <c r="A1085" s="111">
        <v>23530100</v>
      </c>
      <c r="B1085" s="111" t="s">
        <v>1864</v>
      </c>
    </row>
    <row r="1086" spans="1:2" ht="15" x14ac:dyDescent="0.25">
      <c r="A1086" s="111">
        <v>23530200</v>
      </c>
      <c r="B1086" s="111" t="s">
        <v>1865</v>
      </c>
    </row>
    <row r="1087" spans="1:2" ht="15" x14ac:dyDescent="0.25">
      <c r="A1087" s="111">
        <v>23530300</v>
      </c>
      <c r="B1087" s="111" t="s">
        <v>1866</v>
      </c>
    </row>
    <row r="1088" spans="1:2" ht="15" x14ac:dyDescent="0.25">
      <c r="A1088" s="111">
        <v>23530400</v>
      </c>
      <c r="B1088" s="111" t="s">
        <v>1867</v>
      </c>
    </row>
    <row r="1089" spans="1:2" ht="15" x14ac:dyDescent="0.25">
      <c r="A1089" s="111">
        <v>23530500</v>
      </c>
      <c r="B1089" s="111" t="s">
        <v>1868</v>
      </c>
    </row>
    <row r="1090" spans="1:2" ht="15" x14ac:dyDescent="0.25">
      <c r="A1090" s="111">
        <v>23530600</v>
      </c>
      <c r="B1090" s="111" t="s">
        <v>1869</v>
      </c>
    </row>
    <row r="1091" spans="1:2" ht="15" x14ac:dyDescent="0.25">
      <c r="A1091" s="111">
        <v>23540000</v>
      </c>
      <c r="B1091" s="111" t="s">
        <v>1870</v>
      </c>
    </row>
    <row r="1092" spans="1:2" ht="15" x14ac:dyDescent="0.25">
      <c r="A1092" s="111">
        <v>23540001</v>
      </c>
      <c r="B1092" s="111" t="s">
        <v>1871</v>
      </c>
    </row>
    <row r="1093" spans="1:2" ht="15" x14ac:dyDescent="0.25">
      <c r="A1093" s="111">
        <v>23540100</v>
      </c>
      <c r="B1093" s="111" t="s">
        <v>1872</v>
      </c>
    </row>
    <row r="1094" spans="1:2" ht="15" x14ac:dyDescent="0.25">
      <c r="A1094" s="111">
        <v>23540101</v>
      </c>
      <c r="B1094" s="111" t="s">
        <v>1873</v>
      </c>
    </row>
    <row r="1095" spans="1:2" ht="15" x14ac:dyDescent="0.25">
      <c r="A1095" s="111">
        <v>23540200</v>
      </c>
      <c r="B1095" s="111" t="s">
        <v>1874</v>
      </c>
    </row>
    <row r="1096" spans="1:2" ht="15" x14ac:dyDescent="0.25">
      <c r="A1096" s="111">
        <v>23540201</v>
      </c>
      <c r="B1096" s="111" t="s">
        <v>1875</v>
      </c>
    </row>
    <row r="1097" spans="1:2" ht="15" x14ac:dyDescent="0.25">
      <c r="A1097" s="111">
        <v>23540300</v>
      </c>
      <c r="B1097" s="111" t="s">
        <v>1876</v>
      </c>
    </row>
    <row r="1098" spans="1:2" ht="15" x14ac:dyDescent="0.25">
      <c r="A1098" s="111">
        <v>23540301</v>
      </c>
      <c r="B1098" s="111" t="s">
        <v>1877</v>
      </c>
    </row>
    <row r="1099" spans="1:2" ht="15" x14ac:dyDescent="0.25">
      <c r="A1099" s="111">
        <v>23540400</v>
      </c>
      <c r="B1099" s="111" t="s">
        <v>1878</v>
      </c>
    </row>
    <row r="1100" spans="1:2" ht="15" x14ac:dyDescent="0.25">
      <c r="A1100" s="111">
        <v>23540401</v>
      </c>
      <c r="B1100" s="111" t="s">
        <v>1879</v>
      </c>
    </row>
    <row r="1101" spans="1:2" ht="15" x14ac:dyDescent="0.25">
      <c r="A1101" s="111">
        <v>23540501</v>
      </c>
      <c r="B1101" s="111" t="s">
        <v>1880</v>
      </c>
    </row>
    <row r="1102" spans="1:2" ht="15" x14ac:dyDescent="0.25">
      <c r="A1102" s="111">
        <v>23540601</v>
      </c>
      <c r="B1102" s="111" t="s">
        <v>1881</v>
      </c>
    </row>
    <row r="1103" spans="1:2" ht="15" x14ac:dyDescent="0.25">
      <c r="A1103" s="111">
        <v>23599999</v>
      </c>
      <c r="B1103" s="111" t="s">
        <v>1882</v>
      </c>
    </row>
    <row r="1104" spans="1:2" ht="15" x14ac:dyDescent="0.25">
      <c r="A1104" s="111">
        <v>23621000</v>
      </c>
      <c r="B1104" s="111" t="s">
        <v>1883</v>
      </c>
    </row>
    <row r="1105" spans="1:2" ht="15" x14ac:dyDescent="0.25">
      <c r="A1105" s="111">
        <v>23621500</v>
      </c>
      <c r="B1105" s="111" t="s">
        <v>1884</v>
      </c>
    </row>
    <row r="1106" spans="1:2" ht="15" x14ac:dyDescent="0.25">
      <c r="A1106" s="111">
        <v>23622000</v>
      </c>
      <c r="B1106" s="111" t="s">
        <v>1885</v>
      </c>
    </row>
    <row r="1107" spans="1:2" ht="15" x14ac:dyDescent="0.25">
      <c r="A1107" s="111">
        <v>23622500</v>
      </c>
      <c r="B1107" s="111" t="s">
        <v>1886</v>
      </c>
    </row>
    <row r="1108" spans="1:2" ht="15" x14ac:dyDescent="0.25">
      <c r="A1108" s="111">
        <v>23631000</v>
      </c>
      <c r="B1108" s="111" t="s">
        <v>1887</v>
      </c>
    </row>
    <row r="1109" spans="1:2" ht="15" x14ac:dyDescent="0.25">
      <c r="A1109" s="111">
        <v>23631500</v>
      </c>
      <c r="B1109" s="111" t="s">
        <v>1888</v>
      </c>
    </row>
    <row r="1110" spans="1:2" ht="15" x14ac:dyDescent="0.25">
      <c r="A1110" s="111">
        <v>23632000</v>
      </c>
      <c r="B1110" s="111" t="s">
        <v>1889</v>
      </c>
    </row>
    <row r="1111" spans="1:2" ht="15" x14ac:dyDescent="0.25">
      <c r="A1111" s="111">
        <v>23632500</v>
      </c>
      <c r="B1111" s="111" t="s">
        <v>1890</v>
      </c>
    </row>
    <row r="1112" spans="1:2" ht="15" x14ac:dyDescent="0.25">
      <c r="A1112" s="111">
        <v>23651000</v>
      </c>
      <c r="B1112" s="111" t="s">
        <v>1891</v>
      </c>
    </row>
    <row r="1113" spans="1:2" ht="15" x14ac:dyDescent="0.25">
      <c r="A1113" s="111">
        <v>23651100</v>
      </c>
      <c r="B1113" s="111" t="s">
        <v>1892</v>
      </c>
    </row>
    <row r="1114" spans="1:2" ht="15" x14ac:dyDescent="0.25">
      <c r="A1114" s="111">
        <v>23652000</v>
      </c>
      <c r="B1114" s="111" t="s">
        <v>1893</v>
      </c>
    </row>
    <row r="1115" spans="1:2" ht="15" x14ac:dyDescent="0.25">
      <c r="A1115" s="111">
        <v>23652100</v>
      </c>
      <c r="B1115" s="111" t="s">
        <v>1894</v>
      </c>
    </row>
    <row r="1116" spans="1:2" ht="15" x14ac:dyDescent="0.25">
      <c r="A1116" s="111">
        <v>23652200</v>
      </c>
      <c r="B1116" s="111" t="s">
        <v>1895</v>
      </c>
    </row>
    <row r="1117" spans="1:2" ht="15" x14ac:dyDescent="0.25">
      <c r="A1117" s="111">
        <v>23652300</v>
      </c>
      <c r="B1117" s="111" t="s">
        <v>1896</v>
      </c>
    </row>
    <row r="1118" spans="1:2" ht="15" x14ac:dyDescent="0.25">
      <c r="A1118" s="111">
        <v>23652400</v>
      </c>
      <c r="B1118" s="111" t="s">
        <v>1897</v>
      </c>
    </row>
    <row r="1119" spans="1:2" ht="15" x14ac:dyDescent="0.25">
      <c r="A1119" s="111">
        <v>23653000</v>
      </c>
      <c r="B1119" s="111" t="s">
        <v>1898</v>
      </c>
    </row>
    <row r="1120" spans="1:2" ht="15" x14ac:dyDescent="0.25">
      <c r="A1120" s="111">
        <v>23654000</v>
      </c>
      <c r="B1120" s="111" t="s">
        <v>1899</v>
      </c>
    </row>
    <row r="1121" spans="1:2" ht="15" x14ac:dyDescent="0.25">
      <c r="A1121" s="111">
        <v>23654100</v>
      </c>
      <c r="B1121" s="111" t="s">
        <v>1900</v>
      </c>
    </row>
    <row r="1122" spans="1:2" ht="15" x14ac:dyDescent="0.25">
      <c r="A1122" s="111">
        <v>23654110</v>
      </c>
      <c r="B1122" s="111" t="s">
        <v>1901</v>
      </c>
    </row>
    <row r="1123" spans="1:2" ht="15" x14ac:dyDescent="0.25">
      <c r="A1123" s="111">
        <v>23654200</v>
      </c>
      <c r="B1123" s="111" t="s">
        <v>1902</v>
      </c>
    </row>
    <row r="1124" spans="1:2" ht="15" x14ac:dyDescent="0.25">
      <c r="A1124" s="111">
        <v>23654300</v>
      </c>
      <c r="B1124" s="111" t="s">
        <v>1903</v>
      </c>
    </row>
    <row r="1125" spans="1:2" ht="15" x14ac:dyDescent="0.25">
      <c r="A1125" s="111">
        <v>23654310</v>
      </c>
      <c r="B1125" s="111" t="s">
        <v>1904</v>
      </c>
    </row>
    <row r="1126" spans="1:2" ht="15" x14ac:dyDescent="0.25">
      <c r="A1126" s="111">
        <v>23659000</v>
      </c>
      <c r="B1126" s="111" t="s">
        <v>1905</v>
      </c>
    </row>
    <row r="1127" spans="1:2" ht="15" x14ac:dyDescent="0.25">
      <c r="A1127" s="111">
        <v>23720000</v>
      </c>
      <c r="B1127" s="111" t="s">
        <v>1906</v>
      </c>
    </row>
    <row r="1128" spans="1:2" ht="15" x14ac:dyDescent="0.25">
      <c r="A1128" s="111">
        <v>23730000</v>
      </c>
      <c r="B1128" s="111" t="s">
        <v>1907</v>
      </c>
    </row>
    <row r="1129" spans="1:2" ht="15" x14ac:dyDescent="0.25">
      <c r="A1129" s="111">
        <v>23740000</v>
      </c>
      <c r="B1129" s="111" t="s">
        <v>1908</v>
      </c>
    </row>
    <row r="1130" spans="1:2" ht="15" x14ac:dyDescent="0.25">
      <c r="A1130" s="111">
        <v>23750000</v>
      </c>
      <c r="B1130" s="111" t="s">
        <v>1909</v>
      </c>
    </row>
    <row r="1131" spans="1:2" ht="15" x14ac:dyDescent="0.25">
      <c r="A1131" s="111">
        <v>24120000</v>
      </c>
      <c r="B1131" s="111" t="s">
        <v>1910</v>
      </c>
    </row>
    <row r="1132" spans="1:2" ht="15" x14ac:dyDescent="0.25">
      <c r="A1132" s="111">
        <v>24120100</v>
      </c>
      <c r="B1132" s="111" t="s">
        <v>1911</v>
      </c>
    </row>
    <row r="1133" spans="1:2" ht="15" x14ac:dyDescent="0.25">
      <c r="A1133" s="111">
        <v>24120200</v>
      </c>
      <c r="B1133" s="111" t="s">
        <v>1912</v>
      </c>
    </row>
    <row r="1134" spans="1:2" ht="15" x14ac:dyDescent="0.25">
      <c r="A1134" s="111">
        <v>24120300</v>
      </c>
      <c r="B1134" s="111" t="s">
        <v>1913</v>
      </c>
    </row>
    <row r="1135" spans="1:2" ht="15" x14ac:dyDescent="0.25">
      <c r="A1135" s="111">
        <v>24120600</v>
      </c>
      <c r="B1135" s="111" t="s">
        <v>1914</v>
      </c>
    </row>
    <row r="1136" spans="1:2" ht="15" x14ac:dyDescent="0.25">
      <c r="A1136" s="111">
        <v>24120699</v>
      </c>
      <c r="B1136" s="111" t="s">
        <v>1915</v>
      </c>
    </row>
    <row r="1137" spans="1:2" ht="15" x14ac:dyDescent="0.25">
      <c r="A1137" s="111">
        <v>24120700</v>
      </c>
      <c r="B1137" s="111" t="s">
        <v>1916</v>
      </c>
    </row>
    <row r="1138" spans="1:2" ht="15" x14ac:dyDescent="0.25">
      <c r="A1138" s="111">
        <v>24120710</v>
      </c>
      <c r="B1138" s="111" t="s">
        <v>1917</v>
      </c>
    </row>
    <row r="1139" spans="1:2" ht="15" x14ac:dyDescent="0.25">
      <c r="A1139" s="111">
        <v>24120720</v>
      </c>
      <c r="B1139" s="111" t="s">
        <v>1918</v>
      </c>
    </row>
    <row r="1140" spans="1:2" ht="15" x14ac:dyDescent="0.25">
      <c r="A1140" s="111">
        <v>24120800</v>
      </c>
      <c r="B1140" s="111" t="s">
        <v>1919</v>
      </c>
    </row>
    <row r="1141" spans="1:2" ht="15" x14ac:dyDescent="0.25">
      <c r="A1141" s="111">
        <v>24121000</v>
      </c>
      <c r="B1141" s="111" t="s">
        <v>1920</v>
      </c>
    </row>
    <row r="1142" spans="1:2" ht="15" x14ac:dyDescent="0.25">
      <c r="A1142" s="111">
        <v>24121100</v>
      </c>
      <c r="B1142" s="111" t="s">
        <v>1921</v>
      </c>
    </row>
    <row r="1143" spans="1:2" ht="15" x14ac:dyDescent="0.25">
      <c r="A1143" s="111">
        <v>24121200</v>
      </c>
      <c r="B1143" s="111" t="s">
        <v>1922</v>
      </c>
    </row>
    <row r="1144" spans="1:2" ht="15" x14ac:dyDescent="0.25">
      <c r="A1144" s="111">
        <v>24121300</v>
      </c>
      <c r="B1144" s="111" t="s">
        <v>1923</v>
      </c>
    </row>
    <row r="1145" spans="1:2" ht="15" x14ac:dyDescent="0.25">
      <c r="A1145" s="111">
        <v>24121400</v>
      </c>
      <c r="B1145" s="111" t="s">
        <v>1924</v>
      </c>
    </row>
    <row r="1146" spans="1:2" ht="15" x14ac:dyDescent="0.25">
      <c r="A1146" s="111">
        <v>24121500</v>
      </c>
      <c r="B1146" s="111" t="s">
        <v>1925</v>
      </c>
    </row>
    <row r="1147" spans="1:2" ht="15" x14ac:dyDescent="0.25">
      <c r="A1147" s="111">
        <v>24121800</v>
      </c>
      <c r="B1147" s="111" t="s">
        <v>1926</v>
      </c>
    </row>
    <row r="1148" spans="1:2" ht="15" x14ac:dyDescent="0.25">
      <c r="A1148" s="111">
        <v>24121900</v>
      </c>
      <c r="B1148" s="111" t="s">
        <v>1927</v>
      </c>
    </row>
    <row r="1149" spans="1:2" ht="15" x14ac:dyDescent="0.25">
      <c r="A1149" s="111">
        <v>24122500</v>
      </c>
      <c r="B1149" s="111" t="s">
        <v>1928</v>
      </c>
    </row>
    <row r="1150" spans="1:2" ht="15" x14ac:dyDescent="0.25">
      <c r="A1150" s="111">
        <v>24122600</v>
      </c>
      <c r="B1150" s="111" t="s">
        <v>1929</v>
      </c>
    </row>
    <row r="1151" spans="1:2" ht="15" x14ac:dyDescent="0.25">
      <c r="A1151" s="111">
        <v>24122700</v>
      </c>
      <c r="B1151" s="111" t="s">
        <v>1930</v>
      </c>
    </row>
    <row r="1152" spans="1:2" ht="15" x14ac:dyDescent="0.25">
      <c r="A1152" s="111">
        <v>24122800</v>
      </c>
      <c r="B1152" s="111" t="s">
        <v>1931</v>
      </c>
    </row>
    <row r="1153" spans="1:2" ht="15" x14ac:dyDescent="0.25">
      <c r="A1153" s="111">
        <v>24122850</v>
      </c>
      <c r="B1153" s="111" t="s">
        <v>1932</v>
      </c>
    </row>
    <row r="1154" spans="1:2" ht="15" x14ac:dyDescent="0.25">
      <c r="A1154" s="111">
        <v>24122900</v>
      </c>
      <c r="B1154" s="111" t="s">
        <v>1933</v>
      </c>
    </row>
    <row r="1155" spans="1:2" ht="15" x14ac:dyDescent="0.25">
      <c r="A1155" s="111">
        <v>24123000</v>
      </c>
      <c r="B1155" s="111" t="s">
        <v>1934</v>
      </c>
    </row>
    <row r="1156" spans="1:2" ht="15" x14ac:dyDescent="0.25">
      <c r="A1156" s="111">
        <v>24123100</v>
      </c>
      <c r="B1156" s="111" t="s">
        <v>1935</v>
      </c>
    </row>
    <row r="1157" spans="1:2" ht="15" x14ac:dyDescent="0.25">
      <c r="A1157" s="111">
        <v>24126000</v>
      </c>
      <c r="B1157" s="111" t="s">
        <v>1936</v>
      </c>
    </row>
    <row r="1158" spans="1:2" ht="15" x14ac:dyDescent="0.25">
      <c r="A1158" s="111">
        <v>24126200</v>
      </c>
      <c r="B1158" s="111" t="s">
        <v>1937</v>
      </c>
    </row>
    <row r="1159" spans="1:2" ht="15" x14ac:dyDescent="0.25">
      <c r="A1159" s="111">
        <v>24126300</v>
      </c>
      <c r="B1159" s="111" t="s">
        <v>1938</v>
      </c>
    </row>
    <row r="1160" spans="1:2" ht="15" x14ac:dyDescent="0.25">
      <c r="A1160" s="111">
        <v>24126400</v>
      </c>
      <c r="B1160" s="111" t="s">
        <v>1939</v>
      </c>
    </row>
    <row r="1161" spans="1:2" ht="15" x14ac:dyDescent="0.25">
      <c r="A1161" s="111">
        <v>24126500</v>
      </c>
      <c r="B1161" s="111" t="s">
        <v>1940</v>
      </c>
    </row>
    <row r="1162" spans="1:2" ht="15" x14ac:dyDescent="0.25">
      <c r="A1162" s="111">
        <v>24129000</v>
      </c>
      <c r="B1162" s="111" t="s">
        <v>1941</v>
      </c>
    </row>
    <row r="1163" spans="1:2" ht="15" x14ac:dyDescent="0.25">
      <c r="A1163" s="111">
        <v>24133000</v>
      </c>
      <c r="B1163" s="111" t="s">
        <v>1942</v>
      </c>
    </row>
    <row r="1164" spans="1:2" ht="15" x14ac:dyDescent="0.25">
      <c r="A1164" s="111">
        <v>24133200</v>
      </c>
      <c r="B1164" s="111" t="s">
        <v>1943</v>
      </c>
    </row>
    <row r="1165" spans="1:2" ht="15" x14ac:dyDescent="0.25">
      <c r="A1165" s="111">
        <v>24133300</v>
      </c>
      <c r="B1165" s="111" t="s">
        <v>1944</v>
      </c>
    </row>
    <row r="1166" spans="1:2" ht="15" x14ac:dyDescent="0.25">
      <c r="A1166" s="111">
        <v>24142001</v>
      </c>
      <c r="B1166" s="111" t="s">
        <v>1945</v>
      </c>
    </row>
    <row r="1167" spans="1:2" ht="15" x14ac:dyDescent="0.25">
      <c r="A1167" s="111">
        <v>24142002</v>
      </c>
      <c r="B1167" s="111" t="s">
        <v>1946</v>
      </c>
    </row>
    <row r="1168" spans="1:2" ht="15" x14ac:dyDescent="0.25">
      <c r="A1168" s="111">
        <v>24142003</v>
      </c>
      <c r="B1168" s="111" t="s">
        <v>1947</v>
      </c>
    </row>
    <row r="1169" spans="1:2" ht="15" x14ac:dyDescent="0.25">
      <c r="A1169" s="111">
        <v>24142005</v>
      </c>
      <c r="B1169" s="111" t="s">
        <v>1948</v>
      </c>
    </row>
    <row r="1170" spans="1:2" ht="15" x14ac:dyDescent="0.25">
      <c r="A1170" s="111">
        <v>24142006</v>
      </c>
      <c r="B1170" s="111" t="s">
        <v>1949</v>
      </c>
    </row>
    <row r="1171" spans="1:2" ht="15" x14ac:dyDescent="0.25">
      <c r="A1171" s="111">
        <v>24142008</v>
      </c>
      <c r="B1171" s="111" t="s">
        <v>1950</v>
      </c>
    </row>
    <row r="1172" spans="1:2" ht="15" x14ac:dyDescent="0.25">
      <c r="A1172" s="111">
        <v>24142009</v>
      </c>
      <c r="B1172" s="111" t="s">
        <v>1951</v>
      </c>
    </row>
    <row r="1173" spans="1:2" ht="15" x14ac:dyDescent="0.25">
      <c r="A1173" s="111">
        <v>24142010</v>
      </c>
      <c r="B1173" s="111" t="s">
        <v>1952</v>
      </c>
    </row>
    <row r="1174" spans="1:2" ht="15" x14ac:dyDescent="0.25">
      <c r="A1174" s="111">
        <v>24142011</v>
      </c>
      <c r="B1174" s="111" t="s">
        <v>1953</v>
      </c>
    </row>
    <row r="1175" spans="1:2" ht="15" x14ac:dyDescent="0.25">
      <c r="A1175" s="111">
        <v>24142012</v>
      </c>
      <c r="B1175" s="111" t="s">
        <v>1954</v>
      </c>
    </row>
    <row r="1176" spans="1:2" ht="15" x14ac:dyDescent="0.25">
      <c r="A1176" s="111">
        <v>24142013</v>
      </c>
      <c r="B1176" s="111" t="s">
        <v>1955</v>
      </c>
    </row>
    <row r="1177" spans="1:2" ht="15" x14ac:dyDescent="0.25">
      <c r="A1177" s="111">
        <v>24142014</v>
      </c>
      <c r="B1177" s="111" t="s">
        <v>1956</v>
      </c>
    </row>
    <row r="1178" spans="1:2" ht="15" x14ac:dyDescent="0.25">
      <c r="A1178" s="111">
        <v>24142099</v>
      </c>
      <c r="B1178" s="111" t="s">
        <v>1957</v>
      </c>
    </row>
    <row r="1179" spans="1:2" ht="15" x14ac:dyDescent="0.25">
      <c r="A1179" s="111">
        <v>24142100</v>
      </c>
      <c r="B1179" s="111" t="s">
        <v>1958</v>
      </c>
    </row>
    <row r="1180" spans="1:2" ht="15" x14ac:dyDescent="0.25">
      <c r="A1180" s="111">
        <v>24150000</v>
      </c>
      <c r="B1180" s="111" t="s">
        <v>1959</v>
      </c>
    </row>
    <row r="1181" spans="1:2" ht="15" x14ac:dyDescent="0.25">
      <c r="A1181" s="111">
        <v>24161000</v>
      </c>
      <c r="B1181" s="111" t="s">
        <v>1960</v>
      </c>
    </row>
    <row r="1182" spans="1:2" ht="15" x14ac:dyDescent="0.25">
      <c r="A1182" s="111">
        <v>24162000</v>
      </c>
      <c r="B1182" s="111" t="s">
        <v>1961</v>
      </c>
    </row>
    <row r="1183" spans="1:2" ht="15" x14ac:dyDescent="0.25">
      <c r="A1183" s="111">
        <v>24163000</v>
      </c>
      <c r="B1183" s="111" t="s">
        <v>1962</v>
      </c>
    </row>
    <row r="1184" spans="1:2" ht="15" x14ac:dyDescent="0.25">
      <c r="A1184" s="111">
        <v>24164000</v>
      </c>
      <c r="B1184" s="111" t="s">
        <v>1963</v>
      </c>
    </row>
    <row r="1185" spans="1:2" ht="15" x14ac:dyDescent="0.25">
      <c r="A1185" s="111">
        <v>24165000</v>
      </c>
      <c r="B1185" s="111" t="s">
        <v>1964</v>
      </c>
    </row>
    <row r="1186" spans="1:2" ht="15" x14ac:dyDescent="0.25">
      <c r="A1186" s="111">
        <v>24166000</v>
      </c>
      <c r="B1186" s="111" t="s">
        <v>1965</v>
      </c>
    </row>
    <row r="1187" spans="1:2" ht="15" x14ac:dyDescent="0.25">
      <c r="A1187" s="111">
        <v>24169999</v>
      </c>
      <c r="B1187" s="111" t="s">
        <v>1966</v>
      </c>
    </row>
    <row r="1188" spans="1:2" ht="15" x14ac:dyDescent="0.25">
      <c r="A1188" s="111">
        <v>24171000</v>
      </c>
      <c r="B1188" s="111" t="s">
        <v>1967</v>
      </c>
    </row>
    <row r="1189" spans="1:2" ht="15" x14ac:dyDescent="0.25">
      <c r="A1189" s="111">
        <v>24171001</v>
      </c>
      <c r="B1189" s="111" t="s">
        <v>1968</v>
      </c>
    </row>
    <row r="1190" spans="1:2" ht="15" x14ac:dyDescent="0.25">
      <c r="A1190" s="111">
        <v>24171005</v>
      </c>
      <c r="B1190" s="111" t="s">
        <v>1969</v>
      </c>
    </row>
    <row r="1191" spans="1:2" ht="15" x14ac:dyDescent="0.25">
      <c r="A1191" s="111">
        <v>24171006</v>
      </c>
      <c r="B1191" s="111" t="s">
        <v>1970</v>
      </c>
    </row>
    <row r="1192" spans="1:2" ht="15" x14ac:dyDescent="0.25">
      <c r="A1192" s="111">
        <v>24171009</v>
      </c>
      <c r="B1192" s="111" t="s">
        <v>1971</v>
      </c>
    </row>
    <row r="1193" spans="1:2" ht="15" x14ac:dyDescent="0.25">
      <c r="A1193" s="111">
        <v>24171011</v>
      </c>
      <c r="B1193" s="111" t="s">
        <v>1972</v>
      </c>
    </row>
    <row r="1194" spans="1:2" ht="15" x14ac:dyDescent="0.25">
      <c r="A1194" s="111">
        <v>24171012</v>
      </c>
      <c r="B1194" s="111" t="s">
        <v>1973</v>
      </c>
    </row>
    <row r="1195" spans="1:2" ht="15" x14ac:dyDescent="0.25">
      <c r="A1195" s="111">
        <v>24171013</v>
      </c>
      <c r="B1195" s="111" t="s">
        <v>1974</v>
      </c>
    </row>
    <row r="1196" spans="1:2" ht="15" x14ac:dyDescent="0.25">
      <c r="A1196" s="111">
        <v>24171014</v>
      </c>
      <c r="B1196" s="111" t="s">
        <v>1975</v>
      </c>
    </row>
    <row r="1197" spans="1:2" ht="15" x14ac:dyDescent="0.25">
      <c r="A1197" s="111">
        <v>24171026</v>
      </c>
      <c r="B1197" s="111" t="s">
        <v>1976</v>
      </c>
    </row>
    <row r="1198" spans="1:2" ht="15" x14ac:dyDescent="0.25">
      <c r="A1198" s="111">
        <v>24172000</v>
      </c>
      <c r="B1198" s="111" t="s">
        <v>1977</v>
      </c>
    </row>
    <row r="1199" spans="1:2" ht="15" x14ac:dyDescent="0.25">
      <c r="A1199" s="111">
        <v>24172001</v>
      </c>
      <c r="B1199" s="111" t="s">
        <v>1978</v>
      </c>
    </row>
    <row r="1200" spans="1:2" ht="15" x14ac:dyDescent="0.25">
      <c r="A1200" s="111">
        <v>24172002</v>
      </c>
      <c r="B1200" s="111" t="s">
        <v>1979</v>
      </c>
    </row>
    <row r="1201" spans="1:2" ht="15" x14ac:dyDescent="0.25">
      <c r="A1201" s="111">
        <v>24172003</v>
      </c>
      <c r="B1201" s="111" t="s">
        <v>1980</v>
      </c>
    </row>
    <row r="1202" spans="1:2" ht="15" x14ac:dyDescent="0.25">
      <c r="A1202" s="111">
        <v>24172004</v>
      </c>
      <c r="B1202" s="111" t="s">
        <v>1981</v>
      </c>
    </row>
    <row r="1203" spans="1:2" ht="15" x14ac:dyDescent="0.25">
      <c r="A1203" s="111">
        <v>24172005</v>
      </c>
      <c r="B1203" s="111" t="s">
        <v>1982</v>
      </c>
    </row>
    <row r="1204" spans="1:2" ht="15" x14ac:dyDescent="0.25">
      <c r="A1204" s="111">
        <v>24172006</v>
      </c>
      <c r="B1204" s="111" t="s">
        <v>1983</v>
      </c>
    </row>
    <row r="1205" spans="1:2" ht="15" x14ac:dyDescent="0.25">
      <c r="A1205" s="111">
        <v>24172007</v>
      </c>
      <c r="B1205" s="111" t="s">
        <v>1984</v>
      </c>
    </row>
    <row r="1206" spans="1:2" ht="15" x14ac:dyDescent="0.25">
      <c r="A1206" s="111">
        <v>24172008</v>
      </c>
      <c r="B1206" s="111" t="s">
        <v>1985</v>
      </c>
    </row>
    <row r="1207" spans="1:2" ht="15" x14ac:dyDescent="0.25">
      <c r="A1207" s="111">
        <v>24172009</v>
      </c>
      <c r="B1207" s="111" t="s">
        <v>1986</v>
      </c>
    </row>
    <row r="1208" spans="1:2" ht="15" x14ac:dyDescent="0.25">
      <c r="A1208" s="111">
        <v>24172010</v>
      </c>
      <c r="B1208" s="111" t="s">
        <v>1987</v>
      </c>
    </row>
    <row r="1209" spans="1:2" ht="15" x14ac:dyDescent="0.25">
      <c r="A1209" s="111">
        <v>24172011</v>
      </c>
      <c r="B1209" s="111" t="s">
        <v>1988</v>
      </c>
    </row>
    <row r="1210" spans="1:2" ht="15" x14ac:dyDescent="0.25">
      <c r="A1210" s="111">
        <v>24172012</v>
      </c>
      <c r="B1210" s="111" t="s">
        <v>1989</v>
      </c>
    </row>
    <row r="1211" spans="1:2" ht="15" x14ac:dyDescent="0.25">
      <c r="A1211" s="111">
        <v>24172013</v>
      </c>
      <c r="B1211" s="111" t="s">
        <v>1990</v>
      </c>
    </row>
    <row r="1212" spans="1:2" ht="15" x14ac:dyDescent="0.25">
      <c r="A1212" s="111">
        <v>24172014</v>
      </c>
      <c r="B1212" s="111" t="s">
        <v>1991</v>
      </c>
    </row>
    <row r="1213" spans="1:2" ht="15" x14ac:dyDescent="0.25">
      <c r="A1213" s="111">
        <v>24172015</v>
      </c>
      <c r="B1213" s="111" t="s">
        <v>1992</v>
      </c>
    </row>
    <row r="1214" spans="1:2" ht="15" x14ac:dyDescent="0.25">
      <c r="A1214" s="111">
        <v>24172016</v>
      </c>
      <c r="B1214" s="111" t="s">
        <v>1993</v>
      </c>
    </row>
    <row r="1215" spans="1:2" ht="15" x14ac:dyDescent="0.25">
      <c r="A1215" s="111">
        <v>24172017</v>
      </c>
      <c r="B1215" s="111" t="s">
        <v>1994</v>
      </c>
    </row>
    <row r="1216" spans="1:2" ht="15" x14ac:dyDescent="0.25">
      <c r="A1216" s="111">
        <v>24172100</v>
      </c>
      <c r="B1216" s="111" t="s">
        <v>1995</v>
      </c>
    </row>
    <row r="1217" spans="1:2" ht="15" x14ac:dyDescent="0.25">
      <c r="A1217" s="111">
        <v>24173000</v>
      </c>
      <c r="B1217" s="111" t="s">
        <v>1996</v>
      </c>
    </row>
    <row r="1218" spans="1:2" ht="15" x14ac:dyDescent="0.25">
      <c r="A1218" s="111">
        <v>24173100</v>
      </c>
      <c r="B1218" s="111" t="s">
        <v>1997</v>
      </c>
    </row>
    <row r="1219" spans="1:2" ht="15" x14ac:dyDescent="0.25">
      <c r="A1219" s="111">
        <v>24174000</v>
      </c>
      <c r="B1219" s="111" t="s">
        <v>1998</v>
      </c>
    </row>
    <row r="1220" spans="1:2" ht="15" x14ac:dyDescent="0.25">
      <c r="A1220" s="111">
        <v>24174100</v>
      </c>
      <c r="B1220" s="111" t="s">
        <v>1999</v>
      </c>
    </row>
    <row r="1221" spans="1:2" ht="15" x14ac:dyDescent="0.25">
      <c r="A1221" s="111">
        <v>24175100</v>
      </c>
      <c r="B1221" s="111" t="s">
        <v>2000</v>
      </c>
    </row>
    <row r="1222" spans="1:2" ht="15" x14ac:dyDescent="0.25">
      <c r="A1222" s="111">
        <v>24175200</v>
      </c>
      <c r="B1222" s="111" t="s">
        <v>2001</v>
      </c>
    </row>
    <row r="1223" spans="1:2" ht="15" x14ac:dyDescent="0.25">
      <c r="A1223" s="111">
        <v>24176000</v>
      </c>
      <c r="B1223" s="111" t="s">
        <v>2002</v>
      </c>
    </row>
    <row r="1224" spans="1:2" ht="15" x14ac:dyDescent="0.25">
      <c r="A1224" s="111">
        <v>24199100</v>
      </c>
      <c r="B1224" s="111" t="s">
        <v>2003</v>
      </c>
    </row>
    <row r="1225" spans="1:2" ht="15" x14ac:dyDescent="0.25">
      <c r="A1225" s="111">
        <v>24199200</v>
      </c>
      <c r="B1225" s="111" t="s">
        <v>2004</v>
      </c>
    </row>
    <row r="1226" spans="1:2" ht="15" x14ac:dyDescent="0.25">
      <c r="A1226" s="111">
        <v>24199500</v>
      </c>
      <c r="B1226" s="111" t="s">
        <v>2005</v>
      </c>
    </row>
    <row r="1227" spans="1:2" ht="15" x14ac:dyDescent="0.25">
      <c r="A1227" s="111">
        <v>24199600</v>
      </c>
      <c r="B1227" s="111" t="s">
        <v>2006</v>
      </c>
    </row>
    <row r="1228" spans="1:2" ht="15" x14ac:dyDescent="0.25">
      <c r="A1228" s="111">
        <v>24199700</v>
      </c>
      <c r="B1228" s="111" t="s">
        <v>2007</v>
      </c>
    </row>
    <row r="1229" spans="1:2" ht="15" x14ac:dyDescent="0.25">
      <c r="A1229" s="111">
        <v>24199701</v>
      </c>
      <c r="B1229" s="111" t="s">
        <v>2008</v>
      </c>
    </row>
    <row r="1230" spans="1:2" ht="15" x14ac:dyDescent="0.25">
      <c r="A1230" s="111">
        <v>24199800</v>
      </c>
      <c r="B1230" s="111" t="s">
        <v>2009</v>
      </c>
    </row>
    <row r="1231" spans="1:2" ht="15" x14ac:dyDescent="0.25">
      <c r="A1231" s="111">
        <v>24199900</v>
      </c>
      <c r="B1231" s="111" t="s">
        <v>2010</v>
      </c>
    </row>
    <row r="1232" spans="1:2" ht="15" x14ac:dyDescent="0.25">
      <c r="A1232" s="111">
        <v>25211000</v>
      </c>
      <c r="B1232" s="111" t="s">
        <v>2011</v>
      </c>
    </row>
    <row r="1233" spans="1:2" ht="15" x14ac:dyDescent="0.25">
      <c r="A1233" s="111">
        <v>25212000</v>
      </c>
      <c r="B1233" s="111" t="s">
        <v>2012</v>
      </c>
    </row>
    <row r="1234" spans="1:2" ht="15" x14ac:dyDescent="0.25">
      <c r="A1234" s="111">
        <v>25213000</v>
      </c>
      <c r="B1234" s="111" t="s">
        <v>2013</v>
      </c>
    </row>
    <row r="1235" spans="1:2" ht="15" x14ac:dyDescent="0.25">
      <c r="A1235" s="111">
        <v>25214000</v>
      </c>
      <c r="B1235" s="111" t="s">
        <v>2014</v>
      </c>
    </row>
    <row r="1236" spans="1:2" ht="15" x14ac:dyDescent="0.25">
      <c r="A1236" s="111">
        <v>25215000</v>
      </c>
      <c r="B1236" s="111" t="s">
        <v>2015</v>
      </c>
    </row>
    <row r="1237" spans="1:2" ht="15" x14ac:dyDescent="0.25">
      <c r="A1237" s="111">
        <v>25216000</v>
      </c>
      <c r="B1237" s="111" t="s">
        <v>2016</v>
      </c>
    </row>
    <row r="1238" spans="1:2" ht="15" x14ac:dyDescent="0.25">
      <c r="A1238" s="111">
        <v>25217000</v>
      </c>
      <c r="B1238" s="111" t="s">
        <v>2017</v>
      </c>
    </row>
    <row r="1239" spans="1:2" ht="15" x14ac:dyDescent="0.25">
      <c r="A1239" s="111">
        <v>25221000</v>
      </c>
      <c r="B1239" s="111" t="s">
        <v>2018</v>
      </c>
    </row>
    <row r="1240" spans="1:2" ht="15" x14ac:dyDescent="0.25">
      <c r="A1240" s="111">
        <v>25222000</v>
      </c>
      <c r="B1240" s="111" t="s">
        <v>2019</v>
      </c>
    </row>
    <row r="1241" spans="1:2" ht="15" x14ac:dyDescent="0.25">
      <c r="A1241" s="111">
        <v>25223000</v>
      </c>
      <c r="B1241" s="111" t="s">
        <v>2020</v>
      </c>
    </row>
    <row r="1242" spans="1:2" ht="15" x14ac:dyDescent="0.25">
      <c r="A1242" s="111">
        <v>25224000</v>
      </c>
      <c r="B1242" s="111" t="s">
        <v>2021</v>
      </c>
    </row>
    <row r="1243" spans="1:2" ht="15" x14ac:dyDescent="0.25">
      <c r="A1243" s="111">
        <v>25225000</v>
      </c>
      <c r="B1243" s="111" t="s">
        <v>2022</v>
      </c>
    </row>
    <row r="1244" spans="1:2" ht="15" x14ac:dyDescent="0.25">
      <c r="A1244" s="111">
        <v>25226000</v>
      </c>
      <c r="B1244" s="111" t="s">
        <v>2023</v>
      </c>
    </row>
    <row r="1245" spans="1:2" ht="15" x14ac:dyDescent="0.25">
      <c r="A1245" s="111">
        <v>25227000</v>
      </c>
      <c r="B1245" s="111" t="s">
        <v>2024</v>
      </c>
    </row>
    <row r="1246" spans="1:2" ht="15" x14ac:dyDescent="0.25">
      <c r="A1246" s="111">
        <v>25230000</v>
      </c>
      <c r="B1246" s="111" t="s">
        <v>2025</v>
      </c>
    </row>
    <row r="1247" spans="1:2" ht="15" x14ac:dyDescent="0.25">
      <c r="A1247" s="111">
        <v>25241000</v>
      </c>
      <c r="B1247" s="111" t="s">
        <v>2026</v>
      </c>
    </row>
    <row r="1248" spans="1:2" ht="15" x14ac:dyDescent="0.25">
      <c r="A1248" s="111">
        <v>25242000</v>
      </c>
      <c r="B1248" s="111" t="s">
        <v>2027</v>
      </c>
    </row>
    <row r="1249" spans="1:2" ht="15" x14ac:dyDescent="0.25">
      <c r="A1249" s="111">
        <v>25243000</v>
      </c>
      <c r="B1249" s="111" t="s">
        <v>2028</v>
      </c>
    </row>
    <row r="1250" spans="1:2" ht="15" x14ac:dyDescent="0.25">
      <c r="A1250" s="111">
        <v>25244000</v>
      </c>
      <c r="B1250" s="111" t="s">
        <v>2029</v>
      </c>
    </row>
    <row r="1251" spans="1:2" ht="15" x14ac:dyDescent="0.25">
      <c r="A1251" s="111">
        <v>25245000</v>
      </c>
      <c r="B1251" s="111" t="s">
        <v>2030</v>
      </c>
    </row>
    <row r="1252" spans="1:2" ht="15" x14ac:dyDescent="0.25">
      <c r="A1252" s="111">
        <v>25246000</v>
      </c>
      <c r="B1252" s="111" t="s">
        <v>2031</v>
      </c>
    </row>
    <row r="1253" spans="1:2" ht="15" x14ac:dyDescent="0.25">
      <c r="A1253" s="111">
        <v>25280000</v>
      </c>
      <c r="B1253" s="111" t="s">
        <v>2032</v>
      </c>
    </row>
    <row r="1254" spans="1:2" ht="15" x14ac:dyDescent="0.25">
      <c r="A1254" s="111">
        <v>25299900</v>
      </c>
      <c r="B1254" s="111" t="s">
        <v>2033</v>
      </c>
    </row>
    <row r="1255" spans="1:2" ht="15" x14ac:dyDescent="0.25">
      <c r="A1255" s="111">
        <v>25310000</v>
      </c>
      <c r="B1255" s="111" t="s">
        <v>2034</v>
      </c>
    </row>
    <row r="1256" spans="1:2" ht="15" x14ac:dyDescent="0.25">
      <c r="A1256" s="111">
        <v>25310100</v>
      </c>
      <c r="B1256" s="111" t="s">
        <v>2035</v>
      </c>
    </row>
    <row r="1257" spans="1:2" ht="15" x14ac:dyDescent="0.25">
      <c r="A1257" s="111">
        <v>25311000</v>
      </c>
      <c r="B1257" s="111" t="s">
        <v>2036</v>
      </c>
    </row>
    <row r="1258" spans="1:2" ht="15" x14ac:dyDescent="0.25">
      <c r="A1258" s="111">
        <v>25311100</v>
      </c>
      <c r="B1258" s="111" t="s">
        <v>2037</v>
      </c>
    </row>
    <row r="1259" spans="1:2" ht="15" x14ac:dyDescent="0.25">
      <c r="A1259" s="111">
        <v>25311500</v>
      </c>
      <c r="B1259" s="111" t="s">
        <v>2038</v>
      </c>
    </row>
    <row r="1260" spans="1:2" ht="15" x14ac:dyDescent="0.25">
      <c r="A1260" s="111">
        <v>25319000</v>
      </c>
      <c r="B1260" s="111" t="s">
        <v>2039</v>
      </c>
    </row>
    <row r="1261" spans="1:2" ht="15" x14ac:dyDescent="0.25">
      <c r="A1261" s="111">
        <v>25320000</v>
      </c>
      <c r="B1261" s="111" t="s">
        <v>2040</v>
      </c>
    </row>
    <row r="1262" spans="1:2" ht="15" x14ac:dyDescent="0.25">
      <c r="A1262" s="111">
        <v>25320100</v>
      </c>
      <c r="B1262" s="111" t="s">
        <v>2041</v>
      </c>
    </row>
    <row r="1263" spans="1:2" ht="15" x14ac:dyDescent="0.25">
      <c r="A1263" s="111">
        <v>25321000</v>
      </c>
      <c r="B1263" s="111" t="s">
        <v>2042</v>
      </c>
    </row>
    <row r="1264" spans="1:2" ht="15" x14ac:dyDescent="0.25">
      <c r="A1264" s="111">
        <v>25321100</v>
      </c>
      <c r="B1264" s="111" t="s">
        <v>2043</v>
      </c>
    </row>
    <row r="1265" spans="1:2" ht="15" x14ac:dyDescent="0.25">
      <c r="A1265" s="111">
        <v>25321500</v>
      </c>
      <c r="B1265" s="111" t="s">
        <v>2044</v>
      </c>
    </row>
    <row r="1266" spans="1:2" ht="15" x14ac:dyDescent="0.25">
      <c r="A1266" s="111">
        <v>25329000</v>
      </c>
      <c r="B1266" s="111" t="s">
        <v>2045</v>
      </c>
    </row>
    <row r="1267" spans="1:2" ht="15" x14ac:dyDescent="0.25">
      <c r="A1267" s="111">
        <v>25340000</v>
      </c>
      <c r="B1267" s="111" t="s">
        <v>2046</v>
      </c>
    </row>
    <row r="1268" spans="1:2" ht="15" x14ac:dyDescent="0.25">
      <c r="A1268" s="111">
        <v>25349000</v>
      </c>
      <c r="B1268" s="111" t="s">
        <v>2047</v>
      </c>
    </row>
    <row r="1269" spans="1:2" ht="15" x14ac:dyDescent="0.25">
      <c r="A1269" s="111">
        <v>25350000</v>
      </c>
      <c r="B1269" s="111" t="s">
        <v>2048</v>
      </c>
    </row>
    <row r="1270" spans="1:2" ht="15" x14ac:dyDescent="0.25">
      <c r="A1270" s="111">
        <v>25359000</v>
      </c>
      <c r="B1270" s="111" t="s">
        <v>2049</v>
      </c>
    </row>
    <row r="1271" spans="1:2" ht="15" x14ac:dyDescent="0.25">
      <c r="A1271" s="111">
        <v>25510100</v>
      </c>
      <c r="B1271" s="111" t="s">
        <v>2050</v>
      </c>
    </row>
    <row r="1272" spans="1:2" ht="15" x14ac:dyDescent="0.25">
      <c r="A1272" s="111">
        <v>25510200</v>
      </c>
      <c r="B1272" s="111" t="s">
        <v>2051</v>
      </c>
    </row>
    <row r="1273" spans="1:2" ht="15" x14ac:dyDescent="0.25">
      <c r="A1273" s="111">
        <v>25510300</v>
      </c>
      <c r="B1273" s="111" t="s">
        <v>2052</v>
      </c>
    </row>
    <row r="1274" spans="1:2" ht="15" x14ac:dyDescent="0.25">
      <c r="A1274" s="111">
        <v>25510400</v>
      </c>
      <c r="B1274" s="111" t="s">
        <v>2053</v>
      </c>
    </row>
    <row r="1275" spans="1:2" ht="15" x14ac:dyDescent="0.25">
      <c r="A1275" s="111">
        <v>25510500</v>
      </c>
      <c r="B1275" s="111" t="s">
        <v>2054</v>
      </c>
    </row>
    <row r="1276" spans="1:2" ht="15" x14ac:dyDescent="0.25">
      <c r="A1276" s="111">
        <v>25621000</v>
      </c>
      <c r="B1276" s="111" t="s">
        <v>2055</v>
      </c>
    </row>
    <row r="1277" spans="1:2" ht="15" x14ac:dyDescent="0.25">
      <c r="A1277" s="111">
        <v>25621100</v>
      </c>
      <c r="B1277" s="111" t="s">
        <v>2056</v>
      </c>
    </row>
    <row r="1278" spans="1:2" ht="15" x14ac:dyDescent="0.25">
      <c r="A1278" s="111">
        <v>25621200</v>
      </c>
      <c r="B1278" s="111" t="s">
        <v>2057</v>
      </c>
    </row>
    <row r="1279" spans="1:2" ht="15" x14ac:dyDescent="0.25">
      <c r="A1279" s="111">
        <v>25622000</v>
      </c>
      <c r="B1279" s="111" t="s">
        <v>2058</v>
      </c>
    </row>
    <row r="1280" spans="1:2" ht="15" x14ac:dyDescent="0.25">
      <c r="A1280" s="111">
        <v>25623000</v>
      </c>
      <c r="B1280" s="111" t="s">
        <v>2059</v>
      </c>
    </row>
    <row r="1281" spans="1:2" ht="15" x14ac:dyDescent="0.25">
      <c r="A1281" s="111">
        <v>25623100</v>
      </c>
      <c r="B1281" s="111" t="s">
        <v>2060</v>
      </c>
    </row>
    <row r="1282" spans="1:2" ht="15" x14ac:dyDescent="0.25">
      <c r="A1282" s="111">
        <v>25623200</v>
      </c>
      <c r="B1282" s="111" t="s">
        <v>2061</v>
      </c>
    </row>
    <row r="1283" spans="1:2" ht="15" x14ac:dyDescent="0.25">
      <c r="A1283" s="111">
        <v>25624000</v>
      </c>
      <c r="B1283" s="111" t="s">
        <v>2062</v>
      </c>
    </row>
    <row r="1284" spans="1:2" ht="15" x14ac:dyDescent="0.25">
      <c r="A1284" s="111">
        <v>25624100</v>
      </c>
      <c r="B1284" s="111" t="s">
        <v>2063</v>
      </c>
    </row>
    <row r="1285" spans="1:2" ht="15" x14ac:dyDescent="0.25">
      <c r="A1285" s="111">
        <v>25626000</v>
      </c>
      <c r="B1285" s="111" t="s">
        <v>2064</v>
      </c>
    </row>
    <row r="1286" spans="1:2" ht="15" x14ac:dyDescent="0.25">
      <c r="A1286" s="111">
        <v>25626100</v>
      </c>
      <c r="B1286" s="111" t="s">
        <v>2065</v>
      </c>
    </row>
    <row r="1287" spans="1:2" ht="15" x14ac:dyDescent="0.25">
      <c r="A1287" s="111">
        <v>25626200</v>
      </c>
      <c r="B1287" s="111" t="s">
        <v>2066</v>
      </c>
    </row>
    <row r="1288" spans="1:2" ht="15" x14ac:dyDescent="0.25">
      <c r="A1288" s="111">
        <v>25626300</v>
      </c>
      <c r="B1288" s="111" t="s">
        <v>2067</v>
      </c>
    </row>
    <row r="1289" spans="1:2" ht="15" x14ac:dyDescent="0.25">
      <c r="A1289" s="111">
        <v>25626500</v>
      </c>
      <c r="B1289" s="111" t="s">
        <v>2068</v>
      </c>
    </row>
    <row r="1290" spans="1:2" ht="15" x14ac:dyDescent="0.25">
      <c r="A1290" s="111">
        <v>25629000</v>
      </c>
      <c r="B1290" s="111" t="s">
        <v>2069</v>
      </c>
    </row>
    <row r="1291" spans="1:2" ht="15" x14ac:dyDescent="0.25">
      <c r="A1291" s="111">
        <v>25632000</v>
      </c>
      <c r="B1291" s="111" t="s">
        <v>2070</v>
      </c>
    </row>
    <row r="1292" spans="1:2" ht="15" x14ac:dyDescent="0.25">
      <c r="A1292" s="111">
        <v>25632100</v>
      </c>
      <c r="B1292" s="111" t="s">
        <v>2071</v>
      </c>
    </row>
    <row r="1293" spans="1:2" ht="15" x14ac:dyDescent="0.25">
      <c r="A1293" s="111">
        <v>25632300</v>
      </c>
      <c r="B1293" s="111" t="s">
        <v>2072</v>
      </c>
    </row>
    <row r="1294" spans="1:2" ht="15" x14ac:dyDescent="0.25">
      <c r="A1294" s="111">
        <v>25632400</v>
      </c>
      <c r="B1294" s="111" t="s">
        <v>2073</v>
      </c>
    </row>
    <row r="1295" spans="1:2" ht="15" x14ac:dyDescent="0.25">
      <c r="A1295" s="111">
        <v>25632500</v>
      </c>
      <c r="B1295" s="111" t="s">
        <v>2074</v>
      </c>
    </row>
    <row r="1296" spans="1:2" ht="15" x14ac:dyDescent="0.25">
      <c r="A1296" s="111">
        <v>25632600</v>
      </c>
      <c r="B1296" s="111" t="s">
        <v>2075</v>
      </c>
    </row>
    <row r="1297" spans="1:2" ht="15" x14ac:dyDescent="0.25">
      <c r="A1297" s="111">
        <v>25632700</v>
      </c>
      <c r="B1297" s="111" t="s">
        <v>2076</v>
      </c>
    </row>
    <row r="1298" spans="1:2" ht="15" x14ac:dyDescent="0.25">
      <c r="A1298" s="111">
        <v>25632800</v>
      </c>
      <c r="B1298" s="111" t="s">
        <v>2077</v>
      </c>
    </row>
    <row r="1299" spans="1:2" ht="15" x14ac:dyDescent="0.25">
      <c r="A1299" s="111">
        <v>25632900</v>
      </c>
      <c r="B1299" s="111" t="s">
        <v>2078</v>
      </c>
    </row>
    <row r="1300" spans="1:2" ht="15" x14ac:dyDescent="0.25">
      <c r="A1300" s="111">
        <v>25633000</v>
      </c>
      <c r="B1300" s="111" t="s">
        <v>2079</v>
      </c>
    </row>
    <row r="1301" spans="1:2" ht="15" x14ac:dyDescent="0.25">
      <c r="A1301" s="111">
        <v>25633100</v>
      </c>
      <c r="B1301" s="111" t="s">
        <v>2080</v>
      </c>
    </row>
    <row r="1302" spans="1:2" ht="15" x14ac:dyDescent="0.25">
      <c r="A1302" s="111">
        <v>25633200</v>
      </c>
      <c r="B1302" s="111" t="s">
        <v>2081</v>
      </c>
    </row>
    <row r="1303" spans="1:2" ht="15" x14ac:dyDescent="0.25">
      <c r="A1303" s="111">
        <v>25633300</v>
      </c>
      <c r="B1303" s="111" t="s">
        <v>2082</v>
      </c>
    </row>
    <row r="1304" spans="1:2" ht="15" x14ac:dyDescent="0.25">
      <c r="A1304" s="111">
        <v>25633400</v>
      </c>
      <c r="B1304" s="111" t="s">
        <v>2083</v>
      </c>
    </row>
    <row r="1305" spans="1:2" ht="15" x14ac:dyDescent="0.25">
      <c r="A1305" s="111">
        <v>25633500</v>
      </c>
      <c r="B1305" s="111" t="s">
        <v>2084</v>
      </c>
    </row>
    <row r="1306" spans="1:2" ht="15" x14ac:dyDescent="0.25">
      <c r="A1306" s="111">
        <v>25633700</v>
      </c>
      <c r="B1306" s="111" t="s">
        <v>2085</v>
      </c>
    </row>
    <row r="1307" spans="1:2" ht="15" x14ac:dyDescent="0.25">
      <c r="A1307" s="111">
        <v>25633800</v>
      </c>
      <c r="B1307" s="111" t="s">
        <v>2086</v>
      </c>
    </row>
    <row r="1308" spans="1:2" ht="15" x14ac:dyDescent="0.25">
      <c r="A1308" s="111">
        <v>25634100</v>
      </c>
      <c r="B1308" s="111" t="s">
        <v>2087</v>
      </c>
    </row>
    <row r="1309" spans="1:2" ht="15" x14ac:dyDescent="0.25">
      <c r="A1309" s="111">
        <v>25634300</v>
      </c>
      <c r="B1309" s="111" t="s">
        <v>2088</v>
      </c>
    </row>
    <row r="1310" spans="1:2" ht="15" x14ac:dyDescent="0.25">
      <c r="A1310" s="111">
        <v>25634400</v>
      </c>
      <c r="B1310" s="111" t="s">
        <v>2089</v>
      </c>
    </row>
    <row r="1311" spans="1:2" ht="15" x14ac:dyDescent="0.25">
      <c r="A1311" s="111">
        <v>25634500</v>
      </c>
      <c r="B1311" s="111" t="s">
        <v>2090</v>
      </c>
    </row>
    <row r="1312" spans="1:2" ht="15" x14ac:dyDescent="0.25">
      <c r="A1312" s="111">
        <v>25634600</v>
      </c>
      <c r="B1312" s="111" t="s">
        <v>2091</v>
      </c>
    </row>
    <row r="1313" spans="1:2" ht="15" x14ac:dyDescent="0.25">
      <c r="A1313" s="111">
        <v>25634700</v>
      </c>
      <c r="B1313" s="111" t="s">
        <v>2092</v>
      </c>
    </row>
    <row r="1314" spans="1:2" ht="15" x14ac:dyDescent="0.25">
      <c r="A1314" s="111">
        <v>25634800</v>
      </c>
      <c r="B1314" s="111" t="s">
        <v>2093</v>
      </c>
    </row>
    <row r="1315" spans="1:2" ht="15" x14ac:dyDescent="0.25">
      <c r="A1315" s="111">
        <v>25634900</v>
      </c>
      <c r="B1315" s="111" t="s">
        <v>2094</v>
      </c>
    </row>
    <row r="1316" spans="1:2" ht="15" x14ac:dyDescent="0.25">
      <c r="A1316" s="111">
        <v>25635000</v>
      </c>
      <c r="B1316" s="111" t="s">
        <v>2095</v>
      </c>
    </row>
    <row r="1317" spans="1:2" ht="15" x14ac:dyDescent="0.25">
      <c r="A1317" s="111">
        <v>25635500</v>
      </c>
      <c r="B1317" s="111" t="s">
        <v>2096</v>
      </c>
    </row>
    <row r="1318" spans="1:2" ht="15" x14ac:dyDescent="0.25">
      <c r="A1318" s="111">
        <v>25636000</v>
      </c>
      <c r="B1318" s="111" t="s">
        <v>2097</v>
      </c>
    </row>
    <row r="1319" spans="1:2" ht="15" x14ac:dyDescent="0.25">
      <c r="A1319" s="111">
        <v>25640000</v>
      </c>
      <c r="B1319" s="111" t="s">
        <v>2098</v>
      </c>
    </row>
    <row r="1320" spans="1:2" ht="15" x14ac:dyDescent="0.25">
      <c r="A1320" s="111">
        <v>25640100</v>
      </c>
      <c r="B1320" s="111" t="s">
        <v>2099</v>
      </c>
    </row>
    <row r="1321" spans="1:2" ht="15" x14ac:dyDescent="0.25">
      <c r="A1321" s="111">
        <v>25680163</v>
      </c>
      <c r="B1321" s="111" t="s">
        <v>2100</v>
      </c>
    </row>
    <row r="1322" spans="1:2" ht="15" x14ac:dyDescent="0.25">
      <c r="A1322" s="111">
        <v>25689900</v>
      </c>
      <c r="B1322" s="111" t="s">
        <v>2101</v>
      </c>
    </row>
    <row r="1323" spans="1:2" ht="15" x14ac:dyDescent="0.25">
      <c r="A1323" s="111">
        <v>25700000</v>
      </c>
      <c r="B1323" s="111" t="s">
        <v>2102</v>
      </c>
    </row>
    <row r="1324" spans="1:2" ht="15" x14ac:dyDescent="0.25">
      <c r="A1324" s="111">
        <v>25710000</v>
      </c>
      <c r="B1324" s="111" t="s">
        <v>2103</v>
      </c>
    </row>
    <row r="1325" spans="1:2" ht="15" x14ac:dyDescent="0.25">
      <c r="A1325" s="111">
        <v>26212000</v>
      </c>
      <c r="B1325" s="111" t="s">
        <v>2104</v>
      </c>
    </row>
    <row r="1326" spans="1:2" ht="15" x14ac:dyDescent="0.25">
      <c r="A1326" s="111">
        <v>26214000</v>
      </c>
      <c r="B1326" s="111" t="s">
        <v>2105</v>
      </c>
    </row>
    <row r="1327" spans="1:2" ht="15" x14ac:dyDescent="0.25">
      <c r="A1327" s="111">
        <v>26215000</v>
      </c>
      <c r="B1327" s="111" t="s">
        <v>2106</v>
      </c>
    </row>
    <row r="1328" spans="1:2" ht="15" x14ac:dyDescent="0.25">
      <c r="A1328" s="111">
        <v>26216000</v>
      </c>
      <c r="B1328" s="111" t="s">
        <v>2107</v>
      </c>
    </row>
    <row r="1329" spans="1:2" ht="15" x14ac:dyDescent="0.25">
      <c r="A1329" s="111">
        <v>26221000</v>
      </c>
      <c r="B1329" s="111" t="s">
        <v>2108</v>
      </c>
    </row>
    <row r="1330" spans="1:2" ht="15" x14ac:dyDescent="0.25">
      <c r="A1330" s="111">
        <v>26221100</v>
      </c>
      <c r="B1330" s="111" t="s">
        <v>2109</v>
      </c>
    </row>
    <row r="1331" spans="1:2" ht="15" x14ac:dyDescent="0.25">
      <c r="A1331" s="111">
        <v>26221500</v>
      </c>
      <c r="B1331" s="111" t="s">
        <v>2110</v>
      </c>
    </row>
    <row r="1332" spans="1:2" ht="15" x14ac:dyDescent="0.25">
      <c r="A1332" s="111">
        <v>26233000</v>
      </c>
      <c r="B1332" s="111" t="s">
        <v>2111</v>
      </c>
    </row>
    <row r="1333" spans="1:2" ht="15" x14ac:dyDescent="0.25">
      <c r="A1333" s="111">
        <v>26233100</v>
      </c>
      <c r="B1333" s="111" t="s">
        <v>2112</v>
      </c>
    </row>
    <row r="1334" spans="1:2" ht="15" x14ac:dyDescent="0.25">
      <c r="A1334" s="111">
        <v>26233200</v>
      </c>
      <c r="B1334" s="111" t="s">
        <v>2113</v>
      </c>
    </row>
    <row r="1335" spans="1:2" ht="15" x14ac:dyDescent="0.25">
      <c r="A1335" s="111">
        <v>26233300</v>
      </c>
      <c r="B1335" s="111" t="s">
        <v>2114</v>
      </c>
    </row>
    <row r="1336" spans="1:2" ht="15" x14ac:dyDescent="0.25">
      <c r="A1336" s="111">
        <v>26233800</v>
      </c>
      <c r="B1336" s="111" t="s">
        <v>2115</v>
      </c>
    </row>
    <row r="1337" spans="1:2" ht="15" x14ac:dyDescent="0.25">
      <c r="A1337" s="111">
        <v>26233900</v>
      </c>
      <c r="B1337" s="111" t="s">
        <v>2116</v>
      </c>
    </row>
    <row r="1338" spans="1:2" ht="15" x14ac:dyDescent="0.25">
      <c r="A1338" s="111">
        <v>26234000</v>
      </c>
      <c r="B1338" s="111" t="s">
        <v>2117</v>
      </c>
    </row>
    <row r="1339" spans="1:2" ht="15" x14ac:dyDescent="0.25">
      <c r="A1339" s="111">
        <v>26237100</v>
      </c>
      <c r="B1339" s="111" t="s">
        <v>2118</v>
      </c>
    </row>
    <row r="1340" spans="1:2" ht="15" x14ac:dyDescent="0.25">
      <c r="A1340" s="111">
        <v>26237500</v>
      </c>
      <c r="B1340" s="111" t="s">
        <v>2119</v>
      </c>
    </row>
    <row r="1341" spans="1:2" ht="15" x14ac:dyDescent="0.25">
      <c r="A1341" s="111">
        <v>26281100</v>
      </c>
      <c r="B1341" s="111" t="s">
        <v>2120</v>
      </c>
    </row>
    <row r="1342" spans="1:2" ht="15" x14ac:dyDescent="0.25">
      <c r="A1342" s="111">
        <v>26281150</v>
      </c>
      <c r="B1342" s="111" t="s">
        <v>2121</v>
      </c>
    </row>
    <row r="1343" spans="1:2" ht="15" x14ac:dyDescent="0.25">
      <c r="A1343" s="111">
        <v>26281200</v>
      </c>
      <c r="B1343" s="111" t="s">
        <v>2122</v>
      </c>
    </row>
    <row r="1344" spans="1:2" ht="15" x14ac:dyDescent="0.25">
      <c r="A1344" s="111">
        <v>26281250</v>
      </c>
      <c r="B1344" s="111" t="s">
        <v>2123</v>
      </c>
    </row>
    <row r="1345" spans="1:2" ht="15" x14ac:dyDescent="0.25">
      <c r="A1345" s="111">
        <v>26281300</v>
      </c>
      <c r="B1345" s="111" t="s">
        <v>2124</v>
      </c>
    </row>
    <row r="1346" spans="1:2" ht="15" x14ac:dyDescent="0.25">
      <c r="A1346" s="111">
        <v>26281350</v>
      </c>
      <c r="B1346" s="111" t="s">
        <v>2125</v>
      </c>
    </row>
    <row r="1347" spans="1:2" ht="15" x14ac:dyDescent="0.25">
      <c r="A1347" s="111">
        <v>26281400</v>
      </c>
      <c r="B1347" s="111" t="s">
        <v>2126</v>
      </c>
    </row>
    <row r="1348" spans="1:2" ht="15" x14ac:dyDescent="0.25">
      <c r="A1348" s="111">
        <v>26281450</v>
      </c>
      <c r="B1348" s="111" t="s">
        <v>2127</v>
      </c>
    </row>
    <row r="1349" spans="1:2" ht="15" x14ac:dyDescent="0.25">
      <c r="A1349" s="111">
        <v>26281500</v>
      </c>
      <c r="B1349" s="111" t="s">
        <v>2128</v>
      </c>
    </row>
    <row r="1350" spans="1:2" ht="15" x14ac:dyDescent="0.25">
      <c r="A1350" s="111">
        <v>26281600</v>
      </c>
      <c r="B1350" s="111" t="s">
        <v>2129</v>
      </c>
    </row>
    <row r="1351" spans="1:2" ht="15" x14ac:dyDescent="0.25">
      <c r="A1351" s="111">
        <v>26281700</v>
      </c>
      <c r="B1351" s="111" t="s">
        <v>2130</v>
      </c>
    </row>
    <row r="1352" spans="1:2" ht="15" x14ac:dyDescent="0.25">
      <c r="A1352" s="111">
        <v>26281800</v>
      </c>
      <c r="B1352" s="111" t="s">
        <v>2131</v>
      </c>
    </row>
    <row r="1353" spans="1:2" ht="15" x14ac:dyDescent="0.25">
      <c r="A1353" s="111">
        <v>26281900</v>
      </c>
      <c r="B1353" s="111" t="s">
        <v>2132</v>
      </c>
    </row>
    <row r="1354" spans="1:2" ht="15" x14ac:dyDescent="0.25">
      <c r="A1354" s="111">
        <v>26281990</v>
      </c>
      <c r="B1354" s="111" t="s">
        <v>2133</v>
      </c>
    </row>
    <row r="1355" spans="1:2" ht="15" x14ac:dyDescent="0.25">
      <c r="A1355" s="111">
        <v>26281997</v>
      </c>
      <c r="B1355" s="111" t="s">
        <v>2134</v>
      </c>
    </row>
    <row r="1356" spans="1:2" ht="15" x14ac:dyDescent="0.25">
      <c r="A1356" s="111">
        <v>26281998</v>
      </c>
      <c r="B1356" s="111" t="s">
        <v>2135</v>
      </c>
    </row>
    <row r="1357" spans="1:2" ht="15" x14ac:dyDescent="0.25">
      <c r="A1357" s="111">
        <v>26281999</v>
      </c>
      <c r="B1357" s="111" t="s">
        <v>2136</v>
      </c>
    </row>
    <row r="1358" spans="1:2" ht="15" x14ac:dyDescent="0.25">
      <c r="A1358" s="111">
        <v>26282000</v>
      </c>
      <c r="B1358" s="111" t="s">
        <v>2137</v>
      </c>
    </row>
    <row r="1359" spans="1:2" ht="15" x14ac:dyDescent="0.25">
      <c r="A1359" s="111">
        <v>26300000</v>
      </c>
      <c r="B1359" s="111" t="s">
        <v>2138</v>
      </c>
    </row>
    <row r="1360" spans="1:2" ht="15" x14ac:dyDescent="0.25">
      <c r="A1360" s="111">
        <v>26400000</v>
      </c>
      <c r="B1360" s="111" t="s">
        <v>2139</v>
      </c>
    </row>
    <row r="1361" spans="1:2" ht="15" x14ac:dyDescent="0.25">
      <c r="A1361" s="111">
        <v>26580000</v>
      </c>
      <c r="B1361" s="111" t="s">
        <v>2140</v>
      </c>
    </row>
    <row r="1362" spans="1:2" ht="15" x14ac:dyDescent="0.25">
      <c r="A1362" s="111">
        <v>26580100</v>
      </c>
      <c r="B1362" s="111" t="s">
        <v>2141</v>
      </c>
    </row>
    <row r="1363" spans="1:2" ht="15" x14ac:dyDescent="0.25">
      <c r="A1363" s="111">
        <v>26581000</v>
      </c>
      <c r="B1363" s="111" t="s">
        <v>2142</v>
      </c>
    </row>
    <row r="1364" spans="1:2" ht="15" x14ac:dyDescent="0.25">
      <c r="A1364" s="111">
        <v>26581100</v>
      </c>
      <c r="B1364" s="111" t="s">
        <v>2143</v>
      </c>
    </row>
    <row r="1365" spans="1:2" ht="15" x14ac:dyDescent="0.25">
      <c r="A1365" s="111">
        <v>27111000</v>
      </c>
      <c r="B1365" s="111" t="s">
        <v>2144</v>
      </c>
    </row>
    <row r="1366" spans="1:2" ht="15" x14ac:dyDescent="0.25">
      <c r="A1366" s="111">
        <v>27112000</v>
      </c>
      <c r="B1366" s="111" t="s">
        <v>2145</v>
      </c>
    </row>
    <row r="1367" spans="1:2" ht="15" x14ac:dyDescent="0.25">
      <c r="A1367" s="111">
        <v>27113000</v>
      </c>
      <c r="B1367" s="111" t="s">
        <v>2146</v>
      </c>
    </row>
    <row r="1368" spans="1:2" ht="15" x14ac:dyDescent="0.25">
      <c r="A1368" s="111">
        <v>27114000</v>
      </c>
      <c r="B1368" s="111" t="s">
        <v>2147</v>
      </c>
    </row>
    <row r="1369" spans="1:2" ht="15" x14ac:dyDescent="0.25">
      <c r="A1369" s="111">
        <v>27115000</v>
      </c>
      <c r="B1369" s="111" t="s">
        <v>2148</v>
      </c>
    </row>
    <row r="1370" spans="1:2" ht="15" x14ac:dyDescent="0.25">
      <c r="A1370" s="111">
        <v>27116000</v>
      </c>
      <c r="B1370" s="111" t="s">
        <v>2149</v>
      </c>
    </row>
    <row r="1371" spans="1:2" ht="15" x14ac:dyDescent="0.25">
      <c r="A1371" s="111">
        <v>27116001</v>
      </c>
      <c r="B1371" s="111" t="s">
        <v>2150</v>
      </c>
    </row>
    <row r="1372" spans="1:2" ht="15" x14ac:dyDescent="0.25">
      <c r="A1372" s="111">
        <v>27116002</v>
      </c>
      <c r="B1372" s="111" t="s">
        <v>2151</v>
      </c>
    </row>
    <row r="1373" spans="1:2" ht="15" x14ac:dyDescent="0.25">
      <c r="A1373" s="111">
        <v>27116010</v>
      </c>
      <c r="B1373" s="111" t="s">
        <v>2152</v>
      </c>
    </row>
    <row r="1374" spans="1:2" ht="15" x14ac:dyDescent="0.25">
      <c r="A1374" s="111">
        <v>27116020</v>
      </c>
      <c r="B1374" s="111" t="s">
        <v>2153</v>
      </c>
    </row>
    <row r="1375" spans="1:2" ht="15" x14ac:dyDescent="0.25">
      <c r="A1375" s="111">
        <v>27116030</v>
      </c>
      <c r="B1375" s="111" t="s">
        <v>2154</v>
      </c>
    </row>
    <row r="1376" spans="1:2" ht="15" x14ac:dyDescent="0.25">
      <c r="A1376" s="111">
        <v>27116040</v>
      </c>
      <c r="B1376" s="111" t="s">
        <v>2155</v>
      </c>
    </row>
    <row r="1377" spans="1:2" ht="15" x14ac:dyDescent="0.25">
      <c r="A1377" s="111">
        <v>27116051</v>
      </c>
      <c r="B1377" s="111" t="s">
        <v>2156</v>
      </c>
    </row>
    <row r="1378" spans="1:2" ht="15" x14ac:dyDescent="0.25">
      <c r="A1378" s="111">
        <v>27116052</v>
      </c>
      <c r="B1378" s="111" t="s">
        <v>2157</v>
      </c>
    </row>
    <row r="1379" spans="1:2" ht="15" x14ac:dyDescent="0.25">
      <c r="A1379" s="111">
        <v>27116060</v>
      </c>
      <c r="B1379" s="111" t="s">
        <v>2158</v>
      </c>
    </row>
    <row r="1380" spans="1:2" ht="15" x14ac:dyDescent="0.25">
      <c r="A1380" s="111">
        <v>27117000</v>
      </c>
      <c r="B1380" s="111" t="s">
        <v>2159</v>
      </c>
    </row>
    <row r="1381" spans="1:2" ht="15" x14ac:dyDescent="0.25">
      <c r="A1381" s="111">
        <v>27118000</v>
      </c>
      <c r="B1381" s="111" t="s">
        <v>2160</v>
      </c>
    </row>
    <row r="1382" spans="1:2" ht="15" x14ac:dyDescent="0.25">
      <c r="A1382" s="111">
        <v>27121000</v>
      </c>
      <c r="B1382" s="111" t="s">
        <v>2161</v>
      </c>
    </row>
    <row r="1383" spans="1:2" ht="15" x14ac:dyDescent="0.25">
      <c r="A1383" s="111">
        <v>27122000</v>
      </c>
      <c r="B1383" s="111" t="s">
        <v>2162</v>
      </c>
    </row>
    <row r="1384" spans="1:2" ht="15" x14ac:dyDescent="0.25">
      <c r="A1384" s="111">
        <v>27123000</v>
      </c>
      <c r="B1384" s="111" t="s">
        <v>2163</v>
      </c>
    </row>
    <row r="1385" spans="1:2" ht="15" x14ac:dyDescent="0.25">
      <c r="A1385" s="111">
        <v>27124000</v>
      </c>
      <c r="B1385" s="111" t="s">
        <v>2164</v>
      </c>
    </row>
    <row r="1386" spans="1:2" ht="15" x14ac:dyDescent="0.25">
      <c r="A1386" s="111">
        <v>27125000</v>
      </c>
      <c r="B1386" s="111" t="s">
        <v>2165</v>
      </c>
    </row>
    <row r="1387" spans="1:2" ht="15" x14ac:dyDescent="0.25">
      <c r="A1387" s="111">
        <v>27126000</v>
      </c>
      <c r="B1387" s="111" t="s">
        <v>2166</v>
      </c>
    </row>
    <row r="1388" spans="1:2" ht="15" x14ac:dyDescent="0.25">
      <c r="A1388" s="111">
        <v>27126040</v>
      </c>
      <c r="B1388" s="111" t="s">
        <v>2167</v>
      </c>
    </row>
    <row r="1389" spans="1:2" ht="15" x14ac:dyDescent="0.25">
      <c r="A1389" s="111">
        <v>27127000</v>
      </c>
      <c r="B1389" s="111" t="s">
        <v>2168</v>
      </c>
    </row>
    <row r="1390" spans="1:2" ht="15" x14ac:dyDescent="0.25">
      <c r="A1390" s="111">
        <v>27131000</v>
      </c>
      <c r="B1390" s="111" t="s">
        <v>2169</v>
      </c>
    </row>
    <row r="1391" spans="1:2" ht="15" x14ac:dyDescent="0.25">
      <c r="A1391" s="111">
        <v>27133000</v>
      </c>
      <c r="B1391" s="111" t="s">
        <v>2170</v>
      </c>
    </row>
    <row r="1392" spans="1:2" ht="15" x14ac:dyDescent="0.25">
      <c r="A1392" s="111">
        <v>27135000</v>
      </c>
      <c r="B1392" s="111" t="s">
        <v>2171</v>
      </c>
    </row>
    <row r="1393" spans="1:2" ht="15" x14ac:dyDescent="0.25">
      <c r="A1393" s="111">
        <v>27136000</v>
      </c>
      <c r="B1393" s="111" t="s">
        <v>2172</v>
      </c>
    </row>
    <row r="1394" spans="1:2" ht="15" x14ac:dyDescent="0.25">
      <c r="A1394" s="111">
        <v>27137000</v>
      </c>
      <c r="B1394" s="111" t="s">
        <v>2173</v>
      </c>
    </row>
    <row r="1395" spans="1:2" ht="15" x14ac:dyDescent="0.25">
      <c r="A1395" s="111">
        <v>27141000</v>
      </c>
      <c r="B1395" s="111" t="s">
        <v>2174</v>
      </c>
    </row>
    <row r="1396" spans="1:2" ht="15" x14ac:dyDescent="0.25">
      <c r="A1396" s="111">
        <v>27142000</v>
      </c>
      <c r="B1396" s="111" t="s">
        <v>2175</v>
      </c>
    </row>
    <row r="1397" spans="1:2" ht="15" x14ac:dyDescent="0.25">
      <c r="A1397" s="111">
        <v>27143000</v>
      </c>
      <c r="B1397" s="111" t="s">
        <v>2176</v>
      </c>
    </row>
    <row r="1398" spans="1:2" ht="15" x14ac:dyDescent="0.25">
      <c r="A1398" s="111">
        <v>27144000</v>
      </c>
      <c r="B1398" s="111" t="s">
        <v>2177</v>
      </c>
    </row>
    <row r="1399" spans="1:2" ht="15" x14ac:dyDescent="0.25">
      <c r="A1399" s="111">
        <v>27145000</v>
      </c>
      <c r="B1399" s="111" t="s">
        <v>2178</v>
      </c>
    </row>
    <row r="1400" spans="1:2" ht="15" x14ac:dyDescent="0.25">
      <c r="A1400" s="111">
        <v>27146000</v>
      </c>
      <c r="B1400" s="111" t="s">
        <v>2179</v>
      </c>
    </row>
    <row r="1401" spans="1:2" ht="15" x14ac:dyDescent="0.25">
      <c r="A1401" s="111">
        <v>27201000</v>
      </c>
      <c r="B1401" s="111" t="s">
        <v>2180</v>
      </c>
    </row>
    <row r="1402" spans="1:2" ht="15" x14ac:dyDescent="0.25">
      <c r="A1402" s="111">
        <v>27203000</v>
      </c>
      <c r="B1402" s="111" t="s">
        <v>2181</v>
      </c>
    </row>
    <row r="1403" spans="1:2" ht="15" x14ac:dyDescent="0.25">
      <c r="A1403" s="111">
        <v>27204000</v>
      </c>
      <c r="B1403" s="111" t="s">
        <v>2182</v>
      </c>
    </row>
    <row r="1404" spans="1:2" ht="15" x14ac:dyDescent="0.25">
      <c r="A1404" s="111">
        <v>27205000</v>
      </c>
      <c r="B1404" s="111" t="s">
        <v>2183</v>
      </c>
    </row>
    <row r="1405" spans="1:2" ht="15" x14ac:dyDescent="0.25">
      <c r="A1405" s="111">
        <v>27206000</v>
      </c>
      <c r="B1405" s="111" t="s">
        <v>2184</v>
      </c>
    </row>
    <row r="1406" spans="1:2" ht="15" x14ac:dyDescent="0.25">
      <c r="A1406" s="111">
        <v>27210000</v>
      </c>
      <c r="B1406" s="111" t="s">
        <v>2185</v>
      </c>
    </row>
    <row r="1407" spans="1:2" ht="15" x14ac:dyDescent="0.25">
      <c r="A1407" s="111">
        <v>29999999</v>
      </c>
      <c r="B1407" s="111" t="s">
        <v>2186</v>
      </c>
    </row>
    <row r="1408" spans="1:2" ht="15" x14ac:dyDescent="0.25">
      <c r="A1408" s="111">
        <v>40111000</v>
      </c>
      <c r="B1408" s="111" t="s">
        <v>2187</v>
      </c>
    </row>
    <row r="1409" spans="1:2" ht="15" x14ac:dyDescent="0.25">
      <c r="A1409" s="111">
        <v>40111001</v>
      </c>
      <c r="B1409" s="111" t="s">
        <v>2188</v>
      </c>
    </row>
    <row r="1410" spans="1:2" ht="15" x14ac:dyDescent="0.25">
      <c r="A1410" s="111">
        <v>40111100</v>
      </c>
      <c r="B1410" s="111" t="s">
        <v>2189</v>
      </c>
    </row>
    <row r="1411" spans="1:2" ht="15" x14ac:dyDescent="0.25">
      <c r="A1411" s="111">
        <v>40111101</v>
      </c>
      <c r="B1411" s="111" t="s">
        <v>2190</v>
      </c>
    </row>
    <row r="1412" spans="1:2" ht="15" x14ac:dyDescent="0.25">
      <c r="A1412" s="111">
        <v>40111102</v>
      </c>
      <c r="B1412" s="111" t="s">
        <v>2191</v>
      </c>
    </row>
    <row r="1413" spans="1:2" ht="15" x14ac:dyDescent="0.25">
      <c r="A1413" s="111">
        <v>40111199</v>
      </c>
      <c r="B1413" s="111" t="s">
        <v>2192</v>
      </c>
    </row>
    <row r="1414" spans="1:2" ht="15" x14ac:dyDescent="0.25">
      <c r="A1414" s="111">
        <v>40111200</v>
      </c>
      <c r="B1414" s="111" t="s">
        <v>2193</v>
      </c>
    </row>
    <row r="1415" spans="1:2" ht="15" x14ac:dyDescent="0.25">
      <c r="A1415" s="111">
        <v>40111201</v>
      </c>
      <c r="B1415" s="111" t="s">
        <v>2194</v>
      </c>
    </row>
    <row r="1416" spans="1:2" ht="15" x14ac:dyDescent="0.25">
      <c r="A1416" s="111">
        <v>40111300</v>
      </c>
      <c r="B1416" s="111" t="s">
        <v>2195</v>
      </c>
    </row>
    <row r="1417" spans="1:2" ht="15" x14ac:dyDescent="0.25">
      <c r="A1417" s="111">
        <v>40111400</v>
      </c>
      <c r="B1417" s="111" t="s">
        <v>2196</v>
      </c>
    </row>
    <row r="1418" spans="1:2" ht="15" x14ac:dyDescent="0.25">
      <c r="A1418" s="111">
        <v>40112000</v>
      </c>
      <c r="B1418" s="111" t="s">
        <v>2197</v>
      </c>
    </row>
    <row r="1419" spans="1:2" ht="15" x14ac:dyDescent="0.25">
      <c r="A1419" s="111">
        <v>40121000</v>
      </c>
      <c r="B1419" s="111" t="s">
        <v>2198</v>
      </c>
    </row>
    <row r="1420" spans="1:2" ht="15" x14ac:dyDescent="0.25">
      <c r="A1420" s="111">
        <v>40121100</v>
      </c>
      <c r="B1420" s="111" t="s">
        <v>2199</v>
      </c>
    </row>
    <row r="1421" spans="1:2" ht="15" x14ac:dyDescent="0.25">
      <c r="A1421" s="111">
        <v>40121101</v>
      </c>
      <c r="B1421" s="111" t="s">
        <v>2200</v>
      </c>
    </row>
    <row r="1422" spans="1:2" ht="15" x14ac:dyDescent="0.25">
      <c r="A1422" s="111">
        <v>40121102</v>
      </c>
      <c r="B1422" s="111" t="s">
        <v>2201</v>
      </c>
    </row>
    <row r="1423" spans="1:2" ht="15" x14ac:dyDescent="0.25">
      <c r="A1423" s="111">
        <v>40121200</v>
      </c>
      <c r="B1423" s="111" t="s">
        <v>2202</v>
      </c>
    </row>
    <row r="1424" spans="1:2" ht="15" x14ac:dyDescent="0.25">
      <c r="A1424" s="111">
        <v>40121201</v>
      </c>
      <c r="B1424" s="111" t="s">
        <v>2203</v>
      </c>
    </row>
    <row r="1425" spans="1:2" ht="15" x14ac:dyDescent="0.25">
      <c r="A1425" s="111">
        <v>40121300</v>
      </c>
      <c r="B1425" s="111" t="s">
        <v>2204</v>
      </c>
    </row>
    <row r="1426" spans="1:2" ht="15" x14ac:dyDescent="0.25">
      <c r="A1426" s="111">
        <v>40121400</v>
      </c>
      <c r="B1426" s="111" t="s">
        <v>2205</v>
      </c>
    </row>
    <row r="1427" spans="1:2" ht="15" x14ac:dyDescent="0.25">
      <c r="A1427" s="111">
        <v>40122000</v>
      </c>
      <c r="B1427" s="111" t="s">
        <v>2206</v>
      </c>
    </row>
    <row r="1428" spans="1:2" ht="15" x14ac:dyDescent="0.25">
      <c r="A1428" s="111">
        <v>40131000</v>
      </c>
      <c r="B1428" s="111" t="s">
        <v>2207</v>
      </c>
    </row>
    <row r="1429" spans="1:2" ht="15" x14ac:dyDescent="0.25">
      <c r="A1429" s="111">
        <v>40131100</v>
      </c>
      <c r="B1429" s="111" t="s">
        <v>2208</v>
      </c>
    </row>
    <row r="1430" spans="1:2" ht="15" x14ac:dyDescent="0.25">
      <c r="A1430" s="111">
        <v>40131101</v>
      </c>
      <c r="B1430" s="111" t="s">
        <v>2209</v>
      </c>
    </row>
    <row r="1431" spans="1:2" ht="15" x14ac:dyDescent="0.25">
      <c r="A1431" s="111">
        <v>40131102</v>
      </c>
      <c r="B1431" s="111" t="s">
        <v>2210</v>
      </c>
    </row>
    <row r="1432" spans="1:2" ht="15" x14ac:dyDescent="0.25">
      <c r="A1432" s="111">
        <v>40131200</v>
      </c>
      <c r="B1432" s="111" t="s">
        <v>2211</v>
      </c>
    </row>
    <row r="1433" spans="1:2" ht="15" x14ac:dyDescent="0.25">
      <c r="A1433" s="111">
        <v>40131201</v>
      </c>
      <c r="B1433" s="111" t="s">
        <v>2212</v>
      </c>
    </row>
    <row r="1434" spans="1:2" ht="15" x14ac:dyDescent="0.25">
      <c r="A1434" s="111">
        <v>40131400</v>
      </c>
      <c r="B1434" s="111" t="s">
        <v>2213</v>
      </c>
    </row>
    <row r="1435" spans="1:2" ht="15" x14ac:dyDescent="0.25">
      <c r="A1435" s="111">
        <v>40132000</v>
      </c>
      <c r="B1435" s="111" t="s">
        <v>2214</v>
      </c>
    </row>
    <row r="1436" spans="1:2" ht="15" x14ac:dyDescent="0.25">
      <c r="A1436" s="111">
        <v>40138000</v>
      </c>
      <c r="B1436" s="111" t="s">
        <v>2215</v>
      </c>
    </row>
    <row r="1437" spans="1:2" ht="15" x14ac:dyDescent="0.25">
      <c r="A1437" s="111">
        <v>40138200</v>
      </c>
      <c r="B1437" s="111" t="s">
        <v>2216</v>
      </c>
    </row>
    <row r="1438" spans="1:2" ht="15" x14ac:dyDescent="0.25">
      <c r="A1438" s="111">
        <v>40141000</v>
      </c>
      <c r="B1438" s="111" t="s">
        <v>2217</v>
      </c>
    </row>
    <row r="1439" spans="1:2" ht="15" x14ac:dyDescent="0.25">
      <c r="A1439" s="111">
        <v>40141100</v>
      </c>
      <c r="B1439" s="111" t="s">
        <v>2218</v>
      </c>
    </row>
    <row r="1440" spans="1:2" ht="15" x14ac:dyDescent="0.25">
      <c r="A1440" s="111">
        <v>40141101</v>
      </c>
      <c r="B1440" s="111" t="s">
        <v>2219</v>
      </c>
    </row>
    <row r="1441" spans="1:2" ht="15" x14ac:dyDescent="0.25">
      <c r="A1441" s="111">
        <v>40141102</v>
      </c>
      <c r="B1441" s="111" t="s">
        <v>2220</v>
      </c>
    </row>
    <row r="1442" spans="1:2" ht="15" x14ac:dyDescent="0.25">
      <c r="A1442" s="111">
        <v>40141200</v>
      </c>
      <c r="B1442" s="111" t="s">
        <v>2221</v>
      </c>
    </row>
    <row r="1443" spans="1:2" ht="15" x14ac:dyDescent="0.25">
      <c r="A1443" s="111">
        <v>40141201</v>
      </c>
      <c r="B1443" s="111" t="s">
        <v>2222</v>
      </c>
    </row>
    <row r="1444" spans="1:2" ht="15" x14ac:dyDescent="0.25">
      <c r="A1444" s="111">
        <v>40141400</v>
      </c>
      <c r="B1444" s="111" t="s">
        <v>2223</v>
      </c>
    </row>
    <row r="1445" spans="1:2" ht="15" x14ac:dyDescent="0.25">
      <c r="A1445" s="111">
        <v>40142000</v>
      </c>
      <c r="B1445" s="111" t="s">
        <v>2224</v>
      </c>
    </row>
    <row r="1446" spans="1:2" ht="15" x14ac:dyDescent="0.25">
      <c r="A1446" s="111">
        <v>40145000</v>
      </c>
      <c r="B1446" s="111" t="s">
        <v>2225</v>
      </c>
    </row>
    <row r="1447" spans="1:2" ht="15" x14ac:dyDescent="0.25">
      <c r="A1447" s="111">
        <v>40145100</v>
      </c>
      <c r="B1447" s="111" t="s">
        <v>2226</v>
      </c>
    </row>
    <row r="1448" spans="1:2" ht="15" x14ac:dyDescent="0.25">
      <c r="A1448" s="111">
        <v>40145101</v>
      </c>
      <c r="B1448" s="111" t="s">
        <v>2227</v>
      </c>
    </row>
    <row r="1449" spans="1:2" ht="15" x14ac:dyDescent="0.25">
      <c r="A1449" s="111">
        <v>40145102</v>
      </c>
      <c r="B1449" s="111" t="s">
        <v>2228</v>
      </c>
    </row>
    <row r="1450" spans="1:2" ht="15" x14ac:dyDescent="0.25">
      <c r="A1450" s="111">
        <v>40145200</v>
      </c>
      <c r="B1450" s="111" t="s">
        <v>2229</v>
      </c>
    </row>
    <row r="1451" spans="1:2" ht="15" x14ac:dyDescent="0.25">
      <c r="A1451" s="111">
        <v>40145201</v>
      </c>
      <c r="B1451" s="111" t="s">
        <v>2230</v>
      </c>
    </row>
    <row r="1452" spans="1:2" ht="15" x14ac:dyDescent="0.25">
      <c r="A1452" s="111">
        <v>40145400</v>
      </c>
      <c r="B1452" s="111" t="s">
        <v>2231</v>
      </c>
    </row>
    <row r="1453" spans="1:2" ht="15" x14ac:dyDescent="0.25">
      <c r="A1453" s="111">
        <v>40146000</v>
      </c>
      <c r="B1453" s="111" t="s">
        <v>2232</v>
      </c>
    </row>
    <row r="1454" spans="1:2" ht="15" x14ac:dyDescent="0.25">
      <c r="A1454" s="111">
        <v>40151000</v>
      </c>
      <c r="B1454" s="111" t="s">
        <v>2233</v>
      </c>
    </row>
    <row r="1455" spans="1:2" ht="15" x14ac:dyDescent="0.25">
      <c r="A1455" s="111">
        <v>40151100</v>
      </c>
      <c r="B1455" s="111" t="s">
        <v>2234</v>
      </c>
    </row>
    <row r="1456" spans="1:2" ht="15" x14ac:dyDescent="0.25">
      <c r="A1456" s="111">
        <v>40151101</v>
      </c>
      <c r="B1456" s="111" t="s">
        <v>2235</v>
      </c>
    </row>
    <row r="1457" spans="1:2" ht="15" x14ac:dyDescent="0.25">
      <c r="A1457" s="111">
        <v>40151102</v>
      </c>
      <c r="B1457" s="111" t="s">
        <v>2236</v>
      </c>
    </row>
    <row r="1458" spans="1:2" ht="15" x14ac:dyDescent="0.25">
      <c r="A1458" s="111">
        <v>40151200</v>
      </c>
      <c r="B1458" s="111" t="s">
        <v>2237</v>
      </c>
    </row>
    <row r="1459" spans="1:2" ht="15" x14ac:dyDescent="0.25">
      <c r="A1459" s="111">
        <v>40151201</v>
      </c>
      <c r="B1459" s="111" t="s">
        <v>2238</v>
      </c>
    </row>
    <row r="1460" spans="1:2" ht="15" x14ac:dyDescent="0.25">
      <c r="A1460" s="111">
        <v>40151400</v>
      </c>
      <c r="B1460" s="111" t="s">
        <v>2239</v>
      </c>
    </row>
    <row r="1461" spans="1:2" ht="15" x14ac:dyDescent="0.25">
      <c r="A1461" s="111">
        <v>40152000</v>
      </c>
      <c r="B1461" s="111" t="s">
        <v>2240</v>
      </c>
    </row>
    <row r="1462" spans="1:2" ht="15" x14ac:dyDescent="0.25">
      <c r="A1462" s="111">
        <v>40161000</v>
      </c>
      <c r="B1462" s="111" t="s">
        <v>2241</v>
      </c>
    </row>
    <row r="1463" spans="1:2" ht="15" x14ac:dyDescent="0.25">
      <c r="A1463" s="111">
        <v>40161050</v>
      </c>
      <c r="B1463" s="111" t="s">
        <v>2242</v>
      </c>
    </row>
    <row r="1464" spans="1:2" ht="15" x14ac:dyDescent="0.25">
      <c r="A1464" s="111">
        <v>40161100</v>
      </c>
      <c r="B1464" s="111" t="s">
        <v>2243</v>
      </c>
    </row>
    <row r="1465" spans="1:2" ht="15" x14ac:dyDescent="0.25">
      <c r="A1465" s="111">
        <v>40161200</v>
      </c>
      <c r="B1465" s="111" t="s">
        <v>2244</v>
      </c>
    </row>
    <row r="1466" spans="1:2" ht="15" x14ac:dyDescent="0.25">
      <c r="A1466" s="111">
        <v>40161201</v>
      </c>
      <c r="B1466" s="111" t="s">
        <v>2245</v>
      </c>
    </row>
    <row r="1467" spans="1:2" ht="15" x14ac:dyDescent="0.25">
      <c r="A1467" s="111">
        <v>40161250</v>
      </c>
      <c r="B1467" s="111" t="s">
        <v>2246</v>
      </c>
    </row>
    <row r="1468" spans="1:2" ht="15" x14ac:dyDescent="0.25">
      <c r="A1468" s="111">
        <v>40161251</v>
      </c>
      <c r="B1468" s="111" t="s">
        <v>2247</v>
      </c>
    </row>
    <row r="1469" spans="1:2" ht="15" x14ac:dyDescent="0.25">
      <c r="A1469" s="111">
        <v>40161400</v>
      </c>
      <c r="B1469" s="111" t="s">
        <v>2248</v>
      </c>
    </row>
    <row r="1470" spans="1:2" ht="15" x14ac:dyDescent="0.25">
      <c r="A1470" s="111">
        <v>40162000</v>
      </c>
      <c r="B1470" s="111" t="s">
        <v>2249</v>
      </c>
    </row>
    <row r="1471" spans="1:2" ht="15" x14ac:dyDescent="0.25">
      <c r="A1471" s="111">
        <v>40171000</v>
      </c>
      <c r="B1471" s="111" t="s">
        <v>2250</v>
      </c>
    </row>
    <row r="1472" spans="1:2" ht="15" x14ac:dyDescent="0.25">
      <c r="A1472" s="111">
        <v>40171100</v>
      </c>
      <c r="B1472" s="111" t="s">
        <v>2251</v>
      </c>
    </row>
    <row r="1473" spans="1:2" ht="15" x14ac:dyDescent="0.25">
      <c r="A1473" s="111">
        <v>40171101</v>
      </c>
      <c r="B1473" s="111" t="s">
        <v>2252</v>
      </c>
    </row>
    <row r="1474" spans="1:2" ht="15" x14ac:dyDescent="0.25">
      <c r="A1474" s="111">
        <v>40171102</v>
      </c>
      <c r="B1474" s="111" t="s">
        <v>2253</v>
      </c>
    </row>
    <row r="1475" spans="1:2" ht="15" x14ac:dyDescent="0.25">
      <c r="A1475" s="111">
        <v>40171200</v>
      </c>
      <c r="B1475" s="111" t="s">
        <v>2254</v>
      </c>
    </row>
    <row r="1476" spans="1:2" ht="15" x14ac:dyDescent="0.25">
      <c r="A1476" s="111">
        <v>40171201</v>
      </c>
      <c r="B1476" s="111" t="s">
        <v>2255</v>
      </c>
    </row>
    <row r="1477" spans="1:2" ht="15" x14ac:dyDescent="0.25">
      <c r="A1477" s="111">
        <v>40171300</v>
      </c>
      <c r="B1477" s="111" t="s">
        <v>2256</v>
      </c>
    </row>
    <row r="1478" spans="1:2" ht="15" x14ac:dyDescent="0.25">
      <c r="A1478" s="111">
        <v>40171400</v>
      </c>
      <c r="B1478" s="111" t="s">
        <v>2257</v>
      </c>
    </row>
    <row r="1479" spans="1:2" ht="15" x14ac:dyDescent="0.25">
      <c r="A1479" s="111">
        <v>40172000</v>
      </c>
      <c r="B1479" s="111" t="s">
        <v>2258</v>
      </c>
    </row>
    <row r="1480" spans="1:2" ht="15" x14ac:dyDescent="0.25">
      <c r="A1480" s="111">
        <v>40175100</v>
      </c>
      <c r="B1480" s="111" t="s">
        <v>2259</v>
      </c>
    </row>
    <row r="1481" spans="1:2" ht="15" x14ac:dyDescent="0.25">
      <c r="A1481" s="111">
        <v>40180100</v>
      </c>
      <c r="B1481" s="111" t="s">
        <v>2260</v>
      </c>
    </row>
    <row r="1482" spans="1:2" ht="15" x14ac:dyDescent="0.25">
      <c r="A1482" s="111">
        <v>40180200</v>
      </c>
      <c r="B1482" s="111" t="s">
        <v>2261</v>
      </c>
    </row>
    <row r="1483" spans="1:2" ht="15" x14ac:dyDescent="0.25">
      <c r="A1483" s="111">
        <v>40180300</v>
      </c>
      <c r="B1483" s="111" t="s">
        <v>2262</v>
      </c>
    </row>
    <row r="1484" spans="1:2" ht="15" x14ac:dyDescent="0.25">
      <c r="A1484" s="111">
        <v>40189900</v>
      </c>
      <c r="B1484" s="111" t="s">
        <v>2263</v>
      </c>
    </row>
    <row r="1485" spans="1:2" ht="15" x14ac:dyDescent="0.25">
      <c r="A1485" s="111">
        <v>40189999</v>
      </c>
      <c r="B1485" s="111" t="s">
        <v>2264</v>
      </c>
    </row>
    <row r="1486" spans="1:2" ht="15" x14ac:dyDescent="0.25">
      <c r="A1486" s="111">
        <v>40211000</v>
      </c>
      <c r="B1486" s="111" t="s">
        <v>2265</v>
      </c>
    </row>
    <row r="1487" spans="1:2" ht="15" x14ac:dyDescent="0.25">
      <c r="A1487" s="111">
        <v>40211001</v>
      </c>
      <c r="B1487" s="111" t="s">
        <v>2266</v>
      </c>
    </row>
    <row r="1488" spans="1:2" ht="15" x14ac:dyDescent="0.25">
      <c r="A1488" s="111">
        <v>40211100</v>
      </c>
      <c r="B1488" s="111" t="s">
        <v>2267</v>
      </c>
    </row>
    <row r="1489" spans="1:2" ht="15" x14ac:dyDescent="0.25">
      <c r="A1489" s="111">
        <v>40211200</v>
      </c>
      <c r="B1489" s="111" t="s">
        <v>2268</v>
      </c>
    </row>
    <row r="1490" spans="1:2" ht="15" x14ac:dyDescent="0.25">
      <c r="A1490" s="111">
        <v>40211201</v>
      </c>
      <c r="B1490" s="111" t="s">
        <v>2269</v>
      </c>
    </row>
    <row r="1491" spans="1:2" ht="15" x14ac:dyDescent="0.25">
      <c r="A1491" s="111">
        <v>40211300</v>
      </c>
      <c r="B1491" s="111" t="s">
        <v>2270</v>
      </c>
    </row>
    <row r="1492" spans="1:2" ht="15" x14ac:dyDescent="0.25">
      <c r="A1492" s="111">
        <v>40211400</v>
      </c>
      <c r="B1492" s="111" t="s">
        <v>2271</v>
      </c>
    </row>
    <row r="1493" spans="1:2" ht="15" x14ac:dyDescent="0.25">
      <c r="A1493" s="111">
        <v>40212000</v>
      </c>
      <c r="B1493" s="111" t="s">
        <v>2272</v>
      </c>
    </row>
    <row r="1494" spans="1:2" ht="15" x14ac:dyDescent="0.25">
      <c r="A1494" s="111">
        <v>40221000</v>
      </c>
      <c r="B1494" s="111" t="s">
        <v>2273</v>
      </c>
    </row>
    <row r="1495" spans="1:2" ht="15" x14ac:dyDescent="0.25">
      <c r="A1495" s="111">
        <v>40221100</v>
      </c>
      <c r="B1495" s="111" t="s">
        <v>2274</v>
      </c>
    </row>
    <row r="1496" spans="1:2" ht="15" x14ac:dyDescent="0.25">
      <c r="A1496" s="111">
        <v>40221200</v>
      </c>
      <c r="B1496" s="111" t="s">
        <v>2275</v>
      </c>
    </row>
    <row r="1497" spans="1:2" ht="15" x14ac:dyDescent="0.25">
      <c r="A1497" s="111">
        <v>40221201</v>
      </c>
      <c r="B1497" s="111" t="s">
        <v>2276</v>
      </c>
    </row>
    <row r="1498" spans="1:2" ht="15" x14ac:dyDescent="0.25">
      <c r="A1498" s="111">
        <v>40221300</v>
      </c>
      <c r="B1498" s="111" t="s">
        <v>2277</v>
      </c>
    </row>
    <row r="1499" spans="1:2" ht="15" x14ac:dyDescent="0.25">
      <c r="A1499" s="111">
        <v>40221400</v>
      </c>
      <c r="B1499" s="111" t="s">
        <v>2278</v>
      </c>
    </row>
    <row r="1500" spans="1:2" ht="15" x14ac:dyDescent="0.25">
      <c r="A1500" s="111">
        <v>40222000</v>
      </c>
      <c r="B1500" s="111" t="s">
        <v>2279</v>
      </c>
    </row>
    <row r="1501" spans="1:2" ht="15" x14ac:dyDescent="0.25">
      <c r="A1501" s="111">
        <v>40231000</v>
      </c>
      <c r="B1501" s="111" t="s">
        <v>2280</v>
      </c>
    </row>
    <row r="1502" spans="1:2" ht="15" x14ac:dyDescent="0.25">
      <c r="A1502" s="111">
        <v>40231100</v>
      </c>
      <c r="B1502" s="111" t="s">
        <v>2281</v>
      </c>
    </row>
    <row r="1503" spans="1:2" ht="15" x14ac:dyDescent="0.25">
      <c r="A1503" s="111">
        <v>40231200</v>
      </c>
      <c r="B1503" s="111" t="s">
        <v>2282</v>
      </c>
    </row>
    <row r="1504" spans="1:2" ht="15" x14ac:dyDescent="0.25">
      <c r="A1504" s="111">
        <v>40231201</v>
      </c>
      <c r="B1504" s="111" t="s">
        <v>2283</v>
      </c>
    </row>
    <row r="1505" spans="1:2" ht="15" x14ac:dyDescent="0.25">
      <c r="A1505" s="111">
        <v>40231300</v>
      </c>
      <c r="B1505" s="111" t="s">
        <v>2284</v>
      </c>
    </row>
    <row r="1506" spans="1:2" ht="15" x14ac:dyDescent="0.25">
      <c r="A1506" s="111">
        <v>40231400</v>
      </c>
      <c r="B1506" s="111" t="s">
        <v>2285</v>
      </c>
    </row>
    <row r="1507" spans="1:2" ht="15" x14ac:dyDescent="0.25">
      <c r="A1507" s="111">
        <v>40232000</v>
      </c>
      <c r="B1507" s="111" t="s">
        <v>2286</v>
      </c>
    </row>
    <row r="1508" spans="1:2" ht="15" x14ac:dyDescent="0.25">
      <c r="A1508" s="111">
        <v>40238000</v>
      </c>
      <c r="B1508" s="111" t="s">
        <v>2287</v>
      </c>
    </row>
    <row r="1509" spans="1:2" ht="15" x14ac:dyDescent="0.25">
      <c r="A1509" s="111">
        <v>40251000</v>
      </c>
      <c r="B1509" s="111" t="s">
        <v>2288</v>
      </c>
    </row>
    <row r="1510" spans="1:2" ht="15" x14ac:dyDescent="0.25">
      <c r="A1510" s="111">
        <v>40251100</v>
      </c>
      <c r="B1510" s="111" t="s">
        <v>2289</v>
      </c>
    </row>
    <row r="1511" spans="1:2" ht="15" x14ac:dyDescent="0.25">
      <c r="A1511" s="111">
        <v>40251200</v>
      </c>
      <c r="B1511" s="111" t="s">
        <v>2290</v>
      </c>
    </row>
    <row r="1512" spans="1:2" ht="15" x14ac:dyDescent="0.25">
      <c r="A1512" s="111">
        <v>40251201</v>
      </c>
      <c r="B1512" s="111" t="s">
        <v>2291</v>
      </c>
    </row>
    <row r="1513" spans="1:2" ht="15" x14ac:dyDescent="0.25">
      <c r="A1513" s="111">
        <v>40251300</v>
      </c>
      <c r="B1513" s="111" t="s">
        <v>2292</v>
      </c>
    </row>
    <row r="1514" spans="1:2" ht="15" x14ac:dyDescent="0.25">
      <c r="A1514" s="111">
        <v>40251400</v>
      </c>
      <c r="B1514" s="111" t="s">
        <v>2293</v>
      </c>
    </row>
    <row r="1515" spans="1:2" ht="15" x14ac:dyDescent="0.25">
      <c r="A1515" s="111">
        <v>40252000</v>
      </c>
      <c r="B1515" s="111" t="s">
        <v>2294</v>
      </c>
    </row>
    <row r="1516" spans="1:2" ht="15" x14ac:dyDescent="0.25">
      <c r="A1516" s="111">
        <v>40261200</v>
      </c>
      <c r="B1516" s="111" t="s">
        <v>2295</v>
      </c>
    </row>
    <row r="1517" spans="1:2" ht="15" x14ac:dyDescent="0.25">
      <c r="A1517" s="111">
        <v>40261400</v>
      </c>
      <c r="B1517" s="111" t="s">
        <v>2296</v>
      </c>
    </row>
    <row r="1518" spans="1:2" ht="15" x14ac:dyDescent="0.25">
      <c r="A1518" s="111">
        <v>40271000</v>
      </c>
      <c r="B1518" s="111" t="s">
        <v>2297</v>
      </c>
    </row>
    <row r="1519" spans="1:2" ht="15" x14ac:dyDescent="0.25">
      <c r="A1519" s="111">
        <v>40271100</v>
      </c>
      <c r="B1519" s="111" t="s">
        <v>2298</v>
      </c>
    </row>
    <row r="1520" spans="1:2" ht="15" x14ac:dyDescent="0.25">
      <c r="A1520" s="111">
        <v>40271200</v>
      </c>
      <c r="B1520" s="111" t="s">
        <v>2299</v>
      </c>
    </row>
    <row r="1521" spans="1:2" ht="15" x14ac:dyDescent="0.25">
      <c r="A1521" s="111">
        <v>40271201</v>
      </c>
      <c r="B1521" s="111" t="s">
        <v>2300</v>
      </c>
    </row>
    <row r="1522" spans="1:2" ht="15" x14ac:dyDescent="0.25">
      <c r="A1522" s="111">
        <v>40271300</v>
      </c>
      <c r="B1522" s="111" t="s">
        <v>2301</v>
      </c>
    </row>
    <row r="1523" spans="1:2" ht="15" x14ac:dyDescent="0.25">
      <c r="A1523" s="111">
        <v>40271400</v>
      </c>
      <c r="B1523" s="111" t="s">
        <v>2302</v>
      </c>
    </row>
    <row r="1524" spans="1:2" ht="15" x14ac:dyDescent="0.25">
      <c r="A1524" s="111">
        <v>40272000</v>
      </c>
      <c r="B1524" s="111" t="s">
        <v>2303</v>
      </c>
    </row>
    <row r="1525" spans="1:2" ht="15" x14ac:dyDescent="0.25">
      <c r="A1525" s="111">
        <v>40280000</v>
      </c>
      <c r="B1525" s="111" t="s">
        <v>2304</v>
      </c>
    </row>
    <row r="1526" spans="1:2" ht="15" x14ac:dyDescent="0.25">
      <c r="A1526" s="111">
        <v>40289900</v>
      </c>
      <c r="B1526" s="111" t="s">
        <v>2305</v>
      </c>
    </row>
    <row r="1527" spans="1:2" ht="15" x14ac:dyDescent="0.25">
      <c r="A1527" s="111">
        <v>40290000</v>
      </c>
      <c r="B1527" s="111" t="s">
        <v>2306</v>
      </c>
    </row>
    <row r="1528" spans="1:2" ht="15" x14ac:dyDescent="0.25">
      <c r="A1528" s="111">
        <v>40300100</v>
      </c>
      <c r="B1528" s="111" t="s">
        <v>2307</v>
      </c>
    </row>
    <row r="1529" spans="1:2" ht="15" x14ac:dyDescent="0.25">
      <c r="A1529" s="111">
        <v>40310000</v>
      </c>
      <c r="B1529" s="111" t="s">
        <v>2308</v>
      </c>
    </row>
    <row r="1530" spans="1:2" ht="15" x14ac:dyDescent="0.25">
      <c r="A1530" s="111">
        <v>40310100</v>
      </c>
      <c r="B1530" s="111" t="s">
        <v>2309</v>
      </c>
    </row>
    <row r="1531" spans="1:2" ht="15" x14ac:dyDescent="0.25">
      <c r="A1531" s="111">
        <v>40310200</v>
      </c>
      <c r="B1531" s="111" t="s">
        <v>2310</v>
      </c>
    </row>
    <row r="1532" spans="1:2" ht="15" x14ac:dyDescent="0.25">
      <c r="A1532" s="111">
        <v>40310250</v>
      </c>
      <c r="B1532" s="111" t="s">
        <v>2311</v>
      </c>
    </row>
    <row r="1533" spans="1:2" ht="15" x14ac:dyDescent="0.25">
      <c r="A1533" s="111">
        <v>40310300</v>
      </c>
      <c r="B1533" s="111" t="s">
        <v>2312</v>
      </c>
    </row>
    <row r="1534" spans="1:2" ht="15" x14ac:dyDescent="0.25">
      <c r="A1534" s="111">
        <v>40310400</v>
      </c>
      <c r="B1534" s="111" t="s">
        <v>2313</v>
      </c>
    </row>
    <row r="1535" spans="1:2" ht="15" x14ac:dyDescent="0.25">
      <c r="A1535" s="111">
        <v>40310500</v>
      </c>
      <c r="B1535" s="111" t="s">
        <v>2314</v>
      </c>
    </row>
    <row r="1536" spans="1:2" ht="15" x14ac:dyDescent="0.25">
      <c r="A1536" s="111">
        <v>40310600</v>
      </c>
      <c r="B1536" s="111" t="s">
        <v>2315</v>
      </c>
    </row>
    <row r="1537" spans="1:2" ht="15" x14ac:dyDescent="0.25">
      <c r="A1537" s="111">
        <v>40310700</v>
      </c>
      <c r="B1537" s="111" t="s">
        <v>2316</v>
      </c>
    </row>
    <row r="1538" spans="1:2" ht="15" x14ac:dyDescent="0.25">
      <c r="A1538" s="111">
        <v>40310800</v>
      </c>
      <c r="B1538" s="111" t="s">
        <v>2317</v>
      </c>
    </row>
    <row r="1539" spans="1:2" ht="15" x14ac:dyDescent="0.25">
      <c r="A1539" s="111">
        <v>40310900</v>
      </c>
      <c r="B1539" s="111" t="s">
        <v>2318</v>
      </c>
    </row>
    <row r="1540" spans="1:2" ht="15" x14ac:dyDescent="0.25">
      <c r="A1540" s="111">
        <v>40311600</v>
      </c>
      <c r="B1540" s="111" t="s">
        <v>2319</v>
      </c>
    </row>
    <row r="1541" spans="1:2" ht="15" x14ac:dyDescent="0.25">
      <c r="A1541" s="111">
        <v>40313000</v>
      </c>
      <c r="B1541" s="111" t="s">
        <v>2320</v>
      </c>
    </row>
    <row r="1542" spans="1:2" ht="15" x14ac:dyDescent="0.25">
      <c r="A1542" s="111">
        <v>40319900</v>
      </c>
      <c r="B1542" s="111" t="s">
        <v>2321</v>
      </c>
    </row>
    <row r="1543" spans="1:2" ht="15" x14ac:dyDescent="0.25">
      <c r="A1543" s="111">
        <v>40351100</v>
      </c>
      <c r="B1543" s="111" t="s">
        <v>2322</v>
      </c>
    </row>
    <row r="1544" spans="1:2" ht="15" x14ac:dyDescent="0.25">
      <c r="A1544" s="111">
        <v>40359900</v>
      </c>
      <c r="B1544" s="111" t="s">
        <v>2323</v>
      </c>
    </row>
    <row r="1545" spans="1:2" ht="15" x14ac:dyDescent="0.25">
      <c r="A1545" s="111">
        <v>40399999</v>
      </c>
      <c r="B1545" s="111" t="s">
        <v>2324</v>
      </c>
    </row>
    <row r="1546" spans="1:2" ht="15" x14ac:dyDescent="0.25">
      <c r="A1546" s="111">
        <v>40999999</v>
      </c>
      <c r="B1546" s="111" t="s">
        <v>2325</v>
      </c>
    </row>
    <row r="1547" spans="1:2" ht="15" x14ac:dyDescent="0.25">
      <c r="A1547" s="111">
        <v>45000000</v>
      </c>
      <c r="B1547" s="111" t="s">
        <v>2326</v>
      </c>
    </row>
    <row r="1548" spans="1:2" ht="15" x14ac:dyDescent="0.25">
      <c r="A1548" s="111">
        <v>45000001</v>
      </c>
      <c r="B1548" s="111" t="s">
        <v>2327</v>
      </c>
    </row>
    <row r="1549" spans="1:2" ht="15" x14ac:dyDescent="0.25">
      <c r="A1549" s="111">
        <v>45000002</v>
      </c>
      <c r="B1549" s="111" t="s">
        <v>2328</v>
      </c>
    </row>
    <row r="1550" spans="1:2" ht="15" x14ac:dyDescent="0.25">
      <c r="A1550" s="111">
        <v>50100000</v>
      </c>
      <c r="B1550" s="111" t="s">
        <v>2329</v>
      </c>
    </row>
    <row r="1551" spans="1:2" ht="15" x14ac:dyDescent="0.25">
      <c r="A1551" s="111">
        <v>50100001</v>
      </c>
      <c r="B1551" s="111" t="s">
        <v>2330</v>
      </c>
    </row>
    <row r="1552" spans="1:2" ht="15" x14ac:dyDescent="0.25">
      <c r="A1552" s="111">
        <v>50100002</v>
      </c>
      <c r="B1552" s="111" t="s">
        <v>2331</v>
      </c>
    </row>
    <row r="1553" spans="1:2" ht="15" x14ac:dyDescent="0.25">
      <c r="A1553" s="111">
        <v>50101100</v>
      </c>
      <c r="B1553" s="111" t="s">
        <v>2332</v>
      </c>
    </row>
    <row r="1554" spans="1:2" ht="15" x14ac:dyDescent="0.25">
      <c r="A1554" s="111">
        <v>50101105</v>
      </c>
      <c r="B1554" s="111" t="s">
        <v>2333</v>
      </c>
    </row>
    <row r="1555" spans="1:2" ht="15" x14ac:dyDescent="0.25">
      <c r="A1555" s="111">
        <v>50101200</v>
      </c>
      <c r="B1555" s="111" t="s">
        <v>2334</v>
      </c>
    </row>
    <row r="1556" spans="1:2" ht="15" x14ac:dyDescent="0.25">
      <c r="A1556" s="111">
        <v>50101205</v>
      </c>
      <c r="B1556" s="111" t="s">
        <v>2335</v>
      </c>
    </row>
    <row r="1557" spans="1:2" ht="15" x14ac:dyDescent="0.25">
      <c r="A1557" s="111">
        <v>50101210</v>
      </c>
      <c r="B1557" s="111" t="s">
        <v>2336</v>
      </c>
    </row>
    <row r="1558" spans="1:2" ht="15" x14ac:dyDescent="0.25">
      <c r="A1558" s="111">
        <v>50101215</v>
      </c>
      <c r="B1558" s="111" t="s">
        <v>2337</v>
      </c>
    </row>
    <row r="1559" spans="1:2" ht="15" x14ac:dyDescent="0.25">
      <c r="A1559" s="111">
        <v>50101300</v>
      </c>
      <c r="B1559" s="111" t="s">
        <v>2338</v>
      </c>
    </row>
    <row r="1560" spans="1:2" ht="15" x14ac:dyDescent="0.25">
      <c r="A1560" s="111">
        <v>50101305</v>
      </c>
      <c r="B1560" s="111" t="s">
        <v>2339</v>
      </c>
    </row>
    <row r="1561" spans="1:2" ht="15" x14ac:dyDescent="0.25">
      <c r="A1561" s="111">
        <v>50101400</v>
      </c>
      <c r="B1561" s="111" t="s">
        <v>2340</v>
      </c>
    </row>
    <row r="1562" spans="1:2" ht="15" x14ac:dyDescent="0.25">
      <c r="A1562" s="111">
        <v>50101405</v>
      </c>
      <c r="B1562" s="111" t="s">
        <v>2341</v>
      </c>
    </row>
    <row r="1563" spans="1:2" ht="15" x14ac:dyDescent="0.25">
      <c r="A1563" s="111">
        <v>50101410</v>
      </c>
      <c r="B1563" s="111" t="s">
        <v>2342</v>
      </c>
    </row>
    <row r="1564" spans="1:2" ht="15" x14ac:dyDescent="0.25">
      <c r="A1564" s="111">
        <v>50101415</v>
      </c>
      <c r="B1564" s="111" t="s">
        <v>2343</v>
      </c>
    </row>
    <row r="1565" spans="1:2" ht="15" x14ac:dyDescent="0.25">
      <c r="A1565" s="111">
        <v>50101420</v>
      </c>
      <c r="B1565" s="111" t="s">
        <v>2344</v>
      </c>
    </row>
    <row r="1566" spans="1:2" ht="15" x14ac:dyDescent="0.25">
      <c r="A1566" s="111">
        <v>50101425</v>
      </c>
      <c r="B1566" s="111" t="s">
        <v>2345</v>
      </c>
    </row>
    <row r="1567" spans="1:2" ht="15" x14ac:dyDescent="0.25">
      <c r="A1567" s="111">
        <v>50101500</v>
      </c>
      <c r="B1567" s="111" t="s">
        <v>2346</v>
      </c>
    </row>
    <row r="1568" spans="1:2" ht="15" x14ac:dyDescent="0.25">
      <c r="A1568" s="111">
        <v>50101505</v>
      </c>
      <c r="B1568" s="111" t="s">
        <v>2347</v>
      </c>
    </row>
    <row r="1569" spans="1:2" ht="15" x14ac:dyDescent="0.25">
      <c r="A1569" s="111">
        <v>50101510</v>
      </c>
      <c r="B1569" s="111" t="s">
        <v>2348</v>
      </c>
    </row>
    <row r="1570" spans="1:2" ht="15" x14ac:dyDescent="0.25">
      <c r="A1570" s="111">
        <v>50101515</v>
      </c>
      <c r="B1570" s="111" t="s">
        <v>2349</v>
      </c>
    </row>
    <row r="1571" spans="1:2" ht="15" x14ac:dyDescent="0.25">
      <c r="A1571" s="111">
        <v>50101520</v>
      </c>
      <c r="B1571" s="111" t="s">
        <v>2350</v>
      </c>
    </row>
    <row r="1572" spans="1:2" ht="15" x14ac:dyDescent="0.25">
      <c r="A1572" s="111">
        <v>50101600</v>
      </c>
      <c r="B1572" s="111" t="s">
        <v>2351</v>
      </c>
    </row>
    <row r="1573" spans="1:2" ht="15" x14ac:dyDescent="0.25">
      <c r="A1573" s="111">
        <v>50101601</v>
      </c>
      <c r="B1573" s="111" t="s">
        <v>2352</v>
      </c>
    </row>
    <row r="1574" spans="1:2" ht="15" x14ac:dyDescent="0.25">
      <c r="A1574" s="111">
        <v>50102100</v>
      </c>
      <c r="B1574" s="111" t="s">
        <v>2353</v>
      </c>
    </row>
    <row r="1575" spans="1:2" ht="15" x14ac:dyDescent="0.25">
      <c r="A1575" s="111">
        <v>50102105</v>
      </c>
      <c r="B1575" s="111" t="s">
        <v>2354</v>
      </c>
    </row>
    <row r="1576" spans="1:2" ht="15" x14ac:dyDescent="0.25">
      <c r="A1576" s="111">
        <v>50102110</v>
      </c>
      <c r="B1576" s="111" t="s">
        <v>2355</v>
      </c>
    </row>
    <row r="1577" spans="1:2" ht="15" x14ac:dyDescent="0.25">
      <c r="A1577" s="111">
        <v>50102115</v>
      </c>
      <c r="B1577" s="111" t="s">
        <v>2356</v>
      </c>
    </row>
    <row r="1578" spans="1:2" ht="15" x14ac:dyDescent="0.25">
      <c r="A1578" s="111">
        <v>50102120</v>
      </c>
      <c r="B1578" s="111" t="s">
        <v>2357</v>
      </c>
    </row>
    <row r="1579" spans="1:2" ht="15" x14ac:dyDescent="0.25">
      <c r="A1579" s="111">
        <v>50102125</v>
      </c>
      <c r="B1579" s="111" t="s">
        <v>2358</v>
      </c>
    </row>
    <row r="1580" spans="1:2" ht="15" x14ac:dyDescent="0.25">
      <c r="A1580" s="111">
        <v>50102130</v>
      </c>
      <c r="B1580" s="111" t="s">
        <v>2359</v>
      </c>
    </row>
    <row r="1581" spans="1:2" ht="15" x14ac:dyDescent="0.25">
      <c r="A1581" s="111">
        <v>50102135</v>
      </c>
      <c r="B1581" s="111" t="s">
        <v>2360</v>
      </c>
    </row>
    <row r="1582" spans="1:2" ht="15" x14ac:dyDescent="0.25">
      <c r="A1582" s="111">
        <v>50102200</v>
      </c>
      <c r="B1582" s="111" t="s">
        <v>2361</v>
      </c>
    </row>
    <row r="1583" spans="1:2" ht="15" x14ac:dyDescent="0.25">
      <c r="A1583" s="111">
        <v>50102205</v>
      </c>
      <c r="B1583" s="111" t="s">
        <v>2362</v>
      </c>
    </row>
    <row r="1584" spans="1:2" ht="15" x14ac:dyDescent="0.25">
      <c r="A1584" s="111">
        <v>50102210</v>
      </c>
      <c r="B1584" s="111" t="s">
        <v>2363</v>
      </c>
    </row>
    <row r="1585" spans="1:2" ht="15" x14ac:dyDescent="0.25">
      <c r="A1585" s="111">
        <v>50102215</v>
      </c>
      <c r="B1585" s="111" t="s">
        <v>2364</v>
      </c>
    </row>
    <row r="1586" spans="1:2" ht="15" x14ac:dyDescent="0.25">
      <c r="A1586" s="111">
        <v>50102300</v>
      </c>
      <c r="B1586" s="111" t="s">
        <v>2365</v>
      </c>
    </row>
    <row r="1587" spans="1:2" ht="15" x14ac:dyDescent="0.25">
      <c r="A1587" s="111">
        <v>50102305</v>
      </c>
      <c r="B1587" s="111" t="s">
        <v>2366</v>
      </c>
    </row>
    <row r="1588" spans="1:2" ht="15" x14ac:dyDescent="0.25">
      <c r="A1588" s="111">
        <v>50102310</v>
      </c>
      <c r="B1588" s="111" t="s">
        <v>2367</v>
      </c>
    </row>
    <row r="1589" spans="1:2" ht="15" x14ac:dyDescent="0.25">
      <c r="A1589" s="111">
        <v>50102315</v>
      </c>
      <c r="B1589" s="111" t="s">
        <v>2368</v>
      </c>
    </row>
    <row r="1590" spans="1:2" ht="15" x14ac:dyDescent="0.25">
      <c r="A1590" s="111">
        <v>50102400</v>
      </c>
      <c r="B1590" s="111" t="s">
        <v>2369</v>
      </c>
    </row>
    <row r="1591" spans="1:2" ht="15" x14ac:dyDescent="0.25">
      <c r="A1591" s="111">
        <v>50102405</v>
      </c>
      <c r="B1591" s="111" t="s">
        <v>2370</v>
      </c>
    </row>
    <row r="1592" spans="1:2" ht="15" x14ac:dyDescent="0.25">
      <c r="A1592" s="111">
        <v>50102410</v>
      </c>
      <c r="B1592" s="111" t="s">
        <v>2371</v>
      </c>
    </row>
    <row r="1593" spans="1:2" ht="15" x14ac:dyDescent="0.25">
      <c r="A1593" s="111">
        <v>50102415</v>
      </c>
      <c r="B1593" s="111" t="s">
        <v>2372</v>
      </c>
    </row>
    <row r="1594" spans="1:2" ht="15" x14ac:dyDescent="0.25">
      <c r="A1594" s="111">
        <v>50102420</v>
      </c>
      <c r="B1594" s="111" t="s">
        <v>2373</v>
      </c>
    </row>
    <row r="1595" spans="1:2" ht="15" x14ac:dyDescent="0.25">
      <c r="A1595" s="111">
        <v>50102425</v>
      </c>
      <c r="B1595" s="111" t="s">
        <v>2374</v>
      </c>
    </row>
    <row r="1596" spans="1:2" ht="15" x14ac:dyDescent="0.25">
      <c r="A1596" s="111">
        <v>50102430</v>
      </c>
      <c r="B1596" s="111" t="s">
        <v>2375</v>
      </c>
    </row>
    <row r="1597" spans="1:2" ht="15" x14ac:dyDescent="0.25">
      <c r="A1597" s="111">
        <v>50102435</v>
      </c>
      <c r="B1597" s="111" t="s">
        <v>2376</v>
      </c>
    </row>
    <row r="1598" spans="1:2" ht="15" x14ac:dyDescent="0.25">
      <c r="A1598" s="111">
        <v>50102440</v>
      </c>
      <c r="B1598" s="111" t="s">
        <v>2377</v>
      </c>
    </row>
    <row r="1599" spans="1:2" ht="15" x14ac:dyDescent="0.25">
      <c r="A1599" s="111">
        <v>50102600</v>
      </c>
      <c r="B1599" s="111" t="s">
        <v>2378</v>
      </c>
    </row>
    <row r="1600" spans="1:2" ht="15" x14ac:dyDescent="0.25">
      <c r="A1600" s="111">
        <v>50109900</v>
      </c>
      <c r="B1600" s="111" t="s">
        <v>2379</v>
      </c>
    </row>
    <row r="1601" spans="1:2" ht="15" x14ac:dyDescent="0.25">
      <c r="A1601" s="111">
        <v>50110000</v>
      </c>
      <c r="B1601" s="111" t="s">
        <v>2380</v>
      </c>
    </row>
    <row r="1602" spans="1:2" ht="15" x14ac:dyDescent="0.25">
      <c r="A1602" s="111">
        <v>50111100</v>
      </c>
      <c r="B1602" s="111" t="s">
        <v>2381</v>
      </c>
    </row>
    <row r="1603" spans="1:2" ht="15" x14ac:dyDescent="0.25">
      <c r="A1603" s="111">
        <v>50111105</v>
      </c>
      <c r="B1603" s="111" t="s">
        <v>2382</v>
      </c>
    </row>
    <row r="1604" spans="1:2" ht="15" x14ac:dyDescent="0.25">
      <c r="A1604" s="111">
        <v>50111200</v>
      </c>
      <c r="B1604" s="111" t="s">
        <v>2383</v>
      </c>
    </row>
    <row r="1605" spans="1:2" ht="15" x14ac:dyDescent="0.25">
      <c r="A1605" s="111">
        <v>50111205</v>
      </c>
      <c r="B1605" s="111" t="s">
        <v>2384</v>
      </c>
    </row>
    <row r="1606" spans="1:2" ht="15" x14ac:dyDescent="0.25">
      <c r="A1606" s="111">
        <v>50111210</v>
      </c>
      <c r="B1606" s="111" t="s">
        <v>2385</v>
      </c>
    </row>
    <row r="1607" spans="1:2" ht="15" x14ac:dyDescent="0.25">
      <c r="A1607" s="111">
        <v>50111215</v>
      </c>
      <c r="B1607" s="111" t="s">
        <v>2386</v>
      </c>
    </row>
    <row r="1608" spans="1:2" ht="15" x14ac:dyDescent="0.25">
      <c r="A1608" s="111">
        <v>50111300</v>
      </c>
      <c r="B1608" s="111" t="s">
        <v>2387</v>
      </c>
    </row>
    <row r="1609" spans="1:2" ht="15" x14ac:dyDescent="0.25">
      <c r="A1609" s="111">
        <v>50111305</v>
      </c>
      <c r="B1609" s="111" t="s">
        <v>2388</v>
      </c>
    </row>
    <row r="1610" spans="1:2" ht="15" x14ac:dyDescent="0.25">
      <c r="A1610" s="111">
        <v>50111400</v>
      </c>
      <c r="B1610" s="111" t="s">
        <v>2389</v>
      </c>
    </row>
    <row r="1611" spans="1:2" ht="15" x14ac:dyDescent="0.25">
      <c r="A1611" s="111">
        <v>50111405</v>
      </c>
      <c r="B1611" s="111" t="s">
        <v>2390</v>
      </c>
    </row>
    <row r="1612" spans="1:2" ht="15" x14ac:dyDescent="0.25">
      <c r="A1612" s="111">
        <v>50111410</v>
      </c>
      <c r="B1612" s="111" t="s">
        <v>2391</v>
      </c>
    </row>
    <row r="1613" spans="1:2" ht="15" x14ac:dyDescent="0.25">
      <c r="A1613" s="111">
        <v>50111415</v>
      </c>
      <c r="B1613" s="111" t="s">
        <v>2392</v>
      </c>
    </row>
    <row r="1614" spans="1:2" ht="15" x14ac:dyDescent="0.25">
      <c r="A1614" s="111">
        <v>50111420</v>
      </c>
      <c r="B1614" s="111" t="s">
        <v>2393</v>
      </c>
    </row>
    <row r="1615" spans="1:2" ht="15" x14ac:dyDescent="0.25">
      <c r="A1615" s="111">
        <v>50111425</v>
      </c>
      <c r="B1615" s="111" t="s">
        <v>2394</v>
      </c>
    </row>
    <row r="1616" spans="1:2" ht="15" x14ac:dyDescent="0.25">
      <c r="A1616" s="111">
        <v>50111500</v>
      </c>
      <c r="B1616" s="111" t="s">
        <v>2395</v>
      </c>
    </row>
    <row r="1617" spans="1:2" ht="15" x14ac:dyDescent="0.25">
      <c r="A1617" s="111">
        <v>50111505</v>
      </c>
      <c r="B1617" s="111" t="s">
        <v>2396</v>
      </c>
    </row>
    <row r="1618" spans="1:2" ht="15" x14ac:dyDescent="0.25">
      <c r="A1618" s="111">
        <v>50111510</v>
      </c>
      <c r="B1618" s="111" t="s">
        <v>2397</v>
      </c>
    </row>
    <row r="1619" spans="1:2" ht="15" x14ac:dyDescent="0.25">
      <c r="A1619" s="111">
        <v>50111515</v>
      </c>
      <c r="B1619" s="111" t="s">
        <v>2398</v>
      </c>
    </row>
    <row r="1620" spans="1:2" ht="15" x14ac:dyDescent="0.25">
      <c r="A1620" s="111">
        <v>50111520</v>
      </c>
      <c r="B1620" s="111" t="s">
        <v>2399</v>
      </c>
    </row>
    <row r="1621" spans="1:2" ht="15" x14ac:dyDescent="0.25">
      <c r="A1621" s="111">
        <v>50111600</v>
      </c>
      <c r="B1621" s="111" t="s">
        <v>2400</v>
      </c>
    </row>
    <row r="1622" spans="1:2" ht="15" x14ac:dyDescent="0.25">
      <c r="A1622" s="111">
        <v>50112100</v>
      </c>
      <c r="B1622" s="111" t="s">
        <v>2401</v>
      </c>
    </row>
    <row r="1623" spans="1:2" ht="15" x14ac:dyDescent="0.25">
      <c r="A1623" s="111">
        <v>50112105</v>
      </c>
      <c r="B1623" s="111" t="s">
        <v>2402</v>
      </c>
    </row>
    <row r="1624" spans="1:2" ht="15" x14ac:dyDescent="0.25">
      <c r="A1624" s="111">
        <v>50112110</v>
      </c>
      <c r="B1624" s="111" t="s">
        <v>2403</v>
      </c>
    </row>
    <row r="1625" spans="1:2" ht="15" x14ac:dyDescent="0.25">
      <c r="A1625" s="111">
        <v>50112115</v>
      </c>
      <c r="B1625" s="111" t="s">
        <v>2404</v>
      </c>
    </row>
    <row r="1626" spans="1:2" ht="15" x14ac:dyDescent="0.25">
      <c r="A1626" s="111">
        <v>50112120</v>
      </c>
      <c r="B1626" s="111" t="s">
        <v>2405</v>
      </c>
    </row>
    <row r="1627" spans="1:2" ht="15" x14ac:dyDescent="0.25">
      <c r="A1627" s="111">
        <v>50112125</v>
      </c>
      <c r="B1627" s="111" t="s">
        <v>2406</v>
      </c>
    </row>
    <row r="1628" spans="1:2" ht="15" x14ac:dyDescent="0.25">
      <c r="A1628" s="111">
        <v>50112130</v>
      </c>
      <c r="B1628" s="111" t="s">
        <v>2407</v>
      </c>
    </row>
    <row r="1629" spans="1:2" ht="15" x14ac:dyDescent="0.25">
      <c r="A1629" s="111">
        <v>50112135</v>
      </c>
      <c r="B1629" s="111" t="s">
        <v>2408</v>
      </c>
    </row>
    <row r="1630" spans="1:2" ht="15" x14ac:dyDescent="0.25">
      <c r="A1630" s="111">
        <v>50112200</v>
      </c>
      <c r="B1630" s="111" t="s">
        <v>2409</v>
      </c>
    </row>
    <row r="1631" spans="1:2" ht="15" x14ac:dyDescent="0.25">
      <c r="A1631" s="111">
        <v>50112205</v>
      </c>
      <c r="B1631" s="111" t="s">
        <v>2410</v>
      </c>
    </row>
    <row r="1632" spans="1:2" ht="15" x14ac:dyDescent="0.25">
      <c r="A1632" s="111">
        <v>50112210</v>
      </c>
      <c r="B1632" s="111" t="s">
        <v>2411</v>
      </c>
    </row>
    <row r="1633" spans="1:2" ht="15" x14ac:dyDescent="0.25">
      <c r="A1633" s="111">
        <v>50112215</v>
      </c>
      <c r="B1633" s="111" t="s">
        <v>2412</v>
      </c>
    </row>
    <row r="1634" spans="1:2" ht="15" x14ac:dyDescent="0.25">
      <c r="A1634" s="111">
        <v>50112300</v>
      </c>
      <c r="B1634" s="111" t="s">
        <v>2413</v>
      </c>
    </row>
    <row r="1635" spans="1:2" ht="15" x14ac:dyDescent="0.25">
      <c r="A1635" s="111">
        <v>50112305</v>
      </c>
      <c r="B1635" s="111" t="s">
        <v>2414</v>
      </c>
    </row>
    <row r="1636" spans="1:2" ht="15" x14ac:dyDescent="0.25">
      <c r="A1636" s="111">
        <v>50112310</v>
      </c>
      <c r="B1636" s="111" t="s">
        <v>2415</v>
      </c>
    </row>
    <row r="1637" spans="1:2" ht="15" x14ac:dyDescent="0.25">
      <c r="A1637" s="111">
        <v>50112315</v>
      </c>
      <c r="B1637" s="111" t="s">
        <v>2416</v>
      </c>
    </row>
    <row r="1638" spans="1:2" ht="15" x14ac:dyDescent="0.25">
      <c r="A1638" s="111">
        <v>50112400</v>
      </c>
      <c r="B1638" s="111" t="s">
        <v>2417</v>
      </c>
    </row>
    <row r="1639" spans="1:2" ht="15" x14ac:dyDescent="0.25">
      <c r="A1639" s="111">
        <v>50112405</v>
      </c>
      <c r="B1639" s="111" t="s">
        <v>2418</v>
      </c>
    </row>
    <row r="1640" spans="1:2" ht="15" x14ac:dyDescent="0.25">
      <c r="A1640" s="111">
        <v>50112410</v>
      </c>
      <c r="B1640" s="111" t="s">
        <v>2419</v>
      </c>
    </row>
    <row r="1641" spans="1:2" ht="15" x14ac:dyDescent="0.25">
      <c r="A1641" s="111">
        <v>50112415</v>
      </c>
      <c r="B1641" s="111" t="s">
        <v>2420</v>
      </c>
    </row>
    <row r="1642" spans="1:2" ht="15" x14ac:dyDescent="0.25">
      <c r="A1642" s="111">
        <v>50112420</v>
      </c>
      <c r="B1642" s="111" t="s">
        <v>2421</v>
      </c>
    </row>
    <row r="1643" spans="1:2" ht="15" x14ac:dyDescent="0.25">
      <c r="A1643" s="111">
        <v>50112425</v>
      </c>
      <c r="B1643" s="111" t="s">
        <v>2422</v>
      </c>
    </row>
    <row r="1644" spans="1:2" ht="15" x14ac:dyDescent="0.25">
      <c r="A1644" s="111">
        <v>50112430</v>
      </c>
      <c r="B1644" s="111" t="s">
        <v>2423</v>
      </c>
    </row>
    <row r="1645" spans="1:2" ht="15" x14ac:dyDescent="0.25">
      <c r="A1645" s="111">
        <v>50112435</v>
      </c>
      <c r="B1645" s="111" t="s">
        <v>2424</v>
      </c>
    </row>
    <row r="1646" spans="1:2" ht="15" x14ac:dyDescent="0.25">
      <c r="A1646" s="111">
        <v>50112440</v>
      </c>
      <c r="B1646" s="111" t="s">
        <v>2425</v>
      </c>
    </row>
    <row r="1647" spans="1:2" ht="15" x14ac:dyDescent="0.25">
      <c r="A1647" s="111">
        <v>50112600</v>
      </c>
      <c r="B1647" s="111" t="s">
        <v>2426</v>
      </c>
    </row>
    <row r="1648" spans="1:2" ht="15" x14ac:dyDescent="0.25">
      <c r="A1648" s="111">
        <v>50119900</v>
      </c>
      <c r="B1648" s="111" t="s">
        <v>2427</v>
      </c>
    </row>
    <row r="1649" spans="1:2" ht="15" x14ac:dyDescent="0.25">
      <c r="A1649" s="111">
        <v>50120000</v>
      </c>
      <c r="B1649" s="111" t="s">
        <v>2428</v>
      </c>
    </row>
    <row r="1650" spans="1:2" ht="15" x14ac:dyDescent="0.25">
      <c r="A1650" s="111">
        <v>50121100</v>
      </c>
      <c r="B1650" s="111" t="s">
        <v>2429</v>
      </c>
    </row>
    <row r="1651" spans="1:2" ht="15" x14ac:dyDescent="0.25">
      <c r="A1651" s="111">
        <v>50121105</v>
      </c>
      <c r="B1651" s="111" t="s">
        <v>2430</v>
      </c>
    </row>
    <row r="1652" spans="1:2" ht="15" x14ac:dyDescent="0.25">
      <c r="A1652" s="111">
        <v>50121200</v>
      </c>
      <c r="B1652" s="111" t="s">
        <v>2431</v>
      </c>
    </row>
    <row r="1653" spans="1:2" ht="15" x14ac:dyDescent="0.25">
      <c r="A1653" s="111">
        <v>50121205</v>
      </c>
      <c r="B1653" s="111" t="s">
        <v>2432</v>
      </c>
    </row>
    <row r="1654" spans="1:2" ht="15" x14ac:dyDescent="0.25">
      <c r="A1654" s="111">
        <v>50121210</v>
      </c>
      <c r="B1654" s="111" t="s">
        <v>2433</v>
      </c>
    </row>
    <row r="1655" spans="1:2" ht="15" x14ac:dyDescent="0.25">
      <c r="A1655" s="111">
        <v>50121215</v>
      </c>
      <c r="B1655" s="111" t="s">
        <v>2434</v>
      </c>
    </row>
    <row r="1656" spans="1:2" ht="15" x14ac:dyDescent="0.25">
      <c r="A1656" s="111">
        <v>50121300</v>
      </c>
      <c r="B1656" s="111" t="s">
        <v>2435</v>
      </c>
    </row>
    <row r="1657" spans="1:2" ht="15" x14ac:dyDescent="0.25">
      <c r="A1657" s="111">
        <v>50121305</v>
      </c>
      <c r="B1657" s="111" t="s">
        <v>2436</v>
      </c>
    </row>
    <row r="1658" spans="1:2" ht="15" x14ac:dyDescent="0.25">
      <c r="A1658" s="111">
        <v>50121400</v>
      </c>
      <c r="B1658" s="111" t="s">
        <v>2437</v>
      </c>
    </row>
    <row r="1659" spans="1:2" ht="15" x14ac:dyDescent="0.25">
      <c r="A1659" s="111">
        <v>50121405</v>
      </c>
      <c r="B1659" s="111" t="s">
        <v>2438</v>
      </c>
    </row>
    <row r="1660" spans="1:2" ht="15" x14ac:dyDescent="0.25">
      <c r="A1660" s="111">
        <v>50121410</v>
      </c>
      <c r="B1660" s="111" t="s">
        <v>2439</v>
      </c>
    </row>
    <row r="1661" spans="1:2" ht="15" x14ac:dyDescent="0.25">
      <c r="A1661" s="111">
        <v>50121415</v>
      </c>
      <c r="B1661" s="111" t="s">
        <v>2440</v>
      </c>
    </row>
    <row r="1662" spans="1:2" ht="15" x14ac:dyDescent="0.25">
      <c r="A1662" s="111">
        <v>50121420</v>
      </c>
      <c r="B1662" s="111" t="s">
        <v>2441</v>
      </c>
    </row>
    <row r="1663" spans="1:2" ht="15" x14ac:dyDescent="0.25">
      <c r="A1663" s="111">
        <v>50121425</v>
      </c>
      <c r="B1663" s="111" t="s">
        <v>2442</v>
      </c>
    </row>
    <row r="1664" spans="1:2" ht="15" x14ac:dyDescent="0.25">
      <c r="A1664" s="111">
        <v>50121500</v>
      </c>
      <c r="B1664" s="111" t="s">
        <v>2443</v>
      </c>
    </row>
    <row r="1665" spans="1:2" ht="15" x14ac:dyDescent="0.25">
      <c r="A1665" s="111">
        <v>50121505</v>
      </c>
      <c r="B1665" s="111" t="s">
        <v>2444</v>
      </c>
    </row>
    <row r="1666" spans="1:2" ht="15" x14ac:dyDescent="0.25">
      <c r="A1666" s="111">
        <v>50121510</v>
      </c>
      <c r="B1666" s="111" t="s">
        <v>2445</v>
      </c>
    </row>
    <row r="1667" spans="1:2" ht="15" x14ac:dyDescent="0.25">
      <c r="A1667" s="111">
        <v>50121515</v>
      </c>
      <c r="B1667" s="111" t="s">
        <v>2446</v>
      </c>
    </row>
    <row r="1668" spans="1:2" ht="15" x14ac:dyDescent="0.25">
      <c r="A1668" s="111">
        <v>50121520</v>
      </c>
      <c r="B1668" s="111" t="s">
        <v>2447</v>
      </c>
    </row>
    <row r="1669" spans="1:2" ht="15" x14ac:dyDescent="0.25">
      <c r="A1669" s="111">
        <v>50121600</v>
      </c>
      <c r="B1669" s="111" t="s">
        <v>2448</v>
      </c>
    </row>
    <row r="1670" spans="1:2" ht="15" x14ac:dyDescent="0.25">
      <c r="A1670" s="111">
        <v>50122100</v>
      </c>
      <c r="B1670" s="111" t="s">
        <v>2449</v>
      </c>
    </row>
    <row r="1671" spans="1:2" ht="15" x14ac:dyDescent="0.25">
      <c r="A1671" s="111">
        <v>50122105</v>
      </c>
      <c r="B1671" s="111" t="s">
        <v>2450</v>
      </c>
    </row>
    <row r="1672" spans="1:2" ht="15" x14ac:dyDescent="0.25">
      <c r="A1672" s="111">
        <v>50122110</v>
      </c>
      <c r="B1672" s="111" t="s">
        <v>2451</v>
      </c>
    </row>
    <row r="1673" spans="1:2" ht="15" x14ac:dyDescent="0.25">
      <c r="A1673" s="111">
        <v>50122115</v>
      </c>
      <c r="B1673" s="111" t="s">
        <v>2452</v>
      </c>
    </row>
    <row r="1674" spans="1:2" ht="15" x14ac:dyDescent="0.25">
      <c r="A1674" s="111">
        <v>50122120</v>
      </c>
      <c r="B1674" s="111" t="s">
        <v>2453</v>
      </c>
    </row>
    <row r="1675" spans="1:2" ht="15" x14ac:dyDescent="0.25">
      <c r="A1675" s="111">
        <v>50122125</v>
      </c>
      <c r="B1675" s="111" t="s">
        <v>2454</v>
      </c>
    </row>
    <row r="1676" spans="1:2" ht="15" x14ac:dyDescent="0.25">
      <c r="A1676" s="111">
        <v>50122130</v>
      </c>
      <c r="B1676" s="111" t="s">
        <v>2455</v>
      </c>
    </row>
    <row r="1677" spans="1:2" ht="15" x14ac:dyDescent="0.25">
      <c r="A1677" s="111">
        <v>50122135</v>
      </c>
      <c r="B1677" s="111" t="s">
        <v>2456</v>
      </c>
    </row>
    <row r="1678" spans="1:2" ht="15" x14ac:dyDescent="0.25">
      <c r="A1678" s="111">
        <v>50122200</v>
      </c>
      <c r="B1678" s="111" t="s">
        <v>2457</v>
      </c>
    </row>
    <row r="1679" spans="1:2" ht="15" x14ac:dyDescent="0.25">
      <c r="A1679" s="111">
        <v>50122205</v>
      </c>
      <c r="B1679" s="111" t="s">
        <v>2458</v>
      </c>
    </row>
    <row r="1680" spans="1:2" ht="15" x14ac:dyDescent="0.25">
      <c r="A1680" s="111">
        <v>50122210</v>
      </c>
      <c r="B1680" s="111" t="s">
        <v>2459</v>
      </c>
    </row>
    <row r="1681" spans="1:2" ht="15" x14ac:dyDescent="0.25">
      <c r="A1681" s="111">
        <v>50122215</v>
      </c>
      <c r="B1681" s="111" t="s">
        <v>2460</v>
      </c>
    </row>
    <row r="1682" spans="1:2" ht="15" x14ac:dyDescent="0.25">
      <c r="A1682" s="111">
        <v>50122300</v>
      </c>
      <c r="B1682" s="111" t="s">
        <v>2461</v>
      </c>
    </row>
    <row r="1683" spans="1:2" ht="15" x14ac:dyDescent="0.25">
      <c r="A1683" s="111">
        <v>50122305</v>
      </c>
      <c r="B1683" s="111" t="s">
        <v>2462</v>
      </c>
    </row>
    <row r="1684" spans="1:2" ht="15" x14ac:dyDescent="0.25">
      <c r="A1684" s="111">
        <v>50122310</v>
      </c>
      <c r="B1684" s="111" t="s">
        <v>2463</v>
      </c>
    </row>
    <row r="1685" spans="1:2" ht="15" x14ac:dyDescent="0.25">
      <c r="A1685" s="111">
        <v>50122315</v>
      </c>
      <c r="B1685" s="111" t="s">
        <v>2464</v>
      </c>
    </row>
    <row r="1686" spans="1:2" ht="15" x14ac:dyDescent="0.25">
      <c r="A1686" s="111">
        <v>50122400</v>
      </c>
      <c r="B1686" s="111" t="s">
        <v>2465</v>
      </c>
    </row>
    <row r="1687" spans="1:2" ht="15" x14ac:dyDescent="0.25">
      <c r="A1687" s="111">
        <v>50122405</v>
      </c>
      <c r="B1687" s="111" t="s">
        <v>2466</v>
      </c>
    </row>
    <row r="1688" spans="1:2" ht="15" x14ac:dyDescent="0.25">
      <c r="A1688" s="111">
        <v>50122410</v>
      </c>
      <c r="B1688" s="111" t="s">
        <v>2467</v>
      </c>
    </row>
    <row r="1689" spans="1:2" ht="15" x14ac:dyDescent="0.25">
      <c r="A1689" s="111">
        <v>50122415</v>
      </c>
      <c r="B1689" s="111" t="s">
        <v>2468</v>
      </c>
    </row>
    <row r="1690" spans="1:2" ht="15" x14ac:dyDescent="0.25">
      <c r="A1690" s="111">
        <v>50122420</v>
      </c>
      <c r="B1690" s="111" t="s">
        <v>2469</v>
      </c>
    </row>
    <row r="1691" spans="1:2" ht="15" x14ac:dyDescent="0.25">
      <c r="A1691" s="111">
        <v>50122425</v>
      </c>
      <c r="B1691" s="111" t="s">
        <v>2470</v>
      </c>
    </row>
    <row r="1692" spans="1:2" ht="15" x14ac:dyDescent="0.25">
      <c r="A1692" s="111">
        <v>50122430</v>
      </c>
      <c r="B1692" s="111" t="s">
        <v>2471</v>
      </c>
    </row>
    <row r="1693" spans="1:2" ht="15" x14ac:dyDescent="0.25">
      <c r="A1693" s="111">
        <v>50122435</v>
      </c>
      <c r="B1693" s="111" t="s">
        <v>2472</v>
      </c>
    </row>
    <row r="1694" spans="1:2" ht="15" x14ac:dyDescent="0.25">
      <c r="A1694" s="111">
        <v>50122440</v>
      </c>
      <c r="B1694" s="111" t="s">
        <v>2473</v>
      </c>
    </row>
    <row r="1695" spans="1:2" ht="15" x14ac:dyDescent="0.25">
      <c r="A1695" s="111">
        <v>50122600</v>
      </c>
      <c r="B1695" s="111" t="s">
        <v>2474</v>
      </c>
    </row>
    <row r="1696" spans="1:2" ht="15" x14ac:dyDescent="0.25">
      <c r="A1696" s="111">
        <v>50129900</v>
      </c>
      <c r="B1696" s="111" t="s">
        <v>2475</v>
      </c>
    </row>
    <row r="1697" spans="1:2" ht="15" x14ac:dyDescent="0.25">
      <c r="A1697" s="111">
        <v>50171000</v>
      </c>
      <c r="B1697" s="111" t="s">
        <v>2476</v>
      </c>
    </row>
    <row r="1698" spans="1:2" ht="15" x14ac:dyDescent="0.25">
      <c r="A1698" s="111">
        <v>50171100</v>
      </c>
      <c r="B1698" s="111" t="s">
        <v>2477</v>
      </c>
    </row>
    <row r="1699" spans="1:2" ht="15" x14ac:dyDescent="0.25">
      <c r="A1699" s="111">
        <v>50171600</v>
      </c>
      <c r="B1699" s="111" t="s">
        <v>2478</v>
      </c>
    </row>
    <row r="1700" spans="1:2" ht="15" x14ac:dyDescent="0.25">
      <c r="A1700" s="111">
        <v>50171800</v>
      </c>
      <c r="B1700" s="111" t="s">
        <v>2479</v>
      </c>
    </row>
    <row r="1701" spans="1:2" ht="15" x14ac:dyDescent="0.25">
      <c r="A1701" s="111">
        <v>50185000</v>
      </c>
      <c r="B1701" s="111" t="s">
        <v>2480</v>
      </c>
    </row>
    <row r="1702" spans="1:2" ht="15" x14ac:dyDescent="0.25">
      <c r="A1702" s="111">
        <v>50421000</v>
      </c>
      <c r="B1702" s="111" t="s">
        <v>2481</v>
      </c>
    </row>
    <row r="1703" spans="1:2" ht="15" x14ac:dyDescent="0.25">
      <c r="A1703" s="111">
        <v>50421100</v>
      </c>
      <c r="B1703" s="111" t="s">
        <v>2482</v>
      </c>
    </row>
    <row r="1704" spans="1:2" ht="15" x14ac:dyDescent="0.25">
      <c r="A1704" s="111">
        <v>50422000</v>
      </c>
      <c r="B1704" s="111" t="s">
        <v>2483</v>
      </c>
    </row>
    <row r="1705" spans="1:2" ht="15" x14ac:dyDescent="0.25">
      <c r="A1705" s="111">
        <v>50422100</v>
      </c>
      <c r="B1705" s="111" t="s">
        <v>2484</v>
      </c>
    </row>
    <row r="1706" spans="1:2" ht="15" x14ac:dyDescent="0.25">
      <c r="A1706" s="111">
        <v>50423000</v>
      </c>
      <c r="B1706" s="111" t="s">
        <v>2485</v>
      </c>
    </row>
    <row r="1707" spans="1:2" ht="15" x14ac:dyDescent="0.25">
      <c r="A1707" s="111">
        <v>50424000</v>
      </c>
      <c r="B1707" s="111" t="s">
        <v>2486</v>
      </c>
    </row>
    <row r="1708" spans="1:2" ht="15" x14ac:dyDescent="0.25">
      <c r="A1708" s="111">
        <v>50425000</v>
      </c>
      <c r="B1708" s="111" t="s">
        <v>2487</v>
      </c>
    </row>
    <row r="1709" spans="1:2" ht="15" x14ac:dyDescent="0.25">
      <c r="A1709" s="111">
        <v>50426000</v>
      </c>
      <c r="B1709" s="111" t="s">
        <v>2488</v>
      </c>
    </row>
    <row r="1710" spans="1:2" ht="15" x14ac:dyDescent="0.25">
      <c r="A1710" s="111">
        <v>50426100</v>
      </c>
      <c r="B1710" s="111" t="s">
        <v>2489</v>
      </c>
    </row>
    <row r="1711" spans="1:2" ht="15" x14ac:dyDescent="0.25">
      <c r="A1711" s="111">
        <v>50427000</v>
      </c>
      <c r="B1711" s="111" t="s">
        <v>2490</v>
      </c>
    </row>
    <row r="1712" spans="1:2" ht="15" x14ac:dyDescent="0.25">
      <c r="A1712" s="111">
        <v>50450000</v>
      </c>
      <c r="B1712" s="111" t="s">
        <v>2491</v>
      </c>
    </row>
    <row r="1713" spans="1:2" ht="15" x14ac:dyDescent="0.25">
      <c r="A1713" s="111">
        <v>50450011</v>
      </c>
      <c r="B1713" s="111" t="s">
        <v>2492</v>
      </c>
    </row>
    <row r="1714" spans="1:2" ht="15" x14ac:dyDescent="0.25">
      <c r="A1714" s="111">
        <v>50450012</v>
      </c>
      <c r="B1714" s="111" t="s">
        <v>2493</v>
      </c>
    </row>
    <row r="1715" spans="1:2" ht="15" x14ac:dyDescent="0.25">
      <c r="A1715" s="111">
        <v>50450013</v>
      </c>
      <c r="B1715" s="111" t="s">
        <v>2494</v>
      </c>
    </row>
    <row r="1716" spans="1:2" ht="15" x14ac:dyDescent="0.25">
      <c r="A1716" s="111">
        <v>50450014</v>
      </c>
      <c r="B1716" s="111" t="s">
        <v>2495</v>
      </c>
    </row>
    <row r="1717" spans="1:2" ht="15" x14ac:dyDescent="0.25">
      <c r="A1717" s="111">
        <v>50450015</v>
      </c>
      <c r="B1717" s="111" t="s">
        <v>2496</v>
      </c>
    </row>
    <row r="1718" spans="1:2" ht="15" x14ac:dyDescent="0.25">
      <c r="A1718" s="111">
        <v>50450016</v>
      </c>
      <c r="B1718" s="111" t="s">
        <v>2497</v>
      </c>
    </row>
    <row r="1719" spans="1:2" ht="15" x14ac:dyDescent="0.25">
      <c r="A1719" s="111">
        <v>50451000</v>
      </c>
      <c r="B1719" s="111" t="s">
        <v>2498</v>
      </c>
    </row>
    <row r="1720" spans="1:2" ht="15" x14ac:dyDescent="0.25">
      <c r="A1720" s="111">
        <v>50452000</v>
      </c>
      <c r="B1720" s="111" t="s">
        <v>2499</v>
      </c>
    </row>
    <row r="1721" spans="1:2" ht="15" x14ac:dyDescent="0.25">
      <c r="A1721" s="111">
        <v>50454000</v>
      </c>
      <c r="B1721" s="111" t="s">
        <v>2500</v>
      </c>
    </row>
    <row r="1722" spans="1:2" ht="15" x14ac:dyDescent="0.25">
      <c r="A1722" s="111">
        <v>50456000</v>
      </c>
      <c r="B1722" s="111" t="s">
        <v>2501</v>
      </c>
    </row>
    <row r="1723" spans="1:2" ht="15" x14ac:dyDescent="0.25">
      <c r="A1723" s="111">
        <v>50457000</v>
      </c>
      <c r="B1723" s="111" t="s">
        <v>2502</v>
      </c>
    </row>
    <row r="1724" spans="1:2" ht="15" x14ac:dyDescent="0.25">
      <c r="A1724" s="111">
        <v>50458000</v>
      </c>
      <c r="B1724" s="111" t="s">
        <v>2503</v>
      </c>
    </row>
    <row r="1725" spans="1:2" ht="15" x14ac:dyDescent="0.25">
      <c r="A1725" s="111">
        <v>50510000</v>
      </c>
      <c r="B1725" s="111" t="s">
        <v>2504</v>
      </c>
    </row>
    <row r="1726" spans="1:2" ht="15" x14ac:dyDescent="0.25">
      <c r="A1726" s="111">
        <v>50510100</v>
      </c>
      <c r="B1726" s="111" t="s">
        <v>2505</v>
      </c>
    </row>
    <row r="1727" spans="1:2" ht="15" x14ac:dyDescent="0.25">
      <c r="A1727" s="111">
        <v>50550000</v>
      </c>
      <c r="B1727" s="111" t="s">
        <v>2506</v>
      </c>
    </row>
    <row r="1728" spans="1:2" ht="15" x14ac:dyDescent="0.25">
      <c r="A1728" s="111">
        <v>50550100</v>
      </c>
      <c r="B1728" s="111" t="s">
        <v>2507</v>
      </c>
    </row>
    <row r="1729" spans="1:2" ht="15" x14ac:dyDescent="0.25">
      <c r="A1729" s="111">
        <v>50560000</v>
      </c>
      <c r="B1729" s="111" t="s">
        <v>2508</v>
      </c>
    </row>
    <row r="1730" spans="1:2" ht="15" x14ac:dyDescent="0.25">
      <c r="A1730" s="111">
        <v>50610000</v>
      </c>
      <c r="B1730" s="111" t="s">
        <v>2509</v>
      </c>
    </row>
    <row r="1731" spans="1:2" ht="15" x14ac:dyDescent="0.25">
      <c r="A1731" s="111">
        <v>50610100</v>
      </c>
      <c r="B1731" s="111" t="s">
        <v>2510</v>
      </c>
    </row>
    <row r="1732" spans="1:2" ht="15" x14ac:dyDescent="0.25">
      <c r="A1732" s="111">
        <v>50620000</v>
      </c>
      <c r="B1732" s="111" t="s">
        <v>2511</v>
      </c>
    </row>
    <row r="1733" spans="1:2" ht="15" x14ac:dyDescent="0.25">
      <c r="A1733" s="111">
        <v>50630000</v>
      </c>
      <c r="B1733" s="111" t="s">
        <v>2512</v>
      </c>
    </row>
    <row r="1734" spans="1:2" ht="15" x14ac:dyDescent="0.25">
      <c r="A1734" s="111">
        <v>51010000</v>
      </c>
      <c r="B1734" s="111" t="s">
        <v>2513</v>
      </c>
    </row>
    <row r="1735" spans="1:2" ht="15" x14ac:dyDescent="0.25">
      <c r="A1735" s="111">
        <v>51010500</v>
      </c>
      <c r="B1735" s="111" t="s">
        <v>2514</v>
      </c>
    </row>
    <row r="1736" spans="1:2" ht="15" x14ac:dyDescent="0.25">
      <c r="A1736" s="111">
        <v>51015000</v>
      </c>
      <c r="B1736" s="111" t="s">
        <v>2515</v>
      </c>
    </row>
    <row r="1737" spans="1:2" ht="15" x14ac:dyDescent="0.25">
      <c r="A1737" s="111">
        <v>51020000</v>
      </c>
      <c r="B1737" s="111" t="s">
        <v>2516</v>
      </c>
    </row>
    <row r="1738" spans="1:2" ht="15" x14ac:dyDescent="0.25">
      <c r="A1738" s="111">
        <v>51110000</v>
      </c>
      <c r="B1738" s="111" t="s">
        <v>2517</v>
      </c>
    </row>
    <row r="1739" spans="1:2" ht="15" x14ac:dyDescent="0.25">
      <c r="A1739" s="111">
        <v>51110500</v>
      </c>
      <c r="B1739" s="111" t="s">
        <v>2518</v>
      </c>
    </row>
    <row r="1740" spans="1:2" ht="15" x14ac:dyDescent="0.25">
      <c r="A1740" s="111">
        <v>51110600</v>
      </c>
      <c r="B1740" s="111" t="s">
        <v>2519</v>
      </c>
    </row>
    <row r="1741" spans="1:2" ht="15" x14ac:dyDescent="0.25">
      <c r="A1741" s="111">
        <v>51115000</v>
      </c>
      <c r="B1741" s="111" t="s">
        <v>2520</v>
      </c>
    </row>
    <row r="1742" spans="1:2" ht="15" x14ac:dyDescent="0.25">
      <c r="A1742" s="111">
        <v>51120000</v>
      </c>
      <c r="B1742" s="111" t="s">
        <v>2521</v>
      </c>
    </row>
    <row r="1743" spans="1:2" ht="15" x14ac:dyDescent="0.25">
      <c r="A1743" s="111">
        <v>51510000</v>
      </c>
      <c r="B1743" s="111" t="s">
        <v>2522</v>
      </c>
    </row>
    <row r="1744" spans="1:2" ht="15" x14ac:dyDescent="0.25">
      <c r="A1744" s="111">
        <v>51510011</v>
      </c>
      <c r="B1744" s="111" t="s">
        <v>2523</v>
      </c>
    </row>
    <row r="1745" spans="1:2" ht="15" x14ac:dyDescent="0.25">
      <c r="A1745" s="111">
        <v>51510012</v>
      </c>
      <c r="B1745" s="111" t="s">
        <v>2524</v>
      </c>
    </row>
    <row r="1746" spans="1:2" ht="15" x14ac:dyDescent="0.25">
      <c r="A1746" s="111">
        <v>51510013</v>
      </c>
      <c r="B1746" s="111" t="s">
        <v>2525</v>
      </c>
    </row>
    <row r="1747" spans="1:2" ht="15" x14ac:dyDescent="0.25">
      <c r="A1747" s="111">
        <v>51510014</v>
      </c>
      <c r="B1747" s="111" t="s">
        <v>2526</v>
      </c>
    </row>
    <row r="1748" spans="1:2" ht="15" x14ac:dyDescent="0.25">
      <c r="A1748" s="111">
        <v>51510015</v>
      </c>
      <c r="B1748" s="111" t="s">
        <v>2527</v>
      </c>
    </row>
    <row r="1749" spans="1:2" ht="15" x14ac:dyDescent="0.25">
      <c r="A1749" s="111">
        <v>51510016</v>
      </c>
      <c r="B1749" s="111" t="s">
        <v>2528</v>
      </c>
    </row>
    <row r="1750" spans="1:2" ht="15" x14ac:dyDescent="0.25">
      <c r="A1750" s="111">
        <v>51510500</v>
      </c>
      <c r="B1750" s="111" t="s">
        <v>2529</v>
      </c>
    </row>
    <row r="1751" spans="1:2" ht="15" x14ac:dyDescent="0.25">
      <c r="A1751" s="111">
        <v>51520000</v>
      </c>
      <c r="B1751" s="111" t="s">
        <v>2530</v>
      </c>
    </row>
    <row r="1752" spans="1:2" ht="15" x14ac:dyDescent="0.25">
      <c r="A1752" s="111">
        <v>51800000</v>
      </c>
      <c r="B1752" s="111" t="s">
        <v>2531</v>
      </c>
    </row>
    <row r="1753" spans="1:2" ht="15" x14ac:dyDescent="0.25">
      <c r="A1753" s="111">
        <v>51850000</v>
      </c>
      <c r="B1753" s="111" t="s">
        <v>2532</v>
      </c>
    </row>
    <row r="1754" spans="1:2" ht="15" x14ac:dyDescent="0.25">
      <c r="A1754" s="111">
        <v>52000000</v>
      </c>
      <c r="B1754" s="111" t="s">
        <v>2533</v>
      </c>
    </row>
    <row r="1755" spans="1:2" ht="15" x14ac:dyDescent="0.25">
      <c r="A1755" s="111">
        <v>52001100</v>
      </c>
      <c r="B1755" s="111" t="s">
        <v>2534</v>
      </c>
    </row>
    <row r="1756" spans="1:2" ht="15" x14ac:dyDescent="0.25">
      <c r="A1756" s="111">
        <v>52001200</v>
      </c>
      <c r="B1756" s="111" t="s">
        <v>2535</v>
      </c>
    </row>
    <row r="1757" spans="1:2" ht="15" x14ac:dyDescent="0.25">
      <c r="A1757" s="111">
        <v>52001300</v>
      </c>
      <c r="B1757" s="111" t="s">
        <v>2536</v>
      </c>
    </row>
    <row r="1758" spans="1:2" ht="15" x14ac:dyDescent="0.25">
      <c r="A1758" s="111">
        <v>52001400</v>
      </c>
      <c r="B1758" s="111" t="s">
        <v>2537</v>
      </c>
    </row>
    <row r="1759" spans="1:2" ht="15" x14ac:dyDescent="0.25">
      <c r="A1759" s="111">
        <v>52001500</v>
      </c>
      <c r="B1759" s="111" t="s">
        <v>2538</v>
      </c>
    </row>
    <row r="1760" spans="1:2" ht="15" x14ac:dyDescent="0.25">
      <c r="A1760" s="111">
        <v>52001600</v>
      </c>
      <c r="B1760" s="111" t="s">
        <v>2539</v>
      </c>
    </row>
    <row r="1761" spans="1:2" ht="15" x14ac:dyDescent="0.25">
      <c r="A1761" s="111">
        <v>52500000</v>
      </c>
      <c r="B1761" s="111" t="s">
        <v>2540</v>
      </c>
    </row>
    <row r="1762" spans="1:2" ht="15" x14ac:dyDescent="0.25">
      <c r="A1762" s="111">
        <v>52501100</v>
      </c>
      <c r="B1762" s="111" t="s">
        <v>2541</v>
      </c>
    </row>
    <row r="1763" spans="1:2" ht="15" x14ac:dyDescent="0.25">
      <c r="A1763" s="111">
        <v>52501200</v>
      </c>
      <c r="B1763" s="111" t="s">
        <v>2542</v>
      </c>
    </row>
    <row r="1764" spans="1:2" ht="15" x14ac:dyDescent="0.25">
      <c r="A1764" s="111">
        <v>52501300</v>
      </c>
      <c r="B1764" s="111" t="s">
        <v>2543</v>
      </c>
    </row>
    <row r="1765" spans="1:2" ht="15" x14ac:dyDescent="0.25">
      <c r="A1765" s="111">
        <v>52501400</v>
      </c>
      <c r="B1765" s="111" t="s">
        <v>2544</v>
      </c>
    </row>
    <row r="1766" spans="1:2" ht="15" x14ac:dyDescent="0.25">
      <c r="A1766" s="111">
        <v>52501410</v>
      </c>
      <c r="B1766" s="111" t="s">
        <v>2545</v>
      </c>
    </row>
    <row r="1767" spans="1:2" ht="15" x14ac:dyDescent="0.25">
      <c r="A1767" s="111">
        <v>52501415</v>
      </c>
      <c r="B1767" s="111" t="s">
        <v>2546</v>
      </c>
    </row>
    <row r="1768" spans="1:2" ht="15" x14ac:dyDescent="0.25">
      <c r="A1768" s="111">
        <v>52501420</v>
      </c>
      <c r="B1768" s="111" t="s">
        <v>2547</v>
      </c>
    </row>
    <row r="1769" spans="1:2" ht="15" x14ac:dyDescent="0.25">
      <c r="A1769" s="111">
        <v>52501425</v>
      </c>
      <c r="B1769" s="111" t="s">
        <v>2548</v>
      </c>
    </row>
    <row r="1770" spans="1:2" ht="15" x14ac:dyDescent="0.25">
      <c r="A1770" s="111">
        <v>52501500</v>
      </c>
      <c r="B1770" s="111" t="s">
        <v>2549</v>
      </c>
    </row>
    <row r="1771" spans="1:2" ht="15" x14ac:dyDescent="0.25">
      <c r="A1771" s="111">
        <v>52501510</v>
      </c>
      <c r="B1771" s="111" t="s">
        <v>2550</v>
      </c>
    </row>
    <row r="1772" spans="1:2" ht="15" x14ac:dyDescent="0.25">
      <c r="A1772" s="111">
        <v>52501515</v>
      </c>
      <c r="B1772" s="111" t="s">
        <v>2551</v>
      </c>
    </row>
    <row r="1773" spans="1:2" ht="15" x14ac:dyDescent="0.25">
      <c r="A1773" s="111">
        <v>52501520</v>
      </c>
      <c r="B1773" s="111" t="s">
        <v>2552</v>
      </c>
    </row>
    <row r="1774" spans="1:2" ht="15" x14ac:dyDescent="0.25">
      <c r="A1774" s="111">
        <v>52501600</v>
      </c>
      <c r="B1774" s="111" t="s">
        <v>2553</v>
      </c>
    </row>
    <row r="1775" spans="1:2" ht="15" x14ac:dyDescent="0.25">
      <c r="A1775" s="111">
        <v>52503000</v>
      </c>
      <c r="B1775" s="111" t="s">
        <v>2554</v>
      </c>
    </row>
    <row r="1776" spans="1:2" ht="15" x14ac:dyDescent="0.25">
      <c r="A1776" s="111">
        <v>52510000</v>
      </c>
      <c r="B1776" s="111" t="s">
        <v>2555</v>
      </c>
    </row>
    <row r="1777" spans="1:2" ht="15" x14ac:dyDescent="0.25">
      <c r="A1777" s="111">
        <v>52510015</v>
      </c>
      <c r="B1777" s="111" t="s">
        <v>2556</v>
      </c>
    </row>
    <row r="1778" spans="1:2" ht="15" x14ac:dyDescent="0.25">
      <c r="A1778" s="111">
        <v>52510016</v>
      </c>
      <c r="B1778" s="111" t="s">
        <v>2557</v>
      </c>
    </row>
    <row r="1779" spans="1:2" ht="15" x14ac:dyDescent="0.25">
      <c r="A1779" s="111">
        <v>52512500</v>
      </c>
      <c r="B1779" s="111" t="s">
        <v>2558</v>
      </c>
    </row>
    <row r="1780" spans="1:2" ht="15" x14ac:dyDescent="0.25">
      <c r="A1780" s="111">
        <v>52513200</v>
      </c>
      <c r="B1780" s="111" t="s">
        <v>2559</v>
      </c>
    </row>
    <row r="1781" spans="1:2" ht="15" x14ac:dyDescent="0.25">
      <c r="A1781" s="111">
        <v>52514000</v>
      </c>
      <c r="B1781" s="111" t="s">
        <v>2560</v>
      </c>
    </row>
    <row r="1782" spans="1:2" ht="15" x14ac:dyDescent="0.25">
      <c r="A1782" s="111">
        <v>52514100</v>
      </c>
      <c r="B1782" s="111" t="s">
        <v>2561</v>
      </c>
    </row>
    <row r="1783" spans="1:2" ht="15" x14ac:dyDescent="0.25">
      <c r="A1783" s="111">
        <v>52514500</v>
      </c>
      <c r="B1783" s="111" t="s">
        <v>2562</v>
      </c>
    </row>
    <row r="1784" spans="1:2" ht="15" x14ac:dyDescent="0.25">
      <c r="A1784" s="111">
        <v>52514600</v>
      </c>
      <c r="B1784" s="111" t="s">
        <v>2563</v>
      </c>
    </row>
    <row r="1785" spans="1:2" ht="15" x14ac:dyDescent="0.25">
      <c r="A1785" s="111">
        <v>52514700</v>
      </c>
      <c r="B1785" s="111" t="s">
        <v>2564</v>
      </c>
    </row>
    <row r="1786" spans="1:2" ht="15" x14ac:dyDescent="0.25">
      <c r="A1786" s="111">
        <v>52514800</v>
      </c>
      <c r="B1786" s="111" t="s">
        <v>2565</v>
      </c>
    </row>
    <row r="1787" spans="1:2" ht="15" x14ac:dyDescent="0.25">
      <c r="A1787" s="111">
        <v>52514900</v>
      </c>
      <c r="B1787" s="111" t="s">
        <v>2566</v>
      </c>
    </row>
    <row r="1788" spans="1:2" ht="15" x14ac:dyDescent="0.25">
      <c r="A1788" s="111">
        <v>52514901</v>
      </c>
      <c r="B1788" s="111" t="s">
        <v>2567</v>
      </c>
    </row>
    <row r="1789" spans="1:2" ht="15" x14ac:dyDescent="0.25">
      <c r="A1789" s="111">
        <v>52514902</v>
      </c>
      <c r="B1789" s="111" t="s">
        <v>2568</v>
      </c>
    </row>
    <row r="1790" spans="1:2" ht="15" x14ac:dyDescent="0.25">
      <c r="A1790" s="111">
        <v>52514903</v>
      </c>
      <c r="B1790" s="111" t="s">
        <v>2569</v>
      </c>
    </row>
    <row r="1791" spans="1:2" ht="15" x14ac:dyDescent="0.25">
      <c r="A1791" s="111">
        <v>52514904</v>
      </c>
      <c r="B1791" s="111" t="s">
        <v>2570</v>
      </c>
    </row>
    <row r="1792" spans="1:2" ht="15" x14ac:dyDescent="0.25">
      <c r="A1792" s="111">
        <v>52514905</v>
      </c>
      <c r="B1792" s="111" t="s">
        <v>2571</v>
      </c>
    </row>
    <row r="1793" spans="1:2" ht="15" x14ac:dyDescent="0.25">
      <c r="A1793" s="111">
        <v>52514906</v>
      </c>
      <c r="B1793" s="111" t="s">
        <v>2572</v>
      </c>
    </row>
    <row r="1794" spans="1:2" ht="15" x14ac:dyDescent="0.25">
      <c r="A1794" s="111">
        <v>52514907</v>
      </c>
      <c r="B1794" s="111" t="s">
        <v>2573</v>
      </c>
    </row>
    <row r="1795" spans="1:2" ht="15" x14ac:dyDescent="0.25">
      <c r="A1795" s="111">
        <v>52514908</v>
      </c>
      <c r="B1795" s="111" t="s">
        <v>2574</v>
      </c>
    </row>
    <row r="1796" spans="1:2" ht="15" x14ac:dyDescent="0.25">
      <c r="A1796" s="111">
        <v>52514909</v>
      </c>
      <c r="B1796" s="111" t="s">
        <v>2575</v>
      </c>
    </row>
    <row r="1797" spans="1:2" ht="15" x14ac:dyDescent="0.25">
      <c r="A1797" s="111">
        <v>52514910</v>
      </c>
      <c r="B1797" s="111" t="s">
        <v>2576</v>
      </c>
    </row>
    <row r="1798" spans="1:2" ht="15" x14ac:dyDescent="0.25">
      <c r="A1798" s="111">
        <v>52515000</v>
      </c>
      <c r="B1798" s="111" t="s">
        <v>2577</v>
      </c>
    </row>
    <row r="1799" spans="1:2" ht="15" x14ac:dyDescent="0.25">
      <c r="A1799" s="111">
        <v>52515001</v>
      </c>
      <c r="B1799" s="111" t="s">
        <v>2578</v>
      </c>
    </row>
    <row r="1800" spans="1:2" ht="15" x14ac:dyDescent="0.25">
      <c r="A1800" s="111">
        <v>52520000</v>
      </c>
      <c r="B1800" s="111" t="s">
        <v>2579</v>
      </c>
    </row>
    <row r="1801" spans="1:2" ht="15" x14ac:dyDescent="0.25">
      <c r="A1801" s="111">
        <v>52522000</v>
      </c>
      <c r="B1801" s="111" t="s">
        <v>2580</v>
      </c>
    </row>
    <row r="1802" spans="1:2" ht="15" x14ac:dyDescent="0.25">
      <c r="A1802" s="111">
        <v>52524000</v>
      </c>
      <c r="B1802" s="111" t="s">
        <v>2581</v>
      </c>
    </row>
    <row r="1803" spans="1:2" ht="15" x14ac:dyDescent="0.25">
      <c r="A1803" s="111">
        <v>52524100</v>
      </c>
      <c r="B1803" s="111" t="s">
        <v>2582</v>
      </c>
    </row>
    <row r="1804" spans="1:2" ht="15" x14ac:dyDescent="0.25">
      <c r="A1804" s="111">
        <v>52525000</v>
      </c>
      <c r="B1804" s="111" t="s">
        <v>2583</v>
      </c>
    </row>
    <row r="1805" spans="1:2" ht="15" x14ac:dyDescent="0.25">
      <c r="A1805" s="111">
        <v>52525500</v>
      </c>
      <c r="B1805" s="111" t="s">
        <v>2584</v>
      </c>
    </row>
    <row r="1806" spans="1:2" ht="15" x14ac:dyDescent="0.25">
      <c r="A1806" s="111">
        <v>52526000</v>
      </c>
      <c r="B1806" s="111" t="s">
        <v>2585</v>
      </c>
    </row>
    <row r="1807" spans="1:2" ht="15" x14ac:dyDescent="0.25">
      <c r="A1807" s="111">
        <v>52526100</v>
      </c>
      <c r="B1807" s="111" t="s">
        <v>2586</v>
      </c>
    </row>
    <row r="1808" spans="1:2" ht="15" x14ac:dyDescent="0.25">
      <c r="A1808" s="111">
        <v>52527000</v>
      </c>
      <c r="B1808" s="111" t="s">
        <v>2587</v>
      </c>
    </row>
    <row r="1809" spans="1:2" ht="15" x14ac:dyDescent="0.25">
      <c r="A1809" s="111">
        <v>52527100</v>
      </c>
      <c r="B1809" s="111" t="s">
        <v>2588</v>
      </c>
    </row>
    <row r="1810" spans="1:2" ht="15" x14ac:dyDescent="0.25">
      <c r="A1810" s="111">
        <v>52532000</v>
      </c>
      <c r="B1810" s="111" t="s">
        <v>2589</v>
      </c>
    </row>
    <row r="1811" spans="1:2" ht="15" x14ac:dyDescent="0.25">
      <c r="A1811" s="111">
        <v>52532011</v>
      </c>
      <c r="B1811" s="111" t="s">
        <v>2590</v>
      </c>
    </row>
    <row r="1812" spans="1:2" ht="15" x14ac:dyDescent="0.25">
      <c r="A1812" s="111">
        <v>52532013</v>
      </c>
      <c r="B1812" s="111" t="s">
        <v>2591</v>
      </c>
    </row>
    <row r="1813" spans="1:2" ht="15" x14ac:dyDescent="0.25">
      <c r="A1813" s="111">
        <v>52532014</v>
      </c>
      <c r="B1813" s="111" t="s">
        <v>2592</v>
      </c>
    </row>
    <row r="1814" spans="1:2" ht="15" x14ac:dyDescent="0.25">
      <c r="A1814" s="111">
        <v>52532015</v>
      </c>
      <c r="B1814" s="111" t="s">
        <v>2593</v>
      </c>
    </row>
    <row r="1815" spans="1:2" ht="15" x14ac:dyDescent="0.25">
      <c r="A1815" s="111">
        <v>52532016</v>
      </c>
      <c r="B1815" s="111" t="s">
        <v>2594</v>
      </c>
    </row>
    <row r="1816" spans="1:2" ht="15" x14ac:dyDescent="0.25">
      <c r="A1816" s="111">
        <v>52534000</v>
      </c>
      <c r="B1816" s="111" t="s">
        <v>2595</v>
      </c>
    </row>
    <row r="1817" spans="1:2" ht="15" x14ac:dyDescent="0.25">
      <c r="A1817" s="111">
        <v>52534200</v>
      </c>
      <c r="B1817" s="111" t="s">
        <v>2596</v>
      </c>
    </row>
    <row r="1818" spans="1:2" ht="15" x14ac:dyDescent="0.25">
      <c r="A1818" s="111">
        <v>52535000</v>
      </c>
      <c r="B1818" s="111" t="s">
        <v>2597</v>
      </c>
    </row>
    <row r="1819" spans="1:2" ht="15" x14ac:dyDescent="0.25">
      <c r="A1819" s="111">
        <v>52535100</v>
      </c>
      <c r="B1819" s="111" t="s">
        <v>2598</v>
      </c>
    </row>
    <row r="1820" spans="1:2" ht="15" x14ac:dyDescent="0.25">
      <c r="A1820" s="111">
        <v>52540000</v>
      </c>
      <c r="B1820" s="111" t="s">
        <v>2599</v>
      </c>
    </row>
    <row r="1821" spans="1:2" ht="15" x14ac:dyDescent="0.25">
      <c r="A1821" s="111">
        <v>52542000</v>
      </c>
      <c r="B1821" s="111" t="s">
        <v>2600</v>
      </c>
    </row>
    <row r="1822" spans="1:2" ht="15" x14ac:dyDescent="0.25">
      <c r="A1822" s="111">
        <v>52542015</v>
      </c>
      <c r="B1822" s="111" t="s">
        <v>2601</v>
      </c>
    </row>
    <row r="1823" spans="1:2" ht="15" x14ac:dyDescent="0.25">
      <c r="A1823" s="111">
        <v>52542016</v>
      </c>
      <c r="B1823" s="111" t="s">
        <v>2602</v>
      </c>
    </row>
    <row r="1824" spans="1:2" ht="15" x14ac:dyDescent="0.25">
      <c r="A1824" s="111">
        <v>52546000</v>
      </c>
      <c r="B1824" s="111" t="s">
        <v>2603</v>
      </c>
    </row>
    <row r="1825" spans="1:2" ht="15" x14ac:dyDescent="0.25">
      <c r="A1825" s="111">
        <v>52546011</v>
      </c>
      <c r="B1825" s="111" t="s">
        <v>2604</v>
      </c>
    </row>
    <row r="1826" spans="1:2" ht="15" x14ac:dyDescent="0.25">
      <c r="A1826" s="111">
        <v>52546013</v>
      </c>
      <c r="B1826" s="111" t="s">
        <v>2605</v>
      </c>
    </row>
    <row r="1827" spans="1:2" ht="15" x14ac:dyDescent="0.25">
      <c r="A1827" s="111">
        <v>52546014</v>
      </c>
      <c r="B1827" s="111" t="s">
        <v>2606</v>
      </c>
    </row>
    <row r="1828" spans="1:2" ht="15" x14ac:dyDescent="0.25">
      <c r="A1828" s="111">
        <v>52546016</v>
      </c>
      <c r="B1828" s="111" t="s">
        <v>2607</v>
      </c>
    </row>
    <row r="1829" spans="1:2" ht="15" x14ac:dyDescent="0.25">
      <c r="A1829" s="111">
        <v>52548000</v>
      </c>
      <c r="B1829" s="111" t="s">
        <v>2608</v>
      </c>
    </row>
    <row r="1830" spans="1:2" ht="15" x14ac:dyDescent="0.25">
      <c r="A1830" s="111">
        <v>52548011</v>
      </c>
      <c r="B1830" s="111" t="s">
        <v>2609</v>
      </c>
    </row>
    <row r="1831" spans="1:2" ht="15" x14ac:dyDescent="0.25">
      <c r="A1831" s="111">
        <v>52548013</v>
      </c>
      <c r="B1831" s="111" t="s">
        <v>2610</v>
      </c>
    </row>
    <row r="1832" spans="1:2" ht="15" x14ac:dyDescent="0.25">
      <c r="A1832" s="111">
        <v>52548014</v>
      </c>
      <c r="B1832" s="111" t="s">
        <v>2611</v>
      </c>
    </row>
    <row r="1833" spans="1:2" ht="15" x14ac:dyDescent="0.25">
      <c r="A1833" s="111">
        <v>52548015</v>
      </c>
      <c r="B1833" s="111" t="s">
        <v>2612</v>
      </c>
    </row>
    <row r="1834" spans="1:2" ht="15" x14ac:dyDescent="0.25">
      <c r="A1834" s="111">
        <v>52548016</v>
      </c>
      <c r="B1834" s="111" t="s">
        <v>2613</v>
      </c>
    </row>
    <row r="1835" spans="1:2" ht="15" x14ac:dyDescent="0.25">
      <c r="A1835" s="111">
        <v>52548100</v>
      </c>
      <c r="B1835" s="111" t="s">
        <v>2614</v>
      </c>
    </row>
    <row r="1836" spans="1:2" ht="15" x14ac:dyDescent="0.25">
      <c r="A1836" s="111">
        <v>52549000</v>
      </c>
      <c r="B1836" s="111" t="s">
        <v>2615</v>
      </c>
    </row>
    <row r="1837" spans="1:2" ht="15" x14ac:dyDescent="0.25">
      <c r="A1837" s="111">
        <v>52549500</v>
      </c>
      <c r="B1837" s="111" t="s">
        <v>2616</v>
      </c>
    </row>
    <row r="1838" spans="1:2" ht="15" x14ac:dyDescent="0.25">
      <c r="A1838" s="111">
        <v>52550000</v>
      </c>
      <c r="B1838" s="111" t="s">
        <v>2617</v>
      </c>
    </row>
    <row r="1839" spans="1:2" ht="15" x14ac:dyDescent="0.25">
      <c r="A1839" s="111">
        <v>52550012</v>
      </c>
      <c r="B1839" s="111" t="s">
        <v>2618</v>
      </c>
    </row>
    <row r="1840" spans="1:2" ht="15" x14ac:dyDescent="0.25">
      <c r="A1840" s="111">
        <v>52550013</v>
      </c>
      <c r="B1840" s="111" t="s">
        <v>2619</v>
      </c>
    </row>
    <row r="1841" spans="1:2" ht="15" x14ac:dyDescent="0.25">
      <c r="A1841" s="111">
        <v>52550014</v>
      </c>
      <c r="B1841" s="111" t="s">
        <v>2620</v>
      </c>
    </row>
    <row r="1842" spans="1:2" ht="15" x14ac:dyDescent="0.25">
      <c r="A1842" s="111">
        <v>52550015</v>
      </c>
      <c r="B1842" s="111" t="s">
        <v>2621</v>
      </c>
    </row>
    <row r="1843" spans="1:2" ht="15" x14ac:dyDescent="0.25">
      <c r="A1843" s="111">
        <v>52550016</v>
      </c>
      <c r="B1843" s="111" t="s">
        <v>2622</v>
      </c>
    </row>
    <row r="1844" spans="1:2" ht="15" x14ac:dyDescent="0.25">
      <c r="A1844" s="111">
        <v>52554500</v>
      </c>
      <c r="B1844" s="111" t="s">
        <v>2623</v>
      </c>
    </row>
    <row r="1845" spans="1:2" ht="15" x14ac:dyDescent="0.25">
      <c r="A1845" s="111">
        <v>52556000</v>
      </c>
      <c r="B1845" s="111" t="s">
        <v>2624</v>
      </c>
    </row>
    <row r="1846" spans="1:2" ht="15" x14ac:dyDescent="0.25">
      <c r="A1846" s="111">
        <v>52556500</v>
      </c>
      <c r="B1846" s="111" t="s">
        <v>2625</v>
      </c>
    </row>
    <row r="1847" spans="1:2" ht="15" x14ac:dyDescent="0.25">
      <c r="A1847" s="111">
        <v>52562000</v>
      </c>
      <c r="B1847" s="111" t="s">
        <v>2626</v>
      </c>
    </row>
    <row r="1848" spans="1:2" ht="15" x14ac:dyDescent="0.25">
      <c r="A1848" s="111">
        <v>52562011</v>
      </c>
      <c r="B1848" s="111" t="s">
        <v>2627</v>
      </c>
    </row>
    <row r="1849" spans="1:2" ht="15" x14ac:dyDescent="0.25">
      <c r="A1849" s="111">
        <v>52562013</v>
      </c>
      <c r="B1849" s="111" t="s">
        <v>2628</v>
      </c>
    </row>
    <row r="1850" spans="1:2" ht="15" x14ac:dyDescent="0.25">
      <c r="A1850" s="111">
        <v>52562014</v>
      </c>
      <c r="B1850" s="111" t="s">
        <v>2629</v>
      </c>
    </row>
    <row r="1851" spans="1:2" ht="15" x14ac:dyDescent="0.25">
      <c r="A1851" s="111">
        <v>52562015</v>
      </c>
      <c r="B1851" s="111" t="s">
        <v>2630</v>
      </c>
    </row>
    <row r="1852" spans="1:2" ht="15" x14ac:dyDescent="0.25">
      <c r="A1852" s="111">
        <v>52562016</v>
      </c>
      <c r="B1852" s="111" t="s">
        <v>2631</v>
      </c>
    </row>
    <row r="1853" spans="1:2" ht="15" x14ac:dyDescent="0.25">
      <c r="A1853" s="111">
        <v>52562500</v>
      </c>
      <c r="B1853" s="111" t="s">
        <v>2632</v>
      </c>
    </row>
    <row r="1854" spans="1:2" ht="15" x14ac:dyDescent="0.25">
      <c r="A1854" s="111">
        <v>52562511</v>
      </c>
      <c r="B1854" s="111" t="s">
        <v>2633</v>
      </c>
    </row>
    <row r="1855" spans="1:2" ht="15" x14ac:dyDescent="0.25">
      <c r="A1855" s="111">
        <v>52562513</v>
      </c>
      <c r="B1855" s="111" t="s">
        <v>2634</v>
      </c>
    </row>
    <row r="1856" spans="1:2" ht="15" x14ac:dyDescent="0.25">
      <c r="A1856" s="111">
        <v>52562514</v>
      </c>
      <c r="B1856" s="111" t="s">
        <v>2635</v>
      </c>
    </row>
    <row r="1857" spans="1:2" ht="15" x14ac:dyDescent="0.25">
      <c r="A1857" s="111">
        <v>52562515</v>
      </c>
      <c r="B1857" s="111" t="s">
        <v>2636</v>
      </c>
    </row>
    <row r="1858" spans="1:2" ht="15" x14ac:dyDescent="0.25">
      <c r="A1858" s="111">
        <v>52562516</v>
      </c>
      <c r="B1858" s="111" t="s">
        <v>2637</v>
      </c>
    </row>
    <row r="1859" spans="1:2" ht="15" x14ac:dyDescent="0.25">
      <c r="A1859" s="111">
        <v>52564000</v>
      </c>
      <c r="B1859" s="111" t="s">
        <v>2638</v>
      </c>
    </row>
    <row r="1860" spans="1:2" ht="15" x14ac:dyDescent="0.25">
      <c r="A1860" s="111">
        <v>52566000</v>
      </c>
      <c r="B1860" s="111" t="s">
        <v>2639</v>
      </c>
    </row>
    <row r="1861" spans="1:2" ht="15" x14ac:dyDescent="0.25">
      <c r="A1861" s="111">
        <v>52566015</v>
      </c>
      <c r="B1861" s="111" t="s">
        <v>2640</v>
      </c>
    </row>
    <row r="1862" spans="1:2" ht="15" x14ac:dyDescent="0.25">
      <c r="A1862" s="111">
        <v>52566016</v>
      </c>
      <c r="B1862" s="111" t="s">
        <v>2641</v>
      </c>
    </row>
    <row r="1863" spans="1:2" ht="15" x14ac:dyDescent="0.25">
      <c r="A1863" s="111">
        <v>52566700</v>
      </c>
      <c r="B1863" s="111" t="s">
        <v>2642</v>
      </c>
    </row>
    <row r="1864" spans="1:2" ht="15" x14ac:dyDescent="0.25">
      <c r="A1864" s="111">
        <v>52567000</v>
      </c>
      <c r="B1864" s="111" t="s">
        <v>2643</v>
      </c>
    </row>
    <row r="1865" spans="1:2" ht="15" x14ac:dyDescent="0.25">
      <c r="A1865" s="111">
        <v>52568000</v>
      </c>
      <c r="B1865" s="111" t="s">
        <v>2644</v>
      </c>
    </row>
    <row r="1866" spans="1:2" ht="15" x14ac:dyDescent="0.25">
      <c r="A1866" s="111">
        <v>52571000</v>
      </c>
      <c r="B1866" s="111" t="s">
        <v>2645</v>
      </c>
    </row>
    <row r="1867" spans="1:2" ht="15" x14ac:dyDescent="0.25">
      <c r="A1867" s="111">
        <v>52571011</v>
      </c>
      <c r="B1867" s="111" t="s">
        <v>2646</v>
      </c>
    </row>
    <row r="1868" spans="1:2" ht="15" x14ac:dyDescent="0.25">
      <c r="A1868" s="111">
        <v>52571013</v>
      </c>
      <c r="B1868" s="111" t="s">
        <v>2647</v>
      </c>
    </row>
    <row r="1869" spans="1:2" ht="15" x14ac:dyDescent="0.25">
      <c r="A1869" s="111">
        <v>52571014</v>
      </c>
      <c r="B1869" s="111" t="s">
        <v>2648</v>
      </c>
    </row>
    <row r="1870" spans="1:2" ht="15" x14ac:dyDescent="0.25">
      <c r="A1870" s="111">
        <v>52571015</v>
      </c>
      <c r="B1870" s="111" t="s">
        <v>2649</v>
      </c>
    </row>
    <row r="1871" spans="1:2" ht="15" x14ac:dyDescent="0.25">
      <c r="A1871" s="111">
        <v>52571016</v>
      </c>
      <c r="B1871" s="111" t="s">
        <v>2650</v>
      </c>
    </row>
    <row r="1872" spans="1:2" ht="15" x14ac:dyDescent="0.25">
      <c r="A1872" s="111">
        <v>52571100</v>
      </c>
      <c r="B1872" s="111" t="s">
        <v>2651</v>
      </c>
    </row>
    <row r="1873" spans="1:2" ht="15" x14ac:dyDescent="0.25">
      <c r="A1873" s="111">
        <v>52571500</v>
      </c>
      <c r="B1873" s="111" t="s">
        <v>2652</v>
      </c>
    </row>
    <row r="1874" spans="1:2" ht="15" x14ac:dyDescent="0.25">
      <c r="A1874" s="111">
        <v>52572000</v>
      </c>
      <c r="B1874" s="111" t="s">
        <v>2653</v>
      </c>
    </row>
    <row r="1875" spans="1:2" ht="15" x14ac:dyDescent="0.25">
      <c r="A1875" s="111">
        <v>52574000</v>
      </c>
      <c r="B1875" s="111" t="s">
        <v>2654</v>
      </c>
    </row>
    <row r="1876" spans="1:2" ht="15" x14ac:dyDescent="0.25">
      <c r="A1876" s="111">
        <v>52574011</v>
      </c>
      <c r="B1876" s="111" t="s">
        <v>2655</v>
      </c>
    </row>
    <row r="1877" spans="1:2" ht="15" x14ac:dyDescent="0.25">
      <c r="A1877" s="111">
        <v>52574013</v>
      </c>
      <c r="B1877" s="111" t="s">
        <v>2656</v>
      </c>
    </row>
    <row r="1878" spans="1:2" ht="15" x14ac:dyDescent="0.25">
      <c r="A1878" s="111">
        <v>52574014</v>
      </c>
      <c r="B1878" s="111" t="s">
        <v>2657</v>
      </c>
    </row>
    <row r="1879" spans="1:2" ht="15" x14ac:dyDescent="0.25">
      <c r="A1879" s="111">
        <v>52574015</v>
      </c>
      <c r="B1879" s="111" t="s">
        <v>2658</v>
      </c>
    </row>
    <row r="1880" spans="1:2" ht="15" x14ac:dyDescent="0.25">
      <c r="A1880" s="111">
        <v>52574016</v>
      </c>
      <c r="B1880" s="111" t="s">
        <v>2659</v>
      </c>
    </row>
    <row r="1881" spans="1:2" ht="15" x14ac:dyDescent="0.25">
      <c r="A1881" s="111">
        <v>52574100</v>
      </c>
      <c r="B1881" s="111" t="s">
        <v>2660</v>
      </c>
    </row>
    <row r="1882" spans="1:2" ht="15" x14ac:dyDescent="0.25">
      <c r="A1882" s="111">
        <v>52574111</v>
      </c>
      <c r="B1882" s="111" t="s">
        <v>2661</v>
      </c>
    </row>
    <row r="1883" spans="1:2" ht="15" x14ac:dyDescent="0.25">
      <c r="A1883" s="111">
        <v>52574113</v>
      </c>
      <c r="B1883" s="111" t="s">
        <v>2662</v>
      </c>
    </row>
    <row r="1884" spans="1:2" ht="15" x14ac:dyDescent="0.25">
      <c r="A1884" s="111">
        <v>52574114</v>
      </c>
      <c r="B1884" s="111" t="s">
        <v>2663</v>
      </c>
    </row>
    <row r="1885" spans="1:2" ht="15" x14ac:dyDescent="0.25">
      <c r="A1885" s="111">
        <v>52574115</v>
      </c>
      <c r="B1885" s="111" t="s">
        <v>2664</v>
      </c>
    </row>
    <row r="1886" spans="1:2" ht="15" x14ac:dyDescent="0.25">
      <c r="A1886" s="111">
        <v>52574116</v>
      </c>
      <c r="B1886" s="111" t="s">
        <v>2665</v>
      </c>
    </row>
    <row r="1887" spans="1:2" ht="15" x14ac:dyDescent="0.25">
      <c r="A1887" s="111">
        <v>52574200</v>
      </c>
      <c r="B1887" s="111" t="s">
        <v>2666</v>
      </c>
    </row>
    <row r="1888" spans="1:2" ht="15" x14ac:dyDescent="0.25">
      <c r="A1888" s="111">
        <v>52574300</v>
      </c>
      <c r="B1888" s="111" t="s">
        <v>2667</v>
      </c>
    </row>
    <row r="1889" spans="1:2" ht="15" x14ac:dyDescent="0.25">
      <c r="A1889" s="111">
        <v>52574314</v>
      </c>
      <c r="B1889" s="111" t="s">
        <v>2668</v>
      </c>
    </row>
    <row r="1890" spans="1:2" ht="15" x14ac:dyDescent="0.25">
      <c r="A1890" s="111">
        <v>52574315</v>
      </c>
      <c r="B1890" s="111" t="s">
        <v>2669</v>
      </c>
    </row>
    <row r="1891" spans="1:2" ht="15" x14ac:dyDescent="0.25">
      <c r="A1891" s="111">
        <v>52574316</v>
      </c>
      <c r="B1891" s="111" t="s">
        <v>2670</v>
      </c>
    </row>
    <row r="1892" spans="1:2" ht="15" x14ac:dyDescent="0.25">
      <c r="A1892" s="111">
        <v>52577500</v>
      </c>
      <c r="B1892" s="111" t="s">
        <v>2671</v>
      </c>
    </row>
    <row r="1893" spans="1:2" ht="15" x14ac:dyDescent="0.25">
      <c r="A1893" s="111">
        <v>52578000</v>
      </c>
      <c r="B1893" s="111" t="s">
        <v>2672</v>
      </c>
    </row>
    <row r="1894" spans="1:2" ht="15" x14ac:dyDescent="0.25">
      <c r="A1894" s="111">
        <v>52578011</v>
      </c>
      <c r="B1894" s="111" t="s">
        <v>2673</v>
      </c>
    </row>
    <row r="1895" spans="1:2" ht="15" x14ac:dyDescent="0.25">
      <c r="A1895" s="111">
        <v>52578013</v>
      </c>
      <c r="B1895" s="111" t="s">
        <v>2674</v>
      </c>
    </row>
    <row r="1896" spans="1:2" ht="15" x14ac:dyDescent="0.25">
      <c r="A1896" s="111">
        <v>52578014</v>
      </c>
      <c r="B1896" s="111" t="s">
        <v>2675</v>
      </c>
    </row>
    <row r="1897" spans="1:2" ht="15" x14ac:dyDescent="0.25">
      <c r="A1897" s="111">
        <v>52578015</v>
      </c>
      <c r="B1897" s="111" t="s">
        <v>2676</v>
      </c>
    </row>
    <row r="1898" spans="1:2" ht="15" x14ac:dyDescent="0.25">
      <c r="A1898" s="111">
        <v>52578016</v>
      </c>
      <c r="B1898" s="111" t="s">
        <v>2677</v>
      </c>
    </row>
    <row r="1899" spans="1:2" ht="15" x14ac:dyDescent="0.25">
      <c r="A1899" s="111">
        <v>52579000</v>
      </c>
      <c r="B1899" s="111" t="s">
        <v>2678</v>
      </c>
    </row>
    <row r="1900" spans="1:2" ht="15" x14ac:dyDescent="0.25">
      <c r="A1900" s="111">
        <v>52582000</v>
      </c>
      <c r="B1900" s="111" t="s">
        <v>2679</v>
      </c>
    </row>
    <row r="1901" spans="1:2" ht="15" x14ac:dyDescent="0.25">
      <c r="A1901" s="111">
        <v>52582011</v>
      </c>
      <c r="B1901" s="111" t="s">
        <v>2680</v>
      </c>
    </row>
    <row r="1902" spans="1:2" ht="15" x14ac:dyDescent="0.25">
      <c r="A1902" s="111">
        <v>52582012</v>
      </c>
      <c r="B1902" s="111" t="s">
        <v>2681</v>
      </c>
    </row>
    <row r="1903" spans="1:2" ht="15" x14ac:dyDescent="0.25">
      <c r="A1903" s="111">
        <v>52582013</v>
      </c>
      <c r="B1903" s="111" t="s">
        <v>2682</v>
      </c>
    </row>
    <row r="1904" spans="1:2" ht="15" x14ac:dyDescent="0.25">
      <c r="A1904" s="111">
        <v>52582014</v>
      </c>
      <c r="B1904" s="111" t="s">
        <v>2683</v>
      </c>
    </row>
    <row r="1905" spans="1:2" ht="15" x14ac:dyDescent="0.25">
      <c r="A1905" s="111">
        <v>52582015</v>
      </c>
      <c r="B1905" s="111" t="s">
        <v>2684</v>
      </c>
    </row>
    <row r="1906" spans="1:2" ht="15" x14ac:dyDescent="0.25">
      <c r="A1906" s="111">
        <v>52582016</v>
      </c>
      <c r="B1906" s="111" t="s">
        <v>2685</v>
      </c>
    </row>
    <row r="1907" spans="1:2" ht="15" x14ac:dyDescent="0.25">
      <c r="A1907" s="111">
        <v>52583000</v>
      </c>
      <c r="B1907" s="111" t="s">
        <v>2686</v>
      </c>
    </row>
    <row r="1908" spans="1:2" ht="15" x14ac:dyDescent="0.25">
      <c r="A1908" s="111">
        <v>52583011</v>
      </c>
      <c r="B1908" s="111" t="s">
        <v>2687</v>
      </c>
    </row>
    <row r="1909" spans="1:2" ht="15" x14ac:dyDescent="0.25">
      <c r="A1909" s="111">
        <v>52583013</v>
      </c>
      <c r="B1909" s="111" t="s">
        <v>2688</v>
      </c>
    </row>
    <row r="1910" spans="1:2" ht="15" x14ac:dyDescent="0.25">
      <c r="A1910" s="111">
        <v>52583014</v>
      </c>
      <c r="B1910" s="111" t="s">
        <v>2689</v>
      </c>
    </row>
    <row r="1911" spans="1:2" ht="15" x14ac:dyDescent="0.25">
      <c r="A1911" s="111">
        <v>52583016</v>
      </c>
      <c r="B1911" s="111" t="s">
        <v>2690</v>
      </c>
    </row>
    <row r="1912" spans="1:2" ht="15" x14ac:dyDescent="0.25">
      <c r="A1912" s="111">
        <v>52585000</v>
      </c>
      <c r="B1912" s="111" t="s">
        <v>2691</v>
      </c>
    </row>
    <row r="1913" spans="1:2" ht="15" x14ac:dyDescent="0.25">
      <c r="A1913" s="111">
        <v>52585100</v>
      </c>
      <c r="B1913" s="111" t="s">
        <v>2692</v>
      </c>
    </row>
    <row r="1914" spans="1:2" ht="15" x14ac:dyDescent="0.25">
      <c r="A1914" s="111">
        <v>52586000</v>
      </c>
      <c r="B1914" s="111" t="s">
        <v>2693</v>
      </c>
    </row>
    <row r="1915" spans="1:2" ht="15" x14ac:dyDescent="0.25">
      <c r="A1915" s="111">
        <v>52599800</v>
      </c>
      <c r="B1915" s="111" t="s">
        <v>2694</v>
      </c>
    </row>
    <row r="1916" spans="1:2" ht="15" x14ac:dyDescent="0.25">
      <c r="A1916" s="111">
        <v>52801000</v>
      </c>
      <c r="B1916" s="111" t="s">
        <v>2695</v>
      </c>
    </row>
    <row r="1917" spans="1:2" ht="15" x14ac:dyDescent="0.25">
      <c r="A1917" s="111">
        <v>52801100</v>
      </c>
      <c r="B1917" s="111" t="s">
        <v>2696</v>
      </c>
    </row>
    <row r="1918" spans="1:2" ht="15" x14ac:dyDescent="0.25">
      <c r="A1918" s="111">
        <v>52801200</v>
      </c>
      <c r="B1918" s="111" t="s">
        <v>2697</v>
      </c>
    </row>
    <row r="1919" spans="1:2" ht="15" x14ac:dyDescent="0.25">
      <c r="A1919" s="111">
        <v>52801500</v>
      </c>
      <c r="B1919" s="111" t="s">
        <v>2698</v>
      </c>
    </row>
    <row r="1920" spans="1:2" ht="15" x14ac:dyDescent="0.25">
      <c r="A1920" s="111">
        <v>52801700</v>
      </c>
      <c r="B1920" s="111" t="s">
        <v>2699</v>
      </c>
    </row>
    <row r="1921" spans="1:2" ht="15" x14ac:dyDescent="0.25">
      <c r="A1921" s="111">
        <v>52805000</v>
      </c>
      <c r="B1921" s="111" t="s">
        <v>2700</v>
      </c>
    </row>
    <row r="1922" spans="1:2" ht="15" x14ac:dyDescent="0.25">
      <c r="A1922" s="111">
        <v>52805100</v>
      </c>
      <c r="B1922" s="111" t="s">
        <v>2701</v>
      </c>
    </row>
    <row r="1923" spans="1:2" ht="15" x14ac:dyDescent="0.25">
      <c r="A1923" s="111">
        <v>53110000</v>
      </c>
      <c r="B1923" s="111" t="s">
        <v>2702</v>
      </c>
    </row>
    <row r="1924" spans="1:2" ht="15" x14ac:dyDescent="0.25">
      <c r="A1924" s="111">
        <v>53110011</v>
      </c>
      <c r="B1924" s="111" t="s">
        <v>2703</v>
      </c>
    </row>
    <row r="1925" spans="1:2" ht="15" x14ac:dyDescent="0.25">
      <c r="A1925" s="111">
        <v>53110013</v>
      </c>
      <c r="B1925" s="111" t="s">
        <v>2704</v>
      </c>
    </row>
    <row r="1926" spans="1:2" ht="15" x14ac:dyDescent="0.25">
      <c r="A1926" s="111">
        <v>53110014</v>
      </c>
      <c r="B1926" s="111" t="s">
        <v>2705</v>
      </c>
    </row>
    <row r="1927" spans="1:2" ht="15" x14ac:dyDescent="0.25">
      <c r="A1927" s="111">
        <v>53110015</v>
      </c>
      <c r="B1927" s="111" t="s">
        <v>2706</v>
      </c>
    </row>
    <row r="1928" spans="1:2" ht="15" x14ac:dyDescent="0.25">
      <c r="A1928" s="111">
        <v>53110016</v>
      </c>
      <c r="B1928" s="111" t="s">
        <v>2707</v>
      </c>
    </row>
    <row r="1929" spans="1:2" ht="15" x14ac:dyDescent="0.25">
      <c r="A1929" s="111">
        <v>53150000</v>
      </c>
      <c r="B1929" s="111" t="s">
        <v>2708</v>
      </c>
    </row>
    <row r="1930" spans="1:2" ht="15" x14ac:dyDescent="0.25">
      <c r="A1930" s="111">
        <v>53150011</v>
      </c>
      <c r="B1930" s="111" t="s">
        <v>2709</v>
      </c>
    </row>
    <row r="1931" spans="1:2" ht="15" x14ac:dyDescent="0.25">
      <c r="A1931" s="111">
        <v>53150013</v>
      </c>
      <c r="B1931" s="111" t="s">
        <v>2710</v>
      </c>
    </row>
    <row r="1932" spans="1:2" ht="15" x14ac:dyDescent="0.25">
      <c r="A1932" s="111">
        <v>53150014</v>
      </c>
      <c r="B1932" s="111" t="s">
        <v>2711</v>
      </c>
    </row>
    <row r="1933" spans="1:2" ht="15" x14ac:dyDescent="0.25">
      <c r="A1933" s="111">
        <v>53150015</v>
      </c>
      <c r="B1933" s="111" t="s">
        <v>2712</v>
      </c>
    </row>
    <row r="1934" spans="1:2" ht="15" x14ac:dyDescent="0.25">
      <c r="A1934" s="111">
        <v>53150016</v>
      </c>
      <c r="B1934" s="111" t="s">
        <v>2713</v>
      </c>
    </row>
    <row r="1935" spans="1:2" ht="15" x14ac:dyDescent="0.25">
      <c r="A1935" s="111">
        <v>53151000</v>
      </c>
      <c r="B1935" s="111" t="s">
        <v>2714</v>
      </c>
    </row>
    <row r="1936" spans="1:2" ht="15" x14ac:dyDescent="0.25">
      <c r="A1936" s="111">
        <v>53151011</v>
      </c>
      <c r="B1936" s="111" t="s">
        <v>2715</v>
      </c>
    </row>
    <row r="1937" spans="1:2" ht="15" x14ac:dyDescent="0.25">
      <c r="A1937" s="111">
        <v>53151013</v>
      </c>
      <c r="B1937" s="111" t="s">
        <v>2716</v>
      </c>
    </row>
    <row r="1938" spans="1:2" ht="15" x14ac:dyDescent="0.25">
      <c r="A1938" s="111">
        <v>53151014</v>
      </c>
      <c r="B1938" s="111" t="s">
        <v>2717</v>
      </c>
    </row>
    <row r="1939" spans="1:2" ht="15" x14ac:dyDescent="0.25">
      <c r="A1939" s="111">
        <v>53151015</v>
      </c>
      <c r="B1939" s="111" t="s">
        <v>2718</v>
      </c>
    </row>
    <row r="1940" spans="1:2" ht="15" x14ac:dyDescent="0.25">
      <c r="A1940" s="111">
        <v>53151016</v>
      </c>
      <c r="B1940" s="111" t="s">
        <v>2719</v>
      </c>
    </row>
    <row r="1941" spans="1:2" ht="15" x14ac:dyDescent="0.25">
      <c r="A1941" s="111">
        <v>53152000</v>
      </c>
      <c r="B1941" s="111" t="s">
        <v>2720</v>
      </c>
    </row>
    <row r="1942" spans="1:2" ht="15" x14ac:dyDescent="0.25">
      <c r="A1942" s="111">
        <v>53153000</v>
      </c>
      <c r="B1942" s="111" t="s">
        <v>2721</v>
      </c>
    </row>
    <row r="1943" spans="1:2" ht="15" x14ac:dyDescent="0.25">
      <c r="A1943" s="111">
        <v>53154000</v>
      </c>
      <c r="B1943" s="111" t="s">
        <v>2722</v>
      </c>
    </row>
    <row r="1944" spans="1:2" ht="15" x14ac:dyDescent="0.25">
      <c r="A1944" s="111">
        <v>53155000</v>
      </c>
      <c r="B1944" s="111" t="s">
        <v>2723</v>
      </c>
    </row>
    <row r="1945" spans="1:2" ht="15" x14ac:dyDescent="0.25">
      <c r="A1945" s="111">
        <v>53156000</v>
      </c>
      <c r="B1945" s="111" t="s">
        <v>2724</v>
      </c>
    </row>
    <row r="1946" spans="1:2" ht="15" x14ac:dyDescent="0.25">
      <c r="A1946" s="111">
        <v>53157000</v>
      </c>
      <c r="B1946" s="111" t="s">
        <v>2725</v>
      </c>
    </row>
    <row r="1947" spans="1:2" ht="15" x14ac:dyDescent="0.25">
      <c r="A1947" s="111">
        <v>53158000</v>
      </c>
      <c r="B1947" s="111" t="s">
        <v>2726</v>
      </c>
    </row>
    <row r="1948" spans="1:2" ht="15" x14ac:dyDescent="0.25">
      <c r="A1948" s="111">
        <v>53159000</v>
      </c>
      <c r="B1948" s="111" t="s">
        <v>2727</v>
      </c>
    </row>
    <row r="1949" spans="1:2" ht="15" x14ac:dyDescent="0.25">
      <c r="A1949" s="111">
        <v>53159100</v>
      </c>
      <c r="B1949" s="111" t="s">
        <v>2728</v>
      </c>
    </row>
    <row r="1950" spans="1:2" ht="15" x14ac:dyDescent="0.25">
      <c r="A1950" s="111">
        <v>53185000</v>
      </c>
      <c r="B1950" s="111" t="s">
        <v>2729</v>
      </c>
    </row>
    <row r="1951" spans="1:2" ht="15" x14ac:dyDescent="0.25">
      <c r="A1951" s="111">
        <v>53401000</v>
      </c>
      <c r="B1951" s="111" t="s">
        <v>2730</v>
      </c>
    </row>
    <row r="1952" spans="1:2" ht="15" x14ac:dyDescent="0.25">
      <c r="A1952" s="111">
        <v>53401100</v>
      </c>
      <c r="B1952" s="111" t="s">
        <v>2731</v>
      </c>
    </row>
    <row r="1953" spans="1:2" ht="15" x14ac:dyDescent="0.25">
      <c r="A1953" s="111">
        <v>53401200</v>
      </c>
      <c r="B1953" s="111" t="s">
        <v>2732</v>
      </c>
    </row>
    <row r="1954" spans="1:2" ht="15" x14ac:dyDescent="0.25">
      <c r="A1954" s="111">
        <v>53401300</v>
      </c>
      <c r="B1954" s="111" t="s">
        <v>2733</v>
      </c>
    </row>
    <row r="1955" spans="1:2" ht="15" x14ac:dyDescent="0.25">
      <c r="A1955" s="111">
        <v>53401400</v>
      </c>
      <c r="B1955" s="111" t="s">
        <v>2734</v>
      </c>
    </row>
    <row r="1956" spans="1:2" ht="15" x14ac:dyDescent="0.25">
      <c r="A1956" s="111">
        <v>53401500</v>
      </c>
      <c r="B1956" s="111" t="s">
        <v>2735</v>
      </c>
    </row>
    <row r="1957" spans="1:2" ht="15" x14ac:dyDescent="0.25">
      <c r="A1957" s="111">
        <v>53401700</v>
      </c>
      <c r="B1957" s="111" t="s">
        <v>2736</v>
      </c>
    </row>
    <row r="1958" spans="1:2" ht="15" x14ac:dyDescent="0.25">
      <c r="A1958" s="111">
        <v>53401800</v>
      </c>
      <c r="B1958" s="111" t="s">
        <v>2737</v>
      </c>
    </row>
    <row r="1959" spans="1:2" ht="15" x14ac:dyDescent="0.25">
      <c r="A1959" s="111">
        <v>53401900</v>
      </c>
      <c r="B1959" s="111" t="s">
        <v>2738</v>
      </c>
    </row>
    <row r="1960" spans="1:2" ht="15" x14ac:dyDescent="0.25">
      <c r="A1960" s="111">
        <v>53402100</v>
      </c>
      <c r="B1960" s="111" t="s">
        <v>2739</v>
      </c>
    </row>
    <row r="1961" spans="1:2" ht="15" x14ac:dyDescent="0.25">
      <c r="A1961" s="111">
        <v>53402200</v>
      </c>
      <c r="B1961" s="111" t="s">
        <v>2740</v>
      </c>
    </row>
    <row r="1962" spans="1:2" ht="15" x14ac:dyDescent="0.25">
      <c r="A1962" s="111">
        <v>53402300</v>
      </c>
      <c r="B1962" s="111" t="s">
        <v>2741</v>
      </c>
    </row>
    <row r="1963" spans="1:2" ht="15" x14ac:dyDescent="0.25">
      <c r="A1963" s="111">
        <v>53402400</v>
      </c>
      <c r="B1963" s="111" t="s">
        <v>2742</v>
      </c>
    </row>
    <row r="1964" spans="1:2" ht="15" x14ac:dyDescent="0.25">
      <c r="A1964" s="111">
        <v>53402500</v>
      </c>
      <c r="B1964" s="111" t="s">
        <v>2743</v>
      </c>
    </row>
    <row r="1965" spans="1:2" ht="15" x14ac:dyDescent="0.25">
      <c r="A1965" s="111">
        <v>53402600</v>
      </c>
      <c r="B1965" s="111" t="s">
        <v>2744</v>
      </c>
    </row>
    <row r="1966" spans="1:2" ht="15" x14ac:dyDescent="0.25">
      <c r="A1966" s="111">
        <v>53409999</v>
      </c>
      <c r="B1966" s="111" t="s">
        <v>2745</v>
      </c>
    </row>
    <row r="1967" spans="1:2" ht="15" x14ac:dyDescent="0.25">
      <c r="A1967" s="111">
        <v>53481000</v>
      </c>
      <c r="B1967" s="111" t="s">
        <v>2746</v>
      </c>
    </row>
    <row r="1968" spans="1:2" ht="15" x14ac:dyDescent="0.25">
      <c r="A1968" s="111">
        <v>53481100</v>
      </c>
      <c r="B1968" s="111" t="s">
        <v>2747</v>
      </c>
    </row>
    <row r="1969" spans="1:2" ht="15" x14ac:dyDescent="0.25">
      <c r="A1969" s="111">
        <v>53481200</v>
      </c>
      <c r="B1969" s="111" t="s">
        <v>2748</v>
      </c>
    </row>
    <row r="1970" spans="1:2" ht="15" x14ac:dyDescent="0.25">
      <c r="A1970" s="111">
        <v>53481300</v>
      </c>
      <c r="B1970" s="111" t="s">
        <v>2749</v>
      </c>
    </row>
    <row r="1971" spans="1:2" ht="15" x14ac:dyDescent="0.25">
      <c r="A1971" s="111">
        <v>53481400</v>
      </c>
      <c r="B1971" s="111" t="s">
        <v>2750</v>
      </c>
    </row>
    <row r="1972" spans="1:2" ht="15" x14ac:dyDescent="0.25">
      <c r="A1972" s="111">
        <v>53481500</v>
      </c>
      <c r="B1972" s="111" t="s">
        <v>2751</v>
      </c>
    </row>
    <row r="1973" spans="1:2" ht="15" x14ac:dyDescent="0.25">
      <c r="A1973" s="111">
        <v>53481700</v>
      </c>
      <c r="B1973" s="111" t="s">
        <v>2752</v>
      </c>
    </row>
    <row r="1974" spans="1:2" ht="15" x14ac:dyDescent="0.25">
      <c r="A1974" s="111">
        <v>53481800</v>
      </c>
      <c r="B1974" s="111" t="s">
        <v>2753</v>
      </c>
    </row>
    <row r="1975" spans="1:2" ht="15" x14ac:dyDescent="0.25">
      <c r="A1975" s="111">
        <v>53481900</v>
      </c>
      <c r="B1975" s="111" t="s">
        <v>2754</v>
      </c>
    </row>
    <row r="1976" spans="1:2" ht="15" x14ac:dyDescent="0.25">
      <c r="A1976" s="111">
        <v>53482100</v>
      </c>
      <c r="B1976" s="111" t="s">
        <v>2755</v>
      </c>
    </row>
    <row r="1977" spans="1:2" ht="15" x14ac:dyDescent="0.25">
      <c r="A1977" s="111">
        <v>53482200</v>
      </c>
      <c r="B1977" s="111" t="s">
        <v>2756</v>
      </c>
    </row>
    <row r="1978" spans="1:2" ht="15" x14ac:dyDescent="0.25">
      <c r="A1978" s="111">
        <v>53482300</v>
      </c>
      <c r="B1978" s="111" t="s">
        <v>2757</v>
      </c>
    </row>
    <row r="1979" spans="1:2" ht="15" x14ac:dyDescent="0.25">
      <c r="A1979" s="111">
        <v>53482400</v>
      </c>
      <c r="B1979" s="111" t="s">
        <v>2758</v>
      </c>
    </row>
    <row r="1980" spans="1:2" ht="15" x14ac:dyDescent="0.25">
      <c r="A1980" s="111">
        <v>53482500</v>
      </c>
      <c r="B1980" s="111" t="s">
        <v>2759</v>
      </c>
    </row>
    <row r="1981" spans="1:2" ht="15" x14ac:dyDescent="0.25">
      <c r="A1981" s="111">
        <v>53482600</v>
      </c>
      <c r="B1981" s="111" t="s">
        <v>2760</v>
      </c>
    </row>
    <row r="1982" spans="1:2" ht="15" x14ac:dyDescent="0.25">
      <c r="A1982" s="111">
        <v>54110000</v>
      </c>
      <c r="B1982" s="111" t="s">
        <v>2761</v>
      </c>
    </row>
    <row r="1983" spans="1:2" ht="15" x14ac:dyDescent="0.25">
      <c r="A1983" s="111">
        <v>54110011</v>
      </c>
      <c r="B1983" s="111" t="s">
        <v>2762</v>
      </c>
    </row>
    <row r="1984" spans="1:2" ht="15" x14ac:dyDescent="0.25">
      <c r="A1984" s="111">
        <v>54110012</v>
      </c>
      <c r="B1984" s="111" t="s">
        <v>2763</v>
      </c>
    </row>
    <row r="1985" spans="1:2" ht="15" x14ac:dyDescent="0.25">
      <c r="A1985" s="111">
        <v>54110013</v>
      </c>
      <c r="B1985" s="111" t="s">
        <v>2764</v>
      </c>
    </row>
    <row r="1986" spans="1:2" ht="15" x14ac:dyDescent="0.25">
      <c r="A1986" s="111">
        <v>54110014</v>
      </c>
      <c r="B1986" s="111" t="s">
        <v>2765</v>
      </c>
    </row>
    <row r="1987" spans="1:2" ht="15" x14ac:dyDescent="0.25">
      <c r="A1987" s="111">
        <v>54110015</v>
      </c>
      <c r="B1987" s="111" t="s">
        <v>2766</v>
      </c>
    </row>
    <row r="1988" spans="1:2" ht="15" x14ac:dyDescent="0.25">
      <c r="A1988" s="111">
        <v>54110016</v>
      </c>
      <c r="B1988" s="111" t="s">
        <v>2767</v>
      </c>
    </row>
    <row r="1989" spans="1:2" ht="15" x14ac:dyDescent="0.25">
      <c r="A1989" s="111">
        <v>54115000</v>
      </c>
      <c r="B1989" s="111" t="s">
        <v>2768</v>
      </c>
    </row>
    <row r="1990" spans="1:2" ht="15" x14ac:dyDescent="0.25">
      <c r="A1990" s="111">
        <v>54140000</v>
      </c>
      <c r="B1990" s="111" t="s">
        <v>2769</v>
      </c>
    </row>
    <row r="1991" spans="1:2" ht="15" x14ac:dyDescent="0.25">
      <c r="A1991" s="111">
        <v>54140011</v>
      </c>
      <c r="B1991" s="111" t="s">
        <v>2770</v>
      </c>
    </row>
    <row r="1992" spans="1:2" ht="15" x14ac:dyDescent="0.25">
      <c r="A1992" s="111">
        <v>54140012</v>
      </c>
      <c r="B1992" s="111" t="s">
        <v>2771</v>
      </c>
    </row>
    <row r="1993" spans="1:2" ht="15" x14ac:dyDescent="0.25">
      <c r="A1993" s="111">
        <v>54140013</v>
      </c>
      <c r="B1993" s="111" t="s">
        <v>2772</v>
      </c>
    </row>
    <row r="1994" spans="1:2" ht="15" x14ac:dyDescent="0.25">
      <c r="A1994" s="111">
        <v>54140014</v>
      </c>
      <c r="B1994" s="111" t="s">
        <v>2773</v>
      </c>
    </row>
    <row r="1995" spans="1:2" ht="15" x14ac:dyDescent="0.25">
      <c r="A1995" s="111">
        <v>54140015</v>
      </c>
      <c r="B1995" s="111" t="s">
        <v>2774</v>
      </c>
    </row>
    <row r="1996" spans="1:2" ht="15" x14ac:dyDescent="0.25">
      <c r="A1996" s="111">
        <v>54140016</v>
      </c>
      <c r="B1996" s="111" t="s">
        <v>2775</v>
      </c>
    </row>
    <row r="1997" spans="1:2" ht="15" x14ac:dyDescent="0.25">
      <c r="A1997" s="111">
        <v>54145000</v>
      </c>
      <c r="B1997" s="111" t="s">
        <v>2776</v>
      </c>
    </row>
    <row r="1998" spans="1:2" ht="15" x14ac:dyDescent="0.25">
      <c r="A1998" s="111">
        <v>55000000</v>
      </c>
      <c r="B1998" s="111" t="s">
        <v>2777</v>
      </c>
    </row>
    <row r="1999" spans="1:2" ht="15" x14ac:dyDescent="0.25">
      <c r="A1999" s="111">
        <v>55000011</v>
      </c>
      <c r="B1999" s="111" t="s">
        <v>2778</v>
      </c>
    </row>
    <row r="2000" spans="1:2" ht="15" x14ac:dyDescent="0.25">
      <c r="A2000" s="111">
        <v>55000012</v>
      </c>
      <c r="B2000" s="111" t="s">
        <v>2779</v>
      </c>
    </row>
    <row r="2001" spans="1:2" ht="15" x14ac:dyDescent="0.25">
      <c r="A2001" s="111">
        <v>55000013</v>
      </c>
      <c r="B2001" s="111" t="s">
        <v>2780</v>
      </c>
    </row>
    <row r="2002" spans="1:2" ht="15" x14ac:dyDescent="0.25">
      <c r="A2002" s="111">
        <v>55000014</v>
      </c>
      <c r="B2002" s="111" t="s">
        <v>2781</v>
      </c>
    </row>
    <row r="2003" spans="1:2" ht="15" x14ac:dyDescent="0.25">
      <c r="A2003" s="111">
        <v>55000015</v>
      </c>
      <c r="B2003" s="111" t="s">
        <v>2782</v>
      </c>
    </row>
    <row r="2004" spans="1:2" ht="15" x14ac:dyDescent="0.25">
      <c r="A2004" s="111">
        <v>55000016</v>
      </c>
      <c r="B2004" s="111" t="s">
        <v>2783</v>
      </c>
    </row>
    <row r="2005" spans="1:2" ht="15" x14ac:dyDescent="0.25">
      <c r="A2005" s="111">
        <v>55000021</v>
      </c>
      <c r="B2005" s="111" t="s">
        <v>2784</v>
      </c>
    </row>
    <row r="2006" spans="1:2" ht="15" x14ac:dyDescent="0.25">
      <c r="A2006" s="111">
        <v>55000022</v>
      </c>
      <c r="B2006" s="111" t="s">
        <v>2785</v>
      </c>
    </row>
    <row r="2007" spans="1:2" ht="15" x14ac:dyDescent="0.25">
      <c r="A2007" s="111">
        <v>55000023</v>
      </c>
      <c r="B2007" s="111" t="s">
        <v>2786</v>
      </c>
    </row>
    <row r="2008" spans="1:2" ht="15" x14ac:dyDescent="0.25">
      <c r="A2008" s="111">
        <v>55000024</v>
      </c>
      <c r="B2008" s="111" t="s">
        <v>2787</v>
      </c>
    </row>
    <row r="2009" spans="1:2" ht="15" x14ac:dyDescent="0.25">
      <c r="A2009" s="111">
        <v>55000026</v>
      </c>
      <c r="B2009" s="111" t="s">
        <v>2788</v>
      </c>
    </row>
    <row r="2010" spans="1:2" ht="15" x14ac:dyDescent="0.25">
      <c r="A2010" s="111">
        <v>55000100</v>
      </c>
      <c r="B2010" s="111" t="s">
        <v>2789</v>
      </c>
    </row>
    <row r="2011" spans="1:2" ht="15" x14ac:dyDescent="0.25">
      <c r="A2011" s="111">
        <v>55010100</v>
      </c>
      <c r="B2011" s="111" t="s">
        <v>2790</v>
      </c>
    </row>
    <row r="2012" spans="1:2" ht="15" x14ac:dyDescent="0.25">
      <c r="A2012" s="111">
        <v>55010200</v>
      </c>
      <c r="B2012" s="111" t="s">
        <v>2791</v>
      </c>
    </row>
    <row r="2013" spans="1:2" ht="15" x14ac:dyDescent="0.25">
      <c r="A2013" s="111">
        <v>55010300</v>
      </c>
      <c r="B2013" s="111" t="s">
        <v>2792</v>
      </c>
    </row>
    <row r="2014" spans="1:2" ht="15" x14ac:dyDescent="0.25">
      <c r="A2014" s="111">
        <v>55010400</v>
      </c>
      <c r="B2014" s="111" t="s">
        <v>2793</v>
      </c>
    </row>
    <row r="2015" spans="1:2" ht="15" x14ac:dyDescent="0.25">
      <c r="A2015" s="111">
        <v>55010500</v>
      </c>
      <c r="B2015" s="111" t="s">
        <v>2794</v>
      </c>
    </row>
    <row r="2016" spans="1:2" ht="15" x14ac:dyDescent="0.25">
      <c r="A2016" s="111">
        <v>55020000</v>
      </c>
      <c r="B2016" s="111" t="s">
        <v>2795</v>
      </c>
    </row>
    <row r="2017" spans="1:2" ht="15" x14ac:dyDescent="0.25">
      <c r="A2017" s="111">
        <v>55110000</v>
      </c>
      <c r="B2017" s="111" t="s">
        <v>2796</v>
      </c>
    </row>
    <row r="2018" spans="1:2" ht="15" x14ac:dyDescent="0.25">
      <c r="A2018" s="111">
        <v>55115000</v>
      </c>
      <c r="B2018" s="111" t="s">
        <v>2797</v>
      </c>
    </row>
    <row r="2019" spans="1:2" ht="15" x14ac:dyDescent="0.25">
      <c r="A2019" s="111">
        <v>55710000</v>
      </c>
      <c r="B2019" s="111" t="s">
        <v>2798</v>
      </c>
    </row>
    <row r="2020" spans="1:2" ht="15" x14ac:dyDescent="0.25">
      <c r="A2020" s="111">
        <v>55711000</v>
      </c>
      <c r="B2020" s="111" t="s">
        <v>2799</v>
      </c>
    </row>
    <row r="2021" spans="1:2" ht="15" x14ac:dyDescent="0.25">
      <c r="A2021" s="111">
        <v>55715000</v>
      </c>
      <c r="B2021" s="111" t="s">
        <v>2800</v>
      </c>
    </row>
    <row r="2022" spans="1:2" ht="15" x14ac:dyDescent="0.25">
      <c r="A2022" s="111">
        <v>55720000</v>
      </c>
      <c r="B2022" s="111" t="s">
        <v>2801</v>
      </c>
    </row>
    <row r="2023" spans="1:2" ht="15" x14ac:dyDescent="0.25">
      <c r="A2023" s="111">
        <v>55720100</v>
      </c>
      <c r="B2023" s="111" t="s">
        <v>2802</v>
      </c>
    </row>
    <row r="2024" spans="1:2" ht="15" x14ac:dyDescent="0.25">
      <c r="A2024" s="111">
        <v>55725000</v>
      </c>
      <c r="B2024" s="111" t="s">
        <v>2803</v>
      </c>
    </row>
    <row r="2025" spans="1:2" ht="15" x14ac:dyDescent="0.25">
      <c r="A2025" s="111">
        <v>55730000</v>
      </c>
      <c r="B2025" s="111" t="s">
        <v>2804</v>
      </c>
    </row>
    <row r="2026" spans="1:2" ht="15" x14ac:dyDescent="0.25">
      <c r="A2026" s="111">
        <v>55735000</v>
      </c>
      <c r="B2026" s="111" t="s">
        <v>2805</v>
      </c>
    </row>
    <row r="2027" spans="1:2" ht="15" x14ac:dyDescent="0.25">
      <c r="A2027" s="111">
        <v>55740000</v>
      </c>
      <c r="B2027" s="111" t="s">
        <v>2806</v>
      </c>
    </row>
    <row r="2028" spans="1:2" ht="15" x14ac:dyDescent="0.25">
      <c r="A2028" s="111">
        <v>55745000</v>
      </c>
      <c r="B2028" s="111" t="s">
        <v>2807</v>
      </c>
    </row>
    <row r="2029" spans="1:2" ht="15" x14ac:dyDescent="0.25">
      <c r="A2029" s="111">
        <v>56610000</v>
      </c>
      <c r="B2029" s="111" t="s">
        <v>2808</v>
      </c>
    </row>
    <row r="2030" spans="1:2" ht="15" x14ac:dyDescent="0.25">
      <c r="A2030" s="111">
        <v>56611000</v>
      </c>
      <c r="B2030" s="111" t="s">
        <v>2809</v>
      </c>
    </row>
    <row r="2031" spans="1:2" ht="15" x14ac:dyDescent="0.25">
      <c r="A2031" s="111">
        <v>56620000</v>
      </c>
      <c r="B2031" s="111" t="s">
        <v>2810</v>
      </c>
    </row>
    <row r="2032" spans="1:2" ht="15" x14ac:dyDescent="0.25">
      <c r="A2032" s="111">
        <v>56630000</v>
      </c>
      <c r="B2032" s="111" t="s">
        <v>2811</v>
      </c>
    </row>
    <row r="2033" spans="1:2" ht="15" x14ac:dyDescent="0.25">
      <c r="A2033" s="111">
        <v>56670000</v>
      </c>
      <c r="B2033" s="111" t="s">
        <v>2812</v>
      </c>
    </row>
    <row r="2034" spans="1:2" ht="15" x14ac:dyDescent="0.25">
      <c r="A2034" s="111">
        <v>57010000</v>
      </c>
      <c r="B2034" s="111" t="s">
        <v>2813</v>
      </c>
    </row>
    <row r="2035" spans="1:2" ht="15" x14ac:dyDescent="0.25">
      <c r="A2035" s="111">
        <v>57010015</v>
      </c>
      <c r="B2035" s="111" t="s">
        <v>2814</v>
      </c>
    </row>
    <row r="2036" spans="1:2" ht="15" x14ac:dyDescent="0.25">
      <c r="A2036" s="111">
        <v>57010016</v>
      </c>
      <c r="B2036" s="111" t="s">
        <v>2815</v>
      </c>
    </row>
    <row r="2037" spans="1:2" ht="15" x14ac:dyDescent="0.25">
      <c r="A2037" s="111">
        <v>57010100</v>
      </c>
      <c r="B2037" s="111" t="s">
        <v>2816</v>
      </c>
    </row>
    <row r="2038" spans="1:2" ht="15" x14ac:dyDescent="0.25">
      <c r="A2038" s="111">
        <v>57010199</v>
      </c>
      <c r="B2038" s="111" t="s">
        <v>2817</v>
      </c>
    </row>
    <row r="2039" spans="1:2" ht="15" x14ac:dyDescent="0.25">
      <c r="A2039" s="111">
        <v>58001000</v>
      </c>
      <c r="B2039" s="111" t="s">
        <v>2818</v>
      </c>
    </row>
    <row r="2040" spans="1:2" ht="15" x14ac:dyDescent="0.25">
      <c r="A2040" s="111">
        <v>58001500</v>
      </c>
      <c r="B2040" s="111" t="s">
        <v>2819</v>
      </c>
    </row>
    <row r="2041" spans="1:2" ht="15" x14ac:dyDescent="0.25">
      <c r="A2041" s="111">
        <v>58002000</v>
      </c>
      <c r="B2041" s="111" t="s">
        <v>2820</v>
      </c>
    </row>
    <row r="2042" spans="1:2" ht="15" x14ac:dyDescent="0.25">
      <c r="A2042" s="111">
        <v>59011000</v>
      </c>
      <c r="B2042" s="111" t="s">
        <v>2821</v>
      </c>
    </row>
    <row r="2043" spans="1:2" ht="15" x14ac:dyDescent="0.25">
      <c r="A2043" s="111">
        <v>59011500</v>
      </c>
      <c r="B2043" s="111" t="s">
        <v>2822</v>
      </c>
    </row>
    <row r="2044" spans="1:2" ht="15" x14ac:dyDescent="0.25">
      <c r="A2044" s="111">
        <v>59021000</v>
      </c>
      <c r="B2044" s="111" t="s">
        <v>2823</v>
      </c>
    </row>
    <row r="2045" spans="1:2" ht="15" x14ac:dyDescent="0.25">
      <c r="A2045" s="111">
        <v>59022000</v>
      </c>
      <c r="B2045" s="111" t="s">
        <v>2824</v>
      </c>
    </row>
    <row r="2046" spans="1:2" ht="15" x14ac:dyDescent="0.25">
      <c r="A2046" s="111">
        <v>62002100</v>
      </c>
      <c r="B2046" s="111" t="s">
        <v>2825</v>
      </c>
    </row>
    <row r="2047" spans="1:2" ht="15" x14ac:dyDescent="0.25">
      <c r="A2047" s="111">
        <v>62002200</v>
      </c>
      <c r="B2047" s="111" t="s">
        <v>2826</v>
      </c>
    </row>
    <row r="2048" spans="1:2" ht="15" x14ac:dyDescent="0.25">
      <c r="A2048" s="111">
        <v>62002300</v>
      </c>
      <c r="B2048" s="111" t="s">
        <v>2827</v>
      </c>
    </row>
    <row r="2049" spans="1:2" ht="15" x14ac:dyDescent="0.25">
      <c r="A2049" s="111">
        <v>62002400</v>
      </c>
      <c r="B2049" s="111" t="s">
        <v>2828</v>
      </c>
    </row>
    <row r="2050" spans="1:2" ht="15" x14ac:dyDescent="0.25">
      <c r="A2050" s="111">
        <v>62002600</v>
      </c>
      <c r="B2050" s="111" t="s">
        <v>2829</v>
      </c>
    </row>
    <row r="2051" spans="1:2" ht="15" x14ac:dyDescent="0.25">
      <c r="A2051" s="111">
        <v>62502100</v>
      </c>
      <c r="B2051" s="111" t="s">
        <v>2830</v>
      </c>
    </row>
    <row r="2052" spans="1:2" ht="15" x14ac:dyDescent="0.25">
      <c r="A2052" s="111">
        <v>62502110</v>
      </c>
      <c r="B2052" s="111" t="s">
        <v>2831</v>
      </c>
    </row>
    <row r="2053" spans="1:2" ht="15" x14ac:dyDescent="0.25">
      <c r="A2053" s="111">
        <v>62502115</v>
      </c>
      <c r="B2053" s="111" t="s">
        <v>2832</v>
      </c>
    </row>
    <row r="2054" spans="1:2" ht="15" x14ac:dyDescent="0.25">
      <c r="A2054" s="111">
        <v>62502120</v>
      </c>
      <c r="B2054" s="111" t="s">
        <v>2833</v>
      </c>
    </row>
    <row r="2055" spans="1:2" ht="15" x14ac:dyDescent="0.25">
      <c r="A2055" s="111">
        <v>62502125</v>
      </c>
      <c r="B2055" s="111" t="s">
        <v>2834</v>
      </c>
    </row>
    <row r="2056" spans="1:2" ht="15" x14ac:dyDescent="0.25">
      <c r="A2056" s="111">
        <v>62502130</v>
      </c>
      <c r="B2056" s="111" t="s">
        <v>2835</v>
      </c>
    </row>
    <row r="2057" spans="1:2" ht="15" x14ac:dyDescent="0.25">
      <c r="A2057" s="111">
        <v>62502135</v>
      </c>
      <c r="B2057" s="111" t="s">
        <v>2836</v>
      </c>
    </row>
    <row r="2058" spans="1:2" ht="15" x14ac:dyDescent="0.25">
      <c r="A2058" s="111">
        <v>62502200</v>
      </c>
      <c r="B2058" s="111" t="s">
        <v>2837</v>
      </c>
    </row>
    <row r="2059" spans="1:2" ht="15" x14ac:dyDescent="0.25">
      <c r="A2059" s="111">
        <v>62502210</v>
      </c>
      <c r="B2059" s="111" t="s">
        <v>2838</v>
      </c>
    </row>
    <row r="2060" spans="1:2" ht="15" x14ac:dyDescent="0.25">
      <c r="A2060" s="111">
        <v>62502215</v>
      </c>
      <c r="B2060" s="111" t="s">
        <v>2839</v>
      </c>
    </row>
    <row r="2061" spans="1:2" ht="15" x14ac:dyDescent="0.25">
      <c r="A2061" s="111">
        <v>62502300</v>
      </c>
      <c r="B2061" s="111" t="s">
        <v>2840</v>
      </c>
    </row>
    <row r="2062" spans="1:2" ht="15" x14ac:dyDescent="0.25">
      <c r="A2062" s="111">
        <v>62502310</v>
      </c>
      <c r="B2062" s="111" t="s">
        <v>2841</v>
      </c>
    </row>
    <row r="2063" spans="1:2" ht="15" x14ac:dyDescent="0.25">
      <c r="A2063" s="111">
        <v>62502315</v>
      </c>
      <c r="B2063" s="111" t="s">
        <v>2842</v>
      </c>
    </row>
    <row r="2064" spans="1:2" ht="15" x14ac:dyDescent="0.25">
      <c r="A2064" s="111">
        <v>62502400</v>
      </c>
      <c r="B2064" s="111" t="s">
        <v>2843</v>
      </c>
    </row>
    <row r="2065" spans="1:2" ht="15" x14ac:dyDescent="0.25">
      <c r="A2065" s="111">
        <v>62502410</v>
      </c>
      <c r="B2065" s="111" t="s">
        <v>2844</v>
      </c>
    </row>
    <row r="2066" spans="1:2" ht="15" x14ac:dyDescent="0.25">
      <c r="A2066" s="111">
        <v>62502415</v>
      </c>
      <c r="B2066" s="111" t="s">
        <v>2845</v>
      </c>
    </row>
    <row r="2067" spans="1:2" ht="15" x14ac:dyDescent="0.25">
      <c r="A2067" s="111">
        <v>62502420</v>
      </c>
      <c r="B2067" s="111" t="s">
        <v>2846</v>
      </c>
    </row>
    <row r="2068" spans="1:2" ht="15" x14ac:dyDescent="0.25">
      <c r="A2068" s="111">
        <v>62502425</v>
      </c>
      <c r="B2068" s="111" t="s">
        <v>2847</v>
      </c>
    </row>
    <row r="2069" spans="1:2" ht="15" x14ac:dyDescent="0.25">
      <c r="A2069" s="111">
        <v>62502430</v>
      </c>
      <c r="B2069" s="111" t="s">
        <v>2848</v>
      </c>
    </row>
    <row r="2070" spans="1:2" ht="15" x14ac:dyDescent="0.25">
      <c r="A2070" s="111">
        <v>62502435</v>
      </c>
      <c r="B2070" s="111" t="s">
        <v>2849</v>
      </c>
    </row>
    <row r="2071" spans="1:2" ht="15" x14ac:dyDescent="0.25">
      <c r="A2071" s="111">
        <v>62502440</v>
      </c>
      <c r="B2071" s="111" t="s">
        <v>2850</v>
      </c>
    </row>
    <row r="2072" spans="1:2" ht="15" x14ac:dyDescent="0.25">
      <c r="A2072" s="111">
        <v>62502600</v>
      </c>
      <c r="B2072" s="111" t="s">
        <v>2851</v>
      </c>
    </row>
    <row r="2073" spans="1:2" ht="15" x14ac:dyDescent="0.25">
      <c r="A2073" s="111">
        <v>62510000</v>
      </c>
      <c r="B2073" s="111" t="s">
        <v>2852</v>
      </c>
    </row>
    <row r="2074" spans="1:2" ht="15" x14ac:dyDescent="0.25">
      <c r="A2074" s="111">
        <v>62512100</v>
      </c>
      <c r="B2074" s="111" t="s">
        <v>2853</v>
      </c>
    </row>
    <row r="2075" spans="1:2" ht="15" x14ac:dyDescent="0.25">
      <c r="A2075" s="111">
        <v>62512200</v>
      </c>
      <c r="B2075" s="111" t="s">
        <v>2854</v>
      </c>
    </row>
    <row r="2076" spans="1:2" ht="15" x14ac:dyDescent="0.25">
      <c r="A2076" s="111">
        <v>62512300</v>
      </c>
      <c r="B2076" s="111" t="s">
        <v>2855</v>
      </c>
    </row>
    <row r="2077" spans="1:2" ht="15" x14ac:dyDescent="0.25">
      <c r="A2077" s="111">
        <v>62512400</v>
      </c>
      <c r="B2077" s="111" t="s">
        <v>2856</v>
      </c>
    </row>
    <row r="2078" spans="1:2" ht="15" x14ac:dyDescent="0.25">
      <c r="A2078" s="111">
        <v>62520700</v>
      </c>
      <c r="B2078" s="111" t="s">
        <v>2857</v>
      </c>
    </row>
    <row r="2079" spans="1:2" ht="15" x14ac:dyDescent="0.25">
      <c r="A2079" s="111">
        <v>62520800</v>
      </c>
      <c r="B2079" s="111" t="s">
        <v>2858</v>
      </c>
    </row>
    <row r="2080" spans="1:2" ht="15" x14ac:dyDescent="0.25">
      <c r="A2080" s="111">
        <v>62520821</v>
      </c>
      <c r="B2080" s="111" t="s">
        <v>2859</v>
      </c>
    </row>
    <row r="2081" spans="1:2" ht="15" x14ac:dyDescent="0.25">
      <c r="A2081" s="111">
        <v>62520824</v>
      </c>
      <c r="B2081" s="111" t="s">
        <v>2860</v>
      </c>
    </row>
    <row r="2082" spans="1:2" ht="15" x14ac:dyDescent="0.25">
      <c r="A2082" s="111">
        <v>63110021</v>
      </c>
      <c r="B2082" s="111" t="s">
        <v>2861</v>
      </c>
    </row>
    <row r="2083" spans="1:2" ht="15" x14ac:dyDescent="0.25">
      <c r="A2083" s="111">
        <v>63110022</v>
      </c>
      <c r="B2083" s="111" t="s">
        <v>2862</v>
      </c>
    </row>
    <row r="2084" spans="1:2" ht="15" x14ac:dyDescent="0.25">
      <c r="A2084" s="111">
        <v>63110023</v>
      </c>
      <c r="B2084" s="111" t="s">
        <v>2863</v>
      </c>
    </row>
    <row r="2085" spans="1:2" ht="15" x14ac:dyDescent="0.25">
      <c r="A2085" s="111">
        <v>63110024</v>
      </c>
      <c r="B2085" s="111" t="s">
        <v>2864</v>
      </c>
    </row>
    <row r="2086" spans="1:2" ht="15" x14ac:dyDescent="0.25">
      <c r="A2086" s="111">
        <v>63110026</v>
      </c>
      <c r="B2086" s="111" t="s">
        <v>2865</v>
      </c>
    </row>
    <row r="2087" spans="1:2" ht="15" x14ac:dyDescent="0.25">
      <c r="A2087" s="111">
        <v>63150021</v>
      </c>
      <c r="B2087" s="111" t="s">
        <v>2866</v>
      </c>
    </row>
    <row r="2088" spans="1:2" ht="15" x14ac:dyDescent="0.25">
      <c r="A2088" s="111">
        <v>63150022</v>
      </c>
      <c r="B2088" s="111" t="s">
        <v>2867</v>
      </c>
    </row>
    <row r="2089" spans="1:2" ht="15" x14ac:dyDescent="0.25">
      <c r="A2089" s="111">
        <v>63150023</v>
      </c>
      <c r="B2089" s="111" t="s">
        <v>2868</v>
      </c>
    </row>
    <row r="2090" spans="1:2" ht="15" x14ac:dyDescent="0.25">
      <c r="A2090" s="111">
        <v>63150024</v>
      </c>
      <c r="B2090" s="111" t="s">
        <v>2869</v>
      </c>
    </row>
    <row r="2091" spans="1:2" ht="15" x14ac:dyDescent="0.25">
      <c r="A2091" s="111">
        <v>63150026</v>
      </c>
      <c r="B2091" s="111" t="s">
        <v>2870</v>
      </c>
    </row>
    <row r="2092" spans="1:2" ht="15" x14ac:dyDescent="0.25">
      <c r="A2092" s="111">
        <v>68011000</v>
      </c>
      <c r="B2092" s="111" t="s">
        <v>2871</v>
      </c>
    </row>
    <row r="2093" spans="1:2" ht="15" x14ac:dyDescent="0.25">
      <c r="A2093" s="111">
        <v>68011100</v>
      </c>
      <c r="B2093" s="111" t="s">
        <v>2872</v>
      </c>
    </row>
    <row r="2094" spans="1:2" ht="15" x14ac:dyDescent="0.25">
      <c r="A2094" s="111">
        <v>68011110</v>
      </c>
      <c r="B2094" s="111" t="s">
        <v>2873</v>
      </c>
    </row>
    <row r="2095" spans="1:2" ht="15" x14ac:dyDescent="0.25">
      <c r="A2095" s="111">
        <v>68011200</v>
      </c>
      <c r="B2095" s="111" t="s">
        <v>2874</v>
      </c>
    </row>
    <row r="2096" spans="1:2" ht="15" x14ac:dyDescent="0.25">
      <c r="A2096" s="111">
        <v>68011500</v>
      </c>
      <c r="B2096" s="111" t="s">
        <v>2875</v>
      </c>
    </row>
    <row r="2097" spans="1:2" ht="15" x14ac:dyDescent="0.25">
      <c r="A2097" s="111">
        <v>68012000</v>
      </c>
      <c r="B2097" s="111" t="s">
        <v>2876</v>
      </c>
    </row>
    <row r="2098" spans="1:2" ht="15" x14ac:dyDescent="0.25">
      <c r="A2098" s="111">
        <v>68012500</v>
      </c>
      <c r="B2098" s="111" t="s">
        <v>2877</v>
      </c>
    </row>
    <row r="2099" spans="1:2" ht="15" x14ac:dyDescent="0.25">
      <c r="A2099" s="111">
        <v>68013000</v>
      </c>
      <c r="B2099" s="111" t="s">
        <v>2878</v>
      </c>
    </row>
    <row r="2100" spans="1:2" ht="15" x14ac:dyDescent="0.25">
      <c r="A2100" s="111">
        <v>68013500</v>
      </c>
      <c r="B2100" s="111" t="s">
        <v>2879</v>
      </c>
    </row>
    <row r="2101" spans="1:2" ht="15" x14ac:dyDescent="0.25">
      <c r="A2101" s="111">
        <v>68014000</v>
      </c>
      <c r="B2101" s="111" t="s">
        <v>2880</v>
      </c>
    </row>
    <row r="2102" spans="1:2" ht="15" x14ac:dyDescent="0.25">
      <c r="A2102" s="111">
        <v>68251000</v>
      </c>
      <c r="B2102" s="111" t="s">
        <v>2881</v>
      </c>
    </row>
    <row r="2103" spans="1:2" ht="15" x14ac:dyDescent="0.25">
      <c r="A2103" s="111">
        <v>68252000</v>
      </c>
      <c r="B2103" s="111" t="s">
        <v>2882</v>
      </c>
    </row>
    <row r="2104" spans="1:2" ht="15" x14ac:dyDescent="0.25">
      <c r="A2104" s="111">
        <v>68253000</v>
      </c>
      <c r="B2104" s="111" t="s">
        <v>2883</v>
      </c>
    </row>
    <row r="2105" spans="1:2" ht="15" x14ac:dyDescent="0.25">
      <c r="A2105" s="111">
        <v>68254000</v>
      </c>
      <c r="B2105" s="111" t="s">
        <v>2884</v>
      </c>
    </row>
    <row r="2106" spans="1:2" ht="15" x14ac:dyDescent="0.25">
      <c r="A2106" s="111">
        <v>68255000</v>
      </c>
      <c r="B2106" s="111" t="s">
        <v>2885</v>
      </c>
    </row>
    <row r="2107" spans="1:2" ht="15" x14ac:dyDescent="0.25">
      <c r="A2107" s="111">
        <v>68256000</v>
      </c>
      <c r="B2107" s="111" t="s">
        <v>2886</v>
      </c>
    </row>
    <row r="2108" spans="1:2" ht="15" x14ac:dyDescent="0.25">
      <c r="A2108" s="111">
        <v>68257000</v>
      </c>
      <c r="B2108" s="111" t="s">
        <v>2887</v>
      </c>
    </row>
    <row r="2109" spans="1:2" ht="15" x14ac:dyDescent="0.25">
      <c r="A2109" s="111">
        <v>68258000</v>
      </c>
      <c r="B2109" s="111" t="s">
        <v>2888</v>
      </c>
    </row>
    <row r="2110" spans="1:2" ht="15" x14ac:dyDescent="0.25">
      <c r="A2110" s="111">
        <v>68259000</v>
      </c>
      <c r="B2110" s="111" t="s">
        <v>2889</v>
      </c>
    </row>
    <row r="2111" spans="1:2" ht="15" x14ac:dyDescent="0.25">
      <c r="A2111" s="111">
        <v>68311000</v>
      </c>
      <c r="B2111" s="111" t="s">
        <v>2890</v>
      </c>
    </row>
    <row r="2112" spans="1:2" ht="15" x14ac:dyDescent="0.25">
      <c r="A2112" s="111">
        <v>68312000</v>
      </c>
      <c r="B2112" s="111" t="s">
        <v>2891</v>
      </c>
    </row>
    <row r="2113" spans="1:2" ht="15" x14ac:dyDescent="0.25">
      <c r="A2113" s="111">
        <v>68312500</v>
      </c>
      <c r="B2113" s="111" t="s">
        <v>2892</v>
      </c>
    </row>
    <row r="2114" spans="1:2" ht="15" x14ac:dyDescent="0.25">
      <c r="A2114" s="111">
        <v>68520000</v>
      </c>
      <c r="B2114" s="111" t="s">
        <v>2893</v>
      </c>
    </row>
    <row r="2115" spans="1:2" ht="15" x14ac:dyDescent="0.25">
      <c r="A2115" s="111">
        <v>68520100</v>
      </c>
      <c r="B2115" s="111" t="s">
        <v>2894</v>
      </c>
    </row>
    <row r="2116" spans="1:2" ht="15" x14ac:dyDescent="0.25">
      <c r="A2116" s="111">
        <v>68529000</v>
      </c>
      <c r="B2116" s="111" t="s">
        <v>2895</v>
      </c>
    </row>
    <row r="2117" spans="1:2" ht="15" x14ac:dyDescent="0.25">
      <c r="A2117" s="111">
        <v>68532000</v>
      </c>
      <c r="B2117" s="111" t="s">
        <v>2896</v>
      </c>
    </row>
    <row r="2118" spans="1:2" ht="15" x14ac:dyDescent="0.25">
      <c r="A2118" s="111">
        <v>68532100</v>
      </c>
      <c r="B2118" s="111" t="s">
        <v>2897</v>
      </c>
    </row>
    <row r="2119" spans="1:2" ht="15" x14ac:dyDescent="0.25">
      <c r="A2119" s="111">
        <v>68533000</v>
      </c>
      <c r="B2119" s="111" t="s">
        <v>2898</v>
      </c>
    </row>
    <row r="2120" spans="1:2" ht="15" x14ac:dyDescent="0.25">
      <c r="A2120" s="111">
        <v>68533100</v>
      </c>
      <c r="B2120" s="111" t="s">
        <v>2899</v>
      </c>
    </row>
    <row r="2121" spans="1:2" ht="15" x14ac:dyDescent="0.25">
      <c r="A2121" s="111">
        <v>68535000</v>
      </c>
      <c r="B2121" s="111" t="s">
        <v>2900</v>
      </c>
    </row>
    <row r="2122" spans="1:2" ht="15" x14ac:dyDescent="0.25">
      <c r="A2122" s="111">
        <v>68535100</v>
      </c>
      <c r="B2122" s="111" t="s">
        <v>2901</v>
      </c>
    </row>
    <row r="2123" spans="1:2" ht="15" x14ac:dyDescent="0.25">
      <c r="A2123" s="111">
        <v>68536000</v>
      </c>
      <c r="B2123" s="111" t="s">
        <v>2902</v>
      </c>
    </row>
    <row r="2124" spans="1:2" ht="15" x14ac:dyDescent="0.25">
      <c r="A2124" s="111">
        <v>68536100</v>
      </c>
      <c r="B2124" s="111" t="s">
        <v>2903</v>
      </c>
    </row>
    <row r="2125" spans="1:2" ht="15" x14ac:dyDescent="0.25">
      <c r="A2125" s="111">
        <v>68541000</v>
      </c>
      <c r="B2125" s="111" t="s">
        <v>2904</v>
      </c>
    </row>
    <row r="2126" spans="1:2" ht="15" x14ac:dyDescent="0.25">
      <c r="A2126" s="111">
        <v>68542000</v>
      </c>
      <c r="B2126" s="111" t="s">
        <v>2905</v>
      </c>
    </row>
    <row r="2127" spans="1:2" ht="15" x14ac:dyDescent="0.25">
      <c r="A2127" s="111">
        <v>68543000</v>
      </c>
      <c r="B2127" s="111" t="s">
        <v>2906</v>
      </c>
    </row>
    <row r="2128" spans="1:2" ht="15" x14ac:dyDescent="0.25">
      <c r="A2128" s="111">
        <v>68544000</v>
      </c>
      <c r="B2128" s="111" t="s">
        <v>2907</v>
      </c>
    </row>
    <row r="2129" spans="1:2" ht="15" x14ac:dyDescent="0.25">
      <c r="A2129" s="111">
        <v>68545000</v>
      </c>
      <c r="B2129" s="111" t="s">
        <v>2908</v>
      </c>
    </row>
    <row r="2130" spans="1:2" ht="15" x14ac:dyDescent="0.25">
      <c r="A2130" s="111">
        <v>69011000</v>
      </c>
      <c r="B2130" s="111" t="s">
        <v>2909</v>
      </c>
    </row>
    <row r="2131" spans="1:2" ht="15" x14ac:dyDescent="0.25">
      <c r="A2131" s="111">
        <v>69011400</v>
      </c>
      <c r="B2131" s="111" t="s">
        <v>2910</v>
      </c>
    </row>
    <row r="2132" spans="1:2" ht="15" x14ac:dyDescent="0.25">
      <c r="A2132" s="111">
        <v>69012000</v>
      </c>
      <c r="B2132" s="111" t="s">
        <v>2911</v>
      </c>
    </row>
    <row r="2133" spans="1:2" ht="15" x14ac:dyDescent="0.25">
      <c r="A2133" s="111">
        <v>69012400</v>
      </c>
      <c r="B2133" s="111" t="s">
        <v>2912</v>
      </c>
    </row>
    <row r="2134" spans="1:2" ht="15" x14ac:dyDescent="0.25">
      <c r="A2134" s="111">
        <v>69012500</v>
      </c>
      <c r="B2134" s="111" t="s">
        <v>2913</v>
      </c>
    </row>
    <row r="2135" spans="1:2" ht="15" x14ac:dyDescent="0.25">
      <c r="A2135" s="111">
        <v>69013100</v>
      </c>
      <c r="B2135" s="111" t="s">
        <v>2914</v>
      </c>
    </row>
    <row r="2136" spans="1:2" ht="15" x14ac:dyDescent="0.25">
      <c r="A2136" s="111">
        <v>69013200</v>
      </c>
      <c r="B2136" s="111" t="s">
        <v>2915</v>
      </c>
    </row>
    <row r="2137" spans="1:2" ht="15" x14ac:dyDescent="0.25">
      <c r="A2137" s="111">
        <v>69021000</v>
      </c>
      <c r="B2137" s="111" t="s">
        <v>2916</v>
      </c>
    </row>
    <row r="2138" spans="1:2" ht="15" x14ac:dyDescent="0.25">
      <c r="A2138" s="111">
        <v>69021400</v>
      </c>
      <c r="B2138" s="111" t="s">
        <v>2917</v>
      </c>
    </row>
    <row r="2139" spans="1:2" ht="15" x14ac:dyDescent="0.25">
      <c r="A2139" s="111">
        <v>69022000</v>
      </c>
      <c r="B2139" s="111" t="s">
        <v>2918</v>
      </c>
    </row>
    <row r="2140" spans="1:2" ht="15" x14ac:dyDescent="0.25">
      <c r="A2140" s="111">
        <v>69022400</v>
      </c>
      <c r="B2140" s="111" t="s">
        <v>2919</v>
      </c>
    </row>
    <row r="2141" spans="1:2" ht="15" x14ac:dyDescent="0.25">
      <c r="A2141" s="111">
        <v>69022500</v>
      </c>
      <c r="B2141" s="111" t="s">
        <v>2920</v>
      </c>
    </row>
    <row r="2142" spans="1:2" ht="15" x14ac:dyDescent="0.25">
      <c r="A2142" s="111">
        <v>69023100</v>
      </c>
      <c r="B2142" s="111" t="s">
        <v>2921</v>
      </c>
    </row>
    <row r="2143" spans="1:2" ht="15" x14ac:dyDescent="0.25">
      <c r="A2143" s="111">
        <v>69023200</v>
      </c>
      <c r="B2143" s="111" t="s">
        <v>2922</v>
      </c>
    </row>
    <row r="2144" spans="1:2" ht="15" x14ac:dyDescent="0.25">
      <c r="A2144" s="111">
        <v>69031000</v>
      </c>
      <c r="B2144" s="111" t="s">
        <v>2923</v>
      </c>
    </row>
    <row r="2145" spans="1:2" ht="15" x14ac:dyDescent="0.25">
      <c r="A2145" s="111">
        <v>69031500</v>
      </c>
      <c r="B2145" s="111" t="s">
        <v>2924</v>
      </c>
    </row>
    <row r="2146" spans="1:2" ht="15" x14ac:dyDescent="0.25">
      <c r="A2146" s="111">
        <v>69041000</v>
      </c>
      <c r="B2146" s="111" t="s">
        <v>2925</v>
      </c>
    </row>
    <row r="2147" spans="1:2" ht="15" x14ac:dyDescent="0.25">
      <c r="A2147" s="111">
        <v>69041500</v>
      </c>
      <c r="B2147" s="111" t="s">
        <v>2926</v>
      </c>
    </row>
    <row r="2148" spans="1:2" ht="15" x14ac:dyDescent="0.25">
      <c r="A2148" s="111">
        <v>69061000</v>
      </c>
      <c r="B2148" s="111" t="s">
        <v>2927</v>
      </c>
    </row>
    <row r="2149" spans="1:2" ht="15" x14ac:dyDescent="0.25">
      <c r="A2149" s="111">
        <v>69061400</v>
      </c>
      <c r="B2149" s="111" t="s">
        <v>2928</v>
      </c>
    </row>
    <row r="2150" spans="1:2" ht="15" x14ac:dyDescent="0.25">
      <c r="A2150" s="111">
        <v>69062000</v>
      </c>
      <c r="B2150" s="111" t="s">
        <v>2929</v>
      </c>
    </row>
    <row r="2151" spans="1:2" ht="15" x14ac:dyDescent="0.25">
      <c r="A2151" s="111">
        <v>69062400</v>
      </c>
      <c r="B2151" s="111" t="s">
        <v>2930</v>
      </c>
    </row>
    <row r="2152" spans="1:2" ht="15" x14ac:dyDescent="0.25">
      <c r="A2152" s="111">
        <v>69063000</v>
      </c>
      <c r="B2152" s="111" t="s">
        <v>2931</v>
      </c>
    </row>
    <row r="2153" spans="1:2" ht="15" x14ac:dyDescent="0.25">
      <c r="A2153" s="111">
        <v>69065000</v>
      </c>
      <c r="B2153" s="111" t="s">
        <v>2932</v>
      </c>
    </row>
    <row r="2154" spans="1:2" ht="15" x14ac:dyDescent="0.25">
      <c r="A2154" s="111">
        <v>69071000</v>
      </c>
      <c r="B2154" s="111" t="s">
        <v>2933</v>
      </c>
    </row>
    <row r="2155" spans="1:2" ht="15" x14ac:dyDescent="0.25">
      <c r="A2155" s="111">
        <v>69071400</v>
      </c>
      <c r="B2155" s="111" t="s">
        <v>2934</v>
      </c>
    </row>
    <row r="2156" spans="1:2" ht="15" x14ac:dyDescent="0.25">
      <c r="A2156" s="111">
        <v>69072000</v>
      </c>
      <c r="B2156" s="111" t="s">
        <v>2935</v>
      </c>
    </row>
    <row r="2157" spans="1:2" ht="15" x14ac:dyDescent="0.25">
      <c r="A2157" s="111">
        <v>69072400</v>
      </c>
      <c r="B2157" s="111" t="s">
        <v>2936</v>
      </c>
    </row>
    <row r="2158" spans="1:2" ht="15" x14ac:dyDescent="0.25">
      <c r="A2158" s="111">
        <v>69073000</v>
      </c>
      <c r="B2158" s="111" t="s">
        <v>2937</v>
      </c>
    </row>
    <row r="2159" spans="1:2" ht="15" x14ac:dyDescent="0.25">
      <c r="A2159" s="111">
        <v>69073500</v>
      </c>
      <c r="B2159" s="111" t="s">
        <v>2938</v>
      </c>
    </row>
    <row r="2160" spans="1:2" ht="15" x14ac:dyDescent="0.25">
      <c r="A2160" s="111">
        <v>69522000</v>
      </c>
      <c r="B2160" s="111" t="s">
        <v>2939</v>
      </c>
    </row>
    <row r="2161" spans="1:2" ht="15" x14ac:dyDescent="0.25">
      <c r="A2161" s="111">
        <v>69523000</v>
      </c>
      <c r="B2161" s="111" t="s">
        <v>2940</v>
      </c>
    </row>
    <row r="2162" spans="1:2" ht="15" x14ac:dyDescent="0.25">
      <c r="A2162" s="111">
        <v>69524000</v>
      </c>
      <c r="B2162" s="111" t="s">
        <v>2941</v>
      </c>
    </row>
    <row r="2163" spans="1:2" ht="15" x14ac:dyDescent="0.25">
      <c r="A2163" s="111">
        <v>69525000</v>
      </c>
      <c r="B2163" s="111" t="s">
        <v>2942</v>
      </c>
    </row>
    <row r="2164" spans="1:2" ht="15" x14ac:dyDescent="0.25">
      <c r="A2164" s="111">
        <v>69550000</v>
      </c>
      <c r="B2164" s="111" t="s">
        <v>2943</v>
      </c>
    </row>
    <row r="2165" spans="1:2" ht="15" x14ac:dyDescent="0.25">
      <c r="A2165" s="111">
        <v>70510000</v>
      </c>
      <c r="B2165" s="111" t="s">
        <v>2944</v>
      </c>
    </row>
    <row r="2166" spans="1:2" ht="15" x14ac:dyDescent="0.25">
      <c r="A2166" s="111">
        <v>71010000</v>
      </c>
      <c r="B2166" s="111" t="s">
        <v>2945</v>
      </c>
    </row>
    <row r="2167" spans="1:2" ht="15" x14ac:dyDescent="0.25">
      <c r="A2167" s="111">
        <v>71015000</v>
      </c>
      <c r="B2167" s="111" t="s">
        <v>2946</v>
      </c>
    </row>
    <row r="2168" spans="1:2" ht="15" x14ac:dyDescent="0.25">
      <c r="A2168" s="111">
        <v>71030000</v>
      </c>
      <c r="B2168" s="111" t="s">
        <v>2947</v>
      </c>
    </row>
    <row r="2169" spans="1:2" ht="15" x14ac:dyDescent="0.25">
      <c r="A2169" s="111">
        <v>71511000</v>
      </c>
      <c r="B2169" s="111" t="s">
        <v>2948</v>
      </c>
    </row>
    <row r="2170" spans="1:2" ht="15" x14ac:dyDescent="0.25">
      <c r="A2170" s="111">
        <v>71511500</v>
      </c>
      <c r="B2170" s="111" t="s">
        <v>2949</v>
      </c>
    </row>
    <row r="2171" spans="1:2" ht="15" x14ac:dyDescent="0.25">
      <c r="A2171" s="111">
        <v>71511510</v>
      </c>
      <c r="B2171" s="111" t="s">
        <v>2950</v>
      </c>
    </row>
    <row r="2172" spans="1:2" ht="15" x14ac:dyDescent="0.25">
      <c r="A2172" s="111">
        <v>71521000</v>
      </c>
      <c r="B2172" s="111" t="s">
        <v>2951</v>
      </c>
    </row>
    <row r="2173" spans="1:2" ht="15" x14ac:dyDescent="0.25">
      <c r="A2173" s="111">
        <v>71521500</v>
      </c>
      <c r="B2173" s="111" t="s">
        <v>2952</v>
      </c>
    </row>
    <row r="2174" spans="1:2" ht="15" x14ac:dyDescent="0.25">
      <c r="A2174" s="111">
        <v>71611000</v>
      </c>
      <c r="B2174" s="111" t="s">
        <v>2953</v>
      </c>
    </row>
    <row r="2175" spans="1:2" ht="15" x14ac:dyDescent="0.25">
      <c r="A2175" s="111">
        <v>71611100</v>
      </c>
      <c r="B2175" s="111" t="s">
        <v>2954</v>
      </c>
    </row>
    <row r="2176" spans="1:2" ht="15" x14ac:dyDescent="0.25">
      <c r="A2176" s="111">
        <v>71611510</v>
      </c>
      <c r="B2176" s="111" t="s">
        <v>2955</v>
      </c>
    </row>
    <row r="2177" spans="1:2" ht="15" x14ac:dyDescent="0.25">
      <c r="A2177" s="111">
        <v>71611520</v>
      </c>
      <c r="B2177" s="111" t="s">
        <v>2956</v>
      </c>
    </row>
    <row r="2178" spans="1:2" ht="15" x14ac:dyDescent="0.25">
      <c r="A2178" s="111">
        <v>71611530</v>
      </c>
      <c r="B2178" s="111" t="s">
        <v>2957</v>
      </c>
    </row>
    <row r="2179" spans="1:2" ht="15" x14ac:dyDescent="0.25">
      <c r="A2179" s="111">
        <v>71611540</v>
      </c>
      <c r="B2179" s="111" t="s">
        <v>2958</v>
      </c>
    </row>
    <row r="2180" spans="1:2" ht="15" x14ac:dyDescent="0.25">
      <c r="A2180" s="111">
        <v>71621000</v>
      </c>
      <c r="B2180" s="111" t="s">
        <v>2959</v>
      </c>
    </row>
    <row r="2181" spans="1:2" ht="15" x14ac:dyDescent="0.25">
      <c r="A2181" s="111">
        <v>71630000</v>
      </c>
      <c r="B2181" s="111" t="s">
        <v>2960</v>
      </c>
    </row>
    <row r="2182" spans="1:2" ht="15" x14ac:dyDescent="0.25">
      <c r="A2182" s="111">
        <v>71711000</v>
      </c>
      <c r="B2182" s="111" t="s">
        <v>2961</v>
      </c>
    </row>
    <row r="2183" spans="1:2" ht="15" x14ac:dyDescent="0.25">
      <c r="A2183" s="111">
        <v>71712000</v>
      </c>
      <c r="B2183" s="111" t="s">
        <v>2962</v>
      </c>
    </row>
    <row r="2184" spans="1:2" ht="15" x14ac:dyDescent="0.25">
      <c r="A2184" s="111">
        <v>71713000</v>
      </c>
      <c r="B2184" s="111" t="s">
        <v>2963</v>
      </c>
    </row>
    <row r="2185" spans="1:2" ht="15" x14ac:dyDescent="0.25">
      <c r="A2185" s="111">
        <v>71810000</v>
      </c>
      <c r="B2185" s="111" t="s">
        <v>2964</v>
      </c>
    </row>
    <row r="2186" spans="1:2" ht="15" x14ac:dyDescent="0.25">
      <c r="A2186" s="111">
        <v>71820000</v>
      </c>
      <c r="B2186" s="111" t="s">
        <v>2965</v>
      </c>
    </row>
    <row r="2187" spans="1:2" ht="15" x14ac:dyDescent="0.25">
      <c r="A2187" s="111">
        <v>72801000</v>
      </c>
      <c r="B2187" s="111" t="s">
        <v>2966</v>
      </c>
    </row>
    <row r="2188" spans="1:2" ht="15" x14ac:dyDescent="0.25">
      <c r="A2188" s="111">
        <v>72801100</v>
      </c>
      <c r="B2188" s="111" t="s">
        <v>2967</v>
      </c>
    </row>
    <row r="2189" spans="1:2" ht="15" x14ac:dyDescent="0.25">
      <c r="A2189" s="111">
        <v>72801200</v>
      </c>
      <c r="B2189" s="111" t="s">
        <v>2968</v>
      </c>
    </row>
    <row r="2190" spans="1:2" ht="15" x14ac:dyDescent="0.25">
      <c r="A2190" s="111">
        <v>72801300</v>
      </c>
      <c r="B2190" s="111" t="s">
        <v>2969</v>
      </c>
    </row>
    <row r="2191" spans="1:2" ht="15" x14ac:dyDescent="0.25">
      <c r="A2191" s="111">
        <v>72802000</v>
      </c>
      <c r="B2191" s="111" t="s">
        <v>2970</v>
      </c>
    </row>
    <row r="2192" spans="1:2" ht="15" x14ac:dyDescent="0.25">
      <c r="A2192" s="111">
        <v>72802100</v>
      </c>
      <c r="B2192" s="111" t="s">
        <v>2971</v>
      </c>
    </row>
    <row r="2193" spans="1:2" ht="15" x14ac:dyDescent="0.25">
      <c r="A2193" s="111">
        <v>72803000</v>
      </c>
      <c r="B2193" s="111" t="s">
        <v>2972</v>
      </c>
    </row>
    <row r="2194" spans="1:2" ht="15" x14ac:dyDescent="0.25">
      <c r="A2194" s="111">
        <v>72803100</v>
      </c>
      <c r="B2194" s="111" t="s">
        <v>2973</v>
      </c>
    </row>
    <row r="2195" spans="1:2" ht="15" x14ac:dyDescent="0.25">
      <c r="A2195" s="111">
        <v>75510000</v>
      </c>
      <c r="B2195" s="111" t="s">
        <v>2974</v>
      </c>
    </row>
    <row r="2196" spans="1:2" ht="15" x14ac:dyDescent="0.25">
      <c r="A2196" s="111">
        <v>75520000</v>
      </c>
      <c r="B2196" s="111" t="s">
        <v>2975</v>
      </c>
    </row>
    <row r="2197" spans="1:2" ht="15" x14ac:dyDescent="0.25">
      <c r="A2197" s="111">
        <v>75810000</v>
      </c>
      <c r="B2197" s="111" t="s">
        <v>2976</v>
      </c>
    </row>
    <row r="2198" spans="1:2" ht="15" x14ac:dyDescent="0.25">
      <c r="A2198" s="111">
        <v>75811000</v>
      </c>
      <c r="B2198" s="111" t="s">
        <v>2977</v>
      </c>
    </row>
    <row r="2199" spans="1:2" ht="15" x14ac:dyDescent="0.25">
      <c r="A2199" s="111">
        <v>75815000</v>
      </c>
      <c r="B2199" s="111" t="s">
        <v>2978</v>
      </c>
    </row>
    <row r="2200" spans="1:2" ht="15" x14ac:dyDescent="0.25">
      <c r="A2200" s="111">
        <v>75820000</v>
      </c>
      <c r="B2200" s="111" t="s">
        <v>2979</v>
      </c>
    </row>
    <row r="2201" spans="1:2" ht="15" x14ac:dyDescent="0.25">
      <c r="A2201" s="111">
        <v>75840000</v>
      </c>
      <c r="B2201" s="111" t="s">
        <v>2624</v>
      </c>
    </row>
    <row r="2202" spans="1:2" ht="15" x14ac:dyDescent="0.25">
      <c r="A2202" s="111">
        <v>75841000</v>
      </c>
      <c r="B2202" s="111" t="s">
        <v>2980</v>
      </c>
    </row>
    <row r="2203" spans="1:2" ht="15" x14ac:dyDescent="0.25">
      <c r="A2203" s="111">
        <v>81010000</v>
      </c>
      <c r="B2203" s="111" t="s">
        <v>2981</v>
      </c>
    </row>
    <row r="2204" spans="1:2" ht="15" x14ac:dyDescent="0.25">
      <c r="A2204" s="111">
        <v>81015000</v>
      </c>
      <c r="B2204" s="111" t="s">
        <v>2982</v>
      </c>
    </row>
    <row r="2205" spans="1:2" ht="15" x14ac:dyDescent="0.25">
      <c r="A2205" s="111">
        <v>81016000</v>
      </c>
      <c r="B2205" s="111" t="s">
        <v>2983</v>
      </c>
    </row>
    <row r="2206" spans="1:2" ht="15" x14ac:dyDescent="0.25">
      <c r="A2206" s="111">
        <v>81017000</v>
      </c>
      <c r="B2206" s="111" t="s">
        <v>2984</v>
      </c>
    </row>
    <row r="2207" spans="1:2" ht="15" x14ac:dyDescent="0.25">
      <c r="A2207" s="111">
        <v>81017100</v>
      </c>
      <c r="B2207" s="111" t="s">
        <v>2985</v>
      </c>
    </row>
    <row r="2208" spans="1:2" ht="15" x14ac:dyDescent="0.25">
      <c r="A2208" s="111">
        <v>81017200</v>
      </c>
      <c r="B2208" s="111" t="s">
        <v>2986</v>
      </c>
    </row>
    <row r="2209" spans="1:2" ht="15" x14ac:dyDescent="0.25">
      <c r="A2209" s="111">
        <v>81020000</v>
      </c>
      <c r="B2209" s="111" t="s">
        <v>2987</v>
      </c>
    </row>
    <row r="2210" spans="1:2" ht="15" x14ac:dyDescent="0.25">
      <c r="A2210" s="111">
        <v>81030000</v>
      </c>
      <c r="B2210" s="111" t="s">
        <v>2988</v>
      </c>
    </row>
    <row r="2211" spans="1:2" ht="15" x14ac:dyDescent="0.25">
      <c r="A2211" s="111">
        <v>81035000</v>
      </c>
      <c r="B2211" s="111" t="s">
        <v>2989</v>
      </c>
    </row>
    <row r="2212" spans="1:2" ht="15" x14ac:dyDescent="0.25">
      <c r="A2212" s="111">
        <v>81050000</v>
      </c>
      <c r="B2212" s="111" t="s">
        <v>2990</v>
      </c>
    </row>
    <row r="2213" spans="1:2" ht="15" x14ac:dyDescent="0.25">
      <c r="A2213" s="111">
        <v>81050100</v>
      </c>
      <c r="B2213" s="111" t="s">
        <v>2991</v>
      </c>
    </row>
    <row r="2214" spans="1:2" ht="15" x14ac:dyDescent="0.25">
      <c r="A2214" s="111">
        <v>81050300</v>
      </c>
      <c r="B2214" s="111" t="s">
        <v>2992</v>
      </c>
    </row>
    <row r="2215" spans="1:2" ht="15" x14ac:dyDescent="0.25">
      <c r="A2215" s="111">
        <v>81050305</v>
      </c>
      <c r="B2215" s="111" t="s">
        <v>2993</v>
      </c>
    </row>
    <row r="2216" spans="1:2" ht="15" x14ac:dyDescent="0.25">
      <c r="A2216" s="111">
        <v>81050400</v>
      </c>
      <c r="B2216" s="111" t="s">
        <v>2994</v>
      </c>
    </row>
    <row r="2217" spans="1:2" ht="15" x14ac:dyDescent="0.25">
      <c r="A2217" s="111">
        <v>81050405</v>
      </c>
      <c r="B2217" s="111" t="s">
        <v>2995</v>
      </c>
    </row>
    <row r="2218" spans="1:2" ht="15" x14ac:dyDescent="0.25">
      <c r="A2218" s="111">
        <v>81055200</v>
      </c>
      <c r="B2218" s="111" t="s">
        <v>2996</v>
      </c>
    </row>
    <row r="2219" spans="1:2" ht="15" x14ac:dyDescent="0.25">
      <c r="A2219" s="111">
        <v>81310000</v>
      </c>
      <c r="B2219" s="111" t="s">
        <v>2997</v>
      </c>
    </row>
    <row r="2220" spans="1:2" ht="15" x14ac:dyDescent="0.25">
      <c r="A2220" s="111">
        <v>81315000</v>
      </c>
      <c r="B2220" s="111" t="s">
        <v>2998</v>
      </c>
    </row>
    <row r="2221" spans="1:2" ht="15" x14ac:dyDescent="0.25">
      <c r="A2221" s="111">
        <v>81315100</v>
      </c>
      <c r="B2221" s="111" t="s">
        <v>2999</v>
      </c>
    </row>
    <row r="2222" spans="1:2" ht="15" x14ac:dyDescent="0.25">
      <c r="A2222" s="111">
        <v>81500000</v>
      </c>
      <c r="B2222" s="111" t="s">
        <v>3000</v>
      </c>
    </row>
    <row r="2223" spans="1:2" ht="15" x14ac:dyDescent="0.25">
      <c r="A2223" s="111">
        <v>81810000</v>
      </c>
      <c r="B2223" s="111" t="s">
        <v>3001</v>
      </c>
    </row>
    <row r="2224" spans="1:2" ht="15" x14ac:dyDescent="0.25">
      <c r="A2224" s="111">
        <v>81815000</v>
      </c>
      <c r="B2224" s="111" t="s">
        <v>3002</v>
      </c>
    </row>
    <row r="2225" spans="1:2" ht="15" x14ac:dyDescent="0.25">
      <c r="A2225" s="111">
        <v>81815100</v>
      </c>
      <c r="B2225" s="111" t="s">
        <v>3003</v>
      </c>
    </row>
    <row r="2226" spans="1:2" ht="15" x14ac:dyDescent="0.25">
      <c r="A2226" s="111">
        <v>81816000</v>
      </c>
      <c r="B2226" s="111" t="s">
        <v>3004</v>
      </c>
    </row>
    <row r="2227" spans="1:2" ht="15" x14ac:dyDescent="0.25">
      <c r="A2227" s="111">
        <v>81817000</v>
      </c>
      <c r="B2227" s="111" t="s">
        <v>3005</v>
      </c>
    </row>
    <row r="2228" spans="1:2" ht="15" x14ac:dyDescent="0.25">
      <c r="A2228" s="111">
        <v>82010000</v>
      </c>
      <c r="B2228" s="111" t="s">
        <v>3006</v>
      </c>
    </row>
    <row r="2229" spans="1:2" ht="15" x14ac:dyDescent="0.25">
      <c r="A2229" s="111">
        <v>82015000</v>
      </c>
      <c r="B2229" s="111" t="s">
        <v>3007</v>
      </c>
    </row>
    <row r="2230" spans="1:2" ht="15" x14ac:dyDescent="0.25">
      <c r="A2230" s="111">
        <v>82016000</v>
      </c>
      <c r="B2230" s="111" t="s">
        <v>3008</v>
      </c>
    </row>
    <row r="2231" spans="1:2" ht="15" x14ac:dyDescent="0.25">
      <c r="A2231" s="111">
        <v>82020000</v>
      </c>
      <c r="B2231" s="111" t="s">
        <v>3009</v>
      </c>
    </row>
    <row r="2232" spans="1:2" ht="15" x14ac:dyDescent="0.25">
      <c r="A2232" s="111">
        <v>85000000</v>
      </c>
      <c r="B2232" s="111" t="s">
        <v>3010</v>
      </c>
    </row>
    <row r="2233" spans="1:2" ht="15" x14ac:dyDescent="0.25">
      <c r="A2233" s="111">
        <v>86021000</v>
      </c>
      <c r="B2233" s="111" t="s">
        <v>3011</v>
      </c>
    </row>
    <row r="2234" spans="1:2" ht="15" x14ac:dyDescent="0.25">
      <c r="A2234" s="111">
        <v>86021500</v>
      </c>
      <c r="B2234" s="111" t="s">
        <v>3012</v>
      </c>
    </row>
    <row r="2235" spans="1:2" ht="15" x14ac:dyDescent="0.25">
      <c r="A2235" s="111">
        <v>86031000</v>
      </c>
      <c r="B2235" s="111" t="s">
        <v>3013</v>
      </c>
    </row>
    <row r="2236" spans="1:2" ht="15" x14ac:dyDescent="0.25">
      <c r="A2236" s="111">
        <v>86031500</v>
      </c>
      <c r="B2236" s="111" t="s">
        <v>3014</v>
      </c>
    </row>
    <row r="2237" spans="1:2" ht="15" x14ac:dyDescent="0.25">
      <c r="A2237" s="111">
        <v>88101000</v>
      </c>
      <c r="B2237" s="111" t="s">
        <v>3015</v>
      </c>
    </row>
    <row r="2238" spans="1:2" ht="15" x14ac:dyDescent="0.25">
      <c r="A2238" s="111">
        <v>88106000</v>
      </c>
      <c r="B2238" s="111" t="s">
        <v>3016</v>
      </c>
    </row>
    <row r="2239" spans="1:2" ht="15" x14ac:dyDescent="0.25">
      <c r="A2239" s="111">
        <v>88107000</v>
      </c>
      <c r="B2239" s="111" t="s">
        <v>3017</v>
      </c>
    </row>
    <row r="2240" spans="1:2" ht="15" x14ac:dyDescent="0.25">
      <c r="A2240" s="111">
        <v>88108020</v>
      </c>
      <c r="B2240" s="111" t="s">
        <v>3018</v>
      </c>
    </row>
    <row r="2241" spans="1:2" ht="15" x14ac:dyDescent="0.25">
      <c r="A2241" s="111">
        <v>88121000</v>
      </c>
      <c r="B2241" s="111" t="s">
        <v>3019</v>
      </c>
    </row>
    <row r="2242" spans="1:2" ht="15" x14ac:dyDescent="0.25">
      <c r="A2242" s="111">
        <v>88121800</v>
      </c>
      <c r="B2242" s="111" t="s">
        <v>3020</v>
      </c>
    </row>
    <row r="2243" spans="1:2" ht="15" x14ac:dyDescent="0.25">
      <c r="A2243" s="111">
        <v>88186800</v>
      </c>
      <c r="B2243" s="111" t="s">
        <v>3021</v>
      </c>
    </row>
    <row r="2244" spans="1:2" ht="15" x14ac:dyDescent="0.25">
      <c r="A2244" s="111">
        <v>88186801</v>
      </c>
      <c r="B2244" s="111" t="s">
        <v>3022</v>
      </c>
    </row>
    <row r="2245" spans="1:2" ht="15" x14ac:dyDescent="0.25">
      <c r="A2245" s="111">
        <v>88252100</v>
      </c>
      <c r="B2245" s="111" t="s">
        <v>3023</v>
      </c>
    </row>
    <row r="2246" spans="1:2" ht="15" x14ac:dyDescent="0.25">
      <c r="A2246" s="111">
        <v>88252170</v>
      </c>
      <c r="B2246" s="111" t="s">
        <v>3024</v>
      </c>
    </row>
    <row r="2247" spans="1:2" ht="15" x14ac:dyDescent="0.25">
      <c r="A2247" s="111">
        <v>88252200</v>
      </c>
      <c r="B2247" s="111" t="s">
        <v>3025</v>
      </c>
    </row>
    <row r="2248" spans="1:2" ht="15" x14ac:dyDescent="0.25">
      <c r="A2248" s="111">
        <v>88252270</v>
      </c>
      <c r="B2248" s="111" t="s">
        <v>3026</v>
      </c>
    </row>
    <row r="2249" spans="1:2" ht="15" x14ac:dyDescent="0.25">
      <c r="A2249" s="111">
        <v>88257000</v>
      </c>
      <c r="B2249" s="111" t="s">
        <v>3027</v>
      </c>
    </row>
    <row r="2250" spans="1:2" ht="15" x14ac:dyDescent="0.25">
      <c r="A2250" s="111">
        <v>88257100</v>
      </c>
      <c r="B2250" s="111" t="s">
        <v>3028</v>
      </c>
    </row>
    <row r="2251" spans="1:2" ht="15" x14ac:dyDescent="0.25">
      <c r="A2251" s="111">
        <v>88271100</v>
      </c>
      <c r="B2251" s="111" t="s">
        <v>3029</v>
      </c>
    </row>
    <row r="2252" spans="1:2" ht="15" x14ac:dyDescent="0.25">
      <c r="A2252" s="111">
        <v>88271170</v>
      </c>
      <c r="B2252" s="111" t="s">
        <v>3030</v>
      </c>
    </row>
    <row r="2253" spans="1:2" ht="15" x14ac:dyDescent="0.25">
      <c r="A2253" s="111">
        <v>88271200</v>
      </c>
      <c r="B2253" s="111" t="s">
        <v>3031</v>
      </c>
    </row>
    <row r="2254" spans="1:2" ht="15" x14ac:dyDescent="0.25">
      <c r="A2254" s="111">
        <v>88271270</v>
      </c>
      <c r="B2254" s="111" t="s">
        <v>3032</v>
      </c>
    </row>
    <row r="2255" spans="1:2" ht="15" x14ac:dyDescent="0.25">
      <c r="A2255" s="111">
        <v>88900000</v>
      </c>
      <c r="B2255" s="111" t="s">
        <v>3033</v>
      </c>
    </row>
    <row r="2256" spans="1:2" ht="15" x14ac:dyDescent="0.25">
      <c r="A2256" s="111">
        <v>89999999</v>
      </c>
      <c r="B2256" s="111" t="s">
        <v>3034</v>
      </c>
    </row>
  </sheetData>
  <autoFilter ref="A4:B2256" xr:uid="{00000000-0009-0000-0000-000004000000}">
    <sortState xmlns:xlrd2="http://schemas.microsoft.com/office/spreadsheetml/2017/richdata2" ref="A5:B2043">
      <sortCondition ref="A4"/>
    </sortState>
  </autoFilter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>
    <tabColor theme="8" tint="0.59999389629810485"/>
  </sheetPr>
  <dimension ref="A1:H267"/>
  <sheetViews>
    <sheetView workbookViewId="0">
      <pane ySplit="12" topLeftCell="A13" activePane="bottomLeft" state="frozen"/>
      <selection activeCell="D27" sqref="D27"/>
      <selection pane="bottomLeft" activeCell="E173" sqref="E173"/>
    </sheetView>
  </sheetViews>
  <sheetFormatPr defaultColWidth="9.1640625" defaultRowHeight="15" x14ac:dyDescent="0.25"/>
  <cols>
    <col min="1" max="1" width="9.1640625" style="146"/>
    <col min="2" max="2" width="12.83203125" style="147" bestFit="1" customWidth="1"/>
    <col min="3" max="3" width="19.83203125" style="147" bestFit="1" customWidth="1"/>
    <col min="4" max="4" width="48.6640625" style="148" bestFit="1" customWidth="1"/>
    <col min="5" max="5" width="41.1640625" style="148" bestFit="1" customWidth="1"/>
    <col min="6" max="16384" width="9.1640625" style="146"/>
  </cols>
  <sheetData>
    <row r="1" spans="1:5" ht="26.25" x14ac:dyDescent="0.4">
      <c r="A1" s="223" t="s">
        <v>3035</v>
      </c>
      <c r="B1" s="223"/>
      <c r="C1" s="223"/>
      <c r="D1" s="223"/>
      <c r="E1" s="146"/>
    </row>
    <row r="11" spans="1:5" ht="15.75" thickBot="1" x14ac:dyDescent="0.3"/>
    <row r="12" spans="1:5" ht="27" thickBot="1" x14ac:dyDescent="0.3">
      <c r="B12" s="149" t="s">
        <v>3036</v>
      </c>
      <c r="C12" s="149" t="s">
        <v>3037</v>
      </c>
      <c r="D12" s="149" t="s">
        <v>3038</v>
      </c>
      <c r="E12" s="149" t="s">
        <v>3039</v>
      </c>
    </row>
    <row r="13" spans="1:5" x14ac:dyDescent="0.25">
      <c r="B13" s="150">
        <v>301000</v>
      </c>
      <c r="C13" s="151">
        <v>30100</v>
      </c>
      <c r="D13" s="152" t="s">
        <v>3040</v>
      </c>
      <c r="E13" s="153" t="s">
        <v>3041</v>
      </c>
    </row>
    <row r="14" spans="1:5" x14ac:dyDescent="0.25">
      <c r="B14" s="154">
        <v>302000</v>
      </c>
      <c r="C14" s="155">
        <v>30200</v>
      </c>
      <c r="D14" s="156" t="s">
        <v>3042</v>
      </c>
      <c r="E14" s="157" t="s">
        <v>3041</v>
      </c>
    </row>
    <row r="15" spans="1:5" x14ac:dyDescent="0.25">
      <c r="B15" s="154">
        <v>302100</v>
      </c>
      <c r="C15" s="155">
        <v>30210</v>
      </c>
      <c r="D15" s="156" t="s">
        <v>3043</v>
      </c>
      <c r="E15" s="157" t="s">
        <v>3041</v>
      </c>
    </row>
    <row r="16" spans="1:5" x14ac:dyDescent="0.25">
      <c r="B16" s="154">
        <v>303200</v>
      </c>
      <c r="C16" s="155">
        <v>30320</v>
      </c>
      <c r="D16" s="156" t="s">
        <v>43</v>
      </c>
      <c r="E16" s="157" t="s">
        <v>3041</v>
      </c>
    </row>
    <row r="17" spans="2:5" x14ac:dyDescent="0.25">
      <c r="B17" s="154">
        <v>303202</v>
      </c>
      <c r="C17" s="155">
        <v>30322</v>
      </c>
      <c r="D17" s="156" t="s">
        <v>3044</v>
      </c>
      <c r="E17" s="158" t="s">
        <v>3041</v>
      </c>
    </row>
    <row r="18" spans="2:5" x14ac:dyDescent="0.25">
      <c r="B18" s="154">
        <v>303300</v>
      </c>
      <c r="C18" s="155">
        <v>30330</v>
      </c>
      <c r="D18" s="156" t="s">
        <v>44</v>
      </c>
      <c r="E18" s="157" t="s">
        <v>3041</v>
      </c>
    </row>
    <row r="19" spans="2:5" x14ac:dyDescent="0.25">
      <c r="B19" s="154">
        <v>303302</v>
      </c>
      <c r="C19" s="155">
        <v>30332</v>
      </c>
      <c r="D19" s="156" t="s">
        <v>3045</v>
      </c>
      <c r="E19" s="158" t="s">
        <v>3041</v>
      </c>
    </row>
    <row r="20" spans="2:5" x14ac:dyDescent="0.25">
      <c r="B20" s="154">
        <v>303400</v>
      </c>
      <c r="C20" s="155">
        <v>30340</v>
      </c>
      <c r="D20" s="156" t="s">
        <v>3046</v>
      </c>
      <c r="E20" s="157" t="s">
        <v>3041</v>
      </c>
    </row>
    <row r="21" spans="2:5" x14ac:dyDescent="0.25">
      <c r="B21" s="154">
        <v>303402</v>
      </c>
      <c r="C21" s="155">
        <v>30342</v>
      </c>
      <c r="D21" s="156" t="s">
        <v>3047</v>
      </c>
      <c r="E21" s="158" t="s">
        <v>3041</v>
      </c>
    </row>
    <row r="22" spans="2:5" x14ac:dyDescent="0.25">
      <c r="B22" s="154">
        <v>303410</v>
      </c>
      <c r="C22" s="155">
        <v>30341</v>
      </c>
      <c r="D22" s="156" t="s">
        <v>3048</v>
      </c>
      <c r="E22" s="157" t="s">
        <v>3041</v>
      </c>
    </row>
    <row r="23" spans="2:5" x14ac:dyDescent="0.25">
      <c r="B23" s="154">
        <v>303500</v>
      </c>
      <c r="C23" s="155">
        <v>30350</v>
      </c>
      <c r="D23" s="156" t="s">
        <v>3049</v>
      </c>
      <c r="E23" s="157" t="s">
        <v>3041</v>
      </c>
    </row>
    <row r="24" spans="2:5" x14ac:dyDescent="0.25">
      <c r="B24" s="154">
        <v>303501</v>
      </c>
      <c r="C24" s="155">
        <v>30350</v>
      </c>
      <c r="D24" s="156" t="s">
        <v>3050</v>
      </c>
      <c r="E24" s="157" t="s">
        <v>3041</v>
      </c>
    </row>
    <row r="25" spans="2:5" x14ac:dyDescent="0.25">
      <c r="B25" s="154">
        <v>303502</v>
      </c>
      <c r="C25" s="155">
        <v>30350</v>
      </c>
      <c r="D25" s="156" t="s">
        <v>3051</v>
      </c>
      <c r="E25" s="157" t="s">
        <v>3041</v>
      </c>
    </row>
    <row r="26" spans="2:5" x14ac:dyDescent="0.25">
      <c r="B26" s="154">
        <v>303502</v>
      </c>
      <c r="C26" s="155">
        <v>30352</v>
      </c>
      <c r="D26" s="156" t="s">
        <v>3051</v>
      </c>
      <c r="E26" s="158" t="s">
        <v>3041</v>
      </c>
    </row>
    <row r="27" spans="2:5" x14ac:dyDescent="0.25">
      <c r="B27" s="154">
        <v>303600</v>
      </c>
      <c r="C27" s="155">
        <v>30360</v>
      </c>
      <c r="D27" s="156" t="s">
        <v>46</v>
      </c>
      <c r="E27" s="157" t="s">
        <v>3041</v>
      </c>
    </row>
    <row r="28" spans="2:5" x14ac:dyDescent="0.25">
      <c r="B28" s="154">
        <v>304100</v>
      </c>
      <c r="C28" s="155">
        <v>30410</v>
      </c>
      <c r="D28" s="156" t="s">
        <v>47</v>
      </c>
      <c r="E28" s="157" t="s">
        <v>3052</v>
      </c>
    </row>
    <row r="29" spans="2:5" x14ac:dyDescent="0.25">
      <c r="B29" s="154">
        <v>304200</v>
      </c>
      <c r="C29" s="155">
        <v>30420</v>
      </c>
      <c r="D29" s="156" t="s">
        <v>48</v>
      </c>
      <c r="E29" s="157" t="s">
        <v>3053</v>
      </c>
    </row>
    <row r="30" spans="2:5" x14ac:dyDescent="0.25">
      <c r="B30" s="154">
        <v>304201</v>
      </c>
      <c r="C30" s="155">
        <v>30420</v>
      </c>
      <c r="D30" s="156" t="s">
        <v>3054</v>
      </c>
      <c r="E30" s="157" t="s">
        <v>3053</v>
      </c>
    </row>
    <row r="31" spans="2:5" x14ac:dyDescent="0.25">
      <c r="B31" s="154">
        <v>304202</v>
      </c>
      <c r="C31" s="155">
        <v>30420</v>
      </c>
      <c r="D31" s="156" t="s">
        <v>3055</v>
      </c>
      <c r="E31" s="157" t="s">
        <v>3053</v>
      </c>
    </row>
    <row r="32" spans="2:5" x14ac:dyDescent="0.25">
      <c r="B32" s="154">
        <v>304210</v>
      </c>
      <c r="C32" s="155">
        <v>30421</v>
      </c>
      <c r="D32" s="156" t="s">
        <v>3056</v>
      </c>
      <c r="E32" s="157" t="s">
        <v>3053</v>
      </c>
    </row>
    <row r="33" spans="2:5" x14ac:dyDescent="0.25">
      <c r="B33" s="154">
        <v>304220</v>
      </c>
      <c r="C33" s="155">
        <v>30422</v>
      </c>
      <c r="D33" s="156" t="s">
        <v>3057</v>
      </c>
      <c r="E33" s="157" t="s">
        <v>3053</v>
      </c>
    </row>
    <row r="34" spans="2:5" x14ac:dyDescent="0.25">
      <c r="B34" s="154">
        <v>304300</v>
      </c>
      <c r="C34" s="155">
        <v>30430</v>
      </c>
      <c r="D34" s="156" t="s">
        <v>3058</v>
      </c>
      <c r="E34" s="157" t="s">
        <v>3053</v>
      </c>
    </row>
    <row r="35" spans="2:5" x14ac:dyDescent="0.25">
      <c r="B35" s="154">
        <v>304301</v>
      </c>
      <c r="C35" s="155">
        <v>30430</v>
      </c>
      <c r="D35" s="156" t="s">
        <v>3059</v>
      </c>
      <c r="E35" s="157" t="s">
        <v>3053</v>
      </c>
    </row>
    <row r="36" spans="2:5" x14ac:dyDescent="0.25">
      <c r="B36" s="154">
        <v>304302</v>
      </c>
      <c r="C36" s="155">
        <v>30430</v>
      </c>
      <c r="D36" s="156" t="s">
        <v>3060</v>
      </c>
      <c r="E36" s="157" t="s">
        <v>3053</v>
      </c>
    </row>
    <row r="37" spans="2:5" x14ac:dyDescent="0.25">
      <c r="B37" s="154">
        <v>304310</v>
      </c>
      <c r="C37" s="155">
        <v>30431</v>
      </c>
      <c r="D37" s="156" t="s">
        <v>3061</v>
      </c>
      <c r="E37" s="157" t="s">
        <v>3053</v>
      </c>
    </row>
    <row r="38" spans="2:5" x14ac:dyDescent="0.25">
      <c r="B38" s="154">
        <v>304312</v>
      </c>
      <c r="C38" s="155">
        <v>30431</v>
      </c>
      <c r="D38" s="156" t="s">
        <v>3062</v>
      </c>
      <c r="E38" s="157" t="s">
        <v>3053</v>
      </c>
    </row>
    <row r="39" spans="2:5" x14ac:dyDescent="0.25">
      <c r="B39" s="154">
        <v>304320</v>
      </c>
      <c r="C39" s="155">
        <v>30432</v>
      </c>
      <c r="D39" s="156" t="s">
        <v>3063</v>
      </c>
      <c r="E39" s="157" t="s">
        <v>3053</v>
      </c>
    </row>
    <row r="40" spans="2:5" x14ac:dyDescent="0.25">
      <c r="B40" s="154">
        <v>304330</v>
      </c>
      <c r="C40" s="155">
        <v>30433</v>
      </c>
      <c r="D40" s="156" t="s">
        <v>3064</v>
      </c>
      <c r="E40" s="157" t="s">
        <v>3053</v>
      </c>
    </row>
    <row r="41" spans="2:5" x14ac:dyDescent="0.25">
      <c r="B41" s="154">
        <v>304340</v>
      </c>
      <c r="C41" s="155">
        <v>30434</v>
      </c>
      <c r="D41" s="156" t="s">
        <v>3065</v>
      </c>
      <c r="E41" s="157" t="s">
        <v>3053</v>
      </c>
    </row>
    <row r="42" spans="2:5" x14ac:dyDescent="0.25">
      <c r="B42" s="154">
        <v>304350</v>
      </c>
      <c r="C42" s="155">
        <v>30435</v>
      </c>
      <c r="D42" s="156" t="s">
        <v>3066</v>
      </c>
      <c r="E42" s="157" t="s">
        <v>3053</v>
      </c>
    </row>
    <row r="43" spans="2:5" x14ac:dyDescent="0.25">
      <c r="B43" s="154">
        <v>304360</v>
      </c>
      <c r="C43" s="155">
        <v>30436</v>
      </c>
      <c r="D43" s="156" t="s">
        <v>3067</v>
      </c>
      <c r="E43" s="157" t="s">
        <v>3053</v>
      </c>
    </row>
    <row r="44" spans="2:5" x14ac:dyDescent="0.25">
      <c r="B44" s="154">
        <v>304370</v>
      </c>
      <c r="C44" s="155">
        <v>30437</v>
      </c>
      <c r="D44" s="156" t="s">
        <v>3068</v>
      </c>
      <c r="E44" s="157" t="s">
        <v>3053</v>
      </c>
    </row>
    <row r="45" spans="2:5" x14ac:dyDescent="0.25">
      <c r="B45" s="154">
        <v>304380</v>
      </c>
      <c r="C45" s="155">
        <v>30438</v>
      </c>
      <c r="D45" s="156" t="s">
        <v>3069</v>
      </c>
      <c r="E45" s="157" t="s">
        <v>3053</v>
      </c>
    </row>
    <row r="46" spans="2:5" x14ac:dyDescent="0.25">
      <c r="B46" s="154">
        <v>304390</v>
      </c>
      <c r="C46" s="155">
        <v>30439</v>
      </c>
      <c r="D46" s="156" t="s">
        <v>3070</v>
      </c>
      <c r="E46" s="157" t="s">
        <v>3053</v>
      </c>
    </row>
    <row r="47" spans="2:5" x14ac:dyDescent="0.25">
      <c r="B47" s="154">
        <v>304391</v>
      </c>
      <c r="C47" s="155">
        <v>30439</v>
      </c>
      <c r="D47" s="156" t="s">
        <v>3071</v>
      </c>
      <c r="E47" s="157" t="s">
        <v>3053</v>
      </c>
    </row>
    <row r="48" spans="2:5" x14ac:dyDescent="0.25">
      <c r="B48" s="154">
        <v>304392</v>
      </c>
      <c r="C48" s="155">
        <v>30439</v>
      </c>
      <c r="D48" s="156" t="s">
        <v>3072</v>
      </c>
      <c r="E48" s="157" t="s">
        <v>3053</v>
      </c>
    </row>
    <row r="49" spans="2:5" x14ac:dyDescent="0.25">
      <c r="B49" s="154">
        <v>304400</v>
      </c>
      <c r="C49" s="155">
        <v>30440</v>
      </c>
      <c r="D49" s="156" t="s">
        <v>3073</v>
      </c>
      <c r="E49" s="158" t="s">
        <v>3074</v>
      </c>
    </row>
    <row r="50" spans="2:5" x14ac:dyDescent="0.25">
      <c r="B50" s="154">
        <v>304410</v>
      </c>
      <c r="C50" s="155">
        <v>30441</v>
      </c>
      <c r="D50" s="156" t="s">
        <v>3075</v>
      </c>
      <c r="E50" s="158" t="s">
        <v>3074</v>
      </c>
    </row>
    <row r="51" spans="2:5" x14ac:dyDescent="0.25">
      <c r="B51" s="154">
        <v>304500</v>
      </c>
      <c r="C51" s="155">
        <v>30450</v>
      </c>
      <c r="D51" s="156" t="s">
        <v>49</v>
      </c>
      <c r="E51" s="158" t="s">
        <v>3076</v>
      </c>
    </row>
    <row r="52" spans="2:5" x14ac:dyDescent="0.25">
      <c r="B52" s="154">
        <v>304510</v>
      </c>
      <c r="C52" s="155">
        <v>30451</v>
      </c>
      <c r="D52" s="156" t="s">
        <v>3077</v>
      </c>
      <c r="E52" s="158" t="s">
        <v>3076</v>
      </c>
    </row>
    <row r="53" spans="2:5" x14ac:dyDescent="0.25">
      <c r="B53" s="154">
        <v>304515</v>
      </c>
      <c r="C53" s="155">
        <v>30451</v>
      </c>
      <c r="D53" s="156" t="s">
        <v>3078</v>
      </c>
      <c r="E53" s="158" t="s">
        <v>3076</v>
      </c>
    </row>
    <row r="54" spans="2:5" x14ac:dyDescent="0.25">
      <c r="B54" s="154">
        <v>304520</v>
      </c>
      <c r="C54" s="155">
        <v>30452</v>
      </c>
      <c r="D54" s="156" t="s">
        <v>3079</v>
      </c>
      <c r="E54" s="158" t="s">
        <v>3076</v>
      </c>
    </row>
    <row r="55" spans="2:5" x14ac:dyDescent="0.25">
      <c r="B55" s="154">
        <v>304600</v>
      </c>
      <c r="C55" s="155">
        <v>30460</v>
      </c>
      <c r="D55" s="156" t="s">
        <v>3080</v>
      </c>
      <c r="E55" s="158" t="s">
        <v>3076</v>
      </c>
    </row>
    <row r="56" spans="2:5" x14ac:dyDescent="0.25">
      <c r="B56" s="154">
        <v>304610</v>
      </c>
      <c r="C56" s="155">
        <v>30461</v>
      </c>
      <c r="D56" s="156" t="s">
        <v>3081</v>
      </c>
      <c r="E56" s="158" t="s">
        <v>3076</v>
      </c>
    </row>
    <row r="57" spans="2:5" x14ac:dyDescent="0.25">
      <c r="B57" s="154">
        <v>304620</v>
      </c>
      <c r="C57" s="155">
        <v>30462</v>
      </c>
      <c r="D57" s="156" t="s">
        <v>3082</v>
      </c>
      <c r="E57" s="158" t="s">
        <v>3076</v>
      </c>
    </row>
    <row r="58" spans="2:5" x14ac:dyDescent="0.25">
      <c r="B58" s="154">
        <v>304621</v>
      </c>
      <c r="C58" s="155">
        <v>30462</v>
      </c>
      <c r="D58" s="156" t="s">
        <v>3083</v>
      </c>
      <c r="E58" s="158" t="s">
        <v>3076</v>
      </c>
    </row>
    <row r="59" spans="2:5" x14ac:dyDescent="0.25">
      <c r="B59" s="154">
        <v>304700</v>
      </c>
      <c r="C59" s="155">
        <v>30470</v>
      </c>
      <c r="D59" s="156" t="s">
        <v>3084</v>
      </c>
      <c r="E59" s="158" t="s">
        <v>3076</v>
      </c>
    </row>
    <row r="60" spans="2:5" x14ac:dyDescent="0.25">
      <c r="B60" s="154">
        <v>304800</v>
      </c>
      <c r="C60" s="155">
        <v>30480</v>
      </c>
      <c r="D60" s="156" t="s">
        <v>3085</v>
      </c>
      <c r="E60" s="158" t="s">
        <v>3076</v>
      </c>
    </row>
    <row r="61" spans="2:5" x14ac:dyDescent="0.25">
      <c r="B61" s="154">
        <v>304810</v>
      </c>
      <c r="C61" s="155">
        <v>30481</v>
      </c>
      <c r="D61" s="156" t="s">
        <v>3086</v>
      </c>
      <c r="E61" s="158" t="s">
        <v>3076</v>
      </c>
    </row>
    <row r="62" spans="2:5" x14ac:dyDescent="0.25">
      <c r="B62" s="154">
        <v>304820</v>
      </c>
      <c r="C62" s="155">
        <v>30482</v>
      </c>
      <c r="D62" s="156" t="s">
        <v>3087</v>
      </c>
      <c r="E62" s="158" t="s">
        <v>3076</v>
      </c>
    </row>
    <row r="63" spans="2:5" x14ac:dyDescent="0.25">
      <c r="B63" s="154">
        <v>305000</v>
      </c>
      <c r="C63" s="155">
        <v>30500</v>
      </c>
      <c r="D63" s="156" t="s">
        <v>3088</v>
      </c>
      <c r="E63" s="157" t="s">
        <v>3052</v>
      </c>
    </row>
    <row r="64" spans="2:5" x14ac:dyDescent="0.25">
      <c r="B64" s="154">
        <v>306000</v>
      </c>
      <c r="C64" s="155">
        <v>30600</v>
      </c>
      <c r="D64" s="156" t="s">
        <v>3089</v>
      </c>
      <c r="E64" s="157" t="s">
        <v>3052</v>
      </c>
    </row>
    <row r="65" spans="2:5" x14ac:dyDescent="0.25">
      <c r="B65" s="154">
        <v>307000</v>
      </c>
      <c r="C65" s="155">
        <v>30700</v>
      </c>
      <c r="D65" s="156" t="s">
        <v>3090</v>
      </c>
      <c r="E65" s="157" t="s">
        <v>3052</v>
      </c>
    </row>
    <row r="66" spans="2:5" x14ac:dyDescent="0.25">
      <c r="B66" s="154">
        <v>307200</v>
      </c>
      <c r="C66" s="155">
        <v>30720</v>
      </c>
      <c r="D66" s="156" t="s">
        <v>3091</v>
      </c>
      <c r="E66" s="157" t="s">
        <v>3052</v>
      </c>
    </row>
    <row r="67" spans="2:5" x14ac:dyDescent="0.25">
      <c r="B67" s="154">
        <v>308000</v>
      </c>
      <c r="C67" s="155">
        <v>30800</v>
      </c>
      <c r="D67" s="156" t="s">
        <v>3092</v>
      </c>
      <c r="E67" s="157" t="s">
        <v>3052</v>
      </c>
    </row>
    <row r="68" spans="2:5" x14ac:dyDescent="0.25">
      <c r="B68" s="154">
        <v>309000</v>
      </c>
      <c r="C68" s="155">
        <v>30900</v>
      </c>
      <c r="D68" s="156" t="s">
        <v>3093</v>
      </c>
      <c r="E68" s="157" t="s">
        <v>3052</v>
      </c>
    </row>
    <row r="69" spans="2:5" x14ac:dyDescent="0.25">
      <c r="B69" s="154">
        <v>309100</v>
      </c>
      <c r="C69" s="155">
        <v>30910</v>
      </c>
      <c r="D69" s="156" t="s">
        <v>3094</v>
      </c>
      <c r="E69" s="157" t="s">
        <v>3052</v>
      </c>
    </row>
    <row r="70" spans="2:5" x14ac:dyDescent="0.25">
      <c r="B70" s="154">
        <v>309200</v>
      </c>
      <c r="C70" s="155">
        <v>30920</v>
      </c>
      <c r="D70" s="156" t="s">
        <v>3095</v>
      </c>
      <c r="E70" s="157" t="s">
        <v>3052</v>
      </c>
    </row>
    <row r="71" spans="2:5" x14ac:dyDescent="0.25">
      <c r="B71" s="154">
        <v>309300</v>
      </c>
      <c r="C71" s="155">
        <v>30930</v>
      </c>
      <c r="D71" s="156" t="s">
        <v>3096</v>
      </c>
      <c r="E71" s="157" t="s">
        <v>3052</v>
      </c>
    </row>
    <row r="72" spans="2:5" x14ac:dyDescent="0.25">
      <c r="B72" s="154">
        <v>309400</v>
      </c>
      <c r="C72" s="155">
        <v>30940</v>
      </c>
      <c r="D72" s="156" t="s">
        <v>3097</v>
      </c>
      <c r="E72" s="157" t="s">
        <v>3052</v>
      </c>
    </row>
    <row r="73" spans="2:5" x14ac:dyDescent="0.25">
      <c r="B73" s="154">
        <v>310000</v>
      </c>
      <c r="C73" s="155">
        <v>31000</v>
      </c>
      <c r="D73" s="156" t="s">
        <v>50</v>
      </c>
      <c r="E73" s="157" t="s">
        <v>3053</v>
      </c>
    </row>
    <row r="74" spans="2:5" x14ac:dyDescent="0.25">
      <c r="B74" s="154">
        <v>310200</v>
      </c>
      <c r="C74" s="155">
        <v>31020</v>
      </c>
      <c r="D74" s="156" t="s">
        <v>3098</v>
      </c>
      <c r="E74" s="157" t="s">
        <v>3053</v>
      </c>
    </row>
    <row r="75" spans="2:5" x14ac:dyDescent="0.25">
      <c r="B75" s="154">
        <v>311000</v>
      </c>
      <c r="C75" s="155">
        <v>31100</v>
      </c>
      <c r="D75" s="156" t="s">
        <v>3099</v>
      </c>
      <c r="E75" s="157" t="s">
        <v>3053</v>
      </c>
    </row>
    <row r="76" spans="2:5" x14ac:dyDescent="0.25">
      <c r="B76" s="154">
        <v>311100</v>
      </c>
      <c r="C76" s="155">
        <v>31110</v>
      </c>
      <c r="D76" s="156" t="s">
        <v>3100</v>
      </c>
      <c r="E76" s="157" t="s">
        <v>3053</v>
      </c>
    </row>
    <row r="77" spans="2:5" x14ac:dyDescent="0.25">
      <c r="B77" s="154">
        <v>311200</v>
      </c>
      <c r="C77" s="155">
        <v>31120</v>
      </c>
      <c r="D77" s="156" t="s">
        <v>51</v>
      </c>
      <c r="E77" s="157" t="s">
        <v>3053</v>
      </c>
    </row>
    <row r="78" spans="2:5" x14ac:dyDescent="0.25">
      <c r="B78" s="154">
        <v>311210</v>
      </c>
      <c r="C78" s="155">
        <v>31121</v>
      </c>
      <c r="D78" s="156" t="s">
        <v>3101</v>
      </c>
      <c r="E78" s="157" t="s">
        <v>3053</v>
      </c>
    </row>
    <row r="79" spans="2:5" x14ac:dyDescent="0.25">
      <c r="B79" s="154">
        <v>311220</v>
      </c>
      <c r="C79" s="155">
        <v>31122</v>
      </c>
      <c r="D79" s="156" t="s">
        <v>3102</v>
      </c>
      <c r="E79" s="157" t="s">
        <v>3053</v>
      </c>
    </row>
    <row r="80" spans="2:5" x14ac:dyDescent="0.25">
      <c r="B80" s="154">
        <v>311230</v>
      </c>
      <c r="C80" s="155">
        <v>31123</v>
      </c>
      <c r="D80" s="156" t="s">
        <v>3103</v>
      </c>
      <c r="E80" s="157" t="s">
        <v>3053</v>
      </c>
    </row>
    <row r="81" spans="2:5" x14ac:dyDescent="0.25">
      <c r="B81" s="154">
        <v>311250</v>
      </c>
      <c r="C81" s="155">
        <v>31125</v>
      </c>
      <c r="D81" s="156" t="s">
        <v>3104</v>
      </c>
      <c r="E81" s="157" t="s">
        <v>3053</v>
      </c>
    </row>
    <row r="82" spans="2:5" x14ac:dyDescent="0.25">
      <c r="B82" s="154">
        <v>311260</v>
      </c>
      <c r="C82" s="155">
        <v>31126</v>
      </c>
      <c r="D82" s="156" t="s">
        <v>3105</v>
      </c>
      <c r="E82" s="157" t="s">
        <v>3053</v>
      </c>
    </row>
    <row r="83" spans="2:5" x14ac:dyDescent="0.25">
      <c r="B83" s="154">
        <v>311270</v>
      </c>
      <c r="C83" s="155">
        <v>31127</v>
      </c>
      <c r="D83" s="156" t="s">
        <v>3106</v>
      </c>
      <c r="E83" s="157" t="s">
        <v>3053</v>
      </c>
    </row>
    <row r="84" spans="2:5" x14ac:dyDescent="0.25">
      <c r="B84" s="154">
        <v>311300</v>
      </c>
      <c r="C84" s="155">
        <v>31130</v>
      </c>
      <c r="D84" s="156" t="s">
        <v>3107</v>
      </c>
      <c r="E84" s="157" t="s">
        <v>3053</v>
      </c>
    </row>
    <row r="85" spans="2:5" x14ac:dyDescent="0.25">
      <c r="B85" s="154">
        <v>311310</v>
      </c>
      <c r="C85" s="155">
        <v>31131</v>
      </c>
      <c r="D85" s="156" t="s">
        <v>3108</v>
      </c>
      <c r="E85" s="157" t="s">
        <v>3053</v>
      </c>
    </row>
    <row r="86" spans="2:5" x14ac:dyDescent="0.25">
      <c r="B86" s="154">
        <v>311320</v>
      </c>
      <c r="C86" s="155">
        <v>31132</v>
      </c>
      <c r="D86" s="156" t="s">
        <v>3109</v>
      </c>
      <c r="E86" s="157" t="s">
        <v>3053</v>
      </c>
    </row>
    <row r="87" spans="2:5" x14ac:dyDescent="0.25">
      <c r="B87" s="154">
        <v>311350</v>
      </c>
      <c r="C87" s="155">
        <v>31135</v>
      </c>
      <c r="D87" s="156" t="s">
        <v>3110</v>
      </c>
      <c r="E87" s="157" t="s">
        <v>3053</v>
      </c>
    </row>
    <row r="88" spans="2:5" x14ac:dyDescent="0.25">
      <c r="B88" s="154">
        <v>311400</v>
      </c>
      <c r="C88" s="155">
        <v>31140</v>
      </c>
      <c r="D88" s="156" t="s">
        <v>3111</v>
      </c>
      <c r="E88" s="157" t="s">
        <v>3053</v>
      </c>
    </row>
    <row r="89" spans="2:5" x14ac:dyDescent="0.25">
      <c r="B89" s="154">
        <v>311500</v>
      </c>
      <c r="C89" s="155">
        <v>31150</v>
      </c>
      <c r="D89" s="156" t="s">
        <v>243</v>
      </c>
      <c r="E89" s="157" t="s">
        <v>3053</v>
      </c>
    </row>
    <row r="90" spans="2:5" x14ac:dyDescent="0.25">
      <c r="B90" s="154">
        <v>311520</v>
      </c>
      <c r="C90" s="155">
        <v>31152</v>
      </c>
      <c r="D90" s="156" t="s">
        <v>3112</v>
      </c>
      <c r="E90" s="157" t="s">
        <v>3052</v>
      </c>
    </row>
    <row r="91" spans="2:5" x14ac:dyDescent="0.25">
      <c r="B91" s="154">
        <v>311530</v>
      </c>
      <c r="C91" s="155">
        <v>31153</v>
      </c>
      <c r="D91" s="156" t="s">
        <v>3113</v>
      </c>
      <c r="E91" s="157" t="s">
        <v>3053</v>
      </c>
    </row>
    <row r="92" spans="2:5" x14ac:dyDescent="0.25">
      <c r="B92" s="154">
        <v>311540</v>
      </c>
      <c r="C92" s="155">
        <v>31154</v>
      </c>
      <c r="D92" s="156" t="s">
        <v>52</v>
      </c>
      <c r="E92" s="158" t="s">
        <v>3074</v>
      </c>
    </row>
    <row r="93" spans="2:5" x14ac:dyDescent="0.25">
      <c r="B93" s="154">
        <v>320100</v>
      </c>
      <c r="C93" s="155">
        <v>32010</v>
      </c>
      <c r="D93" s="156" t="s">
        <v>287</v>
      </c>
      <c r="E93" s="157" t="s">
        <v>3053</v>
      </c>
    </row>
    <row r="94" spans="2:5" x14ac:dyDescent="0.25">
      <c r="B94" s="154">
        <v>320110</v>
      </c>
      <c r="C94" s="155">
        <v>32011</v>
      </c>
      <c r="D94" s="156" t="s">
        <v>3114</v>
      </c>
      <c r="E94" s="157" t="s">
        <v>3053</v>
      </c>
    </row>
    <row r="95" spans="2:5" x14ac:dyDescent="0.25">
      <c r="B95" s="154">
        <v>320120</v>
      </c>
      <c r="C95" s="155">
        <v>32012</v>
      </c>
      <c r="D95" s="156" t="s">
        <v>3115</v>
      </c>
      <c r="E95" s="157" t="s">
        <v>3053</v>
      </c>
    </row>
    <row r="96" spans="2:5" x14ac:dyDescent="0.25">
      <c r="B96" s="154">
        <v>320130</v>
      </c>
      <c r="C96" s="155">
        <v>32013</v>
      </c>
      <c r="D96" s="156" t="s">
        <v>3116</v>
      </c>
      <c r="E96" s="157" t="s">
        <v>3053</v>
      </c>
    </row>
    <row r="97" spans="2:5" x14ac:dyDescent="0.25">
      <c r="B97" s="154">
        <v>320140</v>
      </c>
      <c r="C97" s="155">
        <v>32014</v>
      </c>
      <c r="D97" s="156" t="s">
        <v>3117</v>
      </c>
      <c r="E97" s="157" t="s">
        <v>3053</v>
      </c>
    </row>
    <row r="98" spans="2:5" x14ac:dyDescent="0.25">
      <c r="B98" s="154">
        <v>320150</v>
      </c>
      <c r="C98" s="155">
        <v>32015</v>
      </c>
      <c r="D98" s="156" t="s">
        <v>3118</v>
      </c>
      <c r="E98" s="157" t="s">
        <v>3053</v>
      </c>
    </row>
    <row r="99" spans="2:5" x14ac:dyDescent="0.25">
      <c r="B99" s="154">
        <v>320160</v>
      </c>
      <c r="C99" s="155">
        <v>32016</v>
      </c>
      <c r="D99" s="156" t="s">
        <v>3119</v>
      </c>
      <c r="E99" s="157" t="s">
        <v>3053</v>
      </c>
    </row>
    <row r="100" spans="2:5" x14ac:dyDescent="0.25">
      <c r="B100" s="154">
        <v>320190</v>
      </c>
      <c r="C100" s="155">
        <v>32019</v>
      </c>
      <c r="D100" s="156" t="s">
        <v>3120</v>
      </c>
      <c r="E100" s="157" t="s">
        <v>3053</v>
      </c>
    </row>
    <row r="101" spans="2:5" x14ac:dyDescent="0.25">
      <c r="B101" s="154">
        <v>320191</v>
      </c>
      <c r="C101" s="155">
        <v>32019</v>
      </c>
      <c r="D101" s="156" t="s">
        <v>3121</v>
      </c>
      <c r="E101" s="157" t="s">
        <v>3053</v>
      </c>
    </row>
    <row r="102" spans="2:5" x14ac:dyDescent="0.25">
      <c r="B102" s="154">
        <v>320192</v>
      </c>
      <c r="C102" s="155">
        <v>32019</v>
      </c>
      <c r="D102" s="156" t="s">
        <v>3122</v>
      </c>
      <c r="E102" s="157" t="s">
        <v>3053</v>
      </c>
    </row>
    <row r="103" spans="2:5" x14ac:dyDescent="0.25">
      <c r="B103" s="154">
        <v>320193</v>
      </c>
      <c r="C103" s="155">
        <v>32019</v>
      </c>
      <c r="D103" s="156" t="s">
        <v>3123</v>
      </c>
      <c r="E103" s="157" t="s">
        <v>3053</v>
      </c>
    </row>
    <row r="104" spans="2:5" x14ac:dyDescent="0.25">
      <c r="B104" s="154">
        <v>320200</v>
      </c>
      <c r="C104" s="155">
        <v>32020</v>
      </c>
      <c r="D104" s="156" t="s">
        <v>3124</v>
      </c>
      <c r="E104" s="157" t="s">
        <v>3053</v>
      </c>
    </row>
    <row r="105" spans="2:5" x14ac:dyDescent="0.25">
      <c r="B105" s="154">
        <v>320400</v>
      </c>
      <c r="C105" s="155">
        <v>32040</v>
      </c>
      <c r="D105" s="156" t="s">
        <v>3125</v>
      </c>
      <c r="E105" s="157" t="s">
        <v>3053</v>
      </c>
    </row>
    <row r="106" spans="2:5" x14ac:dyDescent="0.25">
      <c r="B106" s="154">
        <v>320500</v>
      </c>
      <c r="C106" s="155">
        <v>32050</v>
      </c>
      <c r="D106" s="156" t="s">
        <v>3126</v>
      </c>
      <c r="E106" s="157" t="s">
        <v>3053</v>
      </c>
    </row>
    <row r="107" spans="2:5" x14ac:dyDescent="0.25">
      <c r="B107" s="154">
        <v>320502</v>
      </c>
      <c r="C107" s="155">
        <v>32050</v>
      </c>
      <c r="D107" s="159" t="s">
        <v>3127</v>
      </c>
      <c r="E107" s="157" t="s">
        <v>3053</v>
      </c>
    </row>
    <row r="108" spans="2:5" x14ac:dyDescent="0.25">
      <c r="B108" s="154">
        <v>330000</v>
      </c>
      <c r="C108" s="155">
        <v>33000</v>
      </c>
      <c r="D108" s="156" t="s">
        <v>3128</v>
      </c>
      <c r="E108" s="158" t="s">
        <v>3074</v>
      </c>
    </row>
    <row r="109" spans="2:5" x14ac:dyDescent="0.25">
      <c r="B109" s="154">
        <v>330001</v>
      </c>
      <c r="C109" s="155">
        <v>33000</v>
      </c>
      <c r="D109" s="156" t="s">
        <v>3129</v>
      </c>
      <c r="E109" s="158" t="s">
        <v>3074</v>
      </c>
    </row>
    <row r="110" spans="2:5" x14ac:dyDescent="0.25">
      <c r="B110" s="154">
        <v>330002</v>
      </c>
      <c r="C110" s="155">
        <v>33000</v>
      </c>
      <c r="D110" s="156" t="s">
        <v>3130</v>
      </c>
      <c r="E110" s="158" t="s">
        <v>3074</v>
      </c>
    </row>
    <row r="111" spans="2:5" x14ac:dyDescent="0.25">
      <c r="B111" s="154">
        <v>330003</v>
      </c>
      <c r="C111" s="155">
        <v>33000</v>
      </c>
      <c r="D111" s="131" t="s">
        <v>3131</v>
      </c>
      <c r="E111" s="158" t="s">
        <v>3074</v>
      </c>
    </row>
    <row r="112" spans="2:5" x14ac:dyDescent="0.25">
      <c r="B112" s="154">
        <v>330100</v>
      </c>
      <c r="C112" s="155">
        <v>33010</v>
      </c>
      <c r="D112" s="156" t="s">
        <v>53</v>
      </c>
      <c r="E112" s="158" t="s">
        <v>3074</v>
      </c>
    </row>
    <row r="113" spans="2:5" x14ac:dyDescent="0.25">
      <c r="B113" s="154">
        <v>330200</v>
      </c>
      <c r="C113" s="155">
        <v>33020</v>
      </c>
      <c r="D113" s="156" t="s">
        <v>54</v>
      </c>
      <c r="E113" s="158" t="s">
        <v>3074</v>
      </c>
    </row>
    <row r="114" spans="2:5" x14ac:dyDescent="0.25">
      <c r="B114" s="154">
        <v>330300</v>
      </c>
      <c r="C114" s="155">
        <v>33030</v>
      </c>
      <c r="D114" s="156" t="s">
        <v>3132</v>
      </c>
      <c r="E114" s="158" t="s">
        <v>3074</v>
      </c>
    </row>
    <row r="115" spans="2:5" x14ac:dyDescent="0.25">
      <c r="B115" s="154">
        <v>330400</v>
      </c>
      <c r="C115" s="155">
        <v>33040</v>
      </c>
      <c r="D115" s="156" t="s">
        <v>3133</v>
      </c>
      <c r="E115" s="158" t="s">
        <v>3074</v>
      </c>
    </row>
    <row r="116" spans="2:5" x14ac:dyDescent="0.25">
      <c r="B116" s="154">
        <v>331001</v>
      </c>
      <c r="C116" s="155">
        <v>33100</v>
      </c>
      <c r="D116" s="156" t="s">
        <v>55</v>
      </c>
      <c r="E116" s="158" t="s">
        <v>3074</v>
      </c>
    </row>
    <row r="117" spans="2:5" x14ac:dyDescent="0.25">
      <c r="B117" s="154">
        <v>331003</v>
      </c>
      <c r="C117" s="155">
        <v>33100</v>
      </c>
      <c r="D117" s="156" t="s">
        <v>3134</v>
      </c>
      <c r="E117" s="158" t="s">
        <v>3074</v>
      </c>
    </row>
    <row r="118" spans="2:5" x14ac:dyDescent="0.25">
      <c r="B118" s="154">
        <v>331100</v>
      </c>
      <c r="C118" s="155">
        <v>33110</v>
      </c>
      <c r="D118" s="156" t="s">
        <v>3135</v>
      </c>
      <c r="E118" s="158" t="s">
        <v>3074</v>
      </c>
    </row>
    <row r="119" spans="2:5" x14ac:dyDescent="0.25">
      <c r="B119" s="154">
        <v>331200</v>
      </c>
      <c r="C119" s="155">
        <v>33120</v>
      </c>
      <c r="D119" s="156" t="s">
        <v>3136</v>
      </c>
      <c r="E119" s="158" t="s">
        <v>3074</v>
      </c>
    </row>
    <row r="120" spans="2:5" x14ac:dyDescent="0.25">
      <c r="B120" s="154">
        <v>331210</v>
      </c>
      <c r="C120" s="155">
        <v>33121</v>
      </c>
      <c r="D120" s="156" t="s">
        <v>3137</v>
      </c>
      <c r="E120" s="158" t="s">
        <v>3074</v>
      </c>
    </row>
    <row r="121" spans="2:5" x14ac:dyDescent="0.25">
      <c r="B121" s="154">
        <v>331230</v>
      </c>
      <c r="C121" s="155">
        <v>33123</v>
      </c>
      <c r="D121" s="156" t="s">
        <v>3138</v>
      </c>
      <c r="E121" s="158" t="s">
        <v>3074</v>
      </c>
    </row>
    <row r="122" spans="2:5" x14ac:dyDescent="0.25">
      <c r="B122" s="154">
        <v>331300</v>
      </c>
      <c r="C122" s="155">
        <v>33130</v>
      </c>
      <c r="D122" s="156" t="s">
        <v>3139</v>
      </c>
      <c r="E122" s="158" t="s">
        <v>3074</v>
      </c>
    </row>
    <row r="123" spans="2:5" x14ac:dyDescent="0.25">
      <c r="B123" s="154">
        <v>331350</v>
      </c>
      <c r="C123" s="155">
        <v>33135</v>
      </c>
      <c r="D123" s="156" t="s">
        <v>3140</v>
      </c>
      <c r="E123" s="158" t="s">
        <v>3074</v>
      </c>
    </row>
    <row r="124" spans="2:5" x14ac:dyDescent="0.25">
      <c r="B124" s="154">
        <v>331400</v>
      </c>
      <c r="C124" s="155">
        <v>33140</v>
      </c>
      <c r="D124" s="156" t="s">
        <v>3141</v>
      </c>
      <c r="E124" s="158" t="s">
        <v>3074</v>
      </c>
    </row>
    <row r="125" spans="2:5" x14ac:dyDescent="0.25">
      <c r="B125" s="154">
        <v>331601</v>
      </c>
      <c r="C125" s="155">
        <v>33160</v>
      </c>
      <c r="D125" s="156" t="s">
        <v>3142</v>
      </c>
      <c r="E125" s="158" t="s">
        <v>3074</v>
      </c>
    </row>
    <row r="126" spans="2:5" x14ac:dyDescent="0.25">
      <c r="B126" s="154">
        <v>331602</v>
      </c>
      <c r="C126" s="155">
        <v>33160</v>
      </c>
      <c r="D126" s="156" t="s">
        <v>3143</v>
      </c>
      <c r="E126" s="158" t="s">
        <v>3074</v>
      </c>
    </row>
    <row r="127" spans="2:5" x14ac:dyDescent="0.25">
      <c r="B127" s="154">
        <v>331603</v>
      </c>
      <c r="C127" s="155">
        <v>33160</v>
      </c>
      <c r="D127" s="156" t="s">
        <v>3144</v>
      </c>
      <c r="E127" s="158" t="s">
        <v>3074</v>
      </c>
    </row>
    <row r="128" spans="2:5" x14ac:dyDescent="0.25">
      <c r="B128" s="154">
        <v>331604</v>
      </c>
      <c r="C128" s="155">
        <v>33160</v>
      </c>
      <c r="D128" s="156" t="s">
        <v>3145</v>
      </c>
      <c r="E128" s="158" t="s">
        <v>3074</v>
      </c>
    </row>
    <row r="129" spans="2:5" x14ac:dyDescent="0.25">
      <c r="B129" s="154">
        <v>331605</v>
      </c>
      <c r="C129" s="155">
        <v>33160</v>
      </c>
      <c r="D129" s="156" t="s">
        <v>3146</v>
      </c>
      <c r="E129" s="158" t="s">
        <v>3074</v>
      </c>
    </row>
    <row r="130" spans="2:5" x14ac:dyDescent="0.25">
      <c r="B130" s="154">
        <v>331606</v>
      </c>
      <c r="C130" s="155">
        <v>33160</v>
      </c>
      <c r="D130" s="156" t="s">
        <v>3147</v>
      </c>
      <c r="E130" s="158" t="s">
        <v>3074</v>
      </c>
    </row>
    <row r="131" spans="2:5" x14ac:dyDescent="0.25">
      <c r="B131" s="154">
        <v>331607</v>
      </c>
      <c r="C131" s="155">
        <v>33160</v>
      </c>
      <c r="D131" s="156" t="s">
        <v>3148</v>
      </c>
      <c r="E131" s="158" t="s">
        <v>3074</v>
      </c>
    </row>
    <row r="132" spans="2:5" x14ac:dyDescent="0.25">
      <c r="B132" s="154">
        <v>331608</v>
      </c>
      <c r="C132" s="155">
        <v>33160</v>
      </c>
      <c r="D132" s="156" t="s">
        <v>3149</v>
      </c>
      <c r="E132" s="158" t="s">
        <v>3074</v>
      </c>
    </row>
    <row r="133" spans="2:5" x14ac:dyDescent="0.25">
      <c r="B133" s="154">
        <v>331609</v>
      </c>
      <c r="C133" s="155">
        <v>33160</v>
      </c>
      <c r="D133" s="156" t="s">
        <v>3150</v>
      </c>
      <c r="E133" s="158" t="s">
        <v>3074</v>
      </c>
    </row>
    <row r="134" spans="2:5" x14ac:dyDescent="0.25">
      <c r="B134" s="154">
        <v>331610</v>
      </c>
      <c r="C134" s="155">
        <v>33161</v>
      </c>
      <c r="D134" s="156" t="s">
        <v>3151</v>
      </c>
      <c r="E134" s="158" t="s">
        <v>3074</v>
      </c>
    </row>
    <row r="135" spans="2:5" x14ac:dyDescent="0.25">
      <c r="B135" s="154">
        <v>331611</v>
      </c>
      <c r="C135" s="155">
        <v>33161</v>
      </c>
      <c r="D135" s="156" t="s">
        <v>3152</v>
      </c>
      <c r="E135" s="158" t="s">
        <v>3074</v>
      </c>
    </row>
    <row r="136" spans="2:5" x14ac:dyDescent="0.25">
      <c r="B136" s="154">
        <v>331612</v>
      </c>
      <c r="C136" s="155">
        <v>33161</v>
      </c>
      <c r="D136" s="156" t="s">
        <v>3153</v>
      </c>
      <c r="E136" s="158" t="s">
        <v>3074</v>
      </c>
    </row>
    <row r="137" spans="2:5" x14ac:dyDescent="0.25">
      <c r="B137" s="154">
        <v>331613</v>
      </c>
      <c r="C137" s="155">
        <v>33161</v>
      </c>
      <c r="D137" s="156" t="s">
        <v>3154</v>
      </c>
      <c r="E137" s="158" t="s">
        <v>3074</v>
      </c>
    </row>
    <row r="138" spans="2:5" x14ac:dyDescent="0.25">
      <c r="B138" s="154">
        <v>331614</v>
      </c>
      <c r="C138" s="155">
        <v>33161</v>
      </c>
      <c r="D138" s="156" t="s">
        <v>3155</v>
      </c>
      <c r="E138" s="158" t="s">
        <v>3074</v>
      </c>
    </row>
    <row r="139" spans="2:5" x14ac:dyDescent="0.25">
      <c r="B139" s="154">
        <v>331616</v>
      </c>
      <c r="C139" s="155">
        <v>33161</v>
      </c>
      <c r="D139" s="156" t="s">
        <v>3156</v>
      </c>
      <c r="E139" s="158" t="s">
        <v>3074</v>
      </c>
    </row>
    <row r="140" spans="2:5" x14ac:dyDescent="0.25">
      <c r="B140" s="154">
        <v>332000</v>
      </c>
      <c r="C140" s="155">
        <v>33200</v>
      </c>
      <c r="D140" s="156" t="s">
        <v>3157</v>
      </c>
      <c r="E140" s="158" t="s">
        <v>3074</v>
      </c>
    </row>
    <row r="141" spans="2:5" x14ac:dyDescent="0.25">
      <c r="B141" s="154">
        <v>333000</v>
      </c>
      <c r="C141" s="155">
        <v>33300</v>
      </c>
      <c r="D141" s="156" t="s">
        <v>56</v>
      </c>
      <c r="E141" s="158" t="s">
        <v>3158</v>
      </c>
    </row>
    <row r="142" spans="2:5" x14ac:dyDescent="0.25">
      <c r="B142" s="154">
        <v>333100</v>
      </c>
      <c r="C142" s="155">
        <v>33310</v>
      </c>
      <c r="D142" s="156" t="s">
        <v>3159</v>
      </c>
      <c r="E142" s="158" t="s">
        <v>3158</v>
      </c>
    </row>
    <row r="143" spans="2:5" x14ac:dyDescent="0.25">
      <c r="B143" s="154">
        <v>334100</v>
      </c>
      <c r="C143" s="155">
        <v>33410</v>
      </c>
      <c r="D143" s="156" t="s">
        <v>57</v>
      </c>
      <c r="E143" s="158" t="s">
        <v>3158</v>
      </c>
    </row>
    <row r="144" spans="2:5" x14ac:dyDescent="0.25">
      <c r="B144" s="154">
        <v>334101</v>
      </c>
      <c r="C144" s="155">
        <v>33410</v>
      </c>
      <c r="D144" s="156" t="s">
        <v>3160</v>
      </c>
      <c r="E144" s="158" t="s">
        <v>3158</v>
      </c>
    </row>
    <row r="145" spans="2:5" x14ac:dyDescent="0.25">
      <c r="B145" s="154">
        <v>334102</v>
      </c>
      <c r="C145" s="155">
        <v>33410</v>
      </c>
      <c r="D145" s="156" t="s">
        <v>3161</v>
      </c>
      <c r="E145" s="158" t="s">
        <v>3158</v>
      </c>
    </row>
    <row r="146" spans="2:5" x14ac:dyDescent="0.25">
      <c r="B146" s="154">
        <v>334110</v>
      </c>
      <c r="C146" s="155">
        <v>33411</v>
      </c>
      <c r="D146" s="156" t="s">
        <v>3162</v>
      </c>
      <c r="E146" s="158" t="s">
        <v>3158</v>
      </c>
    </row>
    <row r="147" spans="2:5" x14ac:dyDescent="0.25">
      <c r="B147" s="154">
        <v>334120</v>
      </c>
      <c r="C147" s="155">
        <v>33412</v>
      </c>
      <c r="D147" s="156" t="s">
        <v>3163</v>
      </c>
      <c r="E147" s="158" t="s">
        <v>3158</v>
      </c>
    </row>
    <row r="148" spans="2:5" x14ac:dyDescent="0.25">
      <c r="B148" s="154">
        <v>334130</v>
      </c>
      <c r="C148" s="155">
        <v>33413</v>
      </c>
      <c r="D148" s="156" t="s">
        <v>3164</v>
      </c>
      <c r="E148" s="158" t="s">
        <v>3158</v>
      </c>
    </row>
    <row r="149" spans="2:5" x14ac:dyDescent="0.25">
      <c r="B149" s="154">
        <v>334131</v>
      </c>
      <c r="C149" s="155">
        <v>33413</v>
      </c>
      <c r="D149" s="156" t="s">
        <v>3165</v>
      </c>
      <c r="E149" s="158" t="s">
        <v>3158</v>
      </c>
    </row>
    <row r="150" spans="2:5" x14ac:dyDescent="0.25">
      <c r="B150" s="154">
        <v>334200</v>
      </c>
      <c r="C150" s="155">
        <v>33420</v>
      </c>
      <c r="D150" s="156" t="s">
        <v>267</v>
      </c>
      <c r="E150" s="158" t="s">
        <v>3158</v>
      </c>
    </row>
    <row r="151" spans="2:5" x14ac:dyDescent="0.25">
      <c r="B151" s="154">
        <v>334201</v>
      </c>
      <c r="C151" s="155">
        <v>33420</v>
      </c>
      <c r="D151" s="156" t="s">
        <v>3166</v>
      </c>
      <c r="E151" s="158" t="s">
        <v>3158</v>
      </c>
    </row>
    <row r="152" spans="2:5" x14ac:dyDescent="0.25">
      <c r="B152" s="154">
        <v>334300</v>
      </c>
      <c r="C152" s="155">
        <v>33430</v>
      </c>
      <c r="D152" s="156" t="s">
        <v>58</v>
      </c>
      <c r="E152" s="158" t="s">
        <v>3158</v>
      </c>
    </row>
    <row r="153" spans="2:5" x14ac:dyDescent="0.25">
      <c r="B153" s="154">
        <v>335000</v>
      </c>
      <c r="C153" s="155">
        <v>33500</v>
      </c>
      <c r="D153" s="156" t="s">
        <v>59</v>
      </c>
      <c r="E153" s="158" t="s">
        <v>3158</v>
      </c>
    </row>
    <row r="154" spans="2:5" x14ac:dyDescent="0.25">
      <c r="B154" s="154">
        <v>336000</v>
      </c>
      <c r="C154" s="155">
        <v>33600</v>
      </c>
      <c r="D154" s="156" t="s">
        <v>3167</v>
      </c>
      <c r="E154" s="158" t="s">
        <v>3158</v>
      </c>
    </row>
    <row r="155" spans="2:5" x14ac:dyDescent="0.25">
      <c r="B155" s="154">
        <v>339100</v>
      </c>
      <c r="C155" s="155">
        <v>33910</v>
      </c>
      <c r="D155" s="156" t="s">
        <v>3168</v>
      </c>
      <c r="E155" s="158" t="s">
        <v>3076</v>
      </c>
    </row>
    <row r="156" spans="2:5" x14ac:dyDescent="0.25">
      <c r="B156" s="154">
        <v>339200</v>
      </c>
      <c r="C156" s="155">
        <v>33920</v>
      </c>
      <c r="D156" s="156" t="s">
        <v>3169</v>
      </c>
      <c r="E156" s="157" t="s">
        <v>3052</v>
      </c>
    </row>
    <row r="157" spans="2:5" x14ac:dyDescent="0.25">
      <c r="B157" s="154">
        <v>339300</v>
      </c>
      <c r="C157" s="155">
        <v>33930</v>
      </c>
      <c r="D157" s="156" t="s">
        <v>3170</v>
      </c>
      <c r="E157" s="157" t="s">
        <v>3053</v>
      </c>
    </row>
    <row r="158" spans="2:5" x14ac:dyDescent="0.25">
      <c r="B158" s="154">
        <v>339400</v>
      </c>
      <c r="C158" s="155">
        <v>33940</v>
      </c>
      <c r="D158" s="156" t="s">
        <v>3171</v>
      </c>
      <c r="E158" s="157" t="s">
        <v>3053</v>
      </c>
    </row>
    <row r="159" spans="2:5" x14ac:dyDescent="0.25">
      <c r="B159" s="154">
        <v>339500</v>
      </c>
      <c r="C159" s="155">
        <v>33950</v>
      </c>
      <c r="D159" s="156" t="s">
        <v>3172</v>
      </c>
      <c r="E159" s="158" t="s">
        <v>3074</v>
      </c>
    </row>
    <row r="160" spans="2:5" x14ac:dyDescent="0.25">
      <c r="B160" s="154">
        <v>339600</v>
      </c>
      <c r="C160" s="155">
        <v>33960</v>
      </c>
      <c r="D160" s="156" t="s">
        <v>3173</v>
      </c>
      <c r="E160" s="158" t="s">
        <v>3076</v>
      </c>
    </row>
    <row r="161" spans="2:5" x14ac:dyDescent="0.25">
      <c r="B161" s="154">
        <v>340100</v>
      </c>
      <c r="C161" s="155">
        <v>34010</v>
      </c>
      <c r="D161" s="156" t="s">
        <v>60</v>
      </c>
      <c r="E161" s="158" t="s">
        <v>3076</v>
      </c>
    </row>
    <row r="162" spans="2:5" x14ac:dyDescent="0.25">
      <c r="B162" s="154">
        <v>340200</v>
      </c>
      <c r="C162" s="155">
        <v>34020</v>
      </c>
      <c r="D162" s="156" t="s">
        <v>3174</v>
      </c>
      <c r="E162" s="158" t="s">
        <v>3076</v>
      </c>
    </row>
    <row r="163" spans="2:5" x14ac:dyDescent="0.25">
      <c r="B163" s="154">
        <v>340210</v>
      </c>
      <c r="C163" s="155">
        <v>34021</v>
      </c>
      <c r="D163" s="156" t="s">
        <v>61</v>
      </c>
      <c r="E163" s="158" t="s">
        <v>3076</v>
      </c>
    </row>
    <row r="164" spans="2:5" x14ac:dyDescent="0.25">
      <c r="B164" s="154">
        <v>340220</v>
      </c>
      <c r="C164" s="155">
        <v>34022</v>
      </c>
      <c r="D164" s="156" t="s">
        <v>3175</v>
      </c>
      <c r="E164" s="158" t="s">
        <v>3076</v>
      </c>
    </row>
    <row r="165" spans="2:5" x14ac:dyDescent="0.25">
      <c r="B165" s="154">
        <v>340230</v>
      </c>
      <c r="C165" s="155">
        <v>34023</v>
      </c>
      <c r="D165" s="156" t="s">
        <v>62</v>
      </c>
      <c r="E165" s="158" t="s">
        <v>3076</v>
      </c>
    </row>
    <row r="166" spans="2:5" x14ac:dyDescent="0.25">
      <c r="B166" s="154">
        <v>340240</v>
      </c>
      <c r="C166" s="155">
        <v>34024</v>
      </c>
      <c r="D166" s="156" t="s">
        <v>3176</v>
      </c>
      <c r="E166" s="158" t="s">
        <v>3076</v>
      </c>
    </row>
    <row r="167" spans="2:5" x14ac:dyDescent="0.25">
      <c r="B167" s="154">
        <v>340300</v>
      </c>
      <c r="C167" s="155">
        <v>34030</v>
      </c>
      <c r="D167" s="156" t="s">
        <v>63</v>
      </c>
      <c r="E167" s="158" t="s">
        <v>3076</v>
      </c>
    </row>
    <row r="168" spans="2:5" x14ac:dyDescent="0.25">
      <c r="B168" s="154">
        <v>340310</v>
      </c>
      <c r="C168" s="155">
        <v>34031</v>
      </c>
      <c r="D168" s="156" t="s">
        <v>3177</v>
      </c>
      <c r="E168" s="158" t="s">
        <v>3076</v>
      </c>
    </row>
    <row r="169" spans="2:5" x14ac:dyDescent="0.25">
      <c r="B169" s="154">
        <v>340315</v>
      </c>
      <c r="C169" s="155">
        <v>34031</v>
      </c>
      <c r="D169" s="156" t="s">
        <v>3178</v>
      </c>
      <c r="E169" s="158" t="s">
        <v>3076</v>
      </c>
    </row>
    <row r="170" spans="2:5" x14ac:dyDescent="0.25">
      <c r="B170" s="154">
        <v>340320</v>
      </c>
      <c r="C170" s="155">
        <v>34032</v>
      </c>
      <c r="D170" s="156" t="s">
        <v>3179</v>
      </c>
      <c r="E170" s="158" t="s">
        <v>3076</v>
      </c>
    </row>
    <row r="171" spans="2:5" x14ac:dyDescent="0.25">
      <c r="B171" s="154">
        <v>340325</v>
      </c>
      <c r="C171" s="155">
        <v>34032</v>
      </c>
      <c r="D171" s="156" t="s">
        <v>3180</v>
      </c>
      <c r="E171" s="158" t="s">
        <v>3076</v>
      </c>
    </row>
    <row r="172" spans="2:5" x14ac:dyDescent="0.25">
      <c r="B172" s="154">
        <v>340330</v>
      </c>
      <c r="C172" s="155">
        <v>34033</v>
      </c>
      <c r="D172" s="156" t="s">
        <v>3181</v>
      </c>
      <c r="E172" s="158" t="s">
        <v>3076</v>
      </c>
    </row>
    <row r="173" spans="2:5" x14ac:dyDescent="0.25">
      <c r="B173" s="154">
        <v>340400</v>
      </c>
      <c r="C173" s="155">
        <v>34040</v>
      </c>
      <c r="D173" s="156" t="s">
        <v>3182</v>
      </c>
      <c r="E173" s="158" t="s">
        <v>3076</v>
      </c>
    </row>
    <row r="174" spans="2:5" x14ac:dyDescent="0.25">
      <c r="B174" s="154">
        <v>340500</v>
      </c>
      <c r="C174" s="155">
        <v>34050</v>
      </c>
      <c r="D174" s="156" t="s">
        <v>3183</v>
      </c>
      <c r="E174" s="158" t="s">
        <v>3076</v>
      </c>
    </row>
    <row r="175" spans="2:5" x14ac:dyDescent="0.25">
      <c r="B175" s="154">
        <v>341001</v>
      </c>
      <c r="C175" s="155">
        <v>34100</v>
      </c>
      <c r="D175" s="156" t="s">
        <v>3184</v>
      </c>
      <c r="E175" s="158" t="s">
        <v>3076</v>
      </c>
    </row>
    <row r="176" spans="2:5" x14ac:dyDescent="0.25">
      <c r="B176" s="154">
        <v>341100</v>
      </c>
      <c r="C176" s="155">
        <v>34110</v>
      </c>
      <c r="D176" s="156" t="s">
        <v>3185</v>
      </c>
      <c r="E176" s="158" t="s">
        <v>3076</v>
      </c>
    </row>
    <row r="177" spans="2:5" x14ac:dyDescent="0.25">
      <c r="B177" s="154">
        <v>341200</v>
      </c>
      <c r="C177" s="155">
        <v>34120</v>
      </c>
      <c r="D177" s="156" t="s">
        <v>64</v>
      </c>
      <c r="E177" s="158" t="s">
        <v>3076</v>
      </c>
    </row>
    <row r="178" spans="2:5" x14ac:dyDescent="0.25">
      <c r="B178" s="154">
        <v>341300</v>
      </c>
      <c r="C178" s="155">
        <v>34130</v>
      </c>
      <c r="D178" s="156" t="s">
        <v>3186</v>
      </c>
      <c r="E178" s="158" t="s">
        <v>3076</v>
      </c>
    </row>
    <row r="179" spans="2:5" x14ac:dyDescent="0.25">
      <c r="B179" s="154">
        <v>341400</v>
      </c>
      <c r="C179" s="155">
        <v>34140</v>
      </c>
      <c r="D179" s="156" t="s">
        <v>65</v>
      </c>
      <c r="E179" s="158" t="s">
        <v>3076</v>
      </c>
    </row>
    <row r="180" spans="2:5" x14ac:dyDescent="0.25">
      <c r="B180" s="154">
        <v>341500</v>
      </c>
      <c r="C180" s="155">
        <v>34150</v>
      </c>
      <c r="D180" s="156" t="s">
        <v>3187</v>
      </c>
      <c r="E180" s="158" t="s">
        <v>3076</v>
      </c>
    </row>
    <row r="181" spans="2:5" x14ac:dyDescent="0.25">
      <c r="B181" s="154">
        <v>342000</v>
      </c>
      <c r="C181" s="155">
        <v>34200</v>
      </c>
      <c r="D181" s="156" t="s">
        <v>3188</v>
      </c>
      <c r="E181" s="158" t="s">
        <v>3076</v>
      </c>
    </row>
    <row r="182" spans="2:5" x14ac:dyDescent="0.25">
      <c r="B182" s="154">
        <v>343000</v>
      </c>
      <c r="C182" s="155">
        <v>34300</v>
      </c>
      <c r="D182" s="156" t="s">
        <v>66</v>
      </c>
      <c r="E182" s="158" t="s">
        <v>3076</v>
      </c>
    </row>
    <row r="183" spans="2:5" x14ac:dyDescent="0.25">
      <c r="B183" s="154">
        <v>343100</v>
      </c>
      <c r="C183" s="155">
        <v>34310</v>
      </c>
      <c r="D183" s="156" t="s">
        <v>3189</v>
      </c>
      <c r="E183" s="158" t="s">
        <v>3076</v>
      </c>
    </row>
    <row r="184" spans="2:5" x14ac:dyDescent="0.25">
      <c r="B184" s="154">
        <v>344000</v>
      </c>
      <c r="C184" s="155">
        <v>34400</v>
      </c>
      <c r="D184" s="156" t="s">
        <v>3190</v>
      </c>
      <c r="E184" s="158" t="s">
        <v>3076</v>
      </c>
    </row>
    <row r="185" spans="2:5" x14ac:dyDescent="0.25">
      <c r="B185" s="154">
        <v>344100</v>
      </c>
      <c r="C185" s="155">
        <v>34410</v>
      </c>
      <c r="D185" s="156" t="s">
        <v>3191</v>
      </c>
      <c r="E185" s="158" t="s">
        <v>3076</v>
      </c>
    </row>
    <row r="186" spans="2:5" x14ac:dyDescent="0.25">
      <c r="B186" s="154">
        <v>345000</v>
      </c>
      <c r="C186" s="155">
        <v>34500</v>
      </c>
      <c r="D186" s="156" t="s">
        <v>3192</v>
      </c>
      <c r="E186" s="158" t="s">
        <v>3076</v>
      </c>
    </row>
    <row r="187" spans="2:5" x14ac:dyDescent="0.25">
      <c r="B187" s="154">
        <v>345100</v>
      </c>
      <c r="C187" s="155">
        <v>34510</v>
      </c>
      <c r="D187" s="156" t="s">
        <v>3193</v>
      </c>
      <c r="E187" s="158" t="s">
        <v>3076</v>
      </c>
    </row>
    <row r="188" spans="2:5" x14ac:dyDescent="0.25">
      <c r="B188" s="154">
        <v>346000</v>
      </c>
      <c r="C188" s="155">
        <v>34600</v>
      </c>
      <c r="D188" s="156" t="s">
        <v>67</v>
      </c>
      <c r="E188" s="158" t="s">
        <v>3076</v>
      </c>
    </row>
    <row r="189" spans="2:5" x14ac:dyDescent="0.25">
      <c r="B189" s="154">
        <v>346100</v>
      </c>
      <c r="C189" s="155">
        <v>34610</v>
      </c>
      <c r="D189" s="156" t="s">
        <v>68</v>
      </c>
      <c r="E189" s="158" t="s">
        <v>3076</v>
      </c>
    </row>
    <row r="190" spans="2:5" x14ac:dyDescent="0.25">
      <c r="B190" s="154">
        <v>346190</v>
      </c>
      <c r="C190" s="155">
        <v>34619</v>
      </c>
      <c r="D190" s="156" t="s">
        <v>3194</v>
      </c>
      <c r="E190" s="158" t="s">
        <v>3076</v>
      </c>
    </row>
    <row r="191" spans="2:5" x14ac:dyDescent="0.25">
      <c r="B191" s="154">
        <v>346200</v>
      </c>
      <c r="C191" s="155">
        <v>34620</v>
      </c>
      <c r="D191" s="156" t="s">
        <v>281</v>
      </c>
      <c r="E191" s="158" t="s">
        <v>3076</v>
      </c>
    </row>
    <row r="192" spans="2:5" x14ac:dyDescent="0.25">
      <c r="B192" s="154">
        <v>346300</v>
      </c>
      <c r="C192" s="155">
        <v>34630</v>
      </c>
      <c r="D192" s="156" t="s">
        <v>3195</v>
      </c>
      <c r="E192" s="158" t="s">
        <v>3076</v>
      </c>
    </row>
    <row r="193" spans="2:8" x14ac:dyDescent="0.25">
      <c r="B193" s="154">
        <v>347000</v>
      </c>
      <c r="C193" s="155">
        <v>34700</v>
      </c>
      <c r="D193" s="156" t="s">
        <v>3196</v>
      </c>
      <c r="E193" s="158" t="s">
        <v>3076</v>
      </c>
    </row>
    <row r="194" spans="2:8" x14ac:dyDescent="0.25">
      <c r="B194" s="154">
        <v>348000</v>
      </c>
      <c r="C194" s="155">
        <v>34800</v>
      </c>
      <c r="D194" s="159" t="s">
        <v>3197</v>
      </c>
      <c r="E194" s="158" t="s">
        <v>3076</v>
      </c>
    </row>
    <row r="195" spans="2:8" x14ac:dyDescent="0.25">
      <c r="B195" s="154">
        <v>351000</v>
      </c>
      <c r="C195" s="155">
        <v>35100</v>
      </c>
      <c r="D195" s="156" t="s">
        <v>3198</v>
      </c>
      <c r="E195" s="157" t="s">
        <v>3041</v>
      </c>
    </row>
    <row r="196" spans="2:8" x14ac:dyDescent="0.25">
      <c r="B196" s="154">
        <v>352000</v>
      </c>
      <c r="C196" s="155">
        <v>35200</v>
      </c>
      <c r="D196" s="156" t="s">
        <v>3199</v>
      </c>
      <c r="E196" s="157" t="s">
        <v>3041</v>
      </c>
    </row>
    <row r="197" spans="2:8" x14ac:dyDescent="0.25">
      <c r="B197" s="154">
        <v>352200</v>
      </c>
      <c r="C197" s="155">
        <v>35220</v>
      </c>
      <c r="D197" s="156" t="s">
        <v>3200</v>
      </c>
      <c r="E197" s="157" t="s">
        <v>3041</v>
      </c>
    </row>
    <row r="198" spans="2:8" x14ac:dyDescent="0.25">
      <c r="B198" s="154">
        <v>353200</v>
      </c>
      <c r="C198" s="155">
        <v>35320</v>
      </c>
      <c r="D198" s="160" t="s">
        <v>3201</v>
      </c>
      <c r="E198" s="157" t="s">
        <v>3041</v>
      </c>
    </row>
    <row r="199" spans="2:8" x14ac:dyDescent="0.25">
      <c r="B199" s="154">
        <v>353202</v>
      </c>
      <c r="C199" s="155">
        <v>35322</v>
      </c>
      <c r="D199" s="156" t="s">
        <v>3202</v>
      </c>
      <c r="E199" s="158" t="s">
        <v>3041</v>
      </c>
    </row>
    <row r="200" spans="2:8" x14ac:dyDescent="0.25">
      <c r="B200" s="154">
        <v>353300</v>
      </c>
      <c r="C200" s="155">
        <v>35330</v>
      </c>
      <c r="D200" s="156" t="s">
        <v>3203</v>
      </c>
      <c r="E200" s="157" t="s">
        <v>3041</v>
      </c>
    </row>
    <row r="201" spans="2:8" x14ac:dyDescent="0.25">
      <c r="B201" s="154">
        <v>353302</v>
      </c>
      <c r="C201" s="155">
        <v>35332</v>
      </c>
      <c r="D201" s="156" t="s">
        <v>3204</v>
      </c>
      <c r="E201" s="158" t="s">
        <v>3041</v>
      </c>
    </row>
    <row r="202" spans="2:8" x14ac:dyDescent="0.25">
      <c r="B202" s="154">
        <v>353400</v>
      </c>
      <c r="C202" s="155">
        <v>35340</v>
      </c>
      <c r="D202" s="156" t="s">
        <v>3205</v>
      </c>
      <c r="E202" s="157" t="s">
        <v>3041</v>
      </c>
      <c r="H202" s="161"/>
    </row>
    <row r="203" spans="2:8" x14ac:dyDescent="0.25">
      <c r="B203" s="154">
        <v>353402</v>
      </c>
      <c r="C203" s="155">
        <v>35342</v>
      </c>
      <c r="D203" s="156" t="s">
        <v>3206</v>
      </c>
      <c r="E203" s="158" t="s">
        <v>3041</v>
      </c>
    </row>
    <row r="204" spans="2:8" x14ac:dyDescent="0.25">
      <c r="B204" s="154">
        <v>353500</v>
      </c>
      <c r="C204" s="155">
        <v>35350</v>
      </c>
      <c r="D204" s="156" t="s">
        <v>3207</v>
      </c>
      <c r="E204" s="157" t="s">
        <v>3041</v>
      </c>
    </row>
    <row r="205" spans="2:8" x14ac:dyDescent="0.25">
      <c r="B205" s="154">
        <v>353502</v>
      </c>
      <c r="C205" s="155">
        <v>35352</v>
      </c>
      <c r="D205" s="156" t="s">
        <v>3208</v>
      </c>
      <c r="E205" s="158" t="s">
        <v>3041</v>
      </c>
    </row>
    <row r="206" spans="2:8" x14ac:dyDescent="0.25">
      <c r="B206" s="154">
        <v>354200</v>
      </c>
      <c r="C206" s="155">
        <v>35420</v>
      </c>
      <c r="D206" s="156" t="s">
        <v>3209</v>
      </c>
      <c r="E206" s="158" t="s">
        <v>3210</v>
      </c>
    </row>
    <row r="207" spans="2:8" x14ac:dyDescent="0.25">
      <c r="B207" s="154">
        <v>354300</v>
      </c>
      <c r="C207" s="155">
        <v>35430</v>
      </c>
      <c r="D207" s="156" t="s">
        <v>3211</v>
      </c>
      <c r="E207" s="158" t="s">
        <v>3212</v>
      </c>
    </row>
    <row r="208" spans="2:8" x14ac:dyDescent="0.25">
      <c r="B208" s="154">
        <v>354400</v>
      </c>
      <c r="C208" s="155">
        <v>35440</v>
      </c>
      <c r="D208" s="156" t="s">
        <v>3213</v>
      </c>
      <c r="E208" s="158" t="s">
        <v>3214</v>
      </c>
    </row>
    <row r="209" spans="2:5" x14ac:dyDescent="0.25">
      <c r="B209" s="154">
        <v>354500</v>
      </c>
      <c r="C209" s="155">
        <v>35450</v>
      </c>
      <c r="D209" s="156" t="s">
        <v>3215</v>
      </c>
      <c r="E209" s="158" t="s">
        <v>3216</v>
      </c>
    </row>
    <row r="210" spans="2:5" x14ac:dyDescent="0.25">
      <c r="B210" s="154">
        <v>354501</v>
      </c>
      <c r="C210" s="155">
        <v>35450</v>
      </c>
      <c r="D210" s="156" t="s">
        <v>3217</v>
      </c>
      <c r="E210" s="158" t="s">
        <v>3216</v>
      </c>
    </row>
    <row r="211" spans="2:5" x14ac:dyDescent="0.25">
      <c r="B211" s="154">
        <v>354502</v>
      </c>
      <c r="C211" s="155">
        <v>35450</v>
      </c>
      <c r="D211" s="156" t="s">
        <v>3218</v>
      </c>
      <c r="E211" s="158" t="s">
        <v>3216</v>
      </c>
    </row>
    <row r="212" spans="2:5" x14ac:dyDescent="0.25">
      <c r="B212" s="154">
        <v>354510</v>
      </c>
      <c r="C212" s="155">
        <v>35451</v>
      </c>
      <c r="D212" s="156" t="s">
        <v>3219</v>
      </c>
      <c r="E212" s="158" t="s">
        <v>3216</v>
      </c>
    </row>
    <row r="213" spans="2:5" x14ac:dyDescent="0.25">
      <c r="B213" s="154">
        <v>354515</v>
      </c>
      <c r="C213" s="155">
        <v>35451</v>
      </c>
      <c r="D213" s="156" t="s">
        <v>3220</v>
      </c>
      <c r="E213" s="158" t="s">
        <v>3216</v>
      </c>
    </row>
    <row r="214" spans="2:5" x14ac:dyDescent="0.25">
      <c r="B214" s="154">
        <v>354520</v>
      </c>
      <c r="C214" s="155">
        <v>35452</v>
      </c>
      <c r="D214" s="156" t="s">
        <v>3221</v>
      </c>
      <c r="E214" s="158" t="s">
        <v>3216</v>
      </c>
    </row>
    <row r="215" spans="2:5" x14ac:dyDescent="0.25">
      <c r="B215" s="154">
        <v>354530</v>
      </c>
      <c r="C215" s="155">
        <v>35453</v>
      </c>
      <c r="D215" s="156" t="s">
        <v>3222</v>
      </c>
      <c r="E215" s="158" t="s">
        <v>3216</v>
      </c>
    </row>
    <row r="216" spans="2:5" x14ac:dyDescent="0.25">
      <c r="B216" s="154">
        <v>355200</v>
      </c>
      <c r="C216" s="155">
        <v>35520</v>
      </c>
      <c r="D216" s="156" t="s">
        <v>3223</v>
      </c>
      <c r="E216" s="158" t="s">
        <v>3210</v>
      </c>
    </row>
    <row r="217" spans="2:5" x14ac:dyDescent="0.25">
      <c r="B217" s="154">
        <v>355300</v>
      </c>
      <c r="C217" s="155">
        <v>35530</v>
      </c>
      <c r="D217" s="156" t="s">
        <v>3224</v>
      </c>
      <c r="E217" s="158" t="s">
        <v>3212</v>
      </c>
    </row>
    <row r="218" spans="2:5" x14ac:dyDescent="0.25">
      <c r="B218" s="154">
        <v>355400</v>
      </c>
      <c r="C218" s="155">
        <v>35540</v>
      </c>
      <c r="D218" s="156" t="s">
        <v>3225</v>
      </c>
      <c r="E218" s="158" t="s">
        <v>3214</v>
      </c>
    </row>
    <row r="219" spans="2:5" x14ac:dyDescent="0.25">
      <c r="B219" s="154">
        <v>355500</v>
      </c>
      <c r="C219" s="155">
        <v>35550</v>
      </c>
      <c r="D219" s="156" t="s">
        <v>3226</v>
      </c>
      <c r="E219" s="158" t="s">
        <v>3216</v>
      </c>
    </row>
    <row r="220" spans="2:5" x14ac:dyDescent="0.25">
      <c r="B220" s="154">
        <v>355600</v>
      </c>
      <c r="C220" s="155">
        <v>35560</v>
      </c>
      <c r="D220" s="156" t="s">
        <v>3227</v>
      </c>
      <c r="E220" s="158" t="s">
        <v>3216</v>
      </c>
    </row>
    <row r="221" spans="2:5" x14ac:dyDescent="0.25">
      <c r="B221" s="154">
        <v>360000</v>
      </c>
      <c r="C221" s="155">
        <v>36000</v>
      </c>
      <c r="D221" s="156" t="s">
        <v>3228</v>
      </c>
      <c r="E221" s="158" t="s">
        <v>3210</v>
      </c>
    </row>
    <row r="222" spans="2:5" x14ac:dyDescent="0.25">
      <c r="B222" s="154">
        <v>361100</v>
      </c>
      <c r="C222" s="155">
        <v>36110</v>
      </c>
      <c r="D222" s="156" t="s">
        <v>3229</v>
      </c>
      <c r="E222" s="158" t="s">
        <v>3210</v>
      </c>
    </row>
    <row r="223" spans="2:5" x14ac:dyDescent="0.25">
      <c r="B223" s="154">
        <v>361101</v>
      </c>
      <c r="C223" s="155">
        <v>36110</v>
      </c>
      <c r="D223" s="156" t="s">
        <v>3230</v>
      </c>
      <c r="E223" s="158" t="s">
        <v>3210</v>
      </c>
    </row>
    <row r="224" spans="2:5" x14ac:dyDescent="0.25">
      <c r="B224" s="154">
        <v>361102</v>
      </c>
      <c r="C224" s="155">
        <v>36110</v>
      </c>
      <c r="D224" s="156" t="s">
        <v>3231</v>
      </c>
      <c r="E224" s="158" t="s">
        <v>3210</v>
      </c>
    </row>
    <row r="225" spans="2:5" x14ac:dyDescent="0.25">
      <c r="B225" s="154">
        <v>362000</v>
      </c>
      <c r="C225" s="155">
        <v>36200</v>
      </c>
      <c r="D225" s="156" t="s">
        <v>3232</v>
      </c>
      <c r="E225" s="158" t="s">
        <v>3210</v>
      </c>
    </row>
    <row r="226" spans="2:5" x14ac:dyDescent="0.25">
      <c r="B226" s="154">
        <v>363000</v>
      </c>
      <c r="C226" s="155">
        <v>36300</v>
      </c>
      <c r="D226" s="156" t="s">
        <v>3233</v>
      </c>
      <c r="E226" s="158" t="s">
        <v>3210</v>
      </c>
    </row>
    <row r="227" spans="2:5" x14ac:dyDescent="0.25">
      <c r="B227" s="154">
        <v>364000</v>
      </c>
      <c r="C227" s="155">
        <v>36400</v>
      </c>
      <c r="D227" s="156" t="s">
        <v>3234</v>
      </c>
      <c r="E227" s="158" t="s">
        <v>3210</v>
      </c>
    </row>
    <row r="228" spans="2:5" x14ac:dyDescent="0.25">
      <c r="B228" s="154">
        <v>365000</v>
      </c>
      <c r="C228" s="155">
        <v>36500</v>
      </c>
      <c r="D228" s="156" t="s">
        <v>3235</v>
      </c>
      <c r="E228" s="158" t="s">
        <v>3210</v>
      </c>
    </row>
    <row r="229" spans="2:5" x14ac:dyDescent="0.25">
      <c r="B229" s="154">
        <v>370000</v>
      </c>
      <c r="C229" s="155">
        <v>37000</v>
      </c>
      <c r="D229" s="156" t="s">
        <v>3236</v>
      </c>
      <c r="E229" s="158" t="s">
        <v>3212</v>
      </c>
    </row>
    <row r="230" spans="2:5" x14ac:dyDescent="0.25">
      <c r="B230" s="154">
        <v>371100</v>
      </c>
      <c r="C230" s="155">
        <v>37110</v>
      </c>
      <c r="D230" s="156" t="s">
        <v>3237</v>
      </c>
      <c r="E230" s="158" t="s">
        <v>3212</v>
      </c>
    </row>
    <row r="231" spans="2:5" x14ac:dyDescent="0.25">
      <c r="B231" s="154">
        <v>371160</v>
      </c>
      <c r="C231" s="155">
        <v>37116</v>
      </c>
      <c r="D231" s="156" t="s">
        <v>3238</v>
      </c>
      <c r="E231" s="158" t="s">
        <v>3212</v>
      </c>
    </row>
    <row r="232" spans="2:5" x14ac:dyDescent="0.25">
      <c r="B232" s="154">
        <v>371170</v>
      </c>
      <c r="C232" s="155">
        <v>37117</v>
      </c>
      <c r="D232" s="156" t="s">
        <v>3239</v>
      </c>
      <c r="E232" s="158" t="s">
        <v>3212</v>
      </c>
    </row>
    <row r="233" spans="2:5" x14ac:dyDescent="0.25">
      <c r="B233" s="154">
        <v>371200</v>
      </c>
      <c r="C233" s="155">
        <v>37120</v>
      </c>
      <c r="D233" s="156" t="s">
        <v>3240</v>
      </c>
      <c r="E233" s="158" t="s">
        <v>3212</v>
      </c>
    </row>
    <row r="234" spans="2:5" x14ac:dyDescent="0.25">
      <c r="B234" s="154">
        <v>371300</v>
      </c>
      <c r="C234" s="155">
        <v>37130</v>
      </c>
      <c r="D234" s="156" t="s">
        <v>3241</v>
      </c>
      <c r="E234" s="158" t="s">
        <v>3212</v>
      </c>
    </row>
    <row r="235" spans="2:5" x14ac:dyDescent="0.25">
      <c r="B235" s="154">
        <v>380000</v>
      </c>
      <c r="C235" s="155">
        <v>38000</v>
      </c>
      <c r="D235" s="156" t="s">
        <v>3242</v>
      </c>
      <c r="E235" s="158" t="s">
        <v>3214</v>
      </c>
    </row>
    <row r="236" spans="2:5" x14ac:dyDescent="0.25">
      <c r="B236" s="154">
        <v>380050</v>
      </c>
      <c r="C236" s="155">
        <v>38005</v>
      </c>
      <c r="D236" s="156" t="s">
        <v>3243</v>
      </c>
      <c r="E236" s="158" t="s">
        <v>3214</v>
      </c>
    </row>
    <row r="237" spans="2:5" x14ac:dyDescent="0.25">
      <c r="B237" s="154">
        <v>380100</v>
      </c>
      <c r="C237" s="155">
        <v>38010</v>
      </c>
      <c r="D237" s="156" t="s">
        <v>3244</v>
      </c>
      <c r="E237" s="158" t="s">
        <v>3214</v>
      </c>
    </row>
    <row r="238" spans="2:5" x14ac:dyDescent="0.25">
      <c r="B238" s="154">
        <v>380200</v>
      </c>
      <c r="C238" s="155">
        <v>38020</v>
      </c>
      <c r="D238" s="156" t="s">
        <v>3245</v>
      </c>
      <c r="E238" s="158" t="s">
        <v>3214</v>
      </c>
    </row>
    <row r="239" spans="2:5" x14ac:dyDescent="0.25">
      <c r="B239" s="154">
        <v>380250</v>
      </c>
      <c r="C239" s="155">
        <v>38025</v>
      </c>
      <c r="D239" s="156" t="s">
        <v>3246</v>
      </c>
      <c r="E239" s="158" t="s">
        <v>3214</v>
      </c>
    </row>
    <row r="240" spans="2:5" x14ac:dyDescent="0.25">
      <c r="B240" s="154">
        <v>380300</v>
      </c>
      <c r="C240" s="155">
        <v>38030</v>
      </c>
      <c r="D240" s="156" t="s">
        <v>3247</v>
      </c>
      <c r="E240" s="158" t="s">
        <v>3214</v>
      </c>
    </row>
    <row r="241" spans="2:5" x14ac:dyDescent="0.25">
      <c r="B241" s="154">
        <v>380350</v>
      </c>
      <c r="C241" s="155">
        <v>38035</v>
      </c>
      <c r="D241" s="156" t="s">
        <v>3248</v>
      </c>
      <c r="E241" s="158" t="s">
        <v>3214</v>
      </c>
    </row>
    <row r="242" spans="2:5" x14ac:dyDescent="0.25">
      <c r="B242" s="154">
        <v>380400</v>
      </c>
      <c r="C242" s="155">
        <v>38040</v>
      </c>
      <c r="D242" s="156" t="s">
        <v>3249</v>
      </c>
      <c r="E242" s="158" t="s">
        <v>3214</v>
      </c>
    </row>
    <row r="243" spans="2:5" x14ac:dyDescent="0.25">
      <c r="B243" s="154">
        <v>380450</v>
      </c>
      <c r="C243" s="155">
        <v>38045</v>
      </c>
      <c r="D243" s="156" t="s">
        <v>3250</v>
      </c>
      <c r="E243" s="158" t="s">
        <v>3214</v>
      </c>
    </row>
    <row r="244" spans="2:5" x14ac:dyDescent="0.25">
      <c r="B244" s="154">
        <v>380500</v>
      </c>
      <c r="C244" s="155">
        <v>38050</v>
      </c>
      <c r="D244" s="156" t="s">
        <v>3251</v>
      </c>
      <c r="E244" s="158" t="s">
        <v>3214</v>
      </c>
    </row>
    <row r="245" spans="2:5" x14ac:dyDescent="0.25">
      <c r="B245" s="154">
        <v>380600</v>
      </c>
      <c r="C245" s="155">
        <v>38060</v>
      </c>
      <c r="D245" s="156" t="s">
        <v>3252</v>
      </c>
      <c r="E245" s="158" t="s">
        <v>3214</v>
      </c>
    </row>
    <row r="246" spans="2:5" x14ac:dyDescent="0.25">
      <c r="B246" s="154">
        <v>380625</v>
      </c>
      <c r="C246" s="155">
        <v>38062</v>
      </c>
      <c r="D246" s="156" t="s">
        <v>3253</v>
      </c>
      <c r="E246" s="158" t="s">
        <v>3214</v>
      </c>
    </row>
    <row r="247" spans="2:5" x14ac:dyDescent="0.25">
      <c r="B247" s="154">
        <v>380650</v>
      </c>
      <c r="C247" s="155">
        <v>38065</v>
      </c>
      <c r="D247" s="156" t="s">
        <v>3254</v>
      </c>
      <c r="E247" s="158" t="s">
        <v>3214</v>
      </c>
    </row>
    <row r="248" spans="2:5" x14ac:dyDescent="0.25">
      <c r="B248" s="154">
        <v>381000</v>
      </c>
      <c r="C248" s="155">
        <v>38100</v>
      </c>
      <c r="D248" s="156" t="s">
        <v>3255</v>
      </c>
      <c r="E248" s="158" t="s">
        <v>3214</v>
      </c>
    </row>
    <row r="249" spans="2:5" x14ac:dyDescent="0.25">
      <c r="B249" s="154">
        <v>382000</v>
      </c>
      <c r="C249" s="155">
        <v>38200</v>
      </c>
      <c r="D249" s="156" t="s">
        <v>3256</v>
      </c>
      <c r="E249" s="158" t="s">
        <v>3214</v>
      </c>
    </row>
    <row r="250" spans="2:5" x14ac:dyDescent="0.25">
      <c r="B250" s="154">
        <v>389100</v>
      </c>
      <c r="C250" s="155">
        <v>38910</v>
      </c>
      <c r="D250" s="156" t="s">
        <v>3257</v>
      </c>
      <c r="E250" s="158" t="s">
        <v>3258</v>
      </c>
    </row>
    <row r="251" spans="2:5" x14ac:dyDescent="0.25">
      <c r="B251" s="154">
        <v>389200</v>
      </c>
      <c r="C251" s="155">
        <v>38920</v>
      </c>
      <c r="D251" s="156" t="s">
        <v>3259</v>
      </c>
      <c r="E251" s="158" t="s">
        <v>3210</v>
      </c>
    </row>
    <row r="252" spans="2:5" x14ac:dyDescent="0.25">
      <c r="B252" s="154">
        <v>389300</v>
      </c>
      <c r="C252" s="155">
        <v>38930</v>
      </c>
      <c r="D252" s="156" t="s">
        <v>3260</v>
      </c>
      <c r="E252" s="158" t="s">
        <v>3212</v>
      </c>
    </row>
    <row r="253" spans="2:5" x14ac:dyDescent="0.25">
      <c r="B253" s="154">
        <v>389400</v>
      </c>
      <c r="C253" s="155">
        <v>38940</v>
      </c>
      <c r="D253" s="156" t="s">
        <v>3261</v>
      </c>
      <c r="E253" s="158" t="s">
        <v>3214</v>
      </c>
    </row>
    <row r="254" spans="2:5" x14ac:dyDescent="0.25">
      <c r="B254" s="154">
        <v>389600</v>
      </c>
      <c r="C254" s="155">
        <v>38960</v>
      </c>
      <c r="D254" s="156" t="s">
        <v>3262</v>
      </c>
      <c r="E254" s="158" t="s">
        <v>3258</v>
      </c>
    </row>
    <row r="255" spans="2:5" x14ac:dyDescent="0.25">
      <c r="B255" s="154">
        <v>390000</v>
      </c>
      <c r="C255" s="155">
        <v>39000</v>
      </c>
      <c r="D255" s="156" t="s">
        <v>3263</v>
      </c>
      <c r="E255" s="158" t="s">
        <v>3216</v>
      </c>
    </row>
    <row r="256" spans="2:5" x14ac:dyDescent="0.25">
      <c r="B256" s="154">
        <v>390200</v>
      </c>
      <c r="C256" s="155">
        <v>39020</v>
      </c>
      <c r="D256" s="156" t="s">
        <v>3264</v>
      </c>
      <c r="E256" s="158" t="s">
        <v>3216</v>
      </c>
    </row>
    <row r="257" spans="2:5" x14ac:dyDescent="0.25">
      <c r="B257" s="154">
        <v>390300</v>
      </c>
      <c r="C257" s="155">
        <v>39030</v>
      </c>
      <c r="D257" s="156" t="s">
        <v>3265</v>
      </c>
      <c r="E257" s="158" t="s">
        <v>3216</v>
      </c>
    </row>
    <row r="258" spans="2:5" x14ac:dyDescent="0.25">
      <c r="B258" s="154">
        <v>391000</v>
      </c>
      <c r="C258" s="155">
        <v>39100</v>
      </c>
      <c r="D258" s="156" t="s">
        <v>3266</v>
      </c>
      <c r="E258" s="158" t="s">
        <v>3216</v>
      </c>
    </row>
    <row r="259" spans="2:5" x14ac:dyDescent="0.25">
      <c r="B259" s="154">
        <v>391100</v>
      </c>
      <c r="C259" s="155">
        <v>39110</v>
      </c>
      <c r="D259" s="156" t="s">
        <v>3267</v>
      </c>
      <c r="E259" s="158" t="s">
        <v>3216</v>
      </c>
    </row>
    <row r="260" spans="2:5" x14ac:dyDescent="0.25">
      <c r="B260" s="154">
        <v>391200</v>
      </c>
      <c r="C260" s="155">
        <v>39120</v>
      </c>
      <c r="D260" s="156" t="s">
        <v>3268</v>
      </c>
      <c r="E260" s="158" t="s">
        <v>3216</v>
      </c>
    </row>
    <row r="261" spans="2:5" x14ac:dyDescent="0.25">
      <c r="B261" s="154">
        <v>392000</v>
      </c>
      <c r="C261" s="155">
        <v>39200</v>
      </c>
      <c r="D261" s="156" t="s">
        <v>3269</v>
      </c>
      <c r="E261" s="158" t="s">
        <v>3216</v>
      </c>
    </row>
    <row r="262" spans="2:5" x14ac:dyDescent="0.25">
      <c r="B262" s="154">
        <v>393000</v>
      </c>
      <c r="C262" s="155">
        <v>39300</v>
      </c>
      <c r="D262" s="156" t="s">
        <v>3270</v>
      </c>
      <c r="E262" s="158" t="s">
        <v>3216</v>
      </c>
    </row>
    <row r="263" spans="2:5" x14ac:dyDescent="0.25">
      <c r="B263" s="154">
        <v>394000</v>
      </c>
      <c r="C263" s="155">
        <v>39400</v>
      </c>
      <c r="D263" s="156" t="s">
        <v>3271</v>
      </c>
      <c r="E263" s="158" t="s">
        <v>3216</v>
      </c>
    </row>
    <row r="264" spans="2:5" x14ac:dyDescent="0.25">
      <c r="B264" s="154">
        <v>395000</v>
      </c>
      <c r="C264" s="155">
        <v>39500</v>
      </c>
      <c r="D264" s="156" t="s">
        <v>3272</v>
      </c>
      <c r="E264" s="158" t="s">
        <v>3216</v>
      </c>
    </row>
    <row r="265" spans="2:5" x14ac:dyDescent="0.25">
      <c r="B265" s="154">
        <v>396000</v>
      </c>
      <c r="C265" s="155">
        <v>39600</v>
      </c>
      <c r="D265" s="156" t="s">
        <v>3273</v>
      </c>
      <c r="E265" s="158" t="s">
        <v>3216</v>
      </c>
    </row>
    <row r="266" spans="2:5" x14ac:dyDescent="0.25">
      <c r="B266" s="154">
        <v>397000</v>
      </c>
      <c r="C266" s="155">
        <v>39700</v>
      </c>
      <c r="D266" s="156" t="s">
        <v>3274</v>
      </c>
      <c r="E266" s="158" t="s">
        <v>3216</v>
      </c>
    </row>
    <row r="267" spans="2:5" x14ac:dyDescent="0.25">
      <c r="B267" s="154">
        <v>398000</v>
      </c>
      <c r="C267" s="155">
        <v>39800</v>
      </c>
      <c r="D267" s="156" t="s">
        <v>3275</v>
      </c>
      <c r="E267" s="158" t="s">
        <v>3216</v>
      </c>
    </row>
  </sheetData>
  <autoFilter ref="B12:E267" xr:uid="{00000000-0009-0000-0000-000005000000}">
    <sortState xmlns:xlrd2="http://schemas.microsoft.com/office/spreadsheetml/2017/richdata2" ref="B13:E259">
      <sortCondition ref="B12"/>
    </sortState>
  </autoFilter>
  <mergeCells count="1">
    <mergeCell ref="A1:D1"/>
  </mergeCells>
  <conditionalFormatting sqref="D194">
    <cfRule type="expression" dxfId="1" priority="1" stopIfTrue="1">
      <formula>ISERROR( VLOOKUP( $E194, utility_account_id_valid_values, 1, FALSE ) )</formula>
    </cfRule>
  </conditionalFormatting>
  <conditionalFormatting sqref="H202">
    <cfRule type="expression" dxfId="0" priority="2" stopIfTrue="1">
      <formula>ISERROR( VLOOKUP( $E202, utility_account_id_valid_values, 1, FALSE ) )</formula>
    </cfRule>
  </conditionalFormatting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59999389629810485"/>
  </sheetPr>
  <dimension ref="A1:G9796"/>
  <sheetViews>
    <sheetView zoomScale="85" zoomScaleNormal="85" workbookViewId="0">
      <pane ySplit="1" topLeftCell="A28" activePane="bottomLeft" state="frozen"/>
      <selection activeCell="D27" sqref="D27"/>
      <selection pane="bottomLeft" activeCell="A41" sqref="A41"/>
    </sheetView>
  </sheetViews>
  <sheetFormatPr defaultColWidth="9.33203125" defaultRowHeight="15" x14ac:dyDescent="0.25"/>
  <cols>
    <col min="1" max="1" width="42.33203125" style="167" bestFit="1" customWidth="1"/>
    <col min="2" max="2" width="37" style="167" bestFit="1" customWidth="1"/>
    <col min="3" max="3" width="21.83203125" style="167" bestFit="1" customWidth="1"/>
    <col min="4" max="4" width="28.6640625" style="173" bestFit="1" customWidth="1"/>
    <col min="5" max="5" width="9" style="173" bestFit="1" customWidth="1"/>
    <col min="6" max="16384" width="9.33203125" style="167"/>
  </cols>
  <sheetData>
    <row r="1" spans="1:7" x14ac:dyDescent="0.25">
      <c r="A1" s="165" t="s">
        <v>3038</v>
      </c>
      <c r="B1" s="165" t="s">
        <v>3276</v>
      </c>
      <c r="C1" s="165" t="s">
        <v>3276</v>
      </c>
      <c r="D1" s="166" t="s">
        <v>3277</v>
      </c>
      <c r="E1" s="166" t="s">
        <v>3278</v>
      </c>
      <c r="G1" s="168" t="s">
        <v>3279</v>
      </c>
    </row>
    <row r="2" spans="1:7" s="168" customFormat="1" x14ac:dyDescent="0.25">
      <c r="A2" s="169" t="s">
        <v>3280</v>
      </c>
      <c r="B2" s="168" t="s">
        <v>3281</v>
      </c>
      <c r="C2" s="169" t="s">
        <v>3282</v>
      </c>
      <c r="D2" s="170">
        <v>0</v>
      </c>
      <c r="E2" s="171">
        <v>0</v>
      </c>
      <c r="G2" s="167"/>
    </row>
    <row r="3" spans="1:7" s="168" customFormat="1" x14ac:dyDescent="0.25">
      <c r="A3" s="169" t="s">
        <v>3283</v>
      </c>
      <c r="B3" s="168" t="s">
        <v>3281</v>
      </c>
      <c r="C3" s="169" t="s">
        <v>3284</v>
      </c>
      <c r="D3" s="170">
        <v>0</v>
      </c>
      <c r="E3" s="171">
        <v>0</v>
      </c>
    </row>
    <row r="4" spans="1:7" s="168" customFormat="1" x14ac:dyDescent="0.25">
      <c r="A4" s="169" t="s">
        <v>3285</v>
      </c>
      <c r="B4" s="168" t="s">
        <v>3281</v>
      </c>
      <c r="C4" s="169" t="s">
        <v>3286</v>
      </c>
      <c r="D4" s="170">
        <v>0</v>
      </c>
      <c r="E4" s="171">
        <v>0</v>
      </c>
    </row>
    <row r="5" spans="1:7" s="168" customFormat="1" x14ac:dyDescent="0.25">
      <c r="A5" s="169" t="s">
        <v>3287</v>
      </c>
      <c r="B5" s="168" t="s">
        <v>3281</v>
      </c>
      <c r="C5" s="169" t="s">
        <v>3288</v>
      </c>
      <c r="D5" s="170">
        <v>0</v>
      </c>
      <c r="E5" s="171">
        <v>0</v>
      </c>
    </row>
    <row r="6" spans="1:7" s="168" customFormat="1" x14ac:dyDescent="0.25">
      <c r="A6" s="169" t="s">
        <v>3289</v>
      </c>
      <c r="B6" s="168" t="s">
        <v>3281</v>
      </c>
      <c r="C6" s="169" t="s">
        <v>3290</v>
      </c>
      <c r="D6" s="170">
        <v>0</v>
      </c>
      <c r="E6" s="171">
        <v>0</v>
      </c>
    </row>
    <row r="7" spans="1:7" s="168" customFormat="1" x14ac:dyDescent="0.25">
      <c r="A7" s="169" t="s">
        <v>3291</v>
      </c>
      <c r="B7" s="168" t="s">
        <v>3281</v>
      </c>
      <c r="C7" s="169" t="s">
        <v>3292</v>
      </c>
      <c r="D7" s="170">
        <v>0</v>
      </c>
      <c r="E7" s="171">
        <v>0</v>
      </c>
    </row>
    <row r="8" spans="1:7" s="168" customFormat="1" x14ac:dyDescent="0.25">
      <c r="A8" s="169" t="s">
        <v>3293</v>
      </c>
      <c r="B8" s="168" t="s">
        <v>3281</v>
      </c>
      <c r="C8" s="169" t="s">
        <v>3294</v>
      </c>
      <c r="D8" s="170">
        <v>0</v>
      </c>
      <c r="E8" s="171">
        <v>0</v>
      </c>
    </row>
    <row r="9" spans="1:7" s="168" customFormat="1" x14ac:dyDescent="0.25">
      <c r="A9" s="169" t="s">
        <v>3293</v>
      </c>
      <c r="B9" s="168" t="s">
        <v>3281</v>
      </c>
      <c r="C9" s="169" t="s">
        <v>3295</v>
      </c>
      <c r="D9" s="170">
        <v>2.6100000000000002E-2</v>
      </c>
      <c r="E9" s="171">
        <v>0</v>
      </c>
    </row>
    <row r="10" spans="1:7" s="168" customFormat="1" x14ac:dyDescent="0.25">
      <c r="A10" s="169" t="s">
        <v>3296</v>
      </c>
      <c r="B10" s="168" t="s">
        <v>3281</v>
      </c>
      <c r="C10" s="169" t="s">
        <v>3297</v>
      </c>
      <c r="D10" s="170">
        <v>0</v>
      </c>
      <c r="E10" s="171">
        <v>0</v>
      </c>
    </row>
    <row r="11" spans="1:7" s="168" customFormat="1" x14ac:dyDescent="0.25">
      <c r="A11" s="169" t="s">
        <v>3296</v>
      </c>
      <c r="B11" s="168" t="s">
        <v>3281</v>
      </c>
      <c r="C11" s="169" t="s">
        <v>3298</v>
      </c>
      <c r="D11" s="170">
        <v>2.6100000000000002E-2</v>
      </c>
      <c r="E11" s="171">
        <v>0</v>
      </c>
    </row>
    <row r="12" spans="1:7" s="168" customFormat="1" x14ac:dyDescent="0.25">
      <c r="A12" s="169" t="s">
        <v>3299</v>
      </c>
      <c r="B12" s="168" t="s">
        <v>3281</v>
      </c>
      <c r="C12" s="169" t="s">
        <v>3300</v>
      </c>
      <c r="D12" s="170">
        <v>0</v>
      </c>
      <c r="E12" s="171">
        <v>0</v>
      </c>
    </row>
    <row r="13" spans="1:7" s="168" customFormat="1" x14ac:dyDescent="0.25">
      <c r="A13" s="169" t="s">
        <v>3299</v>
      </c>
      <c r="B13" s="168" t="s">
        <v>3281</v>
      </c>
      <c r="C13" s="169" t="s">
        <v>3301</v>
      </c>
      <c r="D13" s="170">
        <v>2.6100000000000002E-2</v>
      </c>
      <c r="E13" s="171">
        <v>0</v>
      </c>
    </row>
    <row r="14" spans="1:7" s="168" customFormat="1" x14ac:dyDescent="0.25">
      <c r="A14" s="169" t="s">
        <v>3302</v>
      </c>
      <c r="B14" s="168" t="s">
        <v>3281</v>
      </c>
      <c r="C14" s="169" t="s">
        <v>3303</v>
      </c>
      <c r="D14" s="170">
        <v>0</v>
      </c>
      <c r="E14" s="171">
        <v>0</v>
      </c>
    </row>
    <row r="15" spans="1:7" s="168" customFormat="1" x14ac:dyDescent="0.25">
      <c r="A15" s="169" t="s">
        <v>3302</v>
      </c>
      <c r="B15" s="168" t="s">
        <v>3281</v>
      </c>
      <c r="C15" s="169" t="s">
        <v>3304</v>
      </c>
      <c r="D15" s="170">
        <v>2.6100000000000002E-2</v>
      </c>
      <c r="E15" s="171">
        <v>0</v>
      </c>
    </row>
    <row r="16" spans="1:7" s="168" customFormat="1" x14ac:dyDescent="0.25">
      <c r="A16" s="169" t="s">
        <v>3305</v>
      </c>
      <c r="B16" s="168" t="s">
        <v>3281</v>
      </c>
      <c r="C16" s="169" t="s">
        <v>3306</v>
      </c>
      <c r="D16" s="170">
        <v>0</v>
      </c>
      <c r="E16" s="171">
        <v>0</v>
      </c>
    </row>
    <row r="17" spans="1:5" s="168" customFormat="1" x14ac:dyDescent="0.25">
      <c r="A17" s="169" t="s">
        <v>3305</v>
      </c>
      <c r="B17" s="168" t="s">
        <v>3281</v>
      </c>
      <c r="C17" s="169" t="s">
        <v>3307</v>
      </c>
      <c r="D17" s="170">
        <v>2.6100000000000002E-2</v>
      </c>
      <c r="E17" s="171">
        <v>0</v>
      </c>
    </row>
    <row r="18" spans="1:5" s="168" customFormat="1" x14ac:dyDescent="0.25">
      <c r="A18" s="169" t="s">
        <v>3308</v>
      </c>
      <c r="B18" s="168" t="s">
        <v>3281</v>
      </c>
      <c r="C18" s="169" t="s">
        <v>3309</v>
      </c>
      <c r="D18" s="170">
        <v>0</v>
      </c>
      <c r="E18" s="171">
        <v>0</v>
      </c>
    </row>
    <row r="19" spans="1:5" s="168" customFormat="1" x14ac:dyDescent="0.25">
      <c r="A19" s="169" t="s">
        <v>3308</v>
      </c>
      <c r="B19" s="168" t="s">
        <v>3281</v>
      </c>
      <c r="C19" s="169" t="s">
        <v>3310</v>
      </c>
      <c r="D19" s="170">
        <v>2.6100000000000002E-2</v>
      </c>
      <c r="E19" s="171">
        <v>0</v>
      </c>
    </row>
    <row r="20" spans="1:5" s="168" customFormat="1" x14ac:dyDescent="0.25">
      <c r="A20" s="169" t="s">
        <v>3311</v>
      </c>
      <c r="B20" s="168" t="s">
        <v>3281</v>
      </c>
      <c r="C20" s="169" t="s">
        <v>3312</v>
      </c>
      <c r="D20" s="170">
        <v>2.6100000000000002E-2</v>
      </c>
      <c r="E20" s="171">
        <v>0</v>
      </c>
    </row>
    <row r="21" spans="1:5" s="168" customFormat="1" x14ac:dyDescent="0.25">
      <c r="A21" s="169" t="s">
        <v>3313</v>
      </c>
      <c r="B21" s="168" t="s">
        <v>3281</v>
      </c>
      <c r="C21" s="169" t="s">
        <v>3314</v>
      </c>
      <c r="D21" s="170">
        <v>2.6100000000000002E-2</v>
      </c>
      <c r="E21" s="171">
        <v>0</v>
      </c>
    </row>
    <row r="22" spans="1:5" s="168" customFormat="1" x14ac:dyDescent="0.25">
      <c r="A22" s="169" t="s">
        <v>3315</v>
      </c>
      <c r="B22" s="168" t="s">
        <v>3281</v>
      </c>
      <c r="C22" s="169" t="s">
        <v>3316</v>
      </c>
      <c r="D22" s="170">
        <v>0</v>
      </c>
      <c r="E22" s="171">
        <v>0</v>
      </c>
    </row>
    <row r="23" spans="1:5" s="168" customFormat="1" x14ac:dyDescent="0.25">
      <c r="A23" s="169" t="s">
        <v>3315</v>
      </c>
      <c r="B23" s="168" t="s">
        <v>3281</v>
      </c>
      <c r="C23" s="169" t="s">
        <v>3317</v>
      </c>
      <c r="D23" s="170">
        <v>2.6100000000000002E-2</v>
      </c>
      <c r="E23" s="171">
        <v>0</v>
      </c>
    </row>
    <row r="24" spans="1:5" s="168" customFormat="1" x14ac:dyDescent="0.25">
      <c r="A24" s="169" t="s">
        <v>3318</v>
      </c>
      <c r="B24" s="168" t="s">
        <v>3281</v>
      </c>
      <c r="C24" s="169" t="s">
        <v>3319</v>
      </c>
      <c r="D24" s="170">
        <v>0</v>
      </c>
      <c r="E24" s="171">
        <v>0</v>
      </c>
    </row>
    <row r="25" spans="1:5" s="168" customFormat="1" x14ac:dyDescent="0.25">
      <c r="A25" s="169" t="s">
        <v>3318</v>
      </c>
      <c r="B25" s="168" t="s">
        <v>3281</v>
      </c>
      <c r="C25" s="169" t="s">
        <v>3320</v>
      </c>
      <c r="D25" s="170">
        <v>2.6100000000000002E-2</v>
      </c>
      <c r="E25" s="171">
        <v>0</v>
      </c>
    </row>
    <row r="26" spans="1:5" s="168" customFormat="1" x14ac:dyDescent="0.25">
      <c r="A26" s="169" t="s">
        <v>3321</v>
      </c>
      <c r="B26" s="168" t="s">
        <v>3281</v>
      </c>
      <c r="C26" s="169" t="s">
        <v>3322</v>
      </c>
      <c r="D26" s="170">
        <v>0</v>
      </c>
      <c r="E26" s="171">
        <v>0</v>
      </c>
    </row>
    <row r="27" spans="1:5" s="168" customFormat="1" x14ac:dyDescent="0.25">
      <c r="A27" s="169" t="s">
        <v>3321</v>
      </c>
      <c r="B27" s="168" t="s">
        <v>3281</v>
      </c>
      <c r="C27" s="169" t="s">
        <v>3323</v>
      </c>
      <c r="D27" s="170">
        <v>2.6100000000000002E-2</v>
      </c>
      <c r="E27" s="171">
        <v>0</v>
      </c>
    </row>
    <row r="28" spans="1:5" s="168" customFormat="1" x14ac:dyDescent="0.25">
      <c r="A28" s="169" t="s">
        <v>3324</v>
      </c>
      <c r="B28" s="168" t="s">
        <v>3281</v>
      </c>
      <c r="C28" s="169" t="s">
        <v>3325</v>
      </c>
      <c r="D28" s="170">
        <v>2.6100000000000002E-2</v>
      </c>
      <c r="E28" s="171">
        <v>0</v>
      </c>
    </row>
    <row r="29" spans="1:5" s="168" customFormat="1" x14ac:dyDescent="0.25">
      <c r="A29" s="169" t="s">
        <v>3326</v>
      </c>
      <c r="B29" s="168" t="s">
        <v>3281</v>
      </c>
      <c r="C29" s="169" t="s">
        <v>3327</v>
      </c>
      <c r="D29" s="170">
        <v>2.6100000000000002E-2</v>
      </c>
      <c r="E29" s="171">
        <v>0</v>
      </c>
    </row>
    <row r="30" spans="1:5" s="168" customFormat="1" x14ac:dyDescent="0.25">
      <c r="A30" s="169" t="s">
        <v>3328</v>
      </c>
      <c r="B30" s="168" t="s">
        <v>3281</v>
      </c>
      <c r="C30" s="169" t="s">
        <v>3329</v>
      </c>
      <c r="D30" s="170">
        <v>0</v>
      </c>
      <c r="E30" s="171">
        <v>0</v>
      </c>
    </row>
    <row r="31" spans="1:5" s="168" customFormat="1" x14ac:dyDescent="0.25">
      <c r="A31" s="169" t="s">
        <v>3328</v>
      </c>
      <c r="B31" s="168" t="s">
        <v>3281</v>
      </c>
      <c r="C31" s="169" t="s">
        <v>3330</v>
      </c>
      <c r="D31" s="170">
        <v>2.6100000000000002E-2</v>
      </c>
      <c r="E31" s="171">
        <v>0</v>
      </c>
    </row>
    <row r="32" spans="1:5" s="168" customFormat="1" x14ac:dyDescent="0.25">
      <c r="A32" s="169" t="s">
        <v>3331</v>
      </c>
      <c r="B32" s="168" t="s">
        <v>3281</v>
      </c>
      <c r="C32" s="169" t="s">
        <v>3332</v>
      </c>
      <c r="D32" s="170">
        <v>0</v>
      </c>
      <c r="E32" s="171">
        <v>0</v>
      </c>
    </row>
    <row r="33" spans="1:5" s="168" customFormat="1" x14ac:dyDescent="0.25">
      <c r="A33" s="169" t="s">
        <v>3331</v>
      </c>
      <c r="B33" s="168" t="s">
        <v>3281</v>
      </c>
      <c r="C33" s="169" t="s">
        <v>3333</v>
      </c>
      <c r="D33" s="170">
        <v>2.6100000000000002E-2</v>
      </c>
      <c r="E33" s="171">
        <v>0</v>
      </c>
    </row>
    <row r="34" spans="1:5" s="168" customFormat="1" x14ac:dyDescent="0.25">
      <c r="A34" s="169" t="s">
        <v>3040</v>
      </c>
      <c r="B34" s="168" t="s">
        <v>3281</v>
      </c>
      <c r="C34" s="169" t="s">
        <v>3334</v>
      </c>
      <c r="D34" s="170">
        <v>0</v>
      </c>
      <c r="E34" s="171">
        <v>0</v>
      </c>
    </row>
    <row r="35" spans="1:5" s="168" customFormat="1" x14ac:dyDescent="0.25">
      <c r="A35" s="169" t="s">
        <v>3042</v>
      </c>
      <c r="B35" s="168" t="s">
        <v>3281</v>
      </c>
      <c r="C35" s="169" t="s">
        <v>3335</v>
      </c>
      <c r="D35" s="170">
        <v>0</v>
      </c>
      <c r="E35" s="171">
        <v>0</v>
      </c>
    </row>
    <row r="36" spans="1:5" s="168" customFormat="1" x14ac:dyDescent="0.25">
      <c r="A36" s="169" t="s">
        <v>43</v>
      </c>
      <c r="B36" s="168" t="s">
        <v>3281</v>
      </c>
      <c r="C36" s="169" t="s">
        <v>3336</v>
      </c>
      <c r="D36" s="170">
        <v>0</v>
      </c>
      <c r="E36" s="171">
        <v>0</v>
      </c>
    </row>
    <row r="37" spans="1:5" s="168" customFormat="1" x14ac:dyDescent="0.25">
      <c r="A37" s="169" t="s">
        <v>44</v>
      </c>
      <c r="B37" s="168" t="s">
        <v>3281</v>
      </c>
      <c r="C37" s="169" t="s">
        <v>3337</v>
      </c>
      <c r="D37" s="170">
        <v>0</v>
      </c>
      <c r="E37" s="171">
        <v>0</v>
      </c>
    </row>
    <row r="38" spans="1:5" s="168" customFormat="1" x14ac:dyDescent="0.25">
      <c r="A38" s="169" t="s">
        <v>3046</v>
      </c>
      <c r="B38" s="168" t="s">
        <v>3281</v>
      </c>
      <c r="C38" s="169" t="s">
        <v>3338</v>
      </c>
      <c r="D38" s="170">
        <v>0</v>
      </c>
      <c r="E38" s="171">
        <v>0</v>
      </c>
    </row>
    <row r="39" spans="1:5" s="168" customFormat="1" x14ac:dyDescent="0.25">
      <c r="A39" s="169" t="s">
        <v>3049</v>
      </c>
      <c r="B39" s="168" t="s">
        <v>3281</v>
      </c>
      <c r="C39" s="169" t="s">
        <v>3339</v>
      </c>
      <c r="D39" s="170">
        <v>0</v>
      </c>
      <c r="E39" s="171">
        <v>0</v>
      </c>
    </row>
    <row r="40" spans="1:5" s="168" customFormat="1" x14ac:dyDescent="0.25">
      <c r="A40" s="169" t="s">
        <v>46</v>
      </c>
      <c r="B40" s="168" t="s">
        <v>3281</v>
      </c>
      <c r="C40" s="169" t="s">
        <v>3340</v>
      </c>
      <c r="D40" s="170">
        <v>0</v>
      </c>
      <c r="E40" s="171">
        <v>0</v>
      </c>
    </row>
    <row r="41" spans="1:5" s="168" customFormat="1" x14ac:dyDescent="0.25">
      <c r="A41" s="169" t="s">
        <v>47</v>
      </c>
      <c r="B41" s="168" t="s">
        <v>3281</v>
      </c>
      <c r="C41" s="169" t="s">
        <v>3341</v>
      </c>
      <c r="D41" s="170">
        <v>2.58E-2</v>
      </c>
      <c r="E41" s="171">
        <v>6.4000000000000003E-3</v>
      </c>
    </row>
    <row r="42" spans="1:5" s="168" customFormat="1" x14ac:dyDescent="0.25">
      <c r="A42" s="169" t="s">
        <v>48</v>
      </c>
      <c r="B42" s="168" t="s">
        <v>3281</v>
      </c>
      <c r="C42" s="169" t="s">
        <v>3342</v>
      </c>
      <c r="D42" s="170">
        <v>2.1100000000000001E-2</v>
      </c>
      <c r="E42" s="171">
        <v>5.1999999999999998E-3</v>
      </c>
    </row>
    <row r="43" spans="1:5" s="168" customFormat="1" x14ac:dyDescent="0.25">
      <c r="A43" s="169" t="s">
        <v>3058</v>
      </c>
      <c r="B43" s="168" t="s">
        <v>3281</v>
      </c>
      <c r="C43" s="169" t="s">
        <v>3343</v>
      </c>
      <c r="D43" s="170">
        <v>1.9800000000000002E-2</v>
      </c>
      <c r="E43" s="171">
        <v>5.0000000000000001E-3</v>
      </c>
    </row>
    <row r="44" spans="1:5" s="168" customFormat="1" x14ac:dyDescent="0.25">
      <c r="A44" s="169" t="s">
        <v>3059</v>
      </c>
      <c r="B44" s="168" t="s">
        <v>3281</v>
      </c>
      <c r="C44" s="169" t="s">
        <v>3344</v>
      </c>
      <c r="D44" s="170">
        <v>2.52E-2</v>
      </c>
      <c r="E44" s="171">
        <v>0</v>
      </c>
    </row>
    <row r="45" spans="1:5" s="168" customFormat="1" x14ac:dyDescent="0.25">
      <c r="A45" s="169" t="s">
        <v>3060</v>
      </c>
      <c r="B45" s="168" t="s">
        <v>3281</v>
      </c>
      <c r="C45" s="169" t="s">
        <v>3345</v>
      </c>
      <c r="D45" s="170">
        <v>2.52E-2</v>
      </c>
      <c r="E45" s="171">
        <v>0</v>
      </c>
    </row>
    <row r="46" spans="1:5" s="168" customFormat="1" x14ac:dyDescent="0.25">
      <c r="A46" s="169" t="s">
        <v>3061</v>
      </c>
      <c r="B46" s="168" t="s">
        <v>3281</v>
      </c>
      <c r="C46" s="169" t="s">
        <v>3346</v>
      </c>
      <c r="D46" s="170">
        <v>1.6639999999999999E-2</v>
      </c>
      <c r="E46" s="171">
        <v>4.1599999999999996E-3</v>
      </c>
    </row>
    <row r="47" spans="1:5" s="168" customFormat="1" x14ac:dyDescent="0.25">
      <c r="A47" s="169" t="s">
        <v>3062</v>
      </c>
      <c r="B47" s="168" t="s">
        <v>3281</v>
      </c>
      <c r="C47" s="169" t="s">
        <v>3347</v>
      </c>
      <c r="D47" s="170">
        <v>2.52E-2</v>
      </c>
      <c r="E47" s="171">
        <v>0</v>
      </c>
    </row>
    <row r="48" spans="1:5" s="168" customFormat="1" x14ac:dyDescent="0.25">
      <c r="A48" s="169" t="s">
        <v>3070</v>
      </c>
      <c r="B48" s="168" t="s">
        <v>3281</v>
      </c>
      <c r="C48" s="169" t="s">
        <v>3348</v>
      </c>
      <c r="D48" s="170">
        <v>1.6639999999999999E-2</v>
      </c>
      <c r="E48" s="171">
        <v>4.1599999999999996E-3</v>
      </c>
    </row>
    <row r="49" spans="1:5" s="168" customFormat="1" x14ac:dyDescent="0.25">
      <c r="A49" s="169" t="s">
        <v>3071</v>
      </c>
      <c r="B49" s="168" t="s">
        <v>3281</v>
      </c>
      <c r="C49" s="169" t="s">
        <v>3349</v>
      </c>
      <c r="D49" s="170">
        <v>1.6639999999999999E-2</v>
      </c>
      <c r="E49" s="171">
        <v>4.1599999999999996E-3</v>
      </c>
    </row>
    <row r="50" spans="1:5" s="168" customFormat="1" x14ac:dyDescent="0.25">
      <c r="A50" s="169" t="s">
        <v>3072</v>
      </c>
      <c r="B50" s="168" t="s">
        <v>3281</v>
      </c>
      <c r="C50" s="169" t="s">
        <v>3350</v>
      </c>
      <c r="D50" s="170">
        <v>1.6639999999999999E-2</v>
      </c>
      <c r="E50" s="171">
        <v>4.1599999999999996E-3</v>
      </c>
    </row>
    <row r="51" spans="1:5" s="168" customFormat="1" x14ac:dyDescent="0.25">
      <c r="A51" s="169" t="s">
        <v>3073</v>
      </c>
      <c r="B51" s="168" t="s">
        <v>3281</v>
      </c>
      <c r="C51" s="169" t="s">
        <v>3351</v>
      </c>
      <c r="D51" s="170">
        <v>2.2200000000000001E-2</v>
      </c>
      <c r="E51" s="171">
        <v>5.4999999999999997E-3</v>
      </c>
    </row>
    <row r="52" spans="1:5" s="168" customFormat="1" x14ac:dyDescent="0.25">
      <c r="A52" s="169" t="s">
        <v>49</v>
      </c>
      <c r="B52" s="168" t="s">
        <v>3281</v>
      </c>
      <c r="C52" s="169" t="s">
        <v>3352</v>
      </c>
      <c r="D52" s="170">
        <v>0.03</v>
      </c>
      <c r="E52" s="171">
        <v>7.4999999999999997E-3</v>
      </c>
    </row>
    <row r="53" spans="1:5" s="168" customFormat="1" x14ac:dyDescent="0.25">
      <c r="A53" s="169" t="s">
        <v>3077</v>
      </c>
      <c r="B53" s="168" t="s">
        <v>3281</v>
      </c>
      <c r="C53" s="169" t="s">
        <v>3353</v>
      </c>
      <c r="D53" s="170">
        <v>0.03</v>
      </c>
      <c r="E53" s="171">
        <v>7.4999999999999997E-3</v>
      </c>
    </row>
    <row r="54" spans="1:5" s="168" customFormat="1" x14ac:dyDescent="0.25">
      <c r="A54" s="169" t="s">
        <v>3080</v>
      </c>
      <c r="B54" s="168" t="s">
        <v>3281</v>
      </c>
      <c r="C54" s="169" t="s">
        <v>3354</v>
      </c>
      <c r="D54" s="170">
        <v>3.1800000000000002E-2</v>
      </c>
      <c r="E54" s="171">
        <v>4.7999999999999996E-3</v>
      </c>
    </row>
    <row r="55" spans="1:5" s="168" customFormat="1" x14ac:dyDescent="0.25">
      <c r="A55" s="169" t="s">
        <v>3081</v>
      </c>
      <c r="B55" s="168" t="s">
        <v>3281</v>
      </c>
      <c r="C55" s="169" t="s">
        <v>3355</v>
      </c>
      <c r="D55" s="170">
        <v>3.6900000000000002E-2</v>
      </c>
      <c r="E55" s="171">
        <v>0</v>
      </c>
    </row>
    <row r="56" spans="1:5" s="168" customFormat="1" x14ac:dyDescent="0.25">
      <c r="A56" s="169" t="s">
        <v>3082</v>
      </c>
      <c r="B56" s="168" t="s">
        <v>3281</v>
      </c>
      <c r="C56" s="169" t="s">
        <v>3356</v>
      </c>
      <c r="D56" s="170">
        <v>2.6499999999999999E-2</v>
      </c>
      <c r="E56" s="171">
        <v>0</v>
      </c>
    </row>
    <row r="57" spans="1:5" s="168" customFormat="1" x14ac:dyDescent="0.25">
      <c r="A57" s="169" t="s">
        <v>3084</v>
      </c>
      <c r="B57" s="168" t="s">
        <v>3281</v>
      </c>
      <c r="C57" s="169" t="s">
        <v>3357</v>
      </c>
      <c r="D57" s="170">
        <v>1.7299999999999999E-2</v>
      </c>
      <c r="E57" s="171">
        <v>3.5000000000000001E-3</v>
      </c>
    </row>
    <row r="58" spans="1:5" s="168" customFormat="1" x14ac:dyDescent="0.25">
      <c r="A58" s="169" t="s">
        <v>3085</v>
      </c>
      <c r="B58" s="168" t="s">
        <v>3281</v>
      </c>
      <c r="C58" s="169" t="s">
        <v>3358</v>
      </c>
      <c r="D58" s="170">
        <v>1.32E-2</v>
      </c>
      <c r="E58" s="171">
        <v>1.2999999999999999E-3</v>
      </c>
    </row>
    <row r="59" spans="1:5" s="168" customFormat="1" x14ac:dyDescent="0.25">
      <c r="A59" s="169" t="s">
        <v>3088</v>
      </c>
      <c r="B59" s="168" t="s">
        <v>3281</v>
      </c>
      <c r="C59" s="169" t="s">
        <v>3359</v>
      </c>
      <c r="D59" s="170">
        <v>1.1299999999999999E-2</v>
      </c>
      <c r="E59" s="171">
        <v>1.2999999999999999E-3</v>
      </c>
    </row>
    <row r="60" spans="1:5" s="168" customFormat="1" x14ac:dyDescent="0.25">
      <c r="A60" s="169" t="s">
        <v>3089</v>
      </c>
      <c r="B60" s="168" t="s">
        <v>3281</v>
      </c>
      <c r="C60" s="169" t="s">
        <v>3360</v>
      </c>
      <c r="D60" s="170">
        <v>2.0899999999999998E-2</v>
      </c>
      <c r="E60" s="171">
        <v>0</v>
      </c>
    </row>
    <row r="61" spans="1:5" s="168" customFormat="1" x14ac:dyDescent="0.25">
      <c r="A61" s="169" t="s">
        <v>3090</v>
      </c>
      <c r="B61" s="168" t="s">
        <v>3281</v>
      </c>
      <c r="C61" s="169" t="s">
        <v>3361</v>
      </c>
      <c r="D61" s="170">
        <v>2.41E-2</v>
      </c>
      <c r="E61" s="171">
        <v>3.8E-3</v>
      </c>
    </row>
    <row r="62" spans="1:5" s="168" customFormat="1" x14ac:dyDescent="0.25">
      <c r="A62" s="169" t="s">
        <v>3092</v>
      </c>
      <c r="B62" s="168" t="s">
        <v>3281</v>
      </c>
      <c r="C62" s="169" t="s">
        <v>3362</v>
      </c>
      <c r="D62" s="170">
        <v>0.1009</v>
      </c>
      <c r="E62" s="171">
        <v>5.0000000000000001E-3</v>
      </c>
    </row>
    <row r="63" spans="1:5" s="168" customFormat="1" x14ac:dyDescent="0.25">
      <c r="A63" s="169" t="s">
        <v>3093</v>
      </c>
      <c r="B63" s="168" t="s">
        <v>3281</v>
      </c>
      <c r="C63" s="169" t="s">
        <v>3363</v>
      </c>
      <c r="D63" s="170">
        <v>1.18E-2</v>
      </c>
      <c r="E63" s="171">
        <v>2.3999999999999998E-3</v>
      </c>
    </row>
    <row r="64" spans="1:5" s="168" customFormat="1" x14ac:dyDescent="0.25">
      <c r="A64" s="169" t="s">
        <v>50</v>
      </c>
      <c r="B64" s="168" t="s">
        <v>3281</v>
      </c>
      <c r="C64" s="169" t="s">
        <v>3364</v>
      </c>
      <c r="D64" s="170">
        <v>2.07E-2</v>
      </c>
      <c r="E64" s="171">
        <v>2.7000000000000001E-3</v>
      </c>
    </row>
    <row r="65" spans="1:5" s="168" customFormat="1" x14ac:dyDescent="0.25">
      <c r="A65" s="169" t="s">
        <v>51</v>
      </c>
      <c r="B65" s="168" t="s">
        <v>3281</v>
      </c>
      <c r="C65" s="169" t="s">
        <v>3365</v>
      </c>
      <c r="D65" s="170">
        <v>1.26E-2</v>
      </c>
      <c r="E65" s="171">
        <v>1.6999999999999999E-3</v>
      </c>
    </row>
    <row r="66" spans="1:5" s="168" customFormat="1" x14ac:dyDescent="0.25">
      <c r="A66" s="169" t="s">
        <v>3107</v>
      </c>
      <c r="B66" s="168" t="s">
        <v>3281</v>
      </c>
      <c r="C66" s="169" t="s">
        <v>3366</v>
      </c>
      <c r="D66" s="170">
        <v>3.9899999999999998E-2</v>
      </c>
      <c r="E66" s="171">
        <v>5.1999999999999998E-3</v>
      </c>
    </row>
    <row r="67" spans="1:5" s="168" customFormat="1" x14ac:dyDescent="0.25">
      <c r="A67" s="169" t="s">
        <v>3367</v>
      </c>
      <c r="B67" s="168" t="s">
        <v>3281</v>
      </c>
      <c r="C67" s="169" t="s">
        <v>3368</v>
      </c>
      <c r="D67" s="170">
        <v>3.9899999999999998E-2</v>
      </c>
      <c r="E67" s="171">
        <v>5.1999999999999998E-3</v>
      </c>
    </row>
    <row r="68" spans="1:5" s="168" customFormat="1" x14ac:dyDescent="0.25">
      <c r="A68" s="169" t="s">
        <v>3111</v>
      </c>
      <c r="B68" s="168" t="s">
        <v>3281</v>
      </c>
      <c r="C68" s="169" t="s">
        <v>3369</v>
      </c>
      <c r="D68" s="170">
        <v>1.9300000000000001E-2</v>
      </c>
      <c r="E68" s="171">
        <v>2.5000000000000001E-3</v>
      </c>
    </row>
    <row r="69" spans="1:5" s="168" customFormat="1" x14ac:dyDescent="0.25">
      <c r="A69" s="169" t="s">
        <v>243</v>
      </c>
      <c r="B69" s="168" t="s">
        <v>3281</v>
      </c>
      <c r="C69" s="169" t="s">
        <v>3370</v>
      </c>
      <c r="D69" s="170">
        <v>2.7300000000000001E-2</v>
      </c>
      <c r="E69" s="171">
        <v>3.5000000000000001E-3</v>
      </c>
    </row>
    <row r="70" spans="1:5" s="168" customFormat="1" x14ac:dyDescent="0.25">
      <c r="A70" s="169" t="s">
        <v>3112</v>
      </c>
      <c r="B70" s="168" t="s">
        <v>3281</v>
      </c>
      <c r="C70" s="169" t="s">
        <v>3371</v>
      </c>
      <c r="D70" s="170">
        <v>2.7300000000000001E-2</v>
      </c>
      <c r="E70" s="171">
        <v>3.5000000000000001E-3</v>
      </c>
    </row>
    <row r="71" spans="1:5" s="168" customFormat="1" x14ac:dyDescent="0.25">
      <c r="A71" s="169" t="s">
        <v>3113</v>
      </c>
      <c r="B71" s="168" t="s">
        <v>3281</v>
      </c>
      <c r="C71" s="169" t="s">
        <v>3372</v>
      </c>
      <c r="D71" s="170">
        <v>2.7300000000000001E-2</v>
      </c>
      <c r="E71" s="171">
        <v>3.5000000000000001E-3</v>
      </c>
    </row>
    <row r="72" spans="1:5" s="168" customFormat="1" x14ac:dyDescent="0.25">
      <c r="A72" s="169" t="s">
        <v>52</v>
      </c>
      <c r="B72" s="168" t="s">
        <v>3281</v>
      </c>
      <c r="C72" s="169" t="s">
        <v>3373</v>
      </c>
      <c r="D72" s="170">
        <v>2.7300000000000001E-2</v>
      </c>
      <c r="E72" s="171">
        <v>3.5000000000000001E-3</v>
      </c>
    </row>
    <row r="73" spans="1:5" s="168" customFormat="1" x14ac:dyDescent="0.25">
      <c r="A73" s="169" t="s">
        <v>287</v>
      </c>
      <c r="B73" s="168" t="s">
        <v>3281</v>
      </c>
      <c r="C73" s="169" t="s">
        <v>3374</v>
      </c>
      <c r="D73" s="170">
        <v>1.8499999999999999E-2</v>
      </c>
      <c r="E73" s="171">
        <v>4.7999999999999996E-3</v>
      </c>
    </row>
    <row r="74" spans="1:5" s="168" customFormat="1" x14ac:dyDescent="0.25">
      <c r="A74" s="169" t="s">
        <v>3120</v>
      </c>
      <c r="B74" s="168" t="s">
        <v>3281</v>
      </c>
      <c r="C74" s="169" t="s">
        <v>3375</v>
      </c>
      <c r="D74" s="170">
        <v>2.1499999999999998E-2</v>
      </c>
      <c r="E74" s="171">
        <v>5.5999999999999999E-3</v>
      </c>
    </row>
    <row r="75" spans="1:5" s="168" customFormat="1" x14ac:dyDescent="0.25">
      <c r="A75" s="169" t="s">
        <v>3121</v>
      </c>
      <c r="B75" s="168" t="s">
        <v>3281</v>
      </c>
      <c r="C75" s="169" t="s">
        <v>3376</v>
      </c>
      <c r="D75" s="170">
        <v>2.1499999999999998E-2</v>
      </c>
      <c r="E75" s="171">
        <v>5.5999999999999999E-3</v>
      </c>
    </row>
    <row r="76" spans="1:5" s="168" customFormat="1" x14ac:dyDescent="0.25">
      <c r="A76" s="169" t="s">
        <v>3122</v>
      </c>
      <c r="B76" s="168" t="s">
        <v>3281</v>
      </c>
      <c r="C76" s="169" t="s">
        <v>3377</v>
      </c>
      <c r="D76" s="170">
        <v>2.1499999999999998E-2</v>
      </c>
      <c r="E76" s="171">
        <v>5.5999999999999999E-3</v>
      </c>
    </row>
    <row r="77" spans="1:5" s="168" customFormat="1" x14ac:dyDescent="0.25">
      <c r="A77" s="168" t="s">
        <v>3123</v>
      </c>
      <c r="B77" s="168" t="s">
        <v>3281</v>
      </c>
      <c r="C77" s="168" t="s">
        <v>3378</v>
      </c>
      <c r="D77" s="171">
        <v>2.1499999999999998E-2</v>
      </c>
      <c r="E77" s="171">
        <v>5.5999999999999999E-3</v>
      </c>
    </row>
    <row r="78" spans="1:5" s="168" customFormat="1" x14ac:dyDescent="0.25">
      <c r="A78" s="168" t="s">
        <v>3124</v>
      </c>
      <c r="B78" s="168" t="s">
        <v>3281</v>
      </c>
      <c r="C78" s="168" t="s">
        <v>3379</v>
      </c>
      <c r="D78" s="171">
        <v>9.4E-2</v>
      </c>
      <c r="E78" s="171">
        <v>0</v>
      </c>
    </row>
    <row r="79" spans="1:5" s="168" customFormat="1" x14ac:dyDescent="0.25">
      <c r="A79" s="168" t="s">
        <v>3128</v>
      </c>
      <c r="B79" s="168" t="s">
        <v>3281</v>
      </c>
      <c r="C79" s="168" t="s">
        <v>3380</v>
      </c>
      <c r="D79" s="171">
        <v>1.55E-2</v>
      </c>
      <c r="E79" s="171">
        <v>4.8999999999999998E-3</v>
      </c>
    </row>
    <row r="80" spans="1:5" s="168" customFormat="1" x14ac:dyDescent="0.25">
      <c r="A80" s="168" t="s">
        <v>3129</v>
      </c>
      <c r="B80" s="168" t="s">
        <v>3281</v>
      </c>
      <c r="C80" s="168" t="s">
        <v>3381</v>
      </c>
      <c r="D80" s="171">
        <v>2.69E-2</v>
      </c>
      <c r="E80" s="171">
        <v>0</v>
      </c>
    </row>
    <row r="81" spans="1:5" s="168" customFormat="1" x14ac:dyDescent="0.25">
      <c r="A81" s="168" t="s">
        <v>3130</v>
      </c>
      <c r="B81" s="168" t="s">
        <v>3281</v>
      </c>
      <c r="C81" s="168" t="s">
        <v>3382</v>
      </c>
      <c r="D81" s="171">
        <v>0.1169</v>
      </c>
      <c r="E81" s="171">
        <v>0</v>
      </c>
    </row>
    <row r="82" spans="1:5" s="168" customFormat="1" x14ac:dyDescent="0.25">
      <c r="A82" s="168" t="s">
        <v>3131</v>
      </c>
      <c r="B82" s="168" t="s">
        <v>3281</v>
      </c>
      <c r="C82" s="168" t="s">
        <v>3383</v>
      </c>
      <c r="D82" s="171">
        <v>0.1169</v>
      </c>
      <c r="E82" s="171">
        <v>0</v>
      </c>
    </row>
    <row r="83" spans="1:5" s="168" customFormat="1" x14ac:dyDescent="0.25">
      <c r="A83" s="168" t="s">
        <v>53</v>
      </c>
      <c r="B83" s="168" t="s">
        <v>3281</v>
      </c>
      <c r="C83" s="168" t="s">
        <v>3384</v>
      </c>
      <c r="D83" s="171">
        <v>1.55E-2</v>
      </c>
      <c r="E83" s="171">
        <v>4.8999999999999998E-3</v>
      </c>
    </row>
    <row r="84" spans="1:5" s="168" customFormat="1" x14ac:dyDescent="0.25">
      <c r="A84" s="168" t="s">
        <v>54</v>
      </c>
      <c r="B84" s="168" t="s">
        <v>3281</v>
      </c>
      <c r="C84" s="168" t="s">
        <v>3385</v>
      </c>
      <c r="D84" s="171">
        <v>1.55E-2</v>
      </c>
      <c r="E84" s="171">
        <v>4.8999999999999998E-3</v>
      </c>
    </row>
    <row r="85" spans="1:5" s="168" customFormat="1" x14ac:dyDescent="0.25">
      <c r="A85" s="168" t="s">
        <v>55</v>
      </c>
      <c r="B85" s="168" t="s">
        <v>3281</v>
      </c>
      <c r="C85" s="168" t="s">
        <v>3386</v>
      </c>
      <c r="D85" s="171">
        <v>9.7000000000000003E-3</v>
      </c>
      <c r="E85" s="171">
        <v>7.9000000000000008E-3</v>
      </c>
    </row>
    <row r="86" spans="1:5" s="168" customFormat="1" x14ac:dyDescent="0.25">
      <c r="A86" s="168" t="s">
        <v>3136</v>
      </c>
      <c r="B86" s="168" t="s">
        <v>3281</v>
      </c>
      <c r="C86" s="168" t="s">
        <v>3387</v>
      </c>
      <c r="D86" s="171">
        <v>9.7000000000000003E-3</v>
      </c>
      <c r="E86" s="171">
        <v>7.9000000000000008E-3</v>
      </c>
    </row>
    <row r="87" spans="1:5" s="168" customFormat="1" x14ac:dyDescent="0.25">
      <c r="A87" s="168" t="s">
        <v>3157</v>
      </c>
      <c r="B87" s="168" t="s">
        <v>3281</v>
      </c>
      <c r="C87" s="168" t="s">
        <v>3388</v>
      </c>
      <c r="D87" s="171">
        <v>0.01</v>
      </c>
      <c r="E87" s="171">
        <v>0</v>
      </c>
    </row>
    <row r="88" spans="1:5" s="168" customFormat="1" x14ac:dyDescent="0.25">
      <c r="A88" s="168" t="s">
        <v>56</v>
      </c>
      <c r="B88" s="168" t="s">
        <v>3281</v>
      </c>
      <c r="C88" s="168" t="s">
        <v>3389</v>
      </c>
      <c r="D88" s="171">
        <v>1.44E-2</v>
      </c>
      <c r="E88" s="171">
        <v>2.18E-2</v>
      </c>
    </row>
    <row r="89" spans="1:5" s="168" customFormat="1" x14ac:dyDescent="0.25">
      <c r="A89" s="168" t="s">
        <v>3390</v>
      </c>
      <c r="B89" s="168" t="s">
        <v>3281</v>
      </c>
      <c r="C89" s="168" t="s">
        <v>3391</v>
      </c>
      <c r="D89" s="171">
        <v>1.44E-2</v>
      </c>
      <c r="E89" s="171">
        <v>2.18E-2</v>
      </c>
    </row>
    <row r="90" spans="1:5" s="168" customFormat="1" x14ac:dyDescent="0.25">
      <c r="A90" s="168" t="s">
        <v>57</v>
      </c>
      <c r="B90" s="168" t="s">
        <v>3281</v>
      </c>
      <c r="C90" s="168" t="s">
        <v>3392</v>
      </c>
      <c r="D90" s="171">
        <v>4.3299999999999998E-2</v>
      </c>
      <c r="E90" s="171">
        <v>1.04E-2</v>
      </c>
    </row>
    <row r="91" spans="1:5" s="168" customFormat="1" x14ac:dyDescent="0.25">
      <c r="A91" s="168" t="s">
        <v>3162</v>
      </c>
      <c r="B91" s="168" t="s">
        <v>3281</v>
      </c>
      <c r="C91" s="168" t="s">
        <v>3393</v>
      </c>
      <c r="D91" s="171">
        <v>5.1400000000000001E-2</v>
      </c>
      <c r="E91" s="171">
        <v>1.24E-2</v>
      </c>
    </row>
    <row r="92" spans="1:5" s="168" customFormat="1" x14ac:dyDescent="0.25">
      <c r="A92" s="168" t="s">
        <v>3163</v>
      </c>
      <c r="B92" s="168" t="s">
        <v>3281</v>
      </c>
      <c r="C92" s="168" t="s">
        <v>3394</v>
      </c>
      <c r="D92" s="171">
        <v>7.3300000000000004E-2</v>
      </c>
      <c r="E92" s="171">
        <v>1.7600000000000001E-2</v>
      </c>
    </row>
    <row r="93" spans="1:5" s="168" customFormat="1" x14ac:dyDescent="0.25">
      <c r="A93" s="168" t="s">
        <v>3164</v>
      </c>
      <c r="B93" s="168" t="s">
        <v>3281</v>
      </c>
      <c r="C93" s="168" t="s">
        <v>3395</v>
      </c>
      <c r="D93" s="171">
        <v>3.73E-2</v>
      </c>
      <c r="E93" s="171">
        <v>8.9999999999999993E-3</v>
      </c>
    </row>
    <row r="94" spans="1:5" s="168" customFormat="1" x14ac:dyDescent="0.25">
      <c r="A94" s="168" t="s">
        <v>3165</v>
      </c>
      <c r="B94" s="168" t="s">
        <v>3281</v>
      </c>
      <c r="C94" s="168" t="s">
        <v>3396</v>
      </c>
      <c r="D94" s="171">
        <v>3.73E-2</v>
      </c>
      <c r="E94" s="171">
        <v>8.9999999999999993E-3</v>
      </c>
    </row>
    <row r="95" spans="1:5" s="168" customFormat="1" x14ac:dyDescent="0.25">
      <c r="A95" s="168" t="s">
        <v>267</v>
      </c>
      <c r="B95" s="168" t="s">
        <v>3281</v>
      </c>
      <c r="C95" s="168" t="s">
        <v>3397</v>
      </c>
      <c r="D95" s="171">
        <v>1.6299999999999999E-2</v>
      </c>
      <c r="E95" s="171">
        <v>8.9999999999999993E-3</v>
      </c>
    </row>
    <row r="96" spans="1:5" s="168" customFormat="1" x14ac:dyDescent="0.25">
      <c r="A96" s="168" t="s">
        <v>3166</v>
      </c>
      <c r="B96" s="168" t="s">
        <v>3281</v>
      </c>
      <c r="C96" s="168" t="s">
        <v>3398</v>
      </c>
      <c r="D96" s="171">
        <v>1.6299999999999999E-2</v>
      </c>
      <c r="E96" s="171">
        <v>8.9999999999999993E-3</v>
      </c>
    </row>
    <row r="97" spans="1:5" s="168" customFormat="1" x14ac:dyDescent="0.25">
      <c r="A97" s="168" t="s">
        <v>58</v>
      </c>
      <c r="B97" s="168" t="s">
        <v>3281</v>
      </c>
      <c r="C97" s="168" t="s">
        <v>3399</v>
      </c>
      <c r="D97" s="171">
        <v>2.2499999999999999E-2</v>
      </c>
      <c r="E97" s="171">
        <v>8.9999999999999993E-3</v>
      </c>
    </row>
    <row r="98" spans="1:5" s="168" customFormat="1" x14ac:dyDescent="0.25">
      <c r="A98" s="168" t="s">
        <v>59</v>
      </c>
      <c r="B98" s="168" t="s">
        <v>3281</v>
      </c>
      <c r="C98" s="168" t="s">
        <v>3400</v>
      </c>
      <c r="D98" s="171">
        <v>1.4999999999999999E-2</v>
      </c>
      <c r="E98" s="171">
        <v>8.0000000000000002E-3</v>
      </c>
    </row>
    <row r="99" spans="1:5" s="168" customFormat="1" x14ac:dyDescent="0.25">
      <c r="A99" s="168" t="s">
        <v>3167</v>
      </c>
      <c r="B99" s="168" t="s">
        <v>3281</v>
      </c>
      <c r="C99" s="168" t="s">
        <v>3401</v>
      </c>
      <c r="D99" s="171">
        <v>3.49E-2</v>
      </c>
      <c r="E99" s="171">
        <v>0</v>
      </c>
    </row>
    <row r="100" spans="1:5" s="168" customFormat="1" x14ac:dyDescent="0.25">
      <c r="A100" s="168" t="s">
        <v>3168</v>
      </c>
      <c r="B100" s="168" t="s">
        <v>3281</v>
      </c>
      <c r="C100" s="168" t="s">
        <v>3402</v>
      </c>
      <c r="D100" s="171">
        <v>0</v>
      </c>
      <c r="E100" s="171">
        <v>0</v>
      </c>
    </row>
    <row r="101" spans="1:5" s="168" customFormat="1" x14ac:dyDescent="0.25">
      <c r="A101" s="168" t="s">
        <v>3170</v>
      </c>
      <c r="B101" s="168" t="s">
        <v>3281</v>
      </c>
      <c r="C101" s="168" t="s">
        <v>3403</v>
      </c>
      <c r="D101" s="171">
        <v>3.49E-2</v>
      </c>
      <c r="E101" s="171">
        <v>0</v>
      </c>
    </row>
    <row r="102" spans="1:5" s="168" customFormat="1" x14ac:dyDescent="0.25">
      <c r="A102" s="168" t="s">
        <v>3172</v>
      </c>
      <c r="B102" s="168" t="s">
        <v>3281</v>
      </c>
      <c r="C102" s="168" t="s">
        <v>3404</v>
      </c>
      <c r="D102" s="171">
        <v>0.1153</v>
      </c>
      <c r="E102" s="171">
        <v>0</v>
      </c>
    </row>
    <row r="103" spans="1:5" s="168" customFormat="1" x14ac:dyDescent="0.25">
      <c r="A103" s="168" t="s">
        <v>3173</v>
      </c>
      <c r="B103" s="168" t="s">
        <v>3281</v>
      </c>
      <c r="C103" s="168" t="s">
        <v>3405</v>
      </c>
      <c r="D103" s="171">
        <v>0</v>
      </c>
      <c r="E103" s="171">
        <v>0</v>
      </c>
    </row>
    <row r="104" spans="1:5" s="168" customFormat="1" x14ac:dyDescent="0.25">
      <c r="A104" s="168" t="s">
        <v>60</v>
      </c>
      <c r="B104" s="168" t="s">
        <v>3281</v>
      </c>
      <c r="C104" s="168" t="s">
        <v>3406</v>
      </c>
      <c r="D104" s="171">
        <v>0.05</v>
      </c>
      <c r="E104" s="171">
        <v>0</v>
      </c>
    </row>
    <row r="105" spans="1:5" s="168" customFormat="1" x14ac:dyDescent="0.25">
      <c r="A105" s="168" t="s">
        <v>61</v>
      </c>
      <c r="B105" s="168" t="s">
        <v>3281</v>
      </c>
      <c r="C105" s="168" t="s">
        <v>3407</v>
      </c>
      <c r="D105" s="171">
        <v>0.2</v>
      </c>
      <c r="E105" s="171">
        <v>0</v>
      </c>
    </row>
    <row r="106" spans="1:5" s="168" customFormat="1" x14ac:dyDescent="0.25">
      <c r="A106" s="168" t="s">
        <v>3175</v>
      </c>
      <c r="B106" s="168" t="s">
        <v>3281</v>
      </c>
      <c r="C106" s="168" t="s">
        <v>3408</v>
      </c>
      <c r="D106" s="171">
        <v>0.2</v>
      </c>
      <c r="E106" s="171">
        <v>0</v>
      </c>
    </row>
    <row r="107" spans="1:5" s="168" customFormat="1" x14ac:dyDescent="0.25">
      <c r="A107" s="168" t="s">
        <v>62</v>
      </c>
      <c r="B107" s="168" t="s">
        <v>3281</v>
      </c>
      <c r="C107" s="168" t="s">
        <v>3409</v>
      </c>
      <c r="D107" s="171">
        <v>0.2</v>
      </c>
      <c r="E107" s="171">
        <v>0</v>
      </c>
    </row>
    <row r="108" spans="1:5" s="168" customFormat="1" x14ac:dyDescent="0.25">
      <c r="A108" s="168" t="s">
        <v>3176</v>
      </c>
      <c r="B108" s="168" t="s">
        <v>3281</v>
      </c>
      <c r="C108" s="168" t="s">
        <v>3410</v>
      </c>
      <c r="D108" s="171">
        <v>0.2</v>
      </c>
      <c r="E108" s="171">
        <v>0</v>
      </c>
    </row>
    <row r="109" spans="1:5" s="168" customFormat="1" x14ac:dyDescent="0.25">
      <c r="A109" s="168" t="s">
        <v>63</v>
      </c>
      <c r="B109" s="168" t="s">
        <v>3281</v>
      </c>
      <c r="C109" s="168" t="s">
        <v>3411</v>
      </c>
      <c r="D109" s="171">
        <v>0.1</v>
      </c>
      <c r="E109" s="171">
        <v>0</v>
      </c>
    </row>
    <row r="110" spans="1:5" s="168" customFormat="1" x14ac:dyDescent="0.25">
      <c r="A110" s="168" t="s">
        <v>3177</v>
      </c>
      <c r="B110" s="168" t="s">
        <v>3281</v>
      </c>
      <c r="C110" s="168" t="s">
        <v>3412</v>
      </c>
      <c r="D110" s="171">
        <v>0.2</v>
      </c>
      <c r="E110" s="171">
        <v>0</v>
      </c>
    </row>
    <row r="111" spans="1:5" s="168" customFormat="1" x14ac:dyDescent="0.25">
      <c r="A111" s="168" t="s">
        <v>3179</v>
      </c>
      <c r="B111" s="168" t="s">
        <v>3281</v>
      </c>
      <c r="C111" s="168" t="s">
        <v>3413</v>
      </c>
      <c r="D111" s="171">
        <v>0</v>
      </c>
      <c r="E111" s="171">
        <v>0</v>
      </c>
    </row>
    <row r="112" spans="1:5" s="168" customFormat="1" x14ac:dyDescent="0.25">
      <c r="A112" s="168" t="s">
        <v>3180</v>
      </c>
      <c r="B112" s="168" t="s">
        <v>3281</v>
      </c>
      <c r="C112" s="168" t="s">
        <v>3414</v>
      </c>
      <c r="D112" s="171">
        <v>0.2</v>
      </c>
      <c r="E112" s="171">
        <v>0</v>
      </c>
    </row>
    <row r="113" spans="1:5" s="168" customFormat="1" x14ac:dyDescent="0.25">
      <c r="A113" s="168" t="s">
        <v>3181</v>
      </c>
      <c r="B113" s="168" t="s">
        <v>3281</v>
      </c>
      <c r="C113" s="168" t="s">
        <v>3415</v>
      </c>
      <c r="D113" s="171">
        <v>0.2</v>
      </c>
      <c r="E113" s="171">
        <v>0</v>
      </c>
    </row>
    <row r="114" spans="1:5" s="168" customFormat="1" x14ac:dyDescent="0.25">
      <c r="A114" s="168" t="s">
        <v>3183</v>
      </c>
      <c r="B114" s="168" t="s">
        <v>3281</v>
      </c>
      <c r="C114" s="168" t="s">
        <v>3416</v>
      </c>
      <c r="D114" s="171">
        <v>6.6699999999999995E-2</v>
      </c>
      <c r="E114" s="171">
        <v>0</v>
      </c>
    </row>
    <row r="115" spans="1:5" s="168" customFormat="1" x14ac:dyDescent="0.25">
      <c r="A115" s="168" t="s">
        <v>3185</v>
      </c>
      <c r="B115" s="168" t="s">
        <v>3281</v>
      </c>
      <c r="C115" s="168" t="s">
        <v>3417</v>
      </c>
      <c r="D115" s="171">
        <v>4.8500000000000001E-2</v>
      </c>
      <c r="E115" s="171">
        <v>0</v>
      </c>
    </row>
    <row r="116" spans="1:5" s="168" customFormat="1" x14ac:dyDescent="0.25">
      <c r="A116" s="168" t="s">
        <v>64</v>
      </c>
      <c r="B116" s="168" t="s">
        <v>3281</v>
      </c>
      <c r="C116" s="168" t="s">
        <v>3418</v>
      </c>
      <c r="D116" s="171">
        <v>8.1600000000000006E-2</v>
      </c>
      <c r="E116" s="171">
        <v>0</v>
      </c>
    </row>
    <row r="117" spans="1:5" s="168" customFormat="1" x14ac:dyDescent="0.25">
      <c r="A117" s="168" t="s">
        <v>3186</v>
      </c>
      <c r="B117" s="168" t="s">
        <v>3281</v>
      </c>
      <c r="C117" s="168" t="s">
        <v>3419</v>
      </c>
      <c r="D117" s="171">
        <v>0.16689999999999999</v>
      </c>
      <c r="E117" s="171">
        <v>0</v>
      </c>
    </row>
    <row r="118" spans="1:5" s="168" customFormat="1" x14ac:dyDescent="0.25">
      <c r="A118" s="168" t="s">
        <v>65</v>
      </c>
      <c r="B118" s="168" t="s">
        <v>3281</v>
      </c>
      <c r="C118" s="168" t="s">
        <v>3420</v>
      </c>
      <c r="D118" s="171">
        <v>0.14169999999999999</v>
      </c>
      <c r="E118" s="171">
        <v>0</v>
      </c>
    </row>
    <row r="119" spans="1:5" s="168" customFormat="1" x14ac:dyDescent="0.25">
      <c r="A119" s="168" t="s">
        <v>3188</v>
      </c>
      <c r="B119" s="168" t="s">
        <v>3281</v>
      </c>
      <c r="C119" s="168" t="s">
        <v>3421</v>
      </c>
      <c r="D119" s="171">
        <v>0.04</v>
      </c>
      <c r="E119" s="171">
        <v>0</v>
      </c>
    </row>
    <row r="120" spans="1:5" s="168" customFormat="1" x14ac:dyDescent="0.25">
      <c r="A120" s="168" t="s">
        <v>66</v>
      </c>
      <c r="B120" s="168" t="s">
        <v>3281</v>
      </c>
      <c r="C120" s="168" t="s">
        <v>3422</v>
      </c>
      <c r="D120" s="171">
        <v>0.04</v>
      </c>
      <c r="E120" s="171">
        <v>0</v>
      </c>
    </row>
    <row r="121" spans="1:5" s="168" customFormat="1" x14ac:dyDescent="0.25">
      <c r="A121" s="168" t="s">
        <v>3189</v>
      </c>
      <c r="B121" s="168" t="s">
        <v>3281</v>
      </c>
      <c r="C121" s="168" t="s">
        <v>3423</v>
      </c>
      <c r="D121" s="171">
        <v>0.04</v>
      </c>
      <c r="E121" s="171">
        <v>0</v>
      </c>
    </row>
    <row r="122" spans="1:5" s="168" customFormat="1" x14ac:dyDescent="0.25">
      <c r="A122" s="168" t="s">
        <v>3190</v>
      </c>
      <c r="B122" s="168" t="s">
        <v>3281</v>
      </c>
      <c r="C122" s="168" t="s">
        <v>3424</v>
      </c>
      <c r="D122" s="171">
        <v>6.6699999999999995E-2</v>
      </c>
      <c r="E122" s="171">
        <v>0</v>
      </c>
    </row>
    <row r="123" spans="1:5" s="168" customFormat="1" x14ac:dyDescent="0.25">
      <c r="A123" s="168" t="s">
        <v>3192</v>
      </c>
      <c r="B123" s="168" t="s">
        <v>3281</v>
      </c>
      <c r="C123" s="168" t="s">
        <v>3425</v>
      </c>
      <c r="D123" s="171">
        <v>2.3699999999999999E-2</v>
      </c>
      <c r="E123" s="171">
        <v>0</v>
      </c>
    </row>
    <row r="124" spans="1:5" s="168" customFormat="1" x14ac:dyDescent="0.25">
      <c r="A124" s="168" t="s">
        <v>67</v>
      </c>
      <c r="B124" s="168" t="s">
        <v>3281</v>
      </c>
      <c r="C124" s="168" t="s">
        <v>3426</v>
      </c>
      <c r="D124" s="171">
        <v>6.6699999999999995E-2</v>
      </c>
      <c r="E124" s="171">
        <v>0</v>
      </c>
    </row>
    <row r="125" spans="1:5" s="168" customFormat="1" x14ac:dyDescent="0.25">
      <c r="A125" s="168" t="s">
        <v>68</v>
      </c>
      <c r="B125" s="168" t="s">
        <v>3281</v>
      </c>
      <c r="C125" s="168" t="s">
        <v>3427</v>
      </c>
      <c r="D125" s="171">
        <v>6.6699999999999995E-2</v>
      </c>
      <c r="E125" s="171">
        <v>0</v>
      </c>
    </row>
    <row r="126" spans="1:5" s="168" customFormat="1" x14ac:dyDescent="0.25">
      <c r="A126" s="168" t="s">
        <v>3194</v>
      </c>
      <c r="B126" s="168" t="s">
        <v>3281</v>
      </c>
      <c r="C126" s="168" t="s">
        <v>3428</v>
      </c>
      <c r="D126" s="171">
        <v>6.6699999999999995E-2</v>
      </c>
      <c r="E126" s="171">
        <v>0</v>
      </c>
    </row>
    <row r="127" spans="1:5" s="168" customFormat="1" x14ac:dyDescent="0.25">
      <c r="A127" s="168" t="s">
        <v>281</v>
      </c>
      <c r="B127" s="168" t="s">
        <v>3281</v>
      </c>
      <c r="C127" s="168" t="s">
        <v>3429</v>
      </c>
      <c r="D127" s="171">
        <v>6.6699999999999995E-2</v>
      </c>
      <c r="E127" s="171">
        <v>0</v>
      </c>
    </row>
    <row r="128" spans="1:5" s="168" customFormat="1" x14ac:dyDescent="0.25">
      <c r="A128" s="168" t="s">
        <v>3196</v>
      </c>
      <c r="B128" s="168" t="s">
        <v>3281</v>
      </c>
      <c r="C128" s="168" t="s">
        <v>3430</v>
      </c>
      <c r="D128" s="171">
        <v>0.05</v>
      </c>
      <c r="E128" s="171">
        <v>0</v>
      </c>
    </row>
    <row r="129" spans="4:5" s="168" customFormat="1" x14ac:dyDescent="0.25">
      <c r="D129" s="171"/>
      <c r="E129" s="171"/>
    </row>
    <row r="130" spans="4:5" s="168" customFormat="1" x14ac:dyDescent="0.25">
      <c r="D130" s="171"/>
      <c r="E130" s="171"/>
    </row>
    <row r="131" spans="4:5" s="168" customFormat="1" x14ac:dyDescent="0.25">
      <c r="D131" s="171"/>
      <c r="E131" s="171"/>
    </row>
    <row r="132" spans="4:5" s="168" customFormat="1" x14ac:dyDescent="0.25">
      <c r="D132" s="171"/>
      <c r="E132" s="171"/>
    </row>
    <row r="133" spans="4:5" s="168" customFormat="1" x14ac:dyDescent="0.25">
      <c r="D133" s="171"/>
      <c r="E133" s="171"/>
    </row>
    <row r="134" spans="4:5" s="168" customFormat="1" x14ac:dyDescent="0.25">
      <c r="D134" s="171"/>
      <c r="E134" s="171"/>
    </row>
    <row r="135" spans="4:5" s="168" customFormat="1" x14ac:dyDescent="0.25">
      <c r="D135" s="171"/>
      <c r="E135" s="171"/>
    </row>
    <row r="136" spans="4:5" s="168" customFormat="1" x14ac:dyDescent="0.25">
      <c r="D136" s="171"/>
      <c r="E136" s="171"/>
    </row>
    <row r="137" spans="4:5" s="168" customFormat="1" x14ac:dyDescent="0.25">
      <c r="D137" s="171"/>
      <c r="E137" s="171"/>
    </row>
    <row r="138" spans="4:5" s="168" customFormat="1" x14ac:dyDescent="0.25">
      <c r="D138" s="171"/>
      <c r="E138" s="171"/>
    </row>
    <row r="139" spans="4:5" s="168" customFormat="1" x14ac:dyDescent="0.25">
      <c r="D139" s="171"/>
      <c r="E139" s="171"/>
    </row>
    <row r="140" spans="4:5" s="168" customFormat="1" x14ac:dyDescent="0.25">
      <c r="D140" s="171"/>
      <c r="E140" s="171"/>
    </row>
    <row r="141" spans="4:5" s="168" customFormat="1" x14ac:dyDescent="0.25">
      <c r="D141" s="171"/>
      <c r="E141" s="171"/>
    </row>
    <row r="142" spans="4:5" s="168" customFormat="1" x14ac:dyDescent="0.25">
      <c r="D142" s="171"/>
      <c r="E142" s="171"/>
    </row>
    <row r="143" spans="4:5" s="168" customFormat="1" x14ac:dyDescent="0.25">
      <c r="D143" s="171"/>
      <c r="E143" s="171"/>
    </row>
    <row r="144" spans="4:5" s="168" customFormat="1" x14ac:dyDescent="0.25">
      <c r="D144" s="171"/>
      <c r="E144" s="171"/>
    </row>
    <row r="145" spans="4:5" s="168" customFormat="1" x14ac:dyDescent="0.25">
      <c r="D145" s="171"/>
      <c r="E145" s="171"/>
    </row>
    <row r="146" spans="4:5" s="168" customFormat="1" x14ac:dyDescent="0.25">
      <c r="D146" s="171"/>
      <c r="E146" s="171"/>
    </row>
    <row r="147" spans="4:5" s="168" customFormat="1" x14ac:dyDescent="0.25">
      <c r="D147" s="171"/>
      <c r="E147" s="171"/>
    </row>
    <row r="148" spans="4:5" s="168" customFormat="1" x14ac:dyDescent="0.25">
      <c r="D148" s="171"/>
      <c r="E148" s="171"/>
    </row>
    <row r="149" spans="4:5" s="168" customFormat="1" x14ac:dyDescent="0.25">
      <c r="D149" s="171"/>
      <c r="E149" s="171"/>
    </row>
    <row r="150" spans="4:5" s="168" customFormat="1" x14ac:dyDescent="0.25">
      <c r="D150" s="171"/>
      <c r="E150" s="171"/>
    </row>
    <row r="151" spans="4:5" s="168" customFormat="1" x14ac:dyDescent="0.25">
      <c r="D151" s="171"/>
      <c r="E151" s="171"/>
    </row>
    <row r="152" spans="4:5" s="168" customFormat="1" x14ac:dyDescent="0.25">
      <c r="D152" s="171"/>
      <c r="E152" s="171"/>
    </row>
    <row r="153" spans="4:5" s="168" customFormat="1" x14ac:dyDescent="0.25">
      <c r="D153" s="171"/>
      <c r="E153" s="171"/>
    </row>
    <row r="154" spans="4:5" s="168" customFormat="1" x14ac:dyDescent="0.25">
      <c r="D154" s="171"/>
      <c r="E154" s="171"/>
    </row>
    <row r="155" spans="4:5" s="168" customFormat="1" x14ac:dyDescent="0.25">
      <c r="D155" s="171"/>
      <c r="E155" s="171"/>
    </row>
    <row r="156" spans="4:5" s="168" customFormat="1" x14ac:dyDescent="0.25">
      <c r="D156" s="171"/>
      <c r="E156" s="171"/>
    </row>
    <row r="157" spans="4:5" s="168" customFormat="1" x14ac:dyDescent="0.25">
      <c r="D157" s="171"/>
      <c r="E157" s="171"/>
    </row>
    <row r="158" spans="4:5" s="168" customFormat="1" x14ac:dyDescent="0.25">
      <c r="D158" s="171"/>
      <c r="E158" s="171"/>
    </row>
    <row r="159" spans="4:5" s="168" customFormat="1" x14ac:dyDescent="0.25">
      <c r="D159" s="171"/>
      <c r="E159" s="171"/>
    </row>
    <row r="160" spans="4:5" s="168" customFormat="1" x14ac:dyDescent="0.25">
      <c r="D160" s="171"/>
      <c r="E160" s="171"/>
    </row>
    <row r="161" spans="4:5" s="168" customFormat="1" x14ac:dyDescent="0.25">
      <c r="D161" s="171"/>
      <c r="E161" s="171"/>
    </row>
    <row r="162" spans="4:5" s="168" customFormat="1" x14ac:dyDescent="0.25">
      <c r="D162" s="171"/>
      <c r="E162" s="171"/>
    </row>
    <row r="163" spans="4:5" s="168" customFormat="1" x14ac:dyDescent="0.25">
      <c r="D163" s="171"/>
      <c r="E163" s="171"/>
    </row>
    <row r="164" spans="4:5" s="168" customFormat="1" x14ac:dyDescent="0.25">
      <c r="D164" s="171"/>
      <c r="E164" s="171"/>
    </row>
    <row r="165" spans="4:5" s="168" customFormat="1" x14ac:dyDescent="0.25">
      <c r="D165" s="171"/>
      <c r="E165" s="171"/>
    </row>
    <row r="166" spans="4:5" s="168" customFormat="1" x14ac:dyDescent="0.25">
      <c r="D166" s="171"/>
      <c r="E166" s="171"/>
    </row>
    <row r="167" spans="4:5" s="168" customFormat="1" x14ac:dyDescent="0.25">
      <c r="D167" s="171"/>
      <c r="E167" s="171"/>
    </row>
    <row r="168" spans="4:5" s="168" customFormat="1" x14ac:dyDescent="0.25">
      <c r="D168" s="171"/>
      <c r="E168" s="171"/>
    </row>
    <row r="169" spans="4:5" s="168" customFormat="1" x14ac:dyDescent="0.25">
      <c r="D169" s="171"/>
      <c r="E169" s="171"/>
    </row>
    <row r="170" spans="4:5" s="168" customFormat="1" x14ac:dyDescent="0.25">
      <c r="D170" s="171"/>
      <c r="E170" s="171"/>
    </row>
    <row r="171" spans="4:5" s="168" customFormat="1" x14ac:dyDescent="0.25">
      <c r="D171" s="171"/>
      <c r="E171" s="171"/>
    </row>
    <row r="172" spans="4:5" s="168" customFormat="1" x14ac:dyDescent="0.25">
      <c r="D172" s="171"/>
      <c r="E172" s="171"/>
    </row>
    <row r="173" spans="4:5" s="168" customFormat="1" x14ac:dyDescent="0.25">
      <c r="D173" s="171"/>
      <c r="E173" s="171"/>
    </row>
    <row r="174" spans="4:5" s="168" customFormat="1" x14ac:dyDescent="0.25">
      <c r="D174" s="171"/>
      <c r="E174" s="171"/>
    </row>
    <row r="175" spans="4:5" s="168" customFormat="1" x14ac:dyDescent="0.25">
      <c r="D175" s="171"/>
      <c r="E175" s="171"/>
    </row>
    <row r="176" spans="4:5" s="168" customFormat="1" x14ac:dyDescent="0.25">
      <c r="D176" s="171"/>
      <c r="E176" s="171"/>
    </row>
    <row r="177" spans="4:5" s="168" customFormat="1" x14ac:dyDescent="0.25">
      <c r="D177" s="171"/>
      <c r="E177" s="171"/>
    </row>
    <row r="178" spans="4:5" s="168" customFormat="1" x14ac:dyDescent="0.25">
      <c r="D178" s="171"/>
      <c r="E178" s="171"/>
    </row>
    <row r="179" spans="4:5" s="168" customFormat="1" x14ac:dyDescent="0.25">
      <c r="D179" s="171"/>
      <c r="E179" s="171"/>
    </row>
    <row r="180" spans="4:5" s="168" customFormat="1" x14ac:dyDescent="0.25">
      <c r="D180" s="171"/>
      <c r="E180" s="171"/>
    </row>
    <row r="181" spans="4:5" s="168" customFormat="1" x14ac:dyDescent="0.25">
      <c r="D181" s="171"/>
      <c r="E181" s="171"/>
    </row>
    <row r="182" spans="4:5" s="168" customFormat="1" x14ac:dyDescent="0.25">
      <c r="D182" s="171"/>
      <c r="E182" s="171"/>
    </row>
    <row r="183" spans="4:5" s="168" customFormat="1" x14ac:dyDescent="0.25">
      <c r="D183" s="171"/>
      <c r="E183" s="171"/>
    </row>
    <row r="184" spans="4:5" s="168" customFormat="1" x14ac:dyDescent="0.25">
      <c r="D184" s="171"/>
      <c r="E184" s="171"/>
    </row>
    <row r="185" spans="4:5" s="168" customFormat="1" x14ac:dyDescent="0.25">
      <c r="D185" s="171"/>
      <c r="E185" s="171"/>
    </row>
    <row r="186" spans="4:5" s="168" customFormat="1" x14ac:dyDescent="0.25">
      <c r="D186" s="171"/>
      <c r="E186" s="171"/>
    </row>
    <row r="187" spans="4:5" s="168" customFormat="1" x14ac:dyDescent="0.25">
      <c r="D187" s="171"/>
      <c r="E187" s="171"/>
    </row>
    <row r="188" spans="4:5" s="168" customFormat="1" x14ac:dyDescent="0.25">
      <c r="D188" s="171"/>
      <c r="E188" s="171"/>
    </row>
    <row r="189" spans="4:5" s="168" customFormat="1" x14ac:dyDescent="0.25">
      <c r="D189" s="171"/>
      <c r="E189" s="171"/>
    </row>
    <row r="190" spans="4:5" s="168" customFormat="1" x14ac:dyDescent="0.25">
      <c r="D190" s="171"/>
      <c r="E190" s="171"/>
    </row>
    <row r="191" spans="4:5" s="168" customFormat="1" x14ac:dyDescent="0.25">
      <c r="D191" s="171"/>
      <c r="E191" s="171"/>
    </row>
    <row r="192" spans="4:5" s="168" customFormat="1" x14ac:dyDescent="0.25">
      <c r="D192" s="171"/>
      <c r="E192" s="171"/>
    </row>
    <row r="193" spans="4:5" s="168" customFormat="1" x14ac:dyDescent="0.25">
      <c r="D193" s="171"/>
      <c r="E193" s="171"/>
    </row>
    <row r="194" spans="4:5" s="168" customFormat="1" x14ac:dyDescent="0.25">
      <c r="D194" s="171"/>
      <c r="E194" s="171"/>
    </row>
    <row r="195" spans="4:5" s="168" customFormat="1" x14ac:dyDescent="0.25">
      <c r="D195" s="171"/>
      <c r="E195" s="171"/>
    </row>
    <row r="196" spans="4:5" s="168" customFormat="1" x14ac:dyDescent="0.25">
      <c r="D196" s="171"/>
      <c r="E196" s="171"/>
    </row>
    <row r="197" spans="4:5" s="168" customFormat="1" x14ac:dyDescent="0.25">
      <c r="D197" s="171"/>
      <c r="E197" s="171"/>
    </row>
    <row r="198" spans="4:5" s="168" customFormat="1" x14ac:dyDescent="0.25">
      <c r="D198" s="171"/>
      <c r="E198" s="171"/>
    </row>
    <row r="199" spans="4:5" s="168" customFormat="1" x14ac:dyDescent="0.25">
      <c r="D199" s="171"/>
      <c r="E199" s="171"/>
    </row>
    <row r="200" spans="4:5" s="168" customFormat="1" x14ac:dyDescent="0.25">
      <c r="D200" s="171"/>
      <c r="E200" s="171"/>
    </row>
    <row r="201" spans="4:5" s="168" customFormat="1" x14ac:dyDescent="0.25">
      <c r="D201" s="171"/>
      <c r="E201" s="171"/>
    </row>
    <row r="202" spans="4:5" s="168" customFormat="1" x14ac:dyDescent="0.25">
      <c r="D202" s="171"/>
      <c r="E202" s="171"/>
    </row>
    <row r="203" spans="4:5" s="168" customFormat="1" x14ac:dyDescent="0.25">
      <c r="D203" s="171"/>
      <c r="E203" s="171"/>
    </row>
    <row r="204" spans="4:5" s="168" customFormat="1" x14ac:dyDescent="0.25">
      <c r="D204" s="171"/>
      <c r="E204" s="171"/>
    </row>
    <row r="205" spans="4:5" s="168" customFormat="1" x14ac:dyDescent="0.25">
      <c r="D205" s="171"/>
      <c r="E205" s="171"/>
    </row>
    <row r="206" spans="4:5" s="168" customFormat="1" x14ac:dyDescent="0.25">
      <c r="D206" s="171"/>
      <c r="E206" s="171"/>
    </row>
    <row r="207" spans="4:5" s="168" customFormat="1" x14ac:dyDescent="0.25">
      <c r="D207" s="171"/>
      <c r="E207" s="171"/>
    </row>
    <row r="208" spans="4:5" s="168" customFormat="1" x14ac:dyDescent="0.25">
      <c r="D208" s="171"/>
      <c r="E208" s="171"/>
    </row>
    <row r="209" spans="4:5" s="168" customFormat="1" x14ac:dyDescent="0.25">
      <c r="D209" s="171"/>
      <c r="E209" s="171"/>
    </row>
    <row r="210" spans="4:5" s="168" customFormat="1" x14ac:dyDescent="0.25">
      <c r="D210" s="171"/>
      <c r="E210" s="171"/>
    </row>
    <row r="211" spans="4:5" s="168" customFormat="1" x14ac:dyDescent="0.25">
      <c r="D211" s="171"/>
      <c r="E211" s="171"/>
    </row>
    <row r="212" spans="4:5" s="168" customFormat="1" x14ac:dyDescent="0.25">
      <c r="D212" s="171"/>
      <c r="E212" s="171"/>
    </row>
    <row r="213" spans="4:5" s="168" customFormat="1" x14ac:dyDescent="0.25">
      <c r="D213" s="171"/>
      <c r="E213" s="171"/>
    </row>
    <row r="214" spans="4:5" s="168" customFormat="1" x14ac:dyDescent="0.25">
      <c r="D214" s="171"/>
      <c r="E214" s="171"/>
    </row>
    <row r="215" spans="4:5" s="168" customFormat="1" x14ac:dyDescent="0.25">
      <c r="D215" s="171"/>
      <c r="E215" s="171"/>
    </row>
    <row r="216" spans="4:5" s="168" customFormat="1" x14ac:dyDescent="0.25">
      <c r="D216" s="171"/>
      <c r="E216" s="171"/>
    </row>
    <row r="217" spans="4:5" s="168" customFormat="1" x14ac:dyDescent="0.25">
      <c r="D217" s="171"/>
      <c r="E217" s="171"/>
    </row>
    <row r="218" spans="4:5" s="168" customFormat="1" x14ac:dyDescent="0.25">
      <c r="D218" s="171"/>
      <c r="E218" s="171"/>
    </row>
    <row r="219" spans="4:5" s="168" customFormat="1" x14ac:dyDescent="0.25">
      <c r="D219" s="171"/>
      <c r="E219" s="171"/>
    </row>
    <row r="220" spans="4:5" s="168" customFormat="1" x14ac:dyDescent="0.25">
      <c r="D220" s="171"/>
      <c r="E220" s="171"/>
    </row>
    <row r="221" spans="4:5" s="168" customFormat="1" x14ac:dyDescent="0.25">
      <c r="D221" s="171"/>
      <c r="E221" s="171"/>
    </row>
    <row r="222" spans="4:5" s="168" customFormat="1" x14ac:dyDescent="0.25">
      <c r="D222" s="171"/>
      <c r="E222" s="171"/>
    </row>
    <row r="223" spans="4:5" s="168" customFormat="1" x14ac:dyDescent="0.25">
      <c r="D223" s="171"/>
      <c r="E223" s="171"/>
    </row>
    <row r="224" spans="4:5" s="168" customFormat="1" x14ac:dyDescent="0.25">
      <c r="D224" s="171"/>
      <c r="E224" s="171"/>
    </row>
    <row r="225" spans="4:5" s="168" customFormat="1" x14ac:dyDescent="0.25">
      <c r="D225" s="171"/>
      <c r="E225" s="171"/>
    </row>
    <row r="226" spans="4:5" s="168" customFormat="1" x14ac:dyDescent="0.25">
      <c r="D226" s="171"/>
      <c r="E226" s="171"/>
    </row>
    <row r="227" spans="4:5" s="168" customFormat="1" x14ac:dyDescent="0.25">
      <c r="D227" s="171"/>
      <c r="E227" s="171"/>
    </row>
    <row r="228" spans="4:5" s="168" customFormat="1" x14ac:dyDescent="0.25">
      <c r="D228" s="171"/>
      <c r="E228" s="171"/>
    </row>
    <row r="229" spans="4:5" s="168" customFormat="1" x14ac:dyDescent="0.25">
      <c r="D229" s="171"/>
      <c r="E229" s="171"/>
    </row>
    <row r="230" spans="4:5" s="168" customFormat="1" x14ac:dyDescent="0.25">
      <c r="D230" s="171"/>
      <c r="E230" s="171"/>
    </row>
    <row r="231" spans="4:5" s="168" customFormat="1" x14ac:dyDescent="0.25">
      <c r="D231" s="171"/>
      <c r="E231" s="171"/>
    </row>
    <row r="232" spans="4:5" s="168" customFormat="1" x14ac:dyDescent="0.25">
      <c r="D232" s="171"/>
      <c r="E232" s="171"/>
    </row>
    <row r="233" spans="4:5" s="168" customFormat="1" x14ac:dyDescent="0.25">
      <c r="D233" s="171"/>
      <c r="E233" s="171"/>
    </row>
    <row r="234" spans="4:5" s="168" customFormat="1" x14ac:dyDescent="0.25">
      <c r="D234" s="171"/>
      <c r="E234" s="171"/>
    </row>
    <row r="235" spans="4:5" s="168" customFormat="1" x14ac:dyDescent="0.25">
      <c r="D235" s="171"/>
      <c r="E235" s="171"/>
    </row>
    <row r="236" spans="4:5" s="168" customFormat="1" x14ac:dyDescent="0.25">
      <c r="D236" s="171"/>
      <c r="E236" s="171"/>
    </row>
    <row r="237" spans="4:5" s="168" customFormat="1" x14ac:dyDescent="0.25">
      <c r="D237" s="171"/>
      <c r="E237" s="171"/>
    </row>
    <row r="238" spans="4:5" s="168" customFormat="1" x14ac:dyDescent="0.25">
      <c r="D238" s="171"/>
      <c r="E238" s="171"/>
    </row>
    <row r="239" spans="4:5" s="168" customFormat="1" x14ac:dyDescent="0.25">
      <c r="D239" s="171"/>
      <c r="E239" s="171"/>
    </row>
    <row r="240" spans="4:5" s="168" customFormat="1" x14ac:dyDescent="0.25">
      <c r="D240" s="171"/>
      <c r="E240" s="171"/>
    </row>
    <row r="241" spans="4:5" s="168" customFormat="1" x14ac:dyDescent="0.25">
      <c r="D241" s="171"/>
      <c r="E241" s="171"/>
    </row>
    <row r="242" spans="4:5" s="168" customFormat="1" x14ac:dyDescent="0.25">
      <c r="D242" s="171"/>
      <c r="E242" s="171"/>
    </row>
    <row r="243" spans="4:5" s="168" customFormat="1" x14ac:dyDescent="0.25">
      <c r="D243" s="171"/>
      <c r="E243" s="171"/>
    </row>
    <row r="244" spans="4:5" s="168" customFormat="1" x14ac:dyDescent="0.25">
      <c r="D244" s="171"/>
      <c r="E244" s="171"/>
    </row>
    <row r="245" spans="4:5" s="168" customFormat="1" x14ac:dyDescent="0.25">
      <c r="D245" s="171"/>
      <c r="E245" s="171"/>
    </row>
    <row r="246" spans="4:5" s="168" customFormat="1" x14ac:dyDescent="0.25">
      <c r="D246" s="171"/>
      <c r="E246" s="171"/>
    </row>
    <row r="247" spans="4:5" s="168" customFormat="1" x14ac:dyDescent="0.25">
      <c r="D247" s="171"/>
      <c r="E247" s="171"/>
    </row>
    <row r="248" spans="4:5" s="168" customFormat="1" x14ac:dyDescent="0.25">
      <c r="D248" s="171"/>
      <c r="E248" s="171"/>
    </row>
    <row r="249" spans="4:5" s="168" customFormat="1" x14ac:dyDescent="0.25">
      <c r="D249" s="171"/>
      <c r="E249" s="171"/>
    </row>
    <row r="250" spans="4:5" s="168" customFormat="1" x14ac:dyDescent="0.25">
      <c r="D250" s="171"/>
      <c r="E250" s="171"/>
    </row>
    <row r="251" spans="4:5" s="168" customFormat="1" x14ac:dyDescent="0.25">
      <c r="D251" s="171"/>
      <c r="E251" s="171"/>
    </row>
    <row r="252" spans="4:5" s="168" customFormat="1" x14ac:dyDescent="0.25">
      <c r="D252" s="171"/>
      <c r="E252" s="171"/>
    </row>
    <row r="253" spans="4:5" s="168" customFormat="1" x14ac:dyDescent="0.25">
      <c r="D253" s="171"/>
      <c r="E253" s="171"/>
    </row>
    <row r="254" spans="4:5" s="168" customFormat="1" x14ac:dyDescent="0.25">
      <c r="D254" s="171"/>
      <c r="E254" s="171"/>
    </row>
    <row r="255" spans="4:5" s="168" customFormat="1" x14ac:dyDescent="0.25">
      <c r="D255" s="171"/>
      <c r="E255" s="171"/>
    </row>
    <row r="256" spans="4:5" s="168" customFormat="1" x14ac:dyDescent="0.25">
      <c r="D256" s="171"/>
      <c r="E256" s="171"/>
    </row>
    <row r="257" spans="4:5" s="168" customFormat="1" x14ac:dyDescent="0.25">
      <c r="D257" s="171"/>
      <c r="E257" s="171"/>
    </row>
    <row r="258" spans="4:5" s="168" customFormat="1" x14ac:dyDescent="0.25">
      <c r="D258" s="171"/>
      <c r="E258" s="171"/>
    </row>
    <row r="259" spans="4:5" s="168" customFormat="1" x14ac:dyDescent="0.25">
      <c r="D259" s="171"/>
      <c r="E259" s="171"/>
    </row>
    <row r="260" spans="4:5" s="168" customFormat="1" x14ac:dyDescent="0.25">
      <c r="D260" s="171"/>
      <c r="E260" s="171"/>
    </row>
    <row r="261" spans="4:5" s="168" customFormat="1" x14ac:dyDescent="0.25">
      <c r="D261" s="171"/>
      <c r="E261" s="171"/>
    </row>
    <row r="262" spans="4:5" s="168" customFormat="1" x14ac:dyDescent="0.25">
      <c r="D262" s="171"/>
      <c r="E262" s="171"/>
    </row>
    <row r="263" spans="4:5" s="168" customFormat="1" x14ac:dyDescent="0.25">
      <c r="D263" s="171"/>
      <c r="E263" s="171"/>
    </row>
    <row r="264" spans="4:5" s="168" customFormat="1" x14ac:dyDescent="0.25">
      <c r="D264" s="171"/>
      <c r="E264" s="171"/>
    </row>
    <row r="265" spans="4:5" s="168" customFormat="1" x14ac:dyDescent="0.25">
      <c r="D265" s="171"/>
      <c r="E265" s="171"/>
    </row>
    <row r="266" spans="4:5" s="168" customFormat="1" x14ac:dyDescent="0.25">
      <c r="D266" s="171"/>
      <c r="E266" s="171"/>
    </row>
    <row r="267" spans="4:5" s="168" customFormat="1" x14ac:dyDescent="0.25">
      <c r="D267" s="171"/>
      <c r="E267" s="171"/>
    </row>
    <row r="268" spans="4:5" s="168" customFormat="1" x14ac:dyDescent="0.25">
      <c r="D268" s="171"/>
      <c r="E268" s="171"/>
    </row>
    <row r="269" spans="4:5" s="168" customFormat="1" x14ac:dyDescent="0.25">
      <c r="D269" s="171"/>
      <c r="E269" s="171"/>
    </row>
    <row r="270" spans="4:5" s="168" customFormat="1" x14ac:dyDescent="0.25">
      <c r="D270" s="171"/>
      <c r="E270" s="171"/>
    </row>
    <row r="271" spans="4:5" s="168" customFormat="1" x14ac:dyDescent="0.25">
      <c r="D271" s="171"/>
      <c r="E271" s="171"/>
    </row>
    <row r="272" spans="4:5" s="168" customFormat="1" x14ac:dyDescent="0.25">
      <c r="D272" s="171"/>
      <c r="E272" s="171"/>
    </row>
    <row r="273" spans="4:5" s="168" customFormat="1" x14ac:dyDescent="0.25">
      <c r="D273" s="171"/>
      <c r="E273" s="171"/>
    </row>
    <row r="274" spans="4:5" s="168" customFormat="1" x14ac:dyDescent="0.25">
      <c r="D274" s="171"/>
      <c r="E274" s="171"/>
    </row>
    <row r="275" spans="4:5" s="168" customFormat="1" x14ac:dyDescent="0.25">
      <c r="D275" s="171"/>
      <c r="E275" s="171"/>
    </row>
    <row r="276" spans="4:5" s="168" customFormat="1" x14ac:dyDescent="0.25">
      <c r="D276" s="171"/>
      <c r="E276" s="171"/>
    </row>
    <row r="277" spans="4:5" s="168" customFormat="1" x14ac:dyDescent="0.25">
      <c r="D277" s="171"/>
      <c r="E277" s="171"/>
    </row>
    <row r="278" spans="4:5" s="168" customFormat="1" x14ac:dyDescent="0.25">
      <c r="D278" s="171"/>
      <c r="E278" s="171"/>
    </row>
    <row r="279" spans="4:5" s="168" customFormat="1" x14ac:dyDescent="0.25">
      <c r="D279" s="171"/>
      <c r="E279" s="171"/>
    </row>
    <row r="280" spans="4:5" s="168" customFormat="1" x14ac:dyDescent="0.25">
      <c r="D280" s="171"/>
      <c r="E280" s="171"/>
    </row>
    <row r="281" spans="4:5" s="168" customFormat="1" x14ac:dyDescent="0.25">
      <c r="D281" s="171"/>
      <c r="E281" s="171"/>
    </row>
    <row r="282" spans="4:5" s="168" customFormat="1" x14ac:dyDescent="0.25">
      <c r="D282" s="171"/>
      <c r="E282" s="171"/>
    </row>
    <row r="283" spans="4:5" s="168" customFormat="1" x14ac:dyDescent="0.25">
      <c r="D283" s="171"/>
      <c r="E283" s="171"/>
    </row>
    <row r="284" spans="4:5" s="168" customFormat="1" x14ac:dyDescent="0.25">
      <c r="D284" s="171"/>
      <c r="E284" s="171"/>
    </row>
    <row r="285" spans="4:5" s="168" customFormat="1" x14ac:dyDescent="0.25">
      <c r="D285" s="171"/>
      <c r="E285" s="171"/>
    </row>
    <row r="286" spans="4:5" s="168" customFormat="1" x14ac:dyDescent="0.25">
      <c r="D286" s="171"/>
      <c r="E286" s="171"/>
    </row>
    <row r="287" spans="4:5" s="168" customFormat="1" x14ac:dyDescent="0.25">
      <c r="D287" s="171"/>
      <c r="E287" s="171"/>
    </row>
    <row r="288" spans="4:5" s="168" customFormat="1" x14ac:dyDescent="0.25">
      <c r="D288" s="171"/>
      <c r="E288" s="171"/>
    </row>
    <row r="289" spans="4:5" s="168" customFormat="1" x14ac:dyDescent="0.25">
      <c r="D289" s="171"/>
      <c r="E289" s="171"/>
    </row>
    <row r="290" spans="4:5" s="168" customFormat="1" x14ac:dyDescent="0.25">
      <c r="D290" s="171"/>
      <c r="E290" s="171"/>
    </row>
    <row r="291" spans="4:5" s="168" customFormat="1" x14ac:dyDescent="0.25">
      <c r="D291" s="171"/>
      <c r="E291" s="171"/>
    </row>
    <row r="292" spans="4:5" s="168" customFormat="1" x14ac:dyDescent="0.25">
      <c r="D292" s="171"/>
      <c r="E292" s="171"/>
    </row>
    <row r="293" spans="4:5" s="168" customFormat="1" x14ac:dyDescent="0.25">
      <c r="D293" s="171"/>
      <c r="E293" s="171"/>
    </row>
    <row r="294" spans="4:5" s="168" customFormat="1" x14ac:dyDescent="0.25">
      <c r="D294" s="171"/>
      <c r="E294" s="171"/>
    </row>
    <row r="295" spans="4:5" s="168" customFormat="1" x14ac:dyDescent="0.25">
      <c r="D295" s="171"/>
      <c r="E295" s="171"/>
    </row>
    <row r="296" spans="4:5" s="168" customFormat="1" x14ac:dyDescent="0.25">
      <c r="D296" s="171"/>
      <c r="E296" s="171"/>
    </row>
    <row r="297" spans="4:5" s="168" customFormat="1" x14ac:dyDescent="0.25">
      <c r="D297" s="171"/>
      <c r="E297" s="171"/>
    </row>
    <row r="298" spans="4:5" s="168" customFormat="1" x14ac:dyDescent="0.25">
      <c r="D298" s="171"/>
      <c r="E298" s="171"/>
    </row>
    <row r="299" spans="4:5" s="168" customFormat="1" x14ac:dyDescent="0.25">
      <c r="D299" s="171"/>
      <c r="E299" s="171"/>
    </row>
    <row r="300" spans="4:5" s="168" customFormat="1" x14ac:dyDescent="0.25">
      <c r="D300" s="171"/>
      <c r="E300" s="171"/>
    </row>
    <row r="301" spans="4:5" s="168" customFormat="1" x14ac:dyDescent="0.25">
      <c r="D301" s="171"/>
      <c r="E301" s="171"/>
    </row>
    <row r="302" spans="4:5" s="168" customFormat="1" x14ac:dyDescent="0.25">
      <c r="D302" s="171"/>
      <c r="E302" s="171"/>
    </row>
    <row r="303" spans="4:5" s="168" customFormat="1" x14ac:dyDescent="0.25">
      <c r="D303" s="171"/>
      <c r="E303" s="171"/>
    </row>
    <row r="304" spans="4:5" s="168" customFormat="1" x14ac:dyDescent="0.25">
      <c r="D304" s="171"/>
      <c r="E304" s="171"/>
    </row>
    <row r="305" spans="4:5" s="168" customFormat="1" x14ac:dyDescent="0.25">
      <c r="D305" s="171"/>
      <c r="E305" s="171"/>
    </row>
    <row r="306" spans="4:5" s="168" customFormat="1" x14ac:dyDescent="0.25">
      <c r="D306" s="171"/>
      <c r="E306" s="171"/>
    </row>
    <row r="307" spans="4:5" s="168" customFormat="1" x14ac:dyDescent="0.25">
      <c r="D307" s="171"/>
      <c r="E307" s="171"/>
    </row>
    <row r="308" spans="4:5" s="168" customFormat="1" x14ac:dyDescent="0.25">
      <c r="D308" s="171"/>
      <c r="E308" s="171"/>
    </row>
    <row r="309" spans="4:5" s="168" customFormat="1" x14ac:dyDescent="0.25">
      <c r="D309" s="171"/>
      <c r="E309" s="171"/>
    </row>
    <row r="310" spans="4:5" s="168" customFormat="1" x14ac:dyDescent="0.25">
      <c r="D310" s="171"/>
      <c r="E310" s="171"/>
    </row>
    <row r="311" spans="4:5" s="168" customFormat="1" x14ac:dyDescent="0.25">
      <c r="D311" s="171"/>
      <c r="E311" s="171"/>
    </row>
    <row r="312" spans="4:5" s="168" customFormat="1" x14ac:dyDescent="0.25">
      <c r="D312" s="171"/>
      <c r="E312" s="171"/>
    </row>
    <row r="313" spans="4:5" s="168" customFormat="1" x14ac:dyDescent="0.25">
      <c r="D313" s="171"/>
      <c r="E313" s="171"/>
    </row>
    <row r="314" spans="4:5" s="168" customFormat="1" x14ac:dyDescent="0.25">
      <c r="D314" s="171"/>
      <c r="E314" s="171"/>
    </row>
    <row r="315" spans="4:5" s="168" customFormat="1" x14ac:dyDescent="0.25">
      <c r="D315" s="171"/>
      <c r="E315" s="171"/>
    </row>
    <row r="316" spans="4:5" s="168" customFormat="1" x14ac:dyDescent="0.25">
      <c r="D316" s="171"/>
      <c r="E316" s="171"/>
    </row>
    <row r="317" spans="4:5" s="168" customFormat="1" x14ac:dyDescent="0.25">
      <c r="D317" s="171"/>
      <c r="E317" s="171"/>
    </row>
    <row r="318" spans="4:5" s="168" customFormat="1" x14ac:dyDescent="0.25">
      <c r="D318" s="171"/>
      <c r="E318" s="171"/>
    </row>
    <row r="319" spans="4:5" s="168" customFormat="1" x14ac:dyDescent="0.25">
      <c r="D319" s="171"/>
      <c r="E319" s="171"/>
    </row>
    <row r="320" spans="4:5" s="168" customFormat="1" x14ac:dyDescent="0.25">
      <c r="D320" s="171"/>
      <c r="E320" s="171"/>
    </row>
    <row r="321" spans="4:5" s="168" customFormat="1" x14ac:dyDescent="0.25">
      <c r="D321" s="171"/>
      <c r="E321" s="171"/>
    </row>
    <row r="322" spans="4:5" s="168" customFormat="1" x14ac:dyDescent="0.25">
      <c r="D322" s="171"/>
      <c r="E322" s="171"/>
    </row>
    <row r="323" spans="4:5" s="168" customFormat="1" x14ac:dyDescent="0.25">
      <c r="D323" s="171"/>
      <c r="E323" s="171"/>
    </row>
    <row r="324" spans="4:5" s="168" customFormat="1" x14ac:dyDescent="0.25">
      <c r="D324" s="171"/>
      <c r="E324" s="171"/>
    </row>
    <row r="325" spans="4:5" s="168" customFormat="1" x14ac:dyDescent="0.25">
      <c r="D325" s="171"/>
      <c r="E325" s="171"/>
    </row>
    <row r="326" spans="4:5" s="168" customFormat="1" x14ac:dyDescent="0.25">
      <c r="D326" s="171"/>
      <c r="E326" s="171"/>
    </row>
    <row r="327" spans="4:5" s="168" customFormat="1" x14ac:dyDescent="0.25">
      <c r="D327" s="171"/>
      <c r="E327" s="171"/>
    </row>
    <row r="328" spans="4:5" s="168" customFormat="1" x14ac:dyDescent="0.25">
      <c r="D328" s="171"/>
      <c r="E328" s="171"/>
    </row>
    <row r="329" spans="4:5" s="168" customFormat="1" x14ac:dyDescent="0.25">
      <c r="D329" s="171"/>
      <c r="E329" s="171"/>
    </row>
    <row r="330" spans="4:5" s="168" customFormat="1" x14ac:dyDescent="0.25">
      <c r="D330" s="171"/>
      <c r="E330" s="171"/>
    </row>
    <row r="331" spans="4:5" s="168" customFormat="1" x14ac:dyDescent="0.25">
      <c r="D331" s="171"/>
      <c r="E331" s="171"/>
    </row>
    <row r="332" spans="4:5" s="168" customFormat="1" x14ac:dyDescent="0.25">
      <c r="D332" s="171"/>
      <c r="E332" s="171"/>
    </row>
    <row r="333" spans="4:5" s="168" customFormat="1" x14ac:dyDescent="0.25">
      <c r="D333" s="171"/>
      <c r="E333" s="171"/>
    </row>
    <row r="334" spans="4:5" s="168" customFormat="1" x14ac:dyDescent="0.25">
      <c r="D334" s="171"/>
      <c r="E334" s="171"/>
    </row>
    <row r="335" spans="4:5" s="168" customFormat="1" x14ac:dyDescent="0.25">
      <c r="D335" s="171"/>
      <c r="E335" s="171"/>
    </row>
    <row r="336" spans="4:5" s="168" customFormat="1" x14ac:dyDescent="0.25">
      <c r="D336" s="171"/>
      <c r="E336" s="171"/>
    </row>
    <row r="337" spans="4:5" s="168" customFormat="1" x14ac:dyDescent="0.25">
      <c r="D337" s="171"/>
      <c r="E337" s="171"/>
    </row>
    <row r="338" spans="4:5" s="168" customFormat="1" x14ac:dyDescent="0.25">
      <c r="D338" s="171"/>
      <c r="E338" s="171"/>
    </row>
    <row r="339" spans="4:5" s="168" customFormat="1" x14ac:dyDescent="0.25">
      <c r="D339" s="171"/>
      <c r="E339" s="171"/>
    </row>
    <row r="340" spans="4:5" s="168" customFormat="1" x14ac:dyDescent="0.25">
      <c r="D340" s="171"/>
      <c r="E340" s="171"/>
    </row>
    <row r="341" spans="4:5" s="168" customFormat="1" x14ac:dyDescent="0.25">
      <c r="D341" s="171"/>
      <c r="E341" s="171"/>
    </row>
    <row r="342" spans="4:5" s="168" customFormat="1" x14ac:dyDescent="0.25">
      <c r="D342" s="171"/>
      <c r="E342" s="171"/>
    </row>
    <row r="343" spans="4:5" s="168" customFormat="1" x14ac:dyDescent="0.25">
      <c r="D343" s="171"/>
      <c r="E343" s="171"/>
    </row>
    <row r="344" spans="4:5" s="168" customFormat="1" x14ac:dyDescent="0.25">
      <c r="D344" s="171"/>
      <c r="E344" s="171"/>
    </row>
    <row r="345" spans="4:5" s="168" customFormat="1" x14ac:dyDescent="0.25">
      <c r="D345" s="171"/>
      <c r="E345" s="171"/>
    </row>
    <row r="346" spans="4:5" s="168" customFormat="1" x14ac:dyDescent="0.25">
      <c r="D346" s="171"/>
      <c r="E346" s="171"/>
    </row>
    <row r="347" spans="4:5" s="168" customFormat="1" x14ac:dyDescent="0.25">
      <c r="D347" s="171"/>
      <c r="E347" s="171"/>
    </row>
    <row r="348" spans="4:5" s="168" customFormat="1" x14ac:dyDescent="0.25">
      <c r="D348" s="171"/>
      <c r="E348" s="171"/>
    </row>
    <row r="349" spans="4:5" s="168" customFormat="1" x14ac:dyDescent="0.25">
      <c r="D349" s="171"/>
      <c r="E349" s="171"/>
    </row>
    <row r="350" spans="4:5" s="168" customFormat="1" x14ac:dyDescent="0.25">
      <c r="D350" s="171"/>
      <c r="E350" s="171"/>
    </row>
    <row r="351" spans="4:5" s="168" customFormat="1" x14ac:dyDescent="0.25">
      <c r="D351" s="171"/>
      <c r="E351" s="171"/>
    </row>
    <row r="352" spans="4:5" s="168" customFormat="1" x14ac:dyDescent="0.25">
      <c r="D352" s="171"/>
      <c r="E352" s="171"/>
    </row>
    <row r="353" spans="4:5" s="168" customFormat="1" x14ac:dyDescent="0.25">
      <c r="D353" s="171"/>
      <c r="E353" s="171"/>
    </row>
    <row r="354" spans="4:5" s="168" customFormat="1" x14ac:dyDescent="0.25">
      <c r="D354" s="171"/>
      <c r="E354" s="171"/>
    </row>
    <row r="355" spans="4:5" s="168" customFormat="1" x14ac:dyDescent="0.25">
      <c r="D355" s="171"/>
      <c r="E355" s="171"/>
    </row>
    <row r="356" spans="4:5" s="168" customFormat="1" x14ac:dyDescent="0.25">
      <c r="D356" s="171"/>
      <c r="E356" s="171"/>
    </row>
    <row r="357" spans="4:5" s="168" customFormat="1" x14ac:dyDescent="0.25">
      <c r="D357" s="171"/>
      <c r="E357" s="171"/>
    </row>
    <row r="358" spans="4:5" s="168" customFormat="1" x14ac:dyDescent="0.25">
      <c r="D358" s="171"/>
      <c r="E358" s="171"/>
    </row>
    <row r="359" spans="4:5" s="168" customFormat="1" x14ac:dyDescent="0.25">
      <c r="D359" s="171"/>
      <c r="E359" s="171"/>
    </row>
    <row r="360" spans="4:5" s="168" customFormat="1" x14ac:dyDescent="0.25">
      <c r="D360" s="171"/>
      <c r="E360" s="171"/>
    </row>
    <row r="361" spans="4:5" s="168" customFormat="1" x14ac:dyDescent="0.25">
      <c r="D361" s="171"/>
      <c r="E361" s="171"/>
    </row>
    <row r="362" spans="4:5" s="168" customFormat="1" x14ac:dyDescent="0.25">
      <c r="D362" s="171"/>
      <c r="E362" s="171"/>
    </row>
    <row r="363" spans="4:5" s="168" customFormat="1" x14ac:dyDescent="0.25">
      <c r="D363" s="171"/>
      <c r="E363" s="171"/>
    </row>
    <row r="364" spans="4:5" s="168" customFormat="1" x14ac:dyDescent="0.25">
      <c r="D364" s="171"/>
      <c r="E364" s="171"/>
    </row>
    <row r="365" spans="4:5" s="168" customFormat="1" x14ac:dyDescent="0.25">
      <c r="D365" s="171"/>
      <c r="E365" s="171"/>
    </row>
    <row r="366" spans="4:5" s="168" customFormat="1" x14ac:dyDescent="0.25">
      <c r="D366" s="171"/>
      <c r="E366" s="171"/>
    </row>
    <row r="367" spans="4:5" s="168" customFormat="1" x14ac:dyDescent="0.25">
      <c r="D367" s="171"/>
      <c r="E367" s="171"/>
    </row>
    <row r="368" spans="4:5" s="168" customFormat="1" x14ac:dyDescent="0.25">
      <c r="D368" s="171"/>
      <c r="E368" s="171"/>
    </row>
    <row r="369" spans="4:5" s="168" customFormat="1" x14ac:dyDescent="0.25">
      <c r="D369" s="171"/>
      <c r="E369" s="171"/>
    </row>
    <row r="370" spans="4:5" s="168" customFormat="1" x14ac:dyDescent="0.25">
      <c r="D370" s="171"/>
      <c r="E370" s="171"/>
    </row>
    <row r="371" spans="4:5" s="168" customFormat="1" x14ac:dyDescent="0.25">
      <c r="D371" s="171"/>
      <c r="E371" s="171"/>
    </row>
    <row r="372" spans="4:5" s="168" customFormat="1" x14ac:dyDescent="0.25">
      <c r="D372" s="171"/>
      <c r="E372" s="171"/>
    </row>
    <row r="373" spans="4:5" s="168" customFormat="1" x14ac:dyDescent="0.25">
      <c r="D373" s="171"/>
      <c r="E373" s="171"/>
    </row>
    <row r="374" spans="4:5" s="168" customFormat="1" x14ac:dyDescent="0.25">
      <c r="D374" s="171"/>
      <c r="E374" s="171"/>
    </row>
    <row r="375" spans="4:5" s="168" customFormat="1" x14ac:dyDescent="0.25">
      <c r="D375" s="171"/>
      <c r="E375" s="171"/>
    </row>
    <row r="376" spans="4:5" s="168" customFormat="1" x14ac:dyDescent="0.25">
      <c r="D376" s="171"/>
      <c r="E376" s="171"/>
    </row>
    <row r="377" spans="4:5" s="168" customFormat="1" x14ac:dyDescent="0.25">
      <c r="D377" s="171"/>
      <c r="E377" s="171"/>
    </row>
    <row r="378" spans="4:5" s="168" customFormat="1" x14ac:dyDescent="0.25">
      <c r="D378" s="171"/>
      <c r="E378" s="171"/>
    </row>
    <row r="379" spans="4:5" s="168" customFormat="1" x14ac:dyDescent="0.25">
      <c r="D379" s="171"/>
      <c r="E379" s="171"/>
    </row>
    <row r="380" spans="4:5" s="168" customFormat="1" x14ac:dyDescent="0.25">
      <c r="D380" s="171"/>
      <c r="E380" s="171"/>
    </row>
    <row r="381" spans="4:5" s="168" customFormat="1" x14ac:dyDescent="0.25">
      <c r="D381" s="171"/>
      <c r="E381" s="171"/>
    </row>
    <row r="382" spans="4:5" s="168" customFormat="1" x14ac:dyDescent="0.25">
      <c r="D382" s="171"/>
      <c r="E382" s="171"/>
    </row>
    <row r="383" spans="4:5" s="168" customFormat="1" x14ac:dyDescent="0.25">
      <c r="D383" s="171"/>
      <c r="E383" s="171"/>
    </row>
    <row r="384" spans="4:5" s="168" customFormat="1" x14ac:dyDescent="0.25">
      <c r="D384" s="171"/>
      <c r="E384" s="171"/>
    </row>
    <row r="385" spans="4:5" s="168" customFormat="1" x14ac:dyDescent="0.25">
      <c r="D385" s="171"/>
      <c r="E385" s="171"/>
    </row>
    <row r="386" spans="4:5" s="168" customFormat="1" x14ac:dyDescent="0.25">
      <c r="D386" s="171"/>
      <c r="E386" s="171"/>
    </row>
    <row r="387" spans="4:5" s="168" customFormat="1" x14ac:dyDescent="0.25">
      <c r="D387" s="171"/>
      <c r="E387" s="171"/>
    </row>
    <row r="388" spans="4:5" s="168" customFormat="1" x14ac:dyDescent="0.25">
      <c r="D388" s="171"/>
      <c r="E388" s="171"/>
    </row>
    <row r="389" spans="4:5" s="168" customFormat="1" x14ac:dyDescent="0.25">
      <c r="D389" s="171"/>
      <c r="E389" s="171"/>
    </row>
    <row r="390" spans="4:5" s="168" customFormat="1" x14ac:dyDescent="0.25">
      <c r="D390" s="171"/>
      <c r="E390" s="171"/>
    </row>
    <row r="391" spans="4:5" s="168" customFormat="1" x14ac:dyDescent="0.25">
      <c r="D391" s="171"/>
      <c r="E391" s="171"/>
    </row>
    <row r="392" spans="4:5" s="168" customFormat="1" x14ac:dyDescent="0.25">
      <c r="D392" s="171"/>
      <c r="E392" s="171"/>
    </row>
    <row r="393" spans="4:5" s="168" customFormat="1" x14ac:dyDescent="0.25">
      <c r="D393" s="171"/>
      <c r="E393" s="171"/>
    </row>
    <row r="394" spans="4:5" s="168" customFormat="1" x14ac:dyDescent="0.25">
      <c r="D394" s="171"/>
      <c r="E394" s="171"/>
    </row>
    <row r="395" spans="4:5" s="168" customFormat="1" x14ac:dyDescent="0.25">
      <c r="D395" s="171"/>
      <c r="E395" s="171"/>
    </row>
    <row r="396" spans="4:5" s="168" customFormat="1" x14ac:dyDescent="0.25">
      <c r="D396" s="171"/>
      <c r="E396" s="171"/>
    </row>
    <row r="397" spans="4:5" s="168" customFormat="1" x14ac:dyDescent="0.25">
      <c r="D397" s="171"/>
      <c r="E397" s="171"/>
    </row>
    <row r="398" spans="4:5" s="168" customFormat="1" x14ac:dyDescent="0.25">
      <c r="D398" s="171"/>
      <c r="E398" s="171"/>
    </row>
    <row r="399" spans="4:5" s="168" customFormat="1" x14ac:dyDescent="0.25">
      <c r="D399" s="171"/>
      <c r="E399" s="171"/>
    </row>
    <row r="400" spans="4:5" s="168" customFormat="1" x14ac:dyDescent="0.25">
      <c r="D400" s="171"/>
      <c r="E400" s="171"/>
    </row>
    <row r="401" spans="4:5" s="168" customFormat="1" x14ac:dyDescent="0.25">
      <c r="D401" s="171"/>
      <c r="E401" s="171"/>
    </row>
    <row r="402" spans="4:5" s="168" customFormat="1" x14ac:dyDescent="0.25">
      <c r="D402" s="171"/>
      <c r="E402" s="171"/>
    </row>
    <row r="403" spans="4:5" s="168" customFormat="1" x14ac:dyDescent="0.25">
      <c r="D403" s="171"/>
      <c r="E403" s="171"/>
    </row>
    <row r="404" spans="4:5" s="168" customFormat="1" x14ac:dyDescent="0.25">
      <c r="D404" s="171"/>
      <c r="E404" s="171"/>
    </row>
    <row r="405" spans="4:5" s="168" customFormat="1" x14ac:dyDescent="0.25">
      <c r="D405" s="171"/>
      <c r="E405" s="171"/>
    </row>
    <row r="406" spans="4:5" s="168" customFormat="1" x14ac:dyDescent="0.25">
      <c r="D406" s="171"/>
      <c r="E406" s="171"/>
    </row>
    <row r="407" spans="4:5" s="168" customFormat="1" x14ac:dyDescent="0.25">
      <c r="D407" s="171"/>
      <c r="E407" s="171"/>
    </row>
    <row r="408" spans="4:5" s="168" customFormat="1" x14ac:dyDescent="0.25">
      <c r="D408" s="171"/>
      <c r="E408" s="171"/>
    </row>
    <row r="409" spans="4:5" s="168" customFormat="1" x14ac:dyDescent="0.25">
      <c r="D409" s="171"/>
      <c r="E409" s="171"/>
    </row>
    <row r="410" spans="4:5" s="168" customFormat="1" x14ac:dyDescent="0.25">
      <c r="D410" s="171"/>
      <c r="E410" s="171"/>
    </row>
    <row r="411" spans="4:5" s="168" customFormat="1" x14ac:dyDescent="0.25">
      <c r="D411" s="171"/>
      <c r="E411" s="171"/>
    </row>
    <row r="412" spans="4:5" s="168" customFormat="1" x14ac:dyDescent="0.25">
      <c r="D412" s="171"/>
      <c r="E412" s="171"/>
    </row>
    <row r="413" spans="4:5" s="168" customFormat="1" x14ac:dyDescent="0.25">
      <c r="D413" s="171"/>
      <c r="E413" s="171"/>
    </row>
    <row r="414" spans="4:5" s="168" customFormat="1" x14ac:dyDescent="0.25">
      <c r="D414" s="171"/>
      <c r="E414" s="171"/>
    </row>
    <row r="415" spans="4:5" s="168" customFormat="1" x14ac:dyDescent="0.25">
      <c r="D415" s="171"/>
      <c r="E415" s="171"/>
    </row>
    <row r="416" spans="4:5" s="168" customFormat="1" x14ac:dyDescent="0.25">
      <c r="D416" s="171"/>
      <c r="E416" s="171"/>
    </row>
    <row r="417" spans="4:5" s="168" customFormat="1" x14ac:dyDescent="0.25">
      <c r="D417" s="171"/>
      <c r="E417" s="171"/>
    </row>
    <row r="418" spans="4:5" s="168" customFormat="1" x14ac:dyDescent="0.25">
      <c r="D418" s="171"/>
      <c r="E418" s="171"/>
    </row>
    <row r="419" spans="4:5" s="168" customFormat="1" x14ac:dyDescent="0.25">
      <c r="D419" s="171"/>
      <c r="E419" s="171"/>
    </row>
    <row r="420" spans="4:5" s="168" customFormat="1" x14ac:dyDescent="0.25">
      <c r="D420" s="171"/>
      <c r="E420" s="171"/>
    </row>
    <row r="421" spans="4:5" s="168" customFormat="1" x14ac:dyDescent="0.25">
      <c r="D421" s="171"/>
      <c r="E421" s="171"/>
    </row>
    <row r="422" spans="4:5" s="168" customFormat="1" x14ac:dyDescent="0.25">
      <c r="D422" s="171"/>
      <c r="E422" s="171"/>
    </row>
    <row r="423" spans="4:5" s="168" customFormat="1" x14ac:dyDescent="0.25">
      <c r="D423" s="171"/>
      <c r="E423" s="171"/>
    </row>
    <row r="424" spans="4:5" s="168" customFormat="1" x14ac:dyDescent="0.25">
      <c r="D424" s="171"/>
      <c r="E424" s="171"/>
    </row>
    <row r="425" spans="4:5" s="168" customFormat="1" x14ac:dyDescent="0.25">
      <c r="D425" s="171"/>
      <c r="E425" s="171"/>
    </row>
    <row r="426" spans="4:5" s="168" customFormat="1" x14ac:dyDescent="0.25">
      <c r="D426" s="171"/>
      <c r="E426" s="171"/>
    </row>
    <row r="427" spans="4:5" s="168" customFormat="1" x14ac:dyDescent="0.25">
      <c r="D427" s="171"/>
      <c r="E427" s="171"/>
    </row>
    <row r="428" spans="4:5" s="168" customFormat="1" x14ac:dyDescent="0.25">
      <c r="D428" s="171"/>
      <c r="E428" s="171"/>
    </row>
    <row r="429" spans="4:5" s="168" customFormat="1" x14ac:dyDescent="0.25">
      <c r="D429" s="171"/>
      <c r="E429" s="171"/>
    </row>
    <row r="430" spans="4:5" s="168" customFormat="1" x14ac:dyDescent="0.25">
      <c r="D430" s="171"/>
      <c r="E430" s="171"/>
    </row>
    <row r="431" spans="4:5" s="168" customFormat="1" x14ac:dyDescent="0.25">
      <c r="D431" s="171"/>
      <c r="E431" s="171"/>
    </row>
    <row r="432" spans="4:5" s="168" customFormat="1" x14ac:dyDescent="0.25">
      <c r="D432" s="171"/>
      <c r="E432" s="171"/>
    </row>
    <row r="433" spans="4:5" s="168" customFormat="1" x14ac:dyDescent="0.25">
      <c r="D433" s="171"/>
      <c r="E433" s="171"/>
    </row>
    <row r="434" spans="4:5" s="168" customFormat="1" x14ac:dyDescent="0.25">
      <c r="D434" s="171"/>
      <c r="E434" s="171"/>
    </row>
    <row r="435" spans="4:5" s="168" customFormat="1" x14ac:dyDescent="0.25">
      <c r="D435" s="171"/>
      <c r="E435" s="171"/>
    </row>
    <row r="436" spans="4:5" s="168" customFormat="1" x14ac:dyDescent="0.25">
      <c r="D436" s="171"/>
      <c r="E436" s="171"/>
    </row>
    <row r="437" spans="4:5" s="168" customFormat="1" x14ac:dyDescent="0.25">
      <c r="D437" s="171"/>
      <c r="E437" s="171"/>
    </row>
    <row r="438" spans="4:5" s="168" customFormat="1" x14ac:dyDescent="0.25">
      <c r="D438" s="171"/>
      <c r="E438" s="171"/>
    </row>
    <row r="439" spans="4:5" s="168" customFormat="1" x14ac:dyDescent="0.25">
      <c r="D439" s="171"/>
      <c r="E439" s="171"/>
    </row>
    <row r="440" spans="4:5" s="168" customFormat="1" x14ac:dyDescent="0.25">
      <c r="D440" s="171"/>
      <c r="E440" s="171"/>
    </row>
    <row r="441" spans="4:5" s="168" customFormat="1" x14ac:dyDescent="0.25">
      <c r="D441" s="171"/>
      <c r="E441" s="171"/>
    </row>
    <row r="442" spans="4:5" s="168" customFormat="1" x14ac:dyDescent="0.25">
      <c r="D442" s="171"/>
      <c r="E442" s="171"/>
    </row>
    <row r="443" spans="4:5" s="168" customFormat="1" x14ac:dyDescent="0.25">
      <c r="D443" s="171"/>
      <c r="E443" s="171"/>
    </row>
    <row r="444" spans="4:5" s="168" customFormat="1" x14ac:dyDescent="0.25">
      <c r="D444" s="171"/>
      <c r="E444" s="171"/>
    </row>
    <row r="445" spans="4:5" s="168" customFormat="1" x14ac:dyDescent="0.25">
      <c r="D445" s="171"/>
      <c r="E445" s="171"/>
    </row>
    <row r="446" spans="4:5" s="168" customFormat="1" x14ac:dyDescent="0.25">
      <c r="D446" s="171"/>
      <c r="E446" s="171"/>
    </row>
    <row r="447" spans="4:5" s="168" customFormat="1" x14ac:dyDescent="0.25">
      <c r="D447" s="171"/>
      <c r="E447" s="171"/>
    </row>
    <row r="448" spans="4:5" s="168" customFormat="1" x14ac:dyDescent="0.25">
      <c r="D448" s="171"/>
      <c r="E448" s="171"/>
    </row>
    <row r="449" spans="4:5" s="168" customFormat="1" x14ac:dyDescent="0.25">
      <c r="D449" s="171"/>
      <c r="E449" s="171"/>
    </row>
    <row r="450" spans="4:5" s="168" customFormat="1" x14ac:dyDescent="0.25">
      <c r="D450" s="171"/>
      <c r="E450" s="171"/>
    </row>
    <row r="451" spans="4:5" s="168" customFormat="1" x14ac:dyDescent="0.25">
      <c r="D451" s="171"/>
      <c r="E451" s="171"/>
    </row>
    <row r="452" spans="4:5" s="168" customFormat="1" x14ac:dyDescent="0.25">
      <c r="D452" s="171"/>
      <c r="E452" s="171"/>
    </row>
    <row r="453" spans="4:5" s="168" customFormat="1" x14ac:dyDescent="0.25">
      <c r="D453" s="171"/>
      <c r="E453" s="171"/>
    </row>
    <row r="454" spans="4:5" s="168" customFormat="1" x14ac:dyDescent="0.25">
      <c r="D454" s="171"/>
      <c r="E454" s="171"/>
    </row>
    <row r="455" spans="4:5" s="168" customFormat="1" x14ac:dyDescent="0.25">
      <c r="D455" s="171"/>
      <c r="E455" s="171"/>
    </row>
    <row r="456" spans="4:5" s="168" customFormat="1" x14ac:dyDescent="0.25">
      <c r="D456" s="171"/>
      <c r="E456" s="171"/>
    </row>
    <row r="457" spans="4:5" s="168" customFormat="1" x14ac:dyDescent="0.25">
      <c r="D457" s="171"/>
      <c r="E457" s="171"/>
    </row>
    <row r="458" spans="4:5" s="168" customFormat="1" x14ac:dyDescent="0.25">
      <c r="D458" s="171"/>
      <c r="E458" s="171"/>
    </row>
    <row r="459" spans="4:5" s="168" customFormat="1" x14ac:dyDescent="0.25">
      <c r="D459" s="171"/>
      <c r="E459" s="171"/>
    </row>
    <row r="460" spans="4:5" s="168" customFormat="1" x14ac:dyDescent="0.25">
      <c r="D460" s="171"/>
      <c r="E460" s="171"/>
    </row>
    <row r="461" spans="4:5" s="168" customFormat="1" x14ac:dyDescent="0.25">
      <c r="D461" s="171"/>
      <c r="E461" s="171"/>
    </row>
    <row r="462" spans="4:5" s="168" customFormat="1" x14ac:dyDescent="0.25">
      <c r="D462" s="171"/>
      <c r="E462" s="171"/>
    </row>
    <row r="463" spans="4:5" s="168" customFormat="1" x14ac:dyDescent="0.25">
      <c r="D463" s="171"/>
      <c r="E463" s="171"/>
    </row>
    <row r="464" spans="4:5" s="168" customFormat="1" x14ac:dyDescent="0.25">
      <c r="D464" s="171"/>
      <c r="E464" s="171"/>
    </row>
    <row r="465" spans="1:5" s="168" customFormat="1" x14ac:dyDescent="0.25">
      <c r="D465" s="171"/>
      <c r="E465" s="171"/>
    </row>
    <row r="466" spans="1:5" s="168" customFormat="1" x14ac:dyDescent="0.25">
      <c r="D466" s="171"/>
      <c r="E466" s="171"/>
    </row>
    <row r="467" spans="1:5" s="168" customFormat="1" x14ac:dyDescent="0.25">
      <c r="D467" s="171"/>
      <c r="E467" s="171"/>
    </row>
    <row r="468" spans="1:5" s="168" customFormat="1" x14ac:dyDescent="0.25">
      <c r="D468" s="171"/>
      <c r="E468" s="171"/>
    </row>
    <row r="469" spans="1:5" x14ac:dyDescent="0.25">
      <c r="A469" s="172"/>
      <c r="B469" s="172"/>
      <c r="C469" s="172"/>
      <c r="D469" s="171"/>
      <c r="E469" s="171"/>
    </row>
    <row r="470" spans="1:5" x14ac:dyDescent="0.25">
      <c r="A470" s="172"/>
      <c r="B470" s="172"/>
      <c r="C470" s="172"/>
      <c r="D470" s="171"/>
      <c r="E470" s="171"/>
    </row>
    <row r="471" spans="1:5" x14ac:dyDescent="0.25">
      <c r="A471" s="172"/>
      <c r="B471" s="172"/>
      <c r="C471" s="172"/>
      <c r="D471" s="171"/>
      <c r="E471" s="171"/>
    </row>
    <row r="472" spans="1:5" x14ac:dyDescent="0.25">
      <c r="A472" s="172"/>
      <c r="B472" s="172"/>
      <c r="C472" s="172"/>
      <c r="D472" s="171"/>
      <c r="E472" s="171"/>
    </row>
    <row r="473" spans="1:5" x14ac:dyDescent="0.25">
      <c r="A473" s="172"/>
      <c r="B473" s="172"/>
      <c r="C473" s="172"/>
      <c r="D473" s="171"/>
      <c r="E473" s="171"/>
    </row>
    <row r="474" spans="1:5" x14ac:dyDescent="0.25">
      <c r="A474" s="172"/>
      <c r="B474" s="172"/>
      <c r="C474" s="172"/>
      <c r="D474" s="171"/>
      <c r="E474" s="171"/>
    </row>
    <row r="475" spans="1:5" x14ac:dyDescent="0.25">
      <c r="A475" s="172"/>
      <c r="B475" s="172"/>
      <c r="C475" s="172"/>
      <c r="D475" s="171"/>
      <c r="E475" s="171"/>
    </row>
    <row r="476" spans="1:5" x14ac:dyDescent="0.25">
      <c r="A476" s="172"/>
      <c r="B476" s="172"/>
      <c r="C476" s="172"/>
      <c r="D476" s="171"/>
      <c r="E476" s="171"/>
    </row>
    <row r="477" spans="1:5" x14ac:dyDescent="0.25">
      <c r="A477" s="172"/>
      <c r="B477" s="172"/>
      <c r="C477" s="172"/>
      <c r="D477" s="171"/>
      <c r="E477" s="171"/>
    </row>
    <row r="478" spans="1:5" x14ac:dyDescent="0.25">
      <c r="A478" s="172"/>
      <c r="B478" s="172"/>
      <c r="C478" s="172"/>
      <c r="D478" s="171"/>
      <c r="E478" s="171"/>
    </row>
    <row r="479" spans="1:5" x14ac:dyDescent="0.25">
      <c r="A479" s="172"/>
      <c r="B479" s="172"/>
      <c r="C479" s="172"/>
      <c r="D479" s="171"/>
      <c r="E479" s="171"/>
    </row>
    <row r="480" spans="1:5" x14ac:dyDescent="0.25">
      <c r="A480" s="172"/>
      <c r="B480" s="172"/>
      <c r="C480" s="172"/>
      <c r="D480" s="171"/>
      <c r="E480" s="171"/>
    </row>
    <row r="481" spans="1:5" x14ac:dyDescent="0.25">
      <c r="A481" s="172"/>
      <c r="B481" s="172"/>
      <c r="C481" s="172"/>
      <c r="D481" s="171"/>
      <c r="E481" s="171"/>
    </row>
    <row r="482" spans="1:5" x14ac:dyDescent="0.25">
      <c r="A482" s="172"/>
      <c r="B482" s="172"/>
      <c r="C482" s="172"/>
      <c r="D482" s="171"/>
      <c r="E482" s="171"/>
    </row>
    <row r="483" spans="1:5" x14ac:dyDescent="0.25">
      <c r="A483" s="172"/>
      <c r="B483" s="172"/>
      <c r="C483" s="172"/>
      <c r="D483" s="171"/>
      <c r="E483" s="171"/>
    </row>
    <row r="484" spans="1:5" x14ac:dyDescent="0.25">
      <c r="A484" s="172"/>
      <c r="B484" s="172"/>
      <c r="C484" s="172"/>
      <c r="D484" s="171"/>
      <c r="E484" s="171"/>
    </row>
    <row r="485" spans="1:5" x14ac:dyDescent="0.25">
      <c r="A485" s="172"/>
      <c r="B485" s="172"/>
      <c r="C485" s="172"/>
      <c r="D485" s="171"/>
      <c r="E485" s="171"/>
    </row>
    <row r="486" spans="1:5" x14ac:dyDescent="0.25">
      <c r="A486" s="172"/>
      <c r="B486" s="172"/>
      <c r="C486" s="172"/>
      <c r="D486" s="171"/>
      <c r="E486" s="171"/>
    </row>
    <row r="487" spans="1:5" x14ac:dyDescent="0.25">
      <c r="A487" s="172"/>
      <c r="B487" s="172"/>
      <c r="C487" s="172"/>
      <c r="D487" s="171"/>
      <c r="E487" s="171"/>
    </row>
    <row r="488" spans="1:5" x14ac:dyDescent="0.25">
      <c r="A488" s="172"/>
      <c r="B488" s="172"/>
      <c r="C488" s="172"/>
      <c r="D488" s="171"/>
      <c r="E488" s="171"/>
    </row>
    <row r="489" spans="1:5" x14ac:dyDescent="0.25">
      <c r="A489" s="172"/>
      <c r="B489" s="172"/>
      <c r="C489" s="172"/>
      <c r="D489" s="171"/>
      <c r="E489" s="171"/>
    </row>
    <row r="490" spans="1:5" x14ac:dyDescent="0.25">
      <c r="A490" s="172"/>
      <c r="B490" s="172"/>
      <c r="C490" s="172"/>
      <c r="D490" s="171"/>
      <c r="E490" s="171"/>
    </row>
    <row r="491" spans="1:5" x14ac:dyDescent="0.25">
      <c r="A491" s="172"/>
      <c r="B491" s="172"/>
      <c r="C491" s="172"/>
      <c r="D491" s="171"/>
      <c r="E491" s="171"/>
    </row>
    <row r="492" spans="1:5" x14ac:dyDescent="0.25">
      <c r="A492" s="172"/>
      <c r="B492" s="172"/>
      <c r="C492" s="172"/>
      <c r="D492" s="171"/>
      <c r="E492" s="171"/>
    </row>
    <row r="493" spans="1:5" x14ac:dyDescent="0.25">
      <c r="A493" s="172"/>
      <c r="B493" s="172"/>
      <c r="C493" s="172"/>
      <c r="D493" s="171"/>
      <c r="E493" s="171"/>
    </row>
    <row r="494" spans="1:5" x14ac:dyDescent="0.25">
      <c r="A494" s="172"/>
      <c r="B494" s="172"/>
      <c r="C494" s="172"/>
      <c r="D494" s="171"/>
      <c r="E494" s="171"/>
    </row>
    <row r="495" spans="1:5" x14ac:dyDescent="0.25">
      <c r="A495" s="172"/>
      <c r="B495" s="172"/>
      <c r="C495" s="172"/>
      <c r="D495" s="171"/>
      <c r="E495" s="171"/>
    </row>
    <row r="496" spans="1:5" x14ac:dyDescent="0.25">
      <c r="A496" s="172"/>
      <c r="B496" s="172"/>
      <c r="C496" s="172"/>
      <c r="D496" s="171"/>
      <c r="E496" s="171"/>
    </row>
    <row r="497" spans="1:5" x14ac:dyDescent="0.25">
      <c r="A497" s="172"/>
      <c r="B497" s="172"/>
      <c r="C497" s="172"/>
      <c r="D497" s="171"/>
      <c r="E497" s="171"/>
    </row>
    <row r="498" spans="1:5" x14ac:dyDescent="0.25">
      <c r="A498" s="172"/>
      <c r="B498" s="172"/>
      <c r="C498" s="172"/>
      <c r="D498" s="171"/>
      <c r="E498" s="171"/>
    </row>
    <row r="499" spans="1:5" x14ac:dyDescent="0.25">
      <c r="A499" s="172"/>
      <c r="B499" s="172"/>
      <c r="C499" s="172"/>
      <c r="D499" s="171"/>
      <c r="E499" s="171"/>
    </row>
    <row r="500" spans="1:5" x14ac:dyDescent="0.25">
      <c r="A500" s="172"/>
      <c r="B500" s="172"/>
      <c r="C500" s="172"/>
      <c r="D500" s="171"/>
      <c r="E500" s="171"/>
    </row>
    <row r="501" spans="1:5" x14ac:dyDescent="0.25">
      <c r="A501" s="172"/>
      <c r="B501" s="172"/>
      <c r="C501" s="172"/>
      <c r="D501" s="171"/>
      <c r="E501" s="171"/>
    </row>
    <row r="502" spans="1:5" x14ac:dyDescent="0.25">
      <c r="A502" s="172"/>
      <c r="B502" s="172"/>
      <c r="C502" s="172"/>
      <c r="D502" s="171"/>
      <c r="E502" s="171"/>
    </row>
    <row r="503" spans="1:5" x14ac:dyDescent="0.25">
      <c r="A503" s="172"/>
      <c r="B503" s="172"/>
      <c r="C503" s="172"/>
      <c r="D503" s="171"/>
      <c r="E503" s="171"/>
    </row>
    <row r="504" spans="1:5" x14ac:dyDescent="0.25">
      <c r="A504" s="172"/>
      <c r="B504" s="172"/>
      <c r="C504" s="172"/>
      <c r="D504" s="171"/>
      <c r="E504" s="171"/>
    </row>
    <row r="505" spans="1:5" x14ac:dyDescent="0.25">
      <c r="A505" s="172"/>
      <c r="B505" s="172"/>
      <c r="C505" s="172"/>
      <c r="D505" s="171"/>
      <c r="E505" s="171"/>
    </row>
    <row r="506" spans="1:5" x14ac:dyDescent="0.25">
      <c r="A506" s="172"/>
      <c r="B506" s="172"/>
      <c r="C506" s="172"/>
      <c r="D506" s="171"/>
      <c r="E506" s="171"/>
    </row>
    <row r="507" spans="1:5" x14ac:dyDescent="0.25">
      <c r="A507" s="172"/>
      <c r="B507" s="172"/>
      <c r="C507" s="172"/>
      <c r="D507" s="171"/>
      <c r="E507" s="171"/>
    </row>
    <row r="508" spans="1:5" x14ac:dyDescent="0.25">
      <c r="A508" s="172"/>
      <c r="B508" s="172"/>
      <c r="C508" s="172"/>
      <c r="D508" s="171"/>
      <c r="E508" s="171"/>
    </row>
    <row r="509" spans="1:5" x14ac:dyDescent="0.25">
      <c r="A509" s="172"/>
      <c r="B509" s="172"/>
      <c r="C509" s="172"/>
      <c r="D509" s="171"/>
      <c r="E509" s="171"/>
    </row>
    <row r="510" spans="1:5" x14ac:dyDescent="0.25">
      <c r="A510" s="172"/>
      <c r="B510" s="172"/>
      <c r="C510" s="172"/>
      <c r="D510" s="171"/>
      <c r="E510" s="171"/>
    </row>
    <row r="511" spans="1:5" x14ac:dyDescent="0.25">
      <c r="A511" s="172"/>
      <c r="B511" s="172"/>
      <c r="C511" s="172"/>
      <c r="D511" s="171"/>
      <c r="E511" s="171"/>
    </row>
    <row r="512" spans="1:5" x14ac:dyDescent="0.25">
      <c r="A512" s="172"/>
      <c r="B512" s="172"/>
      <c r="C512" s="172"/>
      <c r="D512" s="171"/>
      <c r="E512" s="171"/>
    </row>
    <row r="513" spans="1:5" x14ac:dyDescent="0.25">
      <c r="A513" s="172"/>
      <c r="B513" s="172"/>
      <c r="C513" s="172"/>
      <c r="D513" s="171"/>
      <c r="E513" s="171"/>
    </row>
    <row r="514" spans="1:5" x14ac:dyDescent="0.25">
      <c r="A514" s="172"/>
      <c r="B514" s="172"/>
      <c r="C514" s="172"/>
      <c r="D514" s="171"/>
      <c r="E514" s="171"/>
    </row>
    <row r="515" spans="1:5" x14ac:dyDescent="0.25">
      <c r="A515" s="172"/>
      <c r="B515" s="172"/>
      <c r="C515" s="172"/>
      <c r="D515" s="171"/>
      <c r="E515" s="171"/>
    </row>
    <row r="516" spans="1:5" x14ac:dyDescent="0.25">
      <c r="A516" s="172"/>
      <c r="B516" s="172"/>
      <c r="C516" s="172"/>
      <c r="D516" s="171"/>
      <c r="E516" s="171"/>
    </row>
    <row r="517" spans="1:5" x14ac:dyDescent="0.25">
      <c r="A517" s="172"/>
      <c r="B517" s="172"/>
      <c r="C517" s="172"/>
      <c r="D517" s="171"/>
      <c r="E517" s="171"/>
    </row>
    <row r="518" spans="1:5" x14ac:dyDescent="0.25">
      <c r="A518" s="172"/>
      <c r="B518" s="172"/>
      <c r="C518" s="172"/>
      <c r="D518" s="171"/>
      <c r="E518" s="171"/>
    </row>
    <row r="519" spans="1:5" x14ac:dyDescent="0.25">
      <c r="A519" s="172"/>
      <c r="B519" s="172"/>
      <c r="C519" s="172"/>
      <c r="D519" s="171"/>
      <c r="E519" s="171"/>
    </row>
    <row r="520" spans="1:5" x14ac:dyDescent="0.25">
      <c r="A520" s="172"/>
      <c r="B520" s="172"/>
      <c r="C520" s="172"/>
      <c r="D520" s="171"/>
      <c r="E520" s="171"/>
    </row>
    <row r="521" spans="1:5" x14ac:dyDescent="0.25">
      <c r="A521" s="172"/>
      <c r="B521" s="172"/>
      <c r="C521" s="172"/>
      <c r="D521" s="171"/>
      <c r="E521" s="171"/>
    </row>
    <row r="522" spans="1:5" x14ac:dyDescent="0.25">
      <c r="A522" s="172"/>
      <c r="B522" s="172"/>
      <c r="C522" s="172"/>
      <c r="D522" s="171"/>
      <c r="E522" s="171"/>
    </row>
    <row r="523" spans="1:5" x14ac:dyDescent="0.25">
      <c r="A523" s="172"/>
      <c r="B523" s="172"/>
      <c r="C523" s="172"/>
      <c r="D523" s="171"/>
      <c r="E523" s="171"/>
    </row>
    <row r="524" spans="1:5" x14ac:dyDescent="0.25">
      <c r="A524" s="172"/>
      <c r="B524" s="172"/>
      <c r="C524" s="172"/>
      <c r="D524" s="171"/>
      <c r="E524" s="171"/>
    </row>
    <row r="525" spans="1:5" x14ac:dyDescent="0.25">
      <c r="A525" s="172"/>
      <c r="B525" s="172"/>
      <c r="C525" s="172"/>
      <c r="D525" s="171"/>
      <c r="E525" s="171"/>
    </row>
    <row r="526" spans="1:5" x14ac:dyDescent="0.25">
      <c r="A526" s="172"/>
      <c r="B526" s="172"/>
      <c r="C526" s="172"/>
      <c r="D526" s="171"/>
      <c r="E526" s="171"/>
    </row>
    <row r="527" spans="1:5" x14ac:dyDescent="0.25">
      <c r="A527" s="172"/>
      <c r="B527" s="172"/>
      <c r="C527" s="172"/>
      <c r="D527" s="171"/>
      <c r="E527" s="171"/>
    </row>
    <row r="528" spans="1:5" x14ac:dyDescent="0.25">
      <c r="A528" s="172"/>
      <c r="B528" s="172"/>
      <c r="C528" s="172"/>
      <c r="D528" s="171"/>
      <c r="E528" s="171"/>
    </row>
    <row r="529" spans="1:5" x14ac:dyDescent="0.25">
      <c r="A529" s="172"/>
      <c r="B529" s="172"/>
      <c r="C529" s="172"/>
      <c r="D529" s="171"/>
      <c r="E529" s="171"/>
    </row>
    <row r="530" spans="1:5" x14ac:dyDescent="0.25">
      <c r="A530" s="172"/>
      <c r="B530" s="172"/>
      <c r="C530" s="172"/>
      <c r="D530" s="171"/>
      <c r="E530" s="171"/>
    </row>
    <row r="531" spans="1:5" x14ac:dyDescent="0.25">
      <c r="A531" s="172"/>
      <c r="B531" s="172"/>
      <c r="C531" s="172"/>
      <c r="D531" s="171"/>
      <c r="E531" s="171"/>
    </row>
    <row r="532" spans="1:5" x14ac:dyDescent="0.25">
      <c r="A532" s="172"/>
      <c r="B532" s="172"/>
      <c r="C532" s="172"/>
      <c r="D532" s="171"/>
      <c r="E532" s="171"/>
    </row>
    <row r="533" spans="1:5" x14ac:dyDescent="0.25">
      <c r="A533" s="172"/>
      <c r="B533" s="172"/>
      <c r="C533" s="172"/>
      <c r="D533" s="171"/>
      <c r="E533" s="171"/>
    </row>
    <row r="534" spans="1:5" x14ac:dyDescent="0.25">
      <c r="A534" s="172"/>
      <c r="B534" s="172"/>
      <c r="C534" s="172"/>
      <c r="D534" s="171"/>
      <c r="E534" s="171"/>
    </row>
    <row r="535" spans="1:5" x14ac:dyDescent="0.25">
      <c r="A535" s="172"/>
      <c r="B535" s="172"/>
      <c r="C535" s="172"/>
      <c r="D535" s="171"/>
      <c r="E535" s="171"/>
    </row>
    <row r="536" spans="1:5" x14ac:dyDescent="0.25">
      <c r="A536" s="172"/>
      <c r="B536" s="172"/>
      <c r="C536" s="172"/>
      <c r="D536" s="171"/>
      <c r="E536" s="171"/>
    </row>
    <row r="537" spans="1:5" x14ac:dyDescent="0.25">
      <c r="A537" s="172"/>
      <c r="B537" s="172"/>
      <c r="C537" s="172"/>
      <c r="D537" s="171"/>
      <c r="E537" s="171"/>
    </row>
    <row r="538" spans="1:5" x14ac:dyDescent="0.25">
      <c r="A538" s="172"/>
      <c r="B538" s="172"/>
      <c r="C538" s="172"/>
      <c r="D538" s="171"/>
      <c r="E538" s="171"/>
    </row>
    <row r="539" spans="1:5" x14ac:dyDescent="0.25">
      <c r="A539" s="172"/>
      <c r="B539" s="172"/>
      <c r="C539" s="172"/>
      <c r="D539" s="171"/>
      <c r="E539" s="171"/>
    </row>
    <row r="540" spans="1:5" x14ac:dyDescent="0.25">
      <c r="A540" s="172"/>
      <c r="B540" s="172"/>
      <c r="C540" s="172"/>
      <c r="D540" s="171"/>
      <c r="E540" s="171"/>
    </row>
    <row r="541" spans="1:5" x14ac:dyDescent="0.25">
      <c r="A541" s="172"/>
      <c r="B541" s="172"/>
      <c r="C541" s="172"/>
      <c r="D541" s="171"/>
      <c r="E541" s="171"/>
    </row>
    <row r="542" spans="1:5" x14ac:dyDescent="0.25">
      <c r="A542" s="172"/>
      <c r="B542" s="172"/>
      <c r="C542" s="172"/>
      <c r="D542" s="171"/>
      <c r="E542" s="171"/>
    </row>
    <row r="543" spans="1:5" x14ac:dyDescent="0.25">
      <c r="A543" s="172"/>
      <c r="B543" s="172"/>
      <c r="C543" s="172"/>
      <c r="D543" s="171"/>
      <c r="E543" s="171"/>
    </row>
    <row r="544" spans="1:5" x14ac:dyDescent="0.25">
      <c r="A544" s="172"/>
      <c r="B544" s="172"/>
      <c r="C544" s="172"/>
      <c r="D544" s="171"/>
      <c r="E544" s="171"/>
    </row>
    <row r="545" spans="1:5" x14ac:dyDescent="0.25">
      <c r="A545" s="172"/>
      <c r="B545" s="172"/>
      <c r="C545" s="172"/>
      <c r="D545" s="171"/>
      <c r="E545" s="171"/>
    </row>
    <row r="546" spans="1:5" x14ac:dyDescent="0.25">
      <c r="A546" s="172"/>
      <c r="B546" s="172"/>
      <c r="C546" s="172"/>
      <c r="D546" s="171"/>
      <c r="E546" s="171"/>
    </row>
    <row r="547" spans="1:5" x14ac:dyDescent="0.25">
      <c r="A547" s="172"/>
      <c r="B547" s="172"/>
      <c r="C547" s="172"/>
      <c r="D547" s="171"/>
      <c r="E547" s="171"/>
    </row>
    <row r="548" spans="1:5" x14ac:dyDescent="0.25">
      <c r="A548" s="172"/>
      <c r="B548" s="172"/>
      <c r="C548" s="172"/>
      <c r="D548" s="171"/>
      <c r="E548" s="171"/>
    </row>
    <row r="549" spans="1:5" x14ac:dyDescent="0.25">
      <c r="A549" s="172"/>
      <c r="B549" s="172"/>
      <c r="C549" s="172"/>
      <c r="D549" s="171"/>
      <c r="E549" s="171"/>
    </row>
    <row r="550" spans="1:5" x14ac:dyDescent="0.25">
      <c r="A550" s="172"/>
      <c r="B550" s="172"/>
      <c r="C550" s="172"/>
      <c r="D550" s="171"/>
      <c r="E550" s="171"/>
    </row>
    <row r="551" spans="1:5" x14ac:dyDescent="0.25">
      <c r="A551" s="172"/>
      <c r="B551" s="172"/>
      <c r="C551" s="172"/>
      <c r="D551" s="171"/>
      <c r="E551" s="171"/>
    </row>
    <row r="552" spans="1:5" x14ac:dyDescent="0.25">
      <c r="A552" s="172"/>
      <c r="B552" s="172"/>
      <c r="C552" s="172"/>
      <c r="D552" s="171"/>
      <c r="E552" s="171"/>
    </row>
    <row r="553" spans="1:5" x14ac:dyDescent="0.25">
      <c r="A553" s="172"/>
      <c r="B553" s="172"/>
      <c r="C553" s="172"/>
      <c r="D553" s="171"/>
      <c r="E553" s="171"/>
    </row>
    <row r="554" spans="1:5" x14ac:dyDescent="0.25">
      <c r="A554" s="172"/>
      <c r="B554" s="172"/>
      <c r="C554" s="172"/>
      <c r="D554" s="171"/>
      <c r="E554" s="171"/>
    </row>
    <row r="555" spans="1:5" x14ac:dyDescent="0.25">
      <c r="A555" s="172"/>
      <c r="B555" s="172"/>
      <c r="C555" s="172"/>
      <c r="D555" s="171"/>
      <c r="E555" s="171"/>
    </row>
    <row r="556" spans="1:5" x14ac:dyDescent="0.25">
      <c r="A556" s="172"/>
      <c r="B556" s="172"/>
      <c r="C556" s="172"/>
      <c r="D556" s="171"/>
      <c r="E556" s="171"/>
    </row>
    <row r="557" spans="1:5" x14ac:dyDescent="0.25">
      <c r="A557" s="172"/>
      <c r="B557" s="172"/>
      <c r="C557" s="172"/>
      <c r="D557" s="171"/>
      <c r="E557" s="171"/>
    </row>
    <row r="558" spans="1:5" x14ac:dyDescent="0.25">
      <c r="A558" s="172"/>
      <c r="B558" s="172"/>
      <c r="C558" s="172"/>
      <c r="D558" s="171"/>
      <c r="E558" s="171"/>
    </row>
    <row r="559" spans="1:5" x14ac:dyDescent="0.25">
      <c r="A559" s="172"/>
      <c r="B559" s="172"/>
      <c r="C559" s="172"/>
      <c r="D559" s="171"/>
      <c r="E559" s="171"/>
    </row>
    <row r="560" spans="1:5" x14ac:dyDescent="0.25">
      <c r="A560" s="172"/>
      <c r="B560" s="172"/>
      <c r="C560" s="172"/>
      <c r="D560" s="171"/>
      <c r="E560" s="171"/>
    </row>
    <row r="561" spans="1:5" x14ac:dyDescent="0.25">
      <c r="A561" s="172"/>
      <c r="B561" s="172"/>
      <c r="C561" s="172"/>
      <c r="D561" s="171"/>
      <c r="E561" s="171"/>
    </row>
    <row r="562" spans="1:5" x14ac:dyDescent="0.25">
      <c r="A562" s="172"/>
      <c r="B562" s="172"/>
      <c r="C562" s="172"/>
      <c r="D562" s="171"/>
      <c r="E562" s="171"/>
    </row>
    <row r="563" spans="1:5" x14ac:dyDescent="0.25">
      <c r="A563" s="172"/>
      <c r="B563" s="172"/>
      <c r="C563" s="172"/>
      <c r="D563" s="171"/>
      <c r="E563" s="171"/>
    </row>
    <row r="564" spans="1:5" x14ac:dyDescent="0.25">
      <c r="A564" s="172"/>
      <c r="B564" s="172"/>
      <c r="C564" s="172"/>
      <c r="D564" s="171"/>
      <c r="E564" s="171"/>
    </row>
    <row r="565" spans="1:5" x14ac:dyDescent="0.25">
      <c r="A565" s="172"/>
      <c r="B565" s="172"/>
      <c r="C565" s="172"/>
      <c r="D565" s="171"/>
      <c r="E565" s="171"/>
    </row>
    <row r="566" spans="1:5" x14ac:dyDescent="0.25">
      <c r="A566" s="172"/>
      <c r="B566" s="172"/>
      <c r="C566" s="172"/>
      <c r="D566" s="171"/>
      <c r="E566" s="171"/>
    </row>
    <row r="567" spans="1:5" x14ac:dyDescent="0.25">
      <c r="A567" s="172"/>
      <c r="B567" s="172"/>
      <c r="C567" s="172"/>
      <c r="D567" s="171"/>
      <c r="E567" s="171"/>
    </row>
    <row r="568" spans="1:5" x14ac:dyDescent="0.25">
      <c r="A568" s="172"/>
      <c r="B568" s="172"/>
      <c r="C568" s="172"/>
      <c r="D568" s="171"/>
      <c r="E568" s="171"/>
    </row>
    <row r="569" spans="1:5" x14ac:dyDescent="0.25">
      <c r="A569" s="172"/>
      <c r="B569" s="172"/>
      <c r="C569" s="172"/>
      <c r="D569" s="171"/>
      <c r="E569" s="171"/>
    </row>
    <row r="570" spans="1:5" x14ac:dyDescent="0.25">
      <c r="A570" s="172"/>
      <c r="B570" s="172"/>
      <c r="C570" s="172"/>
      <c r="D570" s="171"/>
      <c r="E570" s="171"/>
    </row>
    <row r="571" spans="1:5" x14ac:dyDescent="0.25">
      <c r="A571" s="172"/>
      <c r="B571" s="172"/>
      <c r="C571" s="172"/>
      <c r="D571" s="171"/>
      <c r="E571" s="171"/>
    </row>
    <row r="572" spans="1:5" x14ac:dyDescent="0.25">
      <c r="A572" s="172"/>
      <c r="B572" s="172"/>
      <c r="C572" s="172"/>
      <c r="D572" s="171"/>
      <c r="E572" s="171"/>
    </row>
    <row r="573" spans="1:5" x14ac:dyDescent="0.25">
      <c r="A573" s="172"/>
      <c r="B573" s="172"/>
      <c r="C573" s="172"/>
      <c r="D573" s="171"/>
      <c r="E573" s="171"/>
    </row>
    <row r="574" spans="1:5" x14ac:dyDescent="0.25">
      <c r="A574" s="172"/>
      <c r="B574" s="172"/>
      <c r="C574" s="172"/>
      <c r="D574" s="171"/>
      <c r="E574" s="171"/>
    </row>
    <row r="575" spans="1:5" x14ac:dyDescent="0.25">
      <c r="A575" s="172"/>
      <c r="B575" s="172"/>
      <c r="C575" s="172"/>
      <c r="D575" s="171"/>
      <c r="E575" s="171"/>
    </row>
    <row r="576" spans="1:5" x14ac:dyDescent="0.25">
      <c r="A576" s="172"/>
      <c r="B576" s="172"/>
      <c r="C576" s="172"/>
      <c r="D576" s="171"/>
      <c r="E576" s="171"/>
    </row>
    <row r="577" spans="1:5" x14ac:dyDescent="0.25">
      <c r="A577" s="172"/>
      <c r="B577" s="172"/>
      <c r="C577" s="172"/>
      <c r="D577" s="171"/>
      <c r="E577" s="171"/>
    </row>
    <row r="578" spans="1:5" x14ac:dyDescent="0.25">
      <c r="A578" s="172"/>
      <c r="B578" s="172"/>
      <c r="C578" s="172"/>
      <c r="D578" s="171"/>
      <c r="E578" s="171"/>
    </row>
    <row r="579" spans="1:5" x14ac:dyDescent="0.25">
      <c r="A579" s="172"/>
      <c r="B579" s="172"/>
      <c r="C579" s="172"/>
      <c r="D579" s="171"/>
      <c r="E579" s="171"/>
    </row>
    <row r="580" spans="1:5" x14ac:dyDescent="0.25">
      <c r="A580" s="172"/>
      <c r="B580" s="172"/>
      <c r="C580" s="172"/>
      <c r="D580" s="171"/>
      <c r="E580" s="171"/>
    </row>
    <row r="581" spans="1:5" x14ac:dyDescent="0.25">
      <c r="A581" s="172"/>
      <c r="B581" s="172"/>
      <c r="C581" s="172"/>
      <c r="D581" s="171"/>
      <c r="E581" s="171"/>
    </row>
    <row r="582" spans="1:5" x14ac:dyDescent="0.25">
      <c r="A582" s="172"/>
      <c r="B582" s="172"/>
      <c r="C582" s="172"/>
      <c r="D582" s="171"/>
      <c r="E582" s="171"/>
    </row>
    <row r="583" spans="1:5" x14ac:dyDescent="0.25">
      <c r="A583" s="172"/>
      <c r="B583" s="172"/>
      <c r="C583" s="172"/>
      <c r="D583" s="171"/>
      <c r="E583" s="171"/>
    </row>
    <row r="584" spans="1:5" x14ac:dyDescent="0.25">
      <c r="A584" s="172"/>
      <c r="B584" s="172"/>
      <c r="C584" s="172"/>
      <c r="D584" s="171"/>
      <c r="E584" s="171"/>
    </row>
    <row r="585" spans="1:5" x14ac:dyDescent="0.25">
      <c r="A585" s="172"/>
      <c r="B585" s="172"/>
      <c r="C585" s="172"/>
      <c r="D585" s="171"/>
      <c r="E585" s="171"/>
    </row>
    <row r="586" spans="1:5" x14ac:dyDescent="0.25">
      <c r="A586" s="172"/>
      <c r="B586" s="172"/>
      <c r="C586" s="172"/>
      <c r="D586" s="171"/>
      <c r="E586" s="171"/>
    </row>
    <row r="587" spans="1:5" x14ac:dyDescent="0.25">
      <c r="A587" s="172"/>
      <c r="B587" s="172"/>
      <c r="C587" s="172"/>
      <c r="D587" s="171"/>
      <c r="E587" s="171"/>
    </row>
    <row r="588" spans="1:5" x14ac:dyDescent="0.25">
      <c r="A588" s="172"/>
      <c r="B588" s="172"/>
      <c r="C588" s="172"/>
      <c r="D588" s="171"/>
      <c r="E588" s="171"/>
    </row>
    <row r="589" spans="1:5" x14ac:dyDescent="0.25">
      <c r="A589" s="172"/>
      <c r="B589" s="172"/>
      <c r="C589" s="172"/>
      <c r="D589" s="171"/>
      <c r="E589" s="171"/>
    </row>
    <row r="590" spans="1:5" x14ac:dyDescent="0.25">
      <c r="A590" s="172"/>
      <c r="B590" s="172"/>
      <c r="C590" s="172"/>
      <c r="D590" s="171"/>
      <c r="E590" s="171"/>
    </row>
    <row r="591" spans="1:5" x14ac:dyDescent="0.25">
      <c r="A591" s="172"/>
      <c r="B591" s="172"/>
      <c r="C591" s="172"/>
      <c r="D591" s="171"/>
      <c r="E591" s="171"/>
    </row>
    <row r="592" spans="1:5" x14ac:dyDescent="0.25">
      <c r="A592" s="172"/>
      <c r="B592" s="172"/>
      <c r="C592" s="172"/>
      <c r="D592" s="171"/>
      <c r="E592" s="171"/>
    </row>
    <row r="593" spans="1:5" x14ac:dyDescent="0.25">
      <c r="A593" s="172"/>
      <c r="B593" s="172"/>
      <c r="C593" s="172"/>
      <c r="D593" s="171"/>
      <c r="E593" s="171"/>
    </row>
    <row r="594" spans="1:5" x14ac:dyDescent="0.25">
      <c r="A594" s="172"/>
      <c r="B594" s="172"/>
      <c r="C594" s="172"/>
      <c r="D594" s="171"/>
      <c r="E594" s="171"/>
    </row>
    <row r="595" spans="1:5" x14ac:dyDescent="0.25">
      <c r="A595" s="172"/>
      <c r="B595" s="172"/>
      <c r="C595" s="172"/>
      <c r="D595" s="171"/>
      <c r="E595" s="171"/>
    </row>
    <row r="596" spans="1:5" x14ac:dyDescent="0.25">
      <c r="A596" s="172"/>
      <c r="B596" s="172"/>
      <c r="C596" s="172"/>
      <c r="D596" s="171"/>
      <c r="E596" s="171"/>
    </row>
    <row r="597" spans="1:5" x14ac:dyDescent="0.25">
      <c r="A597" s="172"/>
      <c r="B597" s="172"/>
      <c r="C597" s="172"/>
      <c r="D597" s="171"/>
      <c r="E597" s="171"/>
    </row>
    <row r="598" spans="1:5" x14ac:dyDescent="0.25">
      <c r="A598" s="172"/>
      <c r="B598" s="172"/>
      <c r="C598" s="172"/>
      <c r="D598" s="171"/>
      <c r="E598" s="171"/>
    </row>
    <row r="599" spans="1:5" x14ac:dyDescent="0.25">
      <c r="A599" s="172"/>
      <c r="B599" s="172"/>
      <c r="C599" s="172"/>
      <c r="D599" s="171"/>
      <c r="E599" s="171"/>
    </row>
    <row r="600" spans="1:5" x14ac:dyDescent="0.25">
      <c r="A600" s="172"/>
      <c r="B600" s="172"/>
      <c r="C600" s="172"/>
      <c r="D600" s="171"/>
      <c r="E600" s="171"/>
    </row>
    <row r="601" spans="1:5" x14ac:dyDescent="0.25">
      <c r="A601" s="172"/>
      <c r="B601" s="172"/>
      <c r="C601" s="172"/>
      <c r="D601" s="171"/>
      <c r="E601" s="171"/>
    </row>
    <row r="602" spans="1:5" x14ac:dyDescent="0.25">
      <c r="A602" s="172"/>
      <c r="B602" s="172"/>
      <c r="C602" s="172"/>
      <c r="D602" s="171"/>
      <c r="E602" s="171"/>
    </row>
    <row r="603" spans="1:5" x14ac:dyDescent="0.25">
      <c r="A603" s="172"/>
      <c r="B603" s="172"/>
      <c r="C603" s="172"/>
      <c r="D603" s="171"/>
      <c r="E603" s="171"/>
    </row>
    <row r="604" spans="1:5" x14ac:dyDescent="0.25">
      <c r="A604" s="172"/>
      <c r="B604" s="172"/>
      <c r="C604" s="172"/>
      <c r="D604" s="171"/>
      <c r="E604" s="171"/>
    </row>
    <row r="605" spans="1:5" x14ac:dyDescent="0.25">
      <c r="A605" s="172"/>
      <c r="B605" s="172"/>
      <c r="C605" s="172"/>
      <c r="D605" s="171"/>
      <c r="E605" s="171"/>
    </row>
    <row r="606" spans="1:5" x14ac:dyDescent="0.25">
      <c r="A606" s="172"/>
      <c r="B606" s="172"/>
      <c r="C606" s="172"/>
      <c r="D606" s="171"/>
      <c r="E606" s="171"/>
    </row>
    <row r="607" spans="1:5" x14ac:dyDescent="0.25">
      <c r="A607" s="172"/>
      <c r="B607" s="172"/>
      <c r="C607" s="172"/>
      <c r="D607" s="171"/>
      <c r="E607" s="171"/>
    </row>
    <row r="608" spans="1:5" x14ac:dyDescent="0.25">
      <c r="A608" s="172"/>
      <c r="B608" s="172"/>
      <c r="C608" s="172"/>
      <c r="D608" s="171"/>
      <c r="E608" s="171"/>
    </row>
    <row r="609" spans="1:5" x14ac:dyDescent="0.25">
      <c r="A609" s="172"/>
      <c r="B609" s="172"/>
      <c r="C609" s="172"/>
      <c r="D609" s="171"/>
      <c r="E609" s="171"/>
    </row>
    <row r="610" spans="1:5" x14ac:dyDescent="0.25">
      <c r="A610" s="172"/>
      <c r="B610" s="172"/>
      <c r="C610" s="172"/>
      <c r="D610" s="171"/>
      <c r="E610" s="171"/>
    </row>
    <row r="611" spans="1:5" x14ac:dyDescent="0.25">
      <c r="A611" s="172"/>
      <c r="B611" s="172"/>
      <c r="C611" s="172"/>
      <c r="D611" s="171"/>
      <c r="E611" s="171"/>
    </row>
    <row r="612" spans="1:5" x14ac:dyDescent="0.25">
      <c r="A612" s="172"/>
      <c r="B612" s="172"/>
      <c r="C612" s="172"/>
      <c r="D612" s="171"/>
      <c r="E612" s="171"/>
    </row>
    <row r="613" spans="1:5" x14ac:dyDescent="0.25">
      <c r="A613" s="172"/>
      <c r="B613" s="172"/>
      <c r="C613" s="172"/>
      <c r="D613" s="171"/>
      <c r="E613" s="171"/>
    </row>
    <row r="614" spans="1:5" x14ac:dyDescent="0.25">
      <c r="A614" s="172"/>
      <c r="B614" s="172"/>
      <c r="C614" s="172"/>
      <c r="D614" s="171"/>
      <c r="E614" s="171"/>
    </row>
    <row r="615" spans="1:5" x14ac:dyDescent="0.25">
      <c r="A615" s="172"/>
      <c r="B615" s="172"/>
      <c r="C615" s="172"/>
      <c r="D615" s="171"/>
      <c r="E615" s="171"/>
    </row>
    <row r="616" spans="1:5" x14ac:dyDescent="0.25">
      <c r="A616" s="172"/>
      <c r="B616" s="172"/>
      <c r="C616" s="172"/>
      <c r="D616" s="171"/>
      <c r="E616" s="171"/>
    </row>
    <row r="617" spans="1:5" x14ac:dyDescent="0.25">
      <c r="A617" s="172"/>
      <c r="B617" s="172"/>
      <c r="C617" s="172"/>
      <c r="D617" s="171"/>
      <c r="E617" s="171"/>
    </row>
    <row r="618" spans="1:5" x14ac:dyDescent="0.25">
      <c r="A618" s="172"/>
      <c r="B618" s="172"/>
      <c r="C618" s="172"/>
      <c r="D618" s="171"/>
      <c r="E618" s="171"/>
    </row>
    <row r="619" spans="1:5" x14ac:dyDescent="0.25">
      <c r="A619" s="172"/>
      <c r="B619" s="172"/>
      <c r="C619" s="172"/>
      <c r="D619" s="171"/>
      <c r="E619" s="171"/>
    </row>
    <row r="620" spans="1:5" x14ac:dyDescent="0.25">
      <c r="A620" s="172"/>
      <c r="B620" s="172"/>
      <c r="C620" s="172"/>
      <c r="D620" s="171"/>
      <c r="E620" s="171"/>
    </row>
    <row r="621" spans="1:5" x14ac:dyDescent="0.25">
      <c r="A621" s="172"/>
      <c r="B621" s="172"/>
      <c r="C621" s="172"/>
      <c r="D621" s="171"/>
      <c r="E621" s="171"/>
    </row>
    <row r="622" spans="1:5" x14ac:dyDescent="0.25">
      <c r="A622" s="172"/>
      <c r="B622" s="172"/>
      <c r="C622" s="172"/>
      <c r="D622" s="171"/>
      <c r="E622" s="171"/>
    </row>
    <row r="623" spans="1:5" x14ac:dyDescent="0.25">
      <c r="A623" s="172"/>
      <c r="B623" s="172"/>
      <c r="C623" s="172"/>
      <c r="D623" s="171"/>
      <c r="E623" s="171"/>
    </row>
    <row r="624" spans="1:5" x14ac:dyDescent="0.25">
      <c r="A624" s="172"/>
      <c r="B624" s="172"/>
      <c r="C624" s="172"/>
      <c r="D624" s="171"/>
      <c r="E624" s="171"/>
    </row>
    <row r="625" spans="1:5" x14ac:dyDescent="0.25">
      <c r="A625" s="172"/>
      <c r="B625" s="172"/>
      <c r="C625" s="172"/>
      <c r="D625" s="171"/>
      <c r="E625" s="171"/>
    </row>
    <row r="626" spans="1:5" x14ac:dyDescent="0.25">
      <c r="A626" s="172"/>
      <c r="B626" s="172"/>
      <c r="C626" s="172"/>
      <c r="D626" s="171"/>
      <c r="E626" s="171"/>
    </row>
    <row r="627" spans="1:5" x14ac:dyDescent="0.25">
      <c r="A627" s="172"/>
      <c r="B627" s="172"/>
      <c r="C627" s="172"/>
      <c r="D627" s="171"/>
      <c r="E627" s="171"/>
    </row>
    <row r="628" spans="1:5" x14ac:dyDescent="0.25">
      <c r="A628" s="172"/>
      <c r="B628" s="172"/>
      <c r="C628" s="172"/>
      <c r="D628" s="171"/>
      <c r="E628" s="171"/>
    </row>
    <row r="629" spans="1:5" x14ac:dyDescent="0.25">
      <c r="A629" s="172"/>
      <c r="B629" s="172"/>
      <c r="C629" s="172"/>
      <c r="D629" s="171"/>
      <c r="E629" s="171"/>
    </row>
    <row r="630" spans="1:5" x14ac:dyDescent="0.25">
      <c r="A630" s="172"/>
      <c r="B630" s="172"/>
      <c r="C630" s="172"/>
      <c r="D630" s="171"/>
      <c r="E630" s="171"/>
    </row>
    <row r="631" spans="1:5" x14ac:dyDescent="0.25">
      <c r="A631" s="172"/>
      <c r="B631" s="172"/>
      <c r="C631" s="172"/>
      <c r="D631" s="171"/>
      <c r="E631" s="171"/>
    </row>
    <row r="632" spans="1:5" x14ac:dyDescent="0.25">
      <c r="A632" s="172"/>
      <c r="B632" s="172"/>
      <c r="C632" s="172"/>
      <c r="D632" s="171"/>
      <c r="E632" s="171"/>
    </row>
    <row r="633" spans="1:5" x14ac:dyDescent="0.25">
      <c r="A633" s="172"/>
      <c r="B633" s="172"/>
      <c r="C633" s="172"/>
      <c r="D633" s="171"/>
      <c r="E633" s="171"/>
    </row>
    <row r="634" spans="1:5" x14ac:dyDescent="0.25">
      <c r="A634" s="172"/>
      <c r="B634" s="172"/>
      <c r="C634" s="172"/>
      <c r="D634" s="171"/>
      <c r="E634" s="171"/>
    </row>
    <row r="635" spans="1:5" x14ac:dyDescent="0.25">
      <c r="A635" s="172"/>
      <c r="B635" s="172"/>
      <c r="C635" s="172"/>
      <c r="D635" s="171"/>
      <c r="E635" s="171"/>
    </row>
    <row r="636" spans="1:5" x14ac:dyDescent="0.25">
      <c r="A636" s="172"/>
      <c r="B636" s="172"/>
      <c r="C636" s="172"/>
      <c r="D636" s="171"/>
      <c r="E636" s="171"/>
    </row>
    <row r="637" spans="1:5" x14ac:dyDescent="0.25">
      <c r="A637" s="172"/>
      <c r="B637" s="172"/>
      <c r="C637" s="172"/>
      <c r="D637" s="171"/>
      <c r="E637" s="171"/>
    </row>
    <row r="638" spans="1:5" x14ac:dyDescent="0.25">
      <c r="A638" s="172"/>
      <c r="B638" s="172"/>
      <c r="C638" s="172"/>
      <c r="D638" s="171"/>
      <c r="E638" s="171"/>
    </row>
    <row r="639" spans="1:5" x14ac:dyDescent="0.25">
      <c r="A639" s="172"/>
      <c r="B639" s="172"/>
      <c r="C639" s="172"/>
      <c r="D639" s="171"/>
      <c r="E639" s="171"/>
    </row>
    <row r="640" spans="1:5" x14ac:dyDescent="0.25">
      <c r="A640" s="172"/>
      <c r="B640" s="172"/>
      <c r="C640" s="172"/>
      <c r="D640" s="171"/>
      <c r="E640" s="171"/>
    </row>
    <row r="641" spans="1:5" x14ac:dyDescent="0.25">
      <c r="A641" s="172"/>
      <c r="B641" s="172"/>
      <c r="C641" s="172"/>
      <c r="D641" s="171"/>
      <c r="E641" s="171"/>
    </row>
    <row r="642" spans="1:5" x14ac:dyDescent="0.25">
      <c r="A642" s="172"/>
      <c r="B642" s="172"/>
      <c r="C642" s="172"/>
      <c r="D642" s="171"/>
      <c r="E642" s="171"/>
    </row>
    <row r="643" spans="1:5" x14ac:dyDescent="0.25">
      <c r="A643" s="172"/>
      <c r="B643" s="172"/>
      <c r="C643" s="172"/>
      <c r="D643" s="171"/>
      <c r="E643" s="171"/>
    </row>
    <row r="644" spans="1:5" x14ac:dyDescent="0.25">
      <c r="A644" s="172"/>
      <c r="B644" s="172"/>
      <c r="C644" s="172"/>
      <c r="D644" s="171"/>
      <c r="E644" s="171"/>
    </row>
    <row r="645" spans="1:5" x14ac:dyDescent="0.25">
      <c r="A645" s="172"/>
      <c r="B645" s="172"/>
      <c r="C645" s="172"/>
      <c r="D645" s="171"/>
      <c r="E645" s="171"/>
    </row>
    <row r="646" spans="1:5" x14ac:dyDescent="0.25">
      <c r="A646" s="172"/>
      <c r="B646" s="172"/>
      <c r="C646" s="172"/>
      <c r="D646" s="171"/>
      <c r="E646" s="171"/>
    </row>
    <row r="647" spans="1:5" x14ac:dyDescent="0.25">
      <c r="A647" s="172"/>
      <c r="B647" s="172"/>
      <c r="C647" s="172"/>
      <c r="D647" s="171"/>
      <c r="E647" s="171"/>
    </row>
    <row r="648" spans="1:5" x14ac:dyDescent="0.25">
      <c r="A648" s="172"/>
      <c r="B648" s="172"/>
      <c r="C648" s="172"/>
      <c r="D648" s="171"/>
      <c r="E648" s="171"/>
    </row>
    <row r="649" spans="1:5" x14ac:dyDescent="0.25">
      <c r="A649" s="172"/>
      <c r="B649" s="172"/>
      <c r="C649" s="172"/>
      <c r="D649" s="171"/>
      <c r="E649" s="171"/>
    </row>
    <row r="650" spans="1:5" x14ac:dyDescent="0.25">
      <c r="A650" s="172"/>
      <c r="B650" s="172"/>
      <c r="C650" s="172"/>
      <c r="D650" s="171"/>
      <c r="E650" s="171"/>
    </row>
    <row r="651" spans="1:5" x14ac:dyDescent="0.25">
      <c r="A651" s="172"/>
      <c r="B651" s="172"/>
      <c r="C651" s="172"/>
      <c r="D651" s="171"/>
      <c r="E651" s="171"/>
    </row>
    <row r="652" spans="1:5" x14ac:dyDescent="0.25">
      <c r="A652" s="172"/>
      <c r="B652" s="172"/>
      <c r="C652" s="172"/>
      <c r="D652" s="171"/>
      <c r="E652" s="171"/>
    </row>
    <row r="653" spans="1:5" x14ac:dyDescent="0.25">
      <c r="A653" s="172"/>
      <c r="B653" s="172"/>
      <c r="C653" s="172"/>
      <c r="D653" s="171"/>
      <c r="E653" s="171"/>
    </row>
    <row r="654" spans="1:5" x14ac:dyDescent="0.25">
      <c r="A654" s="172"/>
      <c r="B654" s="172"/>
      <c r="C654" s="172"/>
      <c r="D654" s="171"/>
      <c r="E654" s="171"/>
    </row>
    <row r="655" spans="1:5" x14ac:dyDescent="0.25">
      <c r="A655" s="172"/>
      <c r="B655" s="172"/>
      <c r="C655" s="172"/>
      <c r="D655" s="171"/>
      <c r="E655" s="171"/>
    </row>
    <row r="656" spans="1:5" x14ac:dyDescent="0.25">
      <c r="A656" s="172"/>
      <c r="B656" s="172"/>
      <c r="C656" s="172"/>
      <c r="D656" s="171"/>
      <c r="E656" s="171"/>
    </row>
    <row r="657" spans="1:5" x14ac:dyDescent="0.25">
      <c r="A657" s="172"/>
      <c r="B657" s="172"/>
      <c r="C657" s="172"/>
      <c r="D657" s="171"/>
      <c r="E657" s="171"/>
    </row>
    <row r="658" spans="1:5" x14ac:dyDescent="0.25">
      <c r="A658" s="172"/>
      <c r="B658" s="172"/>
      <c r="C658" s="172"/>
      <c r="D658" s="171"/>
      <c r="E658" s="171"/>
    </row>
    <row r="659" spans="1:5" x14ac:dyDescent="0.25">
      <c r="A659" s="172"/>
      <c r="B659" s="172"/>
      <c r="C659" s="172"/>
      <c r="D659" s="171"/>
      <c r="E659" s="171"/>
    </row>
    <row r="660" spans="1:5" x14ac:dyDescent="0.25">
      <c r="A660" s="172"/>
      <c r="B660" s="172"/>
      <c r="C660" s="172"/>
      <c r="D660" s="171"/>
      <c r="E660" s="171"/>
    </row>
    <row r="661" spans="1:5" x14ac:dyDescent="0.25">
      <c r="A661" s="172"/>
      <c r="B661" s="172"/>
      <c r="C661" s="172"/>
      <c r="D661" s="171"/>
      <c r="E661" s="171"/>
    </row>
    <row r="662" spans="1:5" x14ac:dyDescent="0.25">
      <c r="A662" s="172"/>
      <c r="B662" s="172"/>
      <c r="C662" s="172"/>
      <c r="D662" s="171"/>
      <c r="E662" s="171"/>
    </row>
    <row r="663" spans="1:5" x14ac:dyDescent="0.25">
      <c r="A663" s="172"/>
      <c r="B663" s="172"/>
      <c r="C663" s="172"/>
      <c r="D663" s="171"/>
      <c r="E663" s="171"/>
    </row>
    <row r="664" spans="1:5" x14ac:dyDescent="0.25">
      <c r="A664" s="172"/>
      <c r="B664" s="172"/>
      <c r="C664" s="172"/>
      <c r="D664" s="171"/>
      <c r="E664" s="171"/>
    </row>
    <row r="665" spans="1:5" x14ac:dyDescent="0.25">
      <c r="A665" s="172"/>
      <c r="B665" s="172"/>
      <c r="C665" s="172"/>
      <c r="D665" s="171"/>
      <c r="E665" s="171"/>
    </row>
    <row r="666" spans="1:5" x14ac:dyDescent="0.25">
      <c r="A666" s="172"/>
      <c r="B666" s="172"/>
      <c r="C666" s="172"/>
      <c r="D666" s="171"/>
      <c r="E666" s="171"/>
    </row>
    <row r="667" spans="1:5" x14ac:dyDescent="0.25">
      <c r="A667" s="172"/>
      <c r="B667" s="172"/>
      <c r="C667" s="172"/>
      <c r="D667" s="171"/>
      <c r="E667" s="171"/>
    </row>
    <row r="668" spans="1:5" x14ac:dyDescent="0.25">
      <c r="A668" s="172"/>
      <c r="B668" s="172"/>
      <c r="C668" s="172"/>
      <c r="D668" s="171"/>
      <c r="E668" s="171"/>
    </row>
    <row r="669" spans="1:5" x14ac:dyDescent="0.25">
      <c r="A669" s="172"/>
      <c r="B669" s="172"/>
      <c r="C669" s="172"/>
      <c r="D669" s="171"/>
      <c r="E669" s="171"/>
    </row>
    <row r="670" spans="1:5" x14ac:dyDescent="0.25">
      <c r="A670" s="172"/>
      <c r="B670" s="172"/>
      <c r="C670" s="172"/>
      <c r="D670" s="171"/>
      <c r="E670" s="171"/>
    </row>
    <row r="671" spans="1:5" x14ac:dyDescent="0.25">
      <c r="A671" s="172"/>
      <c r="B671" s="172"/>
      <c r="C671" s="172"/>
      <c r="D671" s="171"/>
      <c r="E671" s="171"/>
    </row>
    <row r="672" spans="1:5" x14ac:dyDescent="0.25">
      <c r="A672" s="172"/>
      <c r="B672" s="172"/>
      <c r="C672" s="172"/>
      <c r="D672" s="171"/>
      <c r="E672" s="171"/>
    </row>
    <row r="673" spans="1:5" x14ac:dyDescent="0.25">
      <c r="A673" s="172"/>
      <c r="B673" s="172"/>
      <c r="C673" s="172"/>
      <c r="D673" s="171"/>
      <c r="E673" s="171"/>
    </row>
    <row r="674" spans="1:5" x14ac:dyDescent="0.25">
      <c r="A674" s="172"/>
      <c r="B674" s="172"/>
      <c r="C674" s="172"/>
      <c r="D674" s="171"/>
      <c r="E674" s="171"/>
    </row>
    <row r="675" spans="1:5" x14ac:dyDescent="0.25">
      <c r="A675" s="172"/>
      <c r="B675" s="172"/>
      <c r="C675" s="172"/>
      <c r="D675" s="171"/>
      <c r="E675" s="171"/>
    </row>
    <row r="676" spans="1:5" x14ac:dyDescent="0.25">
      <c r="A676" s="172"/>
      <c r="B676" s="172"/>
      <c r="C676" s="172"/>
      <c r="D676" s="171"/>
      <c r="E676" s="171"/>
    </row>
    <row r="677" spans="1:5" x14ac:dyDescent="0.25">
      <c r="A677" s="172"/>
      <c r="B677" s="172"/>
      <c r="C677" s="172"/>
      <c r="D677" s="171"/>
      <c r="E677" s="171"/>
    </row>
    <row r="678" spans="1:5" x14ac:dyDescent="0.25">
      <c r="A678" s="172"/>
      <c r="B678" s="172"/>
      <c r="C678" s="172"/>
      <c r="D678" s="171"/>
      <c r="E678" s="171"/>
    </row>
    <row r="679" spans="1:5" x14ac:dyDescent="0.25">
      <c r="A679" s="172"/>
      <c r="B679" s="172"/>
      <c r="C679" s="172"/>
      <c r="D679" s="171"/>
      <c r="E679" s="171"/>
    </row>
    <row r="680" spans="1:5" x14ac:dyDescent="0.25">
      <c r="A680" s="172"/>
      <c r="B680" s="172"/>
      <c r="C680" s="172"/>
      <c r="D680" s="171"/>
      <c r="E680" s="171"/>
    </row>
    <row r="681" spans="1:5" x14ac:dyDescent="0.25">
      <c r="A681" s="172"/>
      <c r="B681" s="172"/>
      <c r="C681" s="172"/>
      <c r="D681" s="171"/>
      <c r="E681" s="171"/>
    </row>
    <row r="682" spans="1:5" x14ac:dyDescent="0.25">
      <c r="A682" s="172"/>
      <c r="B682" s="172"/>
      <c r="C682" s="172"/>
      <c r="D682" s="171"/>
      <c r="E682" s="171"/>
    </row>
    <row r="683" spans="1:5" x14ac:dyDescent="0.25">
      <c r="A683" s="172"/>
      <c r="B683" s="172"/>
      <c r="C683" s="172"/>
      <c r="D683" s="171"/>
      <c r="E683" s="171"/>
    </row>
    <row r="684" spans="1:5" x14ac:dyDescent="0.25">
      <c r="A684" s="172"/>
      <c r="B684" s="172"/>
      <c r="C684" s="172"/>
      <c r="D684" s="171"/>
      <c r="E684" s="171"/>
    </row>
    <row r="685" spans="1:5" x14ac:dyDescent="0.25">
      <c r="A685" s="172"/>
      <c r="B685" s="172"/>
      <c r="C685" s="172"/>
      <c r="D685" s="171"/>
      <c r="E685" s="171"/>
    </row>
    <row r="686" spans="1:5" x14ac:dyDescent="0.25">
      <c r="A686" s="172"/>
      <c r="B686" s="172"/>
      <c r="C686" s="172"/>
      <c r="D686" s="171"/>
      <c r="E686" s="171"/>
    </row>
    <row r="687" spans="1:5" x14ac:dyDescent="0.25">
      <c r="A687" s="172"/>
      <c r="B687" s="172"/>
      <c r="C687" s="172"/>
      <c r="D687" s="171"/>
      <c r="E687" s="171"/>
    </row>
    <row r="688" spans="1:5" x14ac:dyDescent="0.25">
      <c r="A688" s="172"/>
      <c r="B688" s="172"/>
      <c r="C688" s="172"/>
      <c r="D688" s="171"/>
      <c r="E688" s="171"/>
    </row>
    <row r="689" spans="1:5" x14ac:dyDescent="0.25">
      <c r="A689" s="172"/>
      <c r="B689" s="172"/>
      <c r="C689" s="172"/>
      <c r="D689" s="171"/>
      <c r="E689" s="171"/>
    </row>
    <row r="690" spans="1:5" x14ac:dyDescent="0.25">
      <c r="A690" s="172"/>
      <c r="B690" s="172"/>
      <c r="C690" s="172"/>
      <c r="D690" s="171"/>
      <c r="E690" s="171"/>
    </row>
    <row r="691" spans="1:5" x14ac:dyDescent="0.25">
      <c r="A691" s="172"/>
      <c r="B691" s="172"/>
      <c r="C691" s="172"/>
      <c r="D691" s="171"/>
      <c r="E691" s="171"/>
    </row>
    <row r="692" spans="1:5" x14ac:dyDescent="0.25">
      <c r="A692" s="172"/>
      <c r="B692" s="172"/>
      <c r="C692" s="172"/>
      <c r="D692" s="171"/>
      <c r="E692" s="171"/>
    </row>
    <row r="693" spans="1:5" x14ac:dyDescent="0.25">
      <c r="A693" s="172"/>
      <c r="B693" s="172"/>
      <c r="C693" s="172"/>
      <c r="D693" s="171"/>
      <c r="E693" s="171"/>
    </row>
    <row r="694" spans="1:5" x14ac:dyDescent="0.25">
      <c r="A694" s="172"/>
      <c r="B694" s="172"/>
      <c r="C694" s="172"/>
      <c r="D694" s="171"/>
      <c r="E694" s="171"/>
    </row>
    <row r="695" spans="1:5" x14ac:dyDescent="0.25">
      <c r="A695" s="172"/>
      <c r="B695" s="172"/>
      <c r="C695" s="172"/>
      <c r="D695" s="171"/>
      <c r="E695" s="171"/>
    </row>
    <row r="696" spans="1:5" x14ac:dyDescent="0.25">
      <c r="A696" s="172"/>
      <c r="B696" s="172"/>
      <c r="C696" s="172"/>
      <c r="D696" s="171"/>
      <c r="E696" s="171"/>
    </row>
    <row r="697" spans="1:5" x14ac:dyDescent="0.25">
      <c r="A697" s="172"/>
      <c r="B697" s="172"/>
      <c r="C697" s="172"/>
      <c r="D697" s="171"/>
      <c r="E697" s="171"/>
    </row>
    <row r="698" spans="1:5" x14ac:dyDescent="0.25">
      <c r="A698" s="172"/>
      <c r="B698" s="172"/>
      <c r="C698" s="172"/>
      <c r="D698" s="171"/>
      <c r="E698" s="171"/>
    </row>
    <row r="699" spans="1:5" x14ac:dyDescent="0.25">
      <c r="A699" s="172"/>
      <c r="B699" s="172"/>
      <c r="C699" s="172"/>
      <c r="D699" s="171"/>
      <c r="E699" s="171"/>
    </row>
    <row r="700" spans="1:5" x14ac:dyDescent="0.25">
      <c r="A700" s="172"/>
      <c r="B700" s="172"/>
      <c r="C700" s="172"/>
      <c r="D700" s="171"/>
      <c r="E700" s="171"/>
    </row>
    <row r="701" spans="1:5" x14ac:dyDescent="0.25">
      <c r="A701" s="172"/>
      <c r="B701" s="172"/>
      <c r="C701" s="172"/>
      <c r="D701" s="171"/>
      <c r="E701" s="171"/>
    </row>
    <row r="702" spans="1:5" x14ac:dyDescent="0.25">
      <c r="A702" s="172"/>
      <c r="B702" s="172"/>
      <c r="C702" s="172"/>
      <c r="D702" s="171"/>
      <c r="E702" s="171"/>
    </row>
    <row r="703" spans="1:5" x14ac:dyDescent="0.25">
      <c r="A703" s="172"/>
      <c r="B703" s="172"/>
      <c r="C703" s="172"/>
      <c r="D703" s="171"/>
      <c r="E703" s="171"/>
    </row>
    <row r="704" spans="1:5" x14ac:dyDescent="0.25">
      <c r="A704" s="172"/>
      <c r="B704" s="172"/>
      <c r="C704" s="172"/>
      <c r="D704" s="171"/>
      <c r="E704" s="171"/>
    </row>
    <row r="705" spans="1:5" x14ac:dyDescent="0.25">
      <c r="A705" s="172"/>
      <c r="B705" s="172"/>
      <c r="C705" s="172"/>
      <c r="D705" s="171"/>
      <c r="E705" s="171"/>
    </row>
    <row r="706" spans="1:5" x14ac:dyDescent="0.25">
      <c r="A706" s="172"/>
      <c r="B706" s="172"/>
      <c r="C706" s="172"/>
      <c r="D706" s="171"/>
      <c r="E706" s="171"/>
    </row>
    <row r="707" spans="1:5" x14ac:dyDescent="0.25">
      <c r="A707" s="172"/>
      <c r="B707" s="172"/>
      <c r="C707" s="172"/>
      <c r="D707" s="171"/>
      <c r="E707" s="171"/>
    </row>
    <row r="708" spans="1:5" x14ac:dyDescent="0.25">
      <c r="A708" s="172"/>
      <c r="B708" s="172"/>
      <c r="C708" s="172"/>
      <c r="D708" s="171"/>
      <c r="E708" s="171"/>
    </row>
    <row r="709" spans="1:5" x14ac:dyDescent="0.25">
      <c r="A709" s="172"/>
      <c r="B709" s="172"/>
      <c r="C709" s="172"/>
      <c r="D709" s="171"/>
      <c r="E709" s="171"/>
    </row>
    <row r="710" spans="1:5" x14ac:dyDescent="0.25">
      <c r="A710" s="172"/>
      <c r="B710" s="172"/>
      <c r="C710" s="172"/>
      <c r="D710" s="171"/>
      <c r="E710" s="171"/>
    </row>
    <row r="711" spans="1:5" x14ac:dyDescent="0.25">
      <c r="A711" s="172"/>
      <c r="B711" s="172"/>
      <c r="C711" s="172"/>
      <c r="D711" s="171"/>
      <c r="E711" s="171"/>
    </row>
    <row r="712" spans="1:5" x14ac:dyDescent="0.25">
      <c r="A712" s="172"/>
      <c r="B712" s="172"/>
      <c r="C712" s="172"/>
      <c r="D712" s="171"/>
      <c r="E712" s="171"/>
    </row>
    <row r="713" spans="1:5" x14ac:dyDescent="0.25">
      <c r="A713" s="172"/>
      <c r="B713" s="172"/>
      <c r="C713" s="172"/>
      <c r="D713" s="171"/>
      <c r="E713" s="171"/>
    </row>
    <row r="714" spans="1:5" x14ac:dyDescent="0.25">
      <c r="A714" s="172"/>
      <c r="B714" s="172"/>
      <c r="C714" s="172"/>
      <c r="D714" s="171"/>
      <c r="E714" s="171"/>
    </row>
    <row r="715" spans="1:5" x14ac:dyDescent="0.25">
      <c r="A715" s="172"/>
      <c r="B715" s="172"/>
      <c r="C715" s="172"/>
      <c r="D715" s="171"/>
      <c r="E715" s="171"/>
    </row>
    <row r="716" spans="1:5" x14ac:dyDescent="0.25">
      <c r="A716" s="172"/>
      <c r="B716" s="172"/>
      <c r="C716" s="172"/>
      <c r="D716" s="171"/>
      <c r="E716" s="171"/>
    </row>
    <row r="717" spans="1:5" x14ac:dyDescent="0.25">
      <c r="A717" s="172"/>
      <c r="B717" s="172"/>
      <c r="C717" s="172"/>
      <c r="D717" s="171"/>
      <c r="E717" s="171"/>
    </row>
    <row r="718" spans="1:5" x14ac:dyDescent="0.25">
      <c r="A718" s="172"/>
      <c r="B718" s="172"/>
      <c r="C718" s="172"/>
      <c r="D718" s="171"/>
      <c r="E718" s="171"/>
    </row>
    <row r="719" spans="1:5" x14ac:dyDescent="0.25">
      <c r="A719" s="172"/>
      <c r="B719" s="172"/>
      <c r="C719" s="172"/>
      <c r="D719" s="171"/>
      <c r="E719" s="171"/>
    </row>
    <row r="720" spans="1:5" x14ac:dyDescent="0.25">
      <c r="A720" s="172"/>
      <c r="B720" s="172"/>
      <c r="C720" s="172"/>
      <c r="D720" s="171"/>
      <c r="E720" s="171"/>
    </row>
    <row r="721" spans="1:5" x14ac:dyDescent="0.25">
      <c r="A721" s="172"/>
      <c r="B721" s="172"/>
      <c r="C721" s="172"/>
      <c r="D721" s="171"/>
      <c r="E721" s="171"/>
    </row>
    <row r="722" spans="1:5" x14ac:dyDescent="0.25">
      <c r="A722" s="172"/>
      <c r="B722" s="172"/>
      <c r="C722" s="172"/>
      <c r="D722" s="171"/>
      <c r="E722" s="171"/>
    </row>
    <row r="723" spans="1:5" x14ac:dyDescent="0.25">
      <c r="A723" s="172"/>
      <c r="B723" s="172"/>
      <c r="C723" s="172"/>
      <c r="D723" s="171"/>
      <c r="E723" s="171"/>
    </row>
    <row r="724" spans="1:5" x14ac:dyDescent="0.25">
      <c r="A724" s="172"/>
      <c r="B724" s="172"/>
      <c r="C724" s="172"/>
      <c r="D724" s="171"/>
      <c r="E724" s="171"/>
    </row>
    <row r="725" spans="1:5" x14ac:dyDescent="0.25">
      <c r="A725" s="172"/>
      <c r="B725" s="172"/>
      <c r="C725" s="172"/>
      <c r="D725" s="171"/>
      <c r="E725" s="171"/>
    </row>
    <row r="726" spans="1:5" x14ac:dyDescent="0.25">
      <c r="A726" s="172"/>
      <c r="B726" s="172"/>
      <c r="C726" s="172"/>
      <c r="D726" s="171"/>
      <c r="E726" s="171"/>
    </row>
    <row r="727" spans="1:5" x14ac:dyDescent="0.25">
      <c r="A727" s="172"/>
      <c r="B727" s="172"/>
      <c r="C727" s="172"/>
      <c r="D727" s="171"/>
      <c r="E727" s="171"/>
    </row>
    <row r="728" spans="1:5" x14ac:dyDescent="0.25">
      <c r="A728" s="172"/>
      <c r="B728" s="172"/>
      <c r="C728" s="172"/>
      <c r="D728" s="171"/>
      <c r="E728" s="171"/>
    </row>
    <row r="729" spans="1:5" x14ac:dyDescent="0.25">
      <c r="A729" s="172"/>
      <c r="B729" s="172"/>
      <c r="C729" s="172"/>
      <c r="D729" s="171"/>
      <c r="E729" s="171"/>
    </row>
    <row r="730" spans="1:5" x14ac:dyDescent="0.25">
      <c r="A730" s="172"/>
      <c r="B730" s="172"/>
      <c r="C730" s="172"/>
      <c r="D730" s="171"/>
      <c r="E730" s="171"/>
    </row>
    <row r="731" spans="1:5" x14ac:dyDescent="0.25">
      <c r="A731" s="172"/>
      <c r="B731" s="172"/>
      <c r="C731" s="172"/>
      <c r="D731" s="171"/>
      <c r="E731" s="171"/>
    </row>
    <row r="732" spans="1:5" x14ac:dyDescent="0.25">
      <c r="A732" s="172"/>
      <c r="B732" s="172"/>
      <c r="C732" s="172"/>
      <c r="D732" s="171"/>
      <c r="E732" s="171"/>
    </row>
    <row r="733" spans="1:5" x14ac:dyDescent="0.25">
      <c r="A733" s="172"/>
      <c r="B733" s="172"/>
      <c r="C733" s="172"/>
      <c r="D733" s="171"/>
      <c r="E733" s="171"/>
    </row>
    <row r="734" spans="1:5" x14ac:dyDescent="0.25">
      <c r="A734" s="172"/>
      <c r="B734" s="172"/>
      <c r="C734" s="172"/>
      <c r="D734" s="171"/>
      <c r="E734" s="171"/>
    </row>
    <row r="735" spans="1:5" x14ac:dyDescent="0.25">
      <c r="A735" s="172"/>
      <c r="B735" s="172"/>
      <c r="C735" s="172"/>
      <c r="D735" s="171"/>
      <c r="E735" s="171"/>
    </row>
    <row r="736" spans="1:5" x14ac:dyDescent="0.25">
      <c r="A736" s="172"/>
      <c r="B736" s="172"/>
      <c r="C736" s="172"/>
      <c r="D736" s="171"/>
      <c r="E736" s="171"/>
    </row>
    <row r="737" spans="1:5" x14ac:dyDescent="0.25">
      <c r="A737" s="172"/>
      <c r="B737" s="172"/>
      <c r="C737" s="172"/>
      <c r="D737" s="171"/>
      <c r="E737" s="171"/>
    </row>
    <row r="738" spans="1:5" x14ac:dyDescent="0.25">
      <c r="A738" s="172"/>
      <c r="B738" s="172"/>
      <c r="C738" s="172"/>
      <c r="D738" s="171"/>
      <c r="E738" s="171"/>
    </row>
    <row r="739" spans="1:5" x14ac:dyDescent="0.25">
      <c r="A739" s="172"/>
      <c r="B739" s="172"/>
      <c r="C739" s="172"/>
      <c r="D739" s="171"/>
      <c r="E739" s="171"/>
    </row>
    <row r="740" spans="1:5" x14ac:dyDescent="0.25">
      <c r="A740" s="172"/>
      <c r="B740" s="172"/>
      <c r="C740" s="172"/>
      <c r="D740" s="171"/>
      <c r="E740" s="171"/>
    </row>
    <row r="741" spans="1:5" x14ac:dyDescent="0.25">
      <c r="A741" s="172"/>
      <c r="B741" s="172"/>
      <c r="C741" s="172"/>
      <c r="D741" s="171"/>
      <c r="E741" s="171"/>
    </row>
    <row r="742" spans="1:5" x14ac:dyDescent="0.25">
      <c r="A742" s="172"/>
      <c r="B742" s="172"/>
      <c r="C742" s="172"/>
      <c r="D742" s="171"/>
      <c r="E742" s="171"/>
    </row>
    <row r="743" spans="1:5" x14ac:dyDescent="0.25">
      <c r="A743" s="172"/>
      <c r="B743" s="172"/>
      <c r="C743" s="172"/>
      <c r="D743" s="171"/>
      <c r="E743" s="171"/>
    </row>
    <row r="744" spans="1:5" x14ac:dyDescent="0.25">
      <c r="A744" s="172"/>
      <c r="B744" s="172"/>
      <c r="C744" s="172"/>
      <c r="D744" s="171"/>
      <c r="E744" s="171"/>
    </row>
    <row r="745" spans="1:5" x14ac:dyDescent="0.25">
      <c r="A745" s="172"/>
      <c r="B745" s="172"/>
      <c r="C745" s="172"/>
      <c r="D745" s="171"/>
      <c r="E745" s="171"/>
    </row>
    <row r="746" spans="1:5" x14ac:dyDescent="0.25">
      <c r="A746" s="172"/>
      <c r="B746" s="172"/>
      <c r="C746" s="172"/>
      <c r="D746" s="171"/>
      <c r="E746" s="171"/>
    </row>
    <row r="747" spans="1:5" x14ac:dyDescent="0.25">
      <c r="A747" s="172"/>
      <c r="B747" s="172"/>
      <c r="C747" s="172"/>
      <c r="D747" s="171"/>
      <c r="E747" s="171"/>
    </row>
    <row r="748" spans="1:5" x14ac:dyDescent="0.25">
      <c r="A748" s="172"/>
      <c r="B748" s="172"/>
      <c r="C748" s="172"/>
      <c r="D748" s="171"/>
      <c r="E748" s="171"/>
    </row>
    <row r="749" spans="1:5" x14ac:dyDescent="0.25">
      <c r="A749" s="172"/>
      <c r="B749" s="172"/>
      <c r="C749" s="172"/>
      <c r="D749" s="171"/>
      <c r="E749" s="171"/>
    </row>
    <row r="750" spans="1:5" x14ac:dyDescent="0.25">
      <c r="A750" s="172"/>
      <c r="B750" s="172"/>
      <c r="C750" s="172"/>
      <c r="D750" s="171"/>
      <c r="E750" s="171"/>
    </row>
    <row r="751" spans="1:5" x14ac:dyDescent="0.25">
      <c r="A751" s="172"/>
      <c r="B751" s="172"/>
      <c r="C751" s="172"/>
      <c r="D751" s="171"/>
      <c r="E751" s="171"/>
    </row>
    <row r="752" spans="1:5" x14ac:dyDescent="0.25">
      <c r="A752" s="172"/>
      <c r="B752" s="172"/>
      <c r="C752" s="172"/>
      <c r="D752" s="171"/>
      <c r="E752" s="171"/>
    </row>
    <row r="753" spans="1:5" x14ac:dyDescent="0.25">
      <c r="A753" s="172"/>
      <c r="B753" s="172"/>
      <c r="C753" s="172"/>
      <c r="D753" s="171"/>
      <c r="E753" s="171"/>
    </row>
    <row r="754" spans="1:5" x14ac:dyDescent="0.25">
      <c r="A754" s="172"/>
      <c r="B754" s="172"/>
      <c r="C754" s="172"/>
      <c r="D754" s="171"/>
      <c r="E754" s="171"/>
    </row>
    <row r="755" spans="1:5" x14ac:dyDescent="0.25">
      <c r="A755" s="172"/>
      <c r="B755" s="172"/>
      <c r="C755" s="172"/>
      <c r="D755" s="171"/>
      <c r="E755" s="171"/>
    </row>
    <row r="756" spans="1:5" x14ac:dyDescent="0.25">
      <c r="A756" s="172"/>
      <c r="B756" s="172"/>
      <c r="C756" s="172"/>
      <c r="D756" s="171"/>
      <c r="E756" s="171"/>
    </row>
    <row r="757" spans="1:5" x14ac:dyDescent="0.25">
      <c r="A757" s="172"/>
      <c r="B757" s="172"/>
      <c r="C757" s="172"/>
      <c r="D757" s="171"/>
      <c r="E757" s="171"/>
    </row>
    <row r="758" spans="1:5" x14ac:dyDescent="0.25">
      <c r="A758" s="172"/>
      <c r="B758" s="172"/>
      <c r="C758" s="172"/>
      <c r="D758" s="171"/>
      <c r="E758" s="171"/>
    </row>
    <row r="759" spans="1:5" x14ac:dyDescent="0.25">
      <c r="A759" s="172"/>
      <c r="B759" s="172"/>
      <c r="C759" s="172"/>
      <c r="D759" s="171"/>
      <c r="E759" s="171"/>
    </row>
    <row r="760" spans="1:5" x14ac:dyDescent="0.25">
      <c r="A760" s="172"/>
      <c r="B760" s="172"/>
      <c r="C760" s="172"/>
      <c r="D760" s="171"/>
      <c r="E760" s="171"/>
    </row>
    <row r="761" spans="1:5" x14ac:dyDescent="0.25">
      <c r="A761" s="172"/>
      <c r="B761" s="172"/>
      <c r="C761" s="172"/>
      <c r="D761" s="171"/>
      <c r="E761" s="171"/>
    </row>
    <row r="762" spans="1:5" x14ac:dyDescent="0.25">
      <c r="A762" s="172"/>
      <c r="B762" s="172"/>
      <c r="C762" s="172"/>
      <c r="D762" s="171"/>
      <c r="E762" s="171"/>
    </row>
    <row r="763" spans="1:5" x14ac:dyDescent="0.25">
      <c r="A763" s="172"/>
      <c r="B763" s="172"/>
      <c r="C763" s="172"/>
      <c r="D763" s="171"/>
      <c r="E763" s="171"/>
    </row>
    <row r="764" spans="1:5" x14ac:dyDescent="0.25">
      <c r="A764" s="172"/>
      <c r="B764" s="172"/>
      <c r="C764" s="172"/>
      <c r="D764" s="171"/>
      <c r="E764" s="171"/>
    </row>
    <row r="765" spans="1:5" x14ac:dyDescent="0.25">
      <c r="A765" s="172"/>
      <c r="B765" s="172"/>
      <c r="C765" s="172"/>
      <c r="D765" s="171"/>
      <c r="E765" s="171"/>
    </row>
    <row r="766" spans="1:5" x14ac:dyDescent="0.25">
      <c r="A766" s="172"/>
      <c r="B766" s="172"/>
      <c r="C766" s="172"/>
      <c r="D766" s="171"/>
      <c r="E766" s="171"/>
    </row>
    <row r="767" spans="1:5" x14ac:dyDescent="0.25">
      <c r="A767" s="172"/>
      <c r="B767" s="172"/>
      <c r="C767" s="172"/>
      <c r="D767" s="171"/>
      <c r="E767" s="171"/>
    </row>
    <row r="768" spans="1:5" x14ac:dyDescent="0.25">
      <c r="A768" s="172"/>
      <c r="B768" s="172"/>
      <c r="C768" s="172"/>
      <c r="D768" s="171"/>
      <c r="E768" s="171"/>
    </row>
    <row r="769" spans="1:5" x14ac:dyDescent="0.25">
      <c r="A769" s="172"/>
      <c r="B769" s="172"/>
      <c r="C769" s="172"/>
      <c r="D769" s="171"/>
      <c r="E769" s="171"/>
    </row>
    <row r="770" spans="1:5" x14ac:dyDescent="0.25">
      <c r="A770" s="172"/>
      <c r="B770" s="172"/>
      <c r="C770" s="172"/>
      <c r="D770" s="171"/>
      <c r="E770" s="171"/>
    </row>
    <row r="771" spans="1:5" x14ac:dyDescent="0.25">
      <c r="A771" s="172"/>
      <c r="B771" s="172"/>
      <c r="C771" s="172"/>
      <c r="D771" s="171"/>
      <c r="E771" s="171"/>
    </row>
    <row r="772" spans="1:5" x14ac:dyDescent="0.25">
      <c r="A772" s="172"/>
      <c r="B772" s="172"/>
      <c r="C772" s="172"/>
      <c r="D772" s="171"/>
      <c r="E772" s="171"/>
    </row>
    <row r="773" spans="1:5" x14ac:dyDescent="0.25">
      <c r="A773" s="172"/>
      <c r="B773" s="172"/>
      <c r="C773" s="172"/>
      <c r="D773" s="171"/>
      <c r="E773" s="171"/>
    </row>
    <row r="774" spans="1:5" x14ac:dyDescent="0.25">
      <c r="A774" s="172"/>
      <c r="B774" s="172"/>
      <c r="C774" s="172"/>
      <c r="D774" s="171"/>
      <c r="E774" s="171"/>
    </row>
    <row r="775" spans="1:5" x14ac:dyDescent="0.25">
      <c r="A775" s="172"/>
      <c r="B775" s="172"/>
      <c r="C775" s="172"/>
      <c r="D775" s="171"/>
      <c r="E775" s="171"/>
    </row>
    <row r="776" spans="1:5" x14ac:dyDescent="0.25">
      <c r="A776" s="172"/>
      <c r="B776" s="172"/>
      <c r="C776" s="172"/>
      <c r="D776" s="171"/>
      <c r="E776" s="171"/>
    </row>
    <row r="777" spans="1:5" x14ac:dyDescent="0.25">
      <c r="A777" s="172"/>
      <c r="B777" s="172"/>
      <c r="C777" s="172"/>
      <c r="D777" s="171"/>
      <c r="E777" s="171"/>
    </row>
    <row r="778" spans="1:5" x14ac:dyDescent="0.25">
      <c r="A778" s="172"/>
      <c r="B778" s="172"/>
      <c r="C778" s="172"/>
      <c r="D778" s="171"/>
      <c r="E778" s="171"/>
    </row>
    <row r="779" spans="1:5" x14ac:dyDescent="0.25">
      <c r="A779" s="172"/>
      <c r="B779" s="172"/>
      <c r="C779" s="172"/>
      <c r="D779" s="171"/>
      <c r="E779" s="171"/>
    </row>
    <row r="780" spans="1:5" x14ac:dyDescent="0.25">
      <c r="A780" s="172"/>
      <c r="B780" s="172"/>
      <c r="C780" s="172"/>
      <c r="D780" s="171"/>
      <c r="E780" s="171"/>
    </row>
    <row r="781" spans="1:5" x14ac:dyDescent="0.25">
      <c r="A781" s="172"/>
      <c r="B781" s="172"/>
      <c r="C781" s="172"/>
      <c r="D781" s="171"/>
      <c r="E781" s="171"/>
    </row>
    <row r="782" spans="1:5" x14ac:dyDescent="0.25">
      <c r="A782" s="172"/>
      <c r="B782" s="172"/>
      <c r="C782" s="172"/>
      <c r="D782" s="171"/>
      <c r="E782" s="171"/>
    </row>
    <row r="783" spans="1:5" x14ac:dyDescent="0.25">
      <c r="A783" s="172"/>
      <c r="B783" s="172"/>
      <c r="C783" s="172"/>
      <c r="D783" s="171"/>
      <c r="E783" s="171"/>
    </row>
    <row r="784" spans="1:5" x14ac:dyDescent="0.25">
      <c r="A784" s="172"/>
      <c r="B784" s="172"/>
      <c r="C784" s="172"/>
      <c r="D784" s="171"/>
      <c r="E784" s="171"/>
    </row>
    <row r="785" spans="1:5" x14ac:dyDescent="0.25">
      <c r="A785" s="172"/>
      <c r="B785" s="172"/>
      <c r="C785" s="172"/>
      <c r="D785" s="171"/>
      <c r="E785" s="171"/>
    </row>
    <row r="786" spans="1:5" x14ac:dyDescent="0.25">
      <c r="A786" s="172"/>
      <c r="B786" s="172"/>
      <c r="C786" s="172"/>
      <c r="D786" s="171"/>
      <c r="E786" s="171"/>
    </row>
    <row r="787" spans="1:5" x14ac:dyDescent="0.25">
      <c r="A787" s="172"/>
      <c r="B787" s="172"/>
      <c r="C787" s="172"/>
      <c r="D787" s="171"/>
      <c r="E787" s="171"/>
    </row>
    <row r="788" spans="1:5" x14ac:dyDescent="0.25">
      <c r="A788" s="172"/>
      <c r="B788" s="172"/>
      <c r="C788" s="172"/>
      <c r="D788" s="171"/>
      <c r="E788" s="171"/>
    </row>
    <row r="789" spans="1:5" x14ac:dyDescent="0.25">
      <c r="A789" s="172"/>
      <c r="B789" s="172"/>
      <c r="C789" s="172"/>
      <c r="D789" s="171"/>
      <c r="E789" s="171"/>
    </row>
    <row r="790" spans="1:5" x14ac:dyDescent="0.25">
      <c r="A790" s="172"/>
      <c r="B790" s="172"/>
      <c r="C790" s="172"/>
      <c r="D790" s="171"/>
      <c r="E790" s="171"/>
    </row>
    <row r="791" spans="1:5" x14ac:dyDescent="0.25">
      <c r="A791" s="172"/>
      <c r="B791" s="172"/>
      <c r="C791" s="172"/>
      <c r="D791" s="171"/>
      <c r="E791" s="171"/>
    </row>
    <row r="792" spans="1:5" x14ac:dyDescent="0.25">
      <c r="A792" s="172"/>
      <c r="B792" s="172"/>
      <c r="C792" s="172"/>
      <c r="D792" s="171"/>
      <c r="E792" s="171"/>
    </row>
    <row r="793" spans="1:5" x14ac:dyDescent="0.25">
      <c r="A793" s="172"/>
      <c r="B793" s="172"/>
      <c r="C793" s="172"/>
      <c r="D793" s="171"/>
      <c r="E793" s="171"/>
    </row>
    <row r="794" spans="1:5" x14ac:dyDescent="0.25">
      <c r="A794" s="172"/>
      <c r="B794" s="172"/>
      <c r="C794" s="172"/>
      <c r="D794" s="171"/>
      <c r="E794" s="171"/>
    </row>
    <row r="795" spans="1:5" x14ac:dyDescent="0.25">
      <c r="A795" s="172"/>
      <c r="B795" s="172"/>
      <c r="C795" s="172"/>
      <c r="D795" s="171"/>
      <c r="E795" s="171"/>
    </row>
    <row r="796" spans="1:5" x14ac:dyDescent="0.25">
      <c r="A796" s="172"/>
      <c r="B796" s="172"/>
      <c r="C796" s="172"/>
      <c r="D796" s="171"/>
      <c r="E796" s="171"/>
    </row>
    <row r="797" spans="1:5" x14ac:dyDescent="0.25">
      <c r="A797" s="172"/>
      <c r="B797" s="172"/>
      <c r="C797" s="172"/>
      <c r="D797" s="171"/>
      <c r="E797" s="171"/>
    </row>
    <row r="798" spans="1:5" x14ac:dyDescent="0.25">
      <c r="A798" s="172"/>
      <c r="B798" s="172"/>
      <c r="C798" s="172"/>
      <c r="D798" s="171"/>
      <c r="E798" s="171"/>
    </row>
    <row r="799" spans="1:5" x14ac:dyDescent="0.25">
      <c r="A799" s="172"/>
      <c r="B799" s="172"/>
      <c r="C799" s="172"/>
      <c r="D799" s="171"/>
      <c r="E799" s="171"/>
    </row>
    <row r="800" spans="1:5" x14ac:dyDescent="0.25">
      <c r="A800" s="172"/>
      <c r="B800" s="172"/>
      <c r="C800" s="172"/>
      <c r="D800" s="171"/>
      <c r="E800" s="171"/>
    </row>
    <row r="801" spans="1:5" x14ac:dyDescent="0.25">
      <c r="A801" s="172"/>
      <c r="B801" s="172"/>
      <c r="C801" s="172"/>
      <c r="D801" s="171"/>
      <c r="E801" s="171"/>
    </row>
    <row r="802" spans="1:5" x14ac:dyDescent="0.25">
      <c r="A802" s="172"/>
      <c r="B802" s="172"/>
      <c r="C802" s="172"/>
      <c r="D802" s="171"/>
      <c r="E802" s="171"/>
    </row>
    <row r="803" spans="1:5" x14ac:dyDescent="0.25">
      <c r="A803" s="172"/>
      <c r="B803" s="172"/>
      <c r="C803" s="172"/>
      <c r="D803" s="171"/>
      <c r="E803" s="171"/>
    </row>
    <row r="804" spans="1:5" x14ac:dyDescent="0.25">
      <c r="A804" s="172"/>
      <c r="B804" s="172"/>
      <c r="C804" s="172"/>
      <c r="D804" s="171"/>
      <c r="E804" s="171"/>
    </row>
    <row r="805" spans="1:5" x14ac:dyDescent="0.25">
      <c r="A805" s="172"/>
      <c r="B805" s="172"/>
      <c r="C805" s="172"/>
      <c r="D805" s="171"/>
      <c r="E805" s="171"/>
    </row>
    <row r="806" spans="1:5" x14ac:dyDescent="0.25">
      <c r="A806" s="172"/>
      <c r="B806" s="172"/>
      <c r="C806" s="172"/>
      <c r="D806" s="171"/>
      <c r="E806" s="171"/>
    </row>
    <row r="807" spans="1:5" x14ac:dyDescent="0.25">
      <c r="A807" s="172"/>
      <c r="B807" s="172"/>
      <c r="C807" s="172"/>
      <c r="D807" s="171"/>
      <c r="E807" s="171"/>
    </row>
    <row r="808" spans="1:5" x14ac:dyDescent="0.25">
      <c r="A808" s="172"/>
      <c r="B808" s="172"/>
      <c r="C808" s="172"/>
      <c r="D808" s="171"/>
      <c r="E808" s="171"/>
    </row>
    <row r="809" spans="1:5" x14ac:dyDescent="0.25">
      <c r="A809" s="172"/>
      <c r="B809" s="172"/>
      <c r="C809" s="172"/>
      <c r="D809" s="171"/>
      <c r="E809" s="171"/>
    </row>
    <row r="810" spans="1:5" x14ac:dyDescent="0.25">
      <c r="A810" s="172"/>
      <c r="B810" s="172"/>
      <c r="C810" s="172"/>
      <c r="D810" s="171"/>
      <c r="E810" s="171"/>
    </row>
    <row r="811" spans="1:5" x14ac:dyDescent="0.25">
      <c r="A811" s="172"/>
      <c r="B811" s="172"/>
      <c r="C811" s="172"/>
      <c r="D811" s="171"/>
      <c r="E811" s="171"/>
    </row>
    <row r="812" spans="1:5" x14ac:dyDescent="0.25">
      <c r="A812" s="172"/>
      <c r="B812" s="172"/>
      <c r="C812" s="172"/>
      <c r="D812" s="171"/>
      <c r="E812" s="171"/>
    </row>
    <row r="813" spans="1:5" x14ac:dyDescent="0.25">
      <c r="A813" s="172"/>
      <c r="B813" s="172"/>
      <c r="C813" s="172"/>
      <c r="D813" s="171"/>
      <c r="E813" s="171"/>
    </row>
    <row r="814" spans="1:5" x14ac:dyDescent="0.25">
      <c r="A814" s="172"/>
      <c r="B814" s="172"/>
      <c r="C814" s="172"/>
      <c r="D814" s="171"/>
      <c r="E814" s="171"/>
    </row>
    <row r="815" spans="1:5" x14ac:dyDescent="0.25">
      <c r="A815" s="172"/>
      <c r="B815" s="172"/>
      <c r="C815" s="172"/>
      <c r="D815" s="171"/>
      <c r="E815" s="171"/>
    </row>
    <row r="816" spans="1:5" x14ac:dyDescent="0.25">
      <c r="A816" s="172"/>
      <c r="B816" s="172"/>
      <c r="C816" s="172"/>
      <c r="D816" s="171"/>
      <c r="E816" s="171"/>
    </row>
    <row r="817" spans="1:5" x14ac:dyDescent="0.25">
      <c r="A817" s="172"/>
      <c r="B817" s="172"/>
      <c r="C817" s="172"/>
      <c r="D817" s="171"/>
      <c r="E817" s="171"/>
    </row>
    <row r="818" spans="1:5" x14ac:dyDescent="0.25">
      <c r="A818" s="172"/>
      <c r="B818" s="172"/>
      <c r="C818" s="172"/>
      <c r="D818" s="171"/>
      <c r="E818" s="171"/>
    </row>
    <row r="819" spans="1:5" x14ac:dyDescent="0.25">
      <c r="A819" s="172"/>
      <c r="B819" s="172"/>
      <c r="C819" s="172"/>
      <c r="D819" s="171"/>
      <c r="E819" s="171"/>
    </row>
    <row r="820" spans="1:5" x14ac:dyDescent="0.25">
      <c r="A820" s="172"/>
      <c r="B820" s="172"/>
      <c r="C820" s="172"/>
      <c r="D820" s="171"/>
      <c r="E820" s="171"/>
    </row>
    <row r="821" spans="1:5" x14ac:dyDescent="0.25">
      <c r="A821" s="172"/>
      <c r="B821" s="172"/>
      <c r="C821" s="172"/>
      <c r="D821" s="171"/>
      <c r="E821" s="171"/>
    </row>
    <row r="822" spans="1:5" x14ac:dyDescent="0.25">
      <c r="A822" s="172"/>
      <c r="B822" s="172"/>
      <c r="C822" s="172"/>
      <c r="D822" s="171"/>
      <c r="E822" s="171"/>
    </row>
    <row r="823" spans="1:5" x14ac:dyDescent="0.25">
      <c r="A823" s="172"/>
      <c r="B823" s="172"/>
      <c r="C823" s="172"/>
      <c r="D823" s="171"/>
      <c r="E823" s="171"/>
    </row>
    <row r="824" spans="1:5" x14ac:dyDescent="0.25">
      <c r="A824" s="172"/>
      <c r="B824" s="172"/>
      <c r="C824" s="172"/>
      <c r="D824" s="171"/>
      <c r="E824" s="171"/>
    </row>
    <row r="825" spans="1:5" x14ac:dyDescent="0.25">
      <c r="A825" s="172"/>
      <c r="B825" s="172"/>
      <c r="C825" s="172"/>
      <c r="D825" s="171"/>
      <c r="E825" s="171"/>
    </row>
    <row r="826" spans="1:5" x14ac:dyDescent="0.25">
      <c r="A826" s="172"/>
      <c r="B826" s="172"/>
      <c r="C826" s="172"/>
      <c r="D826" s="171"/>
      <c r="E826" s="171"/>
    </row>
    <row r="827" spans="1:5" x14ac:dyDescent="0.25">
      <c r="A827" s="172"/>
      <c r="B827" s="172"/>
      <c r="C827" s="172"/>
      <c r="D827" s="171"/>
      <c r="E827" s="171"/>
    </row>
    <row r="828" spans="1:5" x14ac:dyDescent="0.25">
      <c r="A828" s="172"/>
      <c r="B828" s="172"/>
      <c r="C828" s="172"/>
      <c r="D828" s="171"/>
      <c r="E828" s="171"/>
    </row>
    <row r="829" spans="1:5" x14ac:dyDescent="0.25">
      <c r="A829" s="172"/>
      <c r="B829" s="172"/>
      <c r="C829" s="172"/>
      <c r="D829" s="171"/>
      <c r="E829" s="171"/>
    </row>
    <row r="830" spans="1:5" x14ac:dyDescent="0.25">
      <c r="A830" s="172"/>
      <c r="B830" s="172"/>
      <c r="C830" s="172"/>
      <c r="D830" s="171"/>
      <c r="E830" s="171"/>
    </row>
    <row r="831" spans="1:5" x14ac:dyDescent="0.25">
      <c r="A831" s="172"/>
      <c r="B831" s="172"/>
      <c r="C831" s="172"/>
      <c r="D831" s="171"/>
      <c r="E831" s="171"/>
    </row>
    <row r="832" spans="1:5" x14ac:dyDescent="0.25">
      <c r="A832" s="172"/>
      <c r="B832" s="172"/>
      <c r="C832" s="172"/>
      <c r="D832" s="171"/>
      <c r="E832" s="171"/>
    </row>
    <row r="833" spans="1:5" x14ac:dyDescent="0.25">
      <c r="A833" s="172"/>
      <c r="B833" s="172"/>
      <c r="C833" s="172"/>
      <c r="D833" s="171"/>
      <c r="E833" s="171"/>
    </row>
    <row r="834" spans="1:5" x14ac:dyDescent="0.25">
      <c r="A834" s="172"/>
      <c r="B834" s="172"/>
      <c r="C834" s="172"/>
      <c r="D834" s="171"/>
      <c r="E834" s="171"/>
    </row>
    <row r="835" spans="1:5" x14ac:dyDescent="0.25">
      <c r="A835" s="172"/>
      <c r="B835" s="172"/>
      <c r="C835" s="172"/>
      <c r="D835" s="171"/>
      <c r="E835" s="171"/>
    </row>
    <row r="836" spans="1:5" x14ac:dyDescent="0.25">
      <c r="A836" s="172"/>
      <c r="B836" s="172"/>
      <c r="C836" s="172"/>
      <c r="D836" s="171"/>
      <c r="E836" s="171"/>
    </row>
    <row r="837" spans="1:5" x14ac:dyDescent="0.25">
      <c r="A837" s="172"/>
      <c r="B837" s="172"/>
      <c r="C837" s="172"/>
      <c r="D837" s="171"/>
      <c r="E837" s="171"/>
    </row>
    <row r="838" spans="1:5" x14ac:dyDescent="0.25">
      <c r="A838" s="172"/>
      <c r="B838" s="172"/>
      <c r="C838" s="172"/>
      <c r="D838" s="171"/>
      <c r="E838" s="171"/>
    </row>
    <row r="839" spans="1:5" x14ac:dyDescent="0.25">
      <c r="A839" s="172"/>
      <c r="B839" s="172"/>
      <c r="C839" s="172"/>
      <c r="D839" s="171"/>
      <c r="E839" s="171"/>
    </row>
    <row r="840" spans="1:5" x14ac:dyDescent="0.25">
      <c r="A840" s="172"/>
      <c r="B840" s="172"/>
      <c r="C840" s="172"/>
      <c r="D840" s="171"/>
      <c r="E840" s="171"/>
    </row>
    <row r="841" spans="1:5" x14ac:dyDescent="0.25">
      <c r="A841" s="172"/>
      <c r="B841" s="172"/>
      <c r="C841" s="172"/>
      <c r="D841" s="171"/>
      <c r="E841" s="171"/>
    </row>
    <row r="842" spans="1:5" x14ac:dyDescent="0.25">
      <c r="A842" s="172"/>
      <c r="B842" s="172"/>
      <c r="C842" s="172"/>
      <c r="D842" s="171"/>
      <c r="E842" s="171"/>
    </row>
    <row r="843" spans="1:5" x14ac:dyDescent="0.25">
      <c r="A843" s="172"/>
      <c r="B843" s="172"/>
      <c r="C843" s="172"/>
      <c r="D843" s="171"/>
      <c r="E843" s="171"/>
    </row>
    <row r="844" spans="1:5" x14ac:dyDescent="0.25">
      <c r="A844" s="172"/>
      <c r="B844" s="172"/>
      <c r="C844" s="172"/>
      <c r="D844" s="171"/>
      <c r="E844" s="171"/>
    </row>
    <row r="845" spans="1:5" x14ac:dyDescent="0.25">
      <c r="A845" s="172"/>
      <c r="B845" s="172"/>
      <c r="C845" s="172"/>
      <c r="D845" s="171"/>
      <c r="E845" s="171"/>
    </row>
    <row r="846" spans="1:5" x14ac:dyDescent="0.25">
      <c r="A846" s="172"/>
      <c r="B846" s="172"/>
      <c r="C846" s="172"/>
      <c r="D846" s="171"/>
      <c r="E846" s="171"/>
    </row>
    <row r="847" spans="1:5" x14ac:dyDescent="0.25">
      <c r="A847" s="172"/>
      <c r="B847" s="172"/>
      <c r="C847" s="172"/>
      <c r="D847" s="171"/>
      <c r="E847" s="171"/>
    </row>
    <row r="848" spans="1:5" x14ac:dyDescent="0.25">
      <c r="A848" s="172"/>
      <c r="B848" s="172"/>
      <c r="C848" s="172"/>
      <c r="D848" s="171"/>
      <c r="E848" s="171"/>
    </row>
    <row r="849" spans="1:5" x14ac:dyDescent="0.25">
      <c r="A849" s="172"/>
      <c r="B849" s="172"/>
      <c r="C849" s="172"/>
      <c r="D849" s="171"/>
      <c r="E849" s="171"/>
    </row>
    <row r="850" spans="1:5" x14ac:dyDescent="0.25">
      <c r="A850" s="172"/>
      <c r="B850" s="172"/>
      <c r="C850" s="172"/>
      <c r="D850" s="171"/>
      <c r="E850" s="171"/>
    </row>
    <row r="851" spans="1:5" x14ac:dyDescent="0.25">
      <c r="A851" s="172"/>
      <c r="B851" s="172"/>
      <c r="C851" s="172"/>
      <c r="D851" s="171"/>
      <c r="E851" s="171"/>
    </row>
    <row r="852" spans="1:5" x14ac:dyDescent="0.25">
      <c r="A852" s="172"/>
      <c r="B852" s="172"/>
      <c r="C852" s="172"/>
      <c r="D852" s="171"/>
      <c r="E852" s="171"/>
    </row>
    <row r="853" spans="1:5" x14ac:dyDescent="0.25">
      <c r="A853" s="172"/>
      <c r="B853" s="172"/>
      <c r="C853" s="172"/>
      <c r="D853" s="171"/>
      <c r="E853" s="171"/>
    </row>
    <row r="854" spans="1:5" x14ac:dyDescent="0.25">
      <c r="A854" s="172"/>
      <c r="B854" s="172"/>
      <c r="C854" s="172"/>
      <c r="D854" s="171"/>
      <c r="E854" s="171"/>
    </row>
    <row r="855" spans="1:5" x14ac:dyDescent="0.25">
      <c r="A855" s="172"/>
      <c r="B855" s="172"/>
      <c r="C855" s="172"/>
      <c r="D855" s="171"/>
      <c r="E855" s="171"/>
    </row>
    <row r="856" spans="1:5" x14ac:dyDescent="0.25">
      <c r="A856" s="172"/>
      <c r="B856" s="172"/>
      <c r="C856" s="172"/>
      <c r="D856" s="171"/>
      <c r="E856" s="171"/>
    </row>
    <row r="857" spans="1:5" x14ac:dyDescent="0.25">
      <c r="A857" s="172"/>
      <c r="B857" s="172"/>
      <c r="C857" s="172"/>
      <c r="D857" s="171"/>
      <c r="E857" s="171"/>
    </row>
    <row r="858" spans="1:5" x14ac:dyDescent="0.25">
      <c r="A858" s="172"/>
      <c r="B858" s="172"/>
      <c r="C858" s="172"/>
      <c r="D858" s="171"/>
      <c r="E858" s="171"/>
    </row>
    <row r="859" spans="1:5" x14ac:dyDescent="0.25">
      <c r="A859" s="172"/>
      <c r="B859" s="172"/>
      <c r="C859" s="172"/>
      <c r="D859" s="171"/>
      <c r="E859" s="171"/>
    </row>
    <row r="860" spans="1:5" x14ac:dyDescent="0.25">
      <c r="A860" s="172"/>
      <c r="B860" s="172"/>
      <c r="C860" s="172"/>
      <c r="D860" s="171"/>
      <c r="E860" s="171"/>
    </row>
    <row r="861" spans="1:5" x14ac:dyDescent="0.25">
      <c r="A861" s="172"/>
      <c r="B861" s="172"/>
      <c r="C861" s="172"/>
      <c r="D861" s="171"/>
      <c r="E861" s="171"/>
    </row>
    <row r="862" spans="1:5" x14ac:dyDescent="0.25">
      <c r="A862" s="172"/>
      <c r="B862" s="172"/>
      <c r="C862" s="172"/>
      <c r="D862" s="171"/>
      <c r="E862" s="171"/>
    </row>
    <row r="863" spans="1:5" x14ac:dyDescent="0.25">
      <c r="A863" s="172"/>
      <c r="B863" s="172"/>
      <c r="C863" s="172"/>
      <c r="D863" s="171"/>
      <c r="E863" s="171"/>
    </row>
    <row r="864" spans="1:5" x14ac:dyDescent="0.25">
      <c r="A864" s="172"/>
      <c r="B864" s="172"/>
      <c r="C864" s="172"/>
      <c r="D864" s="171"/>
      <c r="E864" s="171"/>
    </row>
    <row r="865" spans="1:5" x14ac:dyDescent="0.25">
      <c r="A865" s="172"/>
      <c r="B865" s="172"/>
      <c r="C865" s="172"/>
      <c r="D865" s="171"/>
      <c r="E865" s="171"/>
    </row>
    <row r="866" spans="1:5" x14ac:dyDescent="0.25">
      <c r="A866" s="172"/>
      <c r="B866" s="172"/>
      <c r="C866" s="172"/>
      <c r="D866" s="171"/>
      <c r="E866" s="171"/>
    </row>
    <row r="867" spans="1:5" x14ac:dyDescent="0.25">
      <c r="A867" s="172"/>
      <c r="B867" s="172"/>
      <c r="C867" s="172"/>
      <c r="D867" s="171"/>
      <c r="E867" s="171"/>
    </row>
    <row r="868" spans="1:5" x14ac:dyDescent="0.25">
      <c r="A868" s="172"/>
      <c r="B868" s="172"/>
      <c r="C868" s="172"/>
      <c r="D868" s="171"/>
      <c r="E868" s="171"/>
    </row>
    <row r="869" spans="1:5" x14ac:dyDescent="0.25">
      <c r="A869" s="172"/>
      <c r="B869" s="172"/>
      <c r="C869" s="172"/>
      <c r="D869" s="171"/>
      <c r="E869" s="171"/>
    </row>
    <row r="870" spans="1:5" x14ac:dyDescent="0.25">
      <c r="A870" s="172"/>
      <c r="B870" s="172"/>
      <c r="C870" s="172"/>
      <c r="D870" s="171"/>
      <c r="E870" s="171"/>
    </row>
    <row r="871" spans="1:5" x14ac:dyDescent="0.25">
      <c r="A871" s="172"/>
      <c r="B871" s="172"/>
      <c r="C871" s="172"/>
      <c r="D871" s="171"/>
      <c r="E871" s="171"/>
    </row>
    <row r="872" spans="1:5" x14ac:dyDescent="0.25">
      <c r="A872" s="172"/>
      <c r="B872" s="172"/>
      <c r="C872" s="172"/>
      <c r="D872" s="171"/>
      <c r="E872" s="171"/>
    </row>
    <row r="873" spans="1:5" x14ac:dyDescent="0.25">
      <c r="A873" s="172"/>
      <c r="B873" s="172"/>
      <c r="C873" s="172"/>
      <c r="D873" s="171"/>
      <c r="E873" s="171"/>
    </row>
    <row r="874" spans="1:5" x14ac:dyDescent="0.25">
      <c r="A874" s="172"/>
      <c r="B874" s="172"/>
      <c r="C874" s="172"/>
      <c r="D874" s="171"/>
      <c r="E874" s="171"/>
    </row>
    <row r="875" spans="1:5" x14ac:dyDescent="0.25">
      <c r="A875" s="172"/>
      <c r="B875" s="172"/>
      <c r="C875" s="172"/>
      <c r="D875" s="171"/>
      <c r="E875" s="171"/>
    </row>
    <row r="876" spans="1:5" x14ac:dyDescent="0.25">
      <c r="A876" s="172"/>
      <c r="B876" s="172"/>
      <c r="C876" s="172"/>
      <c r="D876" s="171"/>
      <c r="E876" s="171"/>
    </row>
    <row r="877" spans="1:5" x14ac:dyDescent="0.25">
      <c r="A877" s="172"/>
      <c r="B877" s="172"/>
      <c r="C877" s="172"/>
      <c r="D877" s="171"/>
      <c r="E877" s="171"/>
    </row>
    <row r="878" spans="1:5" x14ac:dyDescent="0.25">
      <c r="A878" s="172"/>
      <c r="B878" s="172"/>
      <c r="C878" s="172"/>
      <c r="D878" s="171"/>
      <c r="E878" s="171"/>
    </row>
    <row r="879" spans="1:5" x14ac:dyDescent="0.25">
      <c r="A879" s="172"/>
      <c r="B879" s="172"/>
      <c r="C879" s="172"/>
      <c r="D879" s="171"/>
      <c r="E879" s="171"/>
    </row>
    <row r="880" spans="1:5" x14ac:dyDescent="0.25">
      <c r="A880" s="172"/>
      <c r="B880" s="172"/>
      <c r="C880" s="172"/>
      <c r="D880" s="171"/>
      <c r="E880" s="171"/>
    </row>
    <row r="881" spans="1:5" x14ac:dyDescent="0.25">
      <c r="A881" s="172"/>
      <c r="B881" s="172"/>
      <c r="C881" s="172"/>
      <c r="D881" s="171"/>
      <c r="E881" s="171"/>
    </row>
    <row r="882" spans="1:5" x14ac:dyDescent="0.25">
      <c r="A882" s="172"/>
      <c r="B882" s="172"/>
      <c r="C882" s="172"/>
      <c r="D882" s="171"/>
      <c r="E882" s="171"/>
    </row>
    <row r="883" spans="1:5" x14ac:dyDescent="0.25">
      <c r="A883" s="172"/>
      <c r="B883" s="172"/>
      <c r="C883" s="172"/>
      <c r="D883" s="171"/>
      <c r="E883" s="171"/>
    </row>
    <row r="884" spans="1:5" x14ac:dyDescent="0.25">
      <c r="A884" s="172"/>
      <c r="B884" s="172"/>
      <c r="C884" s="172"/>
      <c r="D884" s="171"/>
      <c r="E884" s="171"/>
    </row>
    <row r="885" spans="1:5" x14ac:dyDescent="0.25">
      <c r="A885" s="172"/>
      <c r="B885" s="172"/>
      <c r="C885" s="172"/>
      <c r="D885" s="171"/>
      <c r="E885" s="171"/>
    </row>
    <row r="886" spans="1:5" x14ac:dyDescent="0.25">
      <c r="A886" s="172"/>
      <c r="B886" s="172"/>
      <c r="C886" s="172"/>
      <c r="D886" s="171"/>
      <c r="E886" s="171"/>
    </row>
    <row r="887" spans="1:5" x14ac:dyDescent="0.25">
      <c r="A887" s="172"/>
      <c r="B887" s="172"/>
      <c r="C887" s="172"/>
      <c r="D887" s="171"/>
      <c r="E887" s="171"/>
    </row>
    <row r="888" spans="1:5" x14ac:dyDescent="0.25">
      <c r="A888" s="172"/>
      <c r="B888" s="172"/>
      <c r="C888" s="172"/>
      <c r="D888" s="171"/>
      <c r="E888" s="171"/>
    </row>
    <row r="889" spans="1:5" x14ac:dyDescent="0.25">
      <c r="A889" s="172"/>
      <c r="B889" s="172"/>
      <c r="C889" s="172"/>
      <c r="D889" s="171"/>
      <c r="E889" s="171"/>
    </row>
    <row r="890" spans="1:5" x14ac:dyDescent="0.25">
      <c r="A890" s="172"/>
      <c r="B890" s="172"/>
      <c r="C890" s="172"/>
      <c r="D890" s="171"/>
      <c r="E890" s="171"/>
    </row>
    <row r="891" spans="1:5" x14ac:dyDescent="0.25">
      <c r="A891" s="172"/>
      <c r="B891" s="172"/>
      <c r="C891" s="172"/>
      <c r="D891" s="171"/>
      <c r="E891" s="171"/>
    </row>
    <row r="892" spans="1:5" x14ac:dyDescent="0.25">
      <c r="A892" s="172"/>
      <c r="B892" s="172"/>
      <c r="C892" s="172"/>
      <c r="D892" s="171"/>
      <c r="E892" s="171"/>
    </row>
    <row r="893" spans="1:5" x14ac:dyDescent="0.25">
      <c r="A893" s="172"/>
      <c r="B893" s="172"/>
      <c r="C893" s="172"/>
      <c r="D893" s="171"/>
      <c r="E893" s="171"/>
    </row>
    <row r="894" spans="1:5" x14ac:dyDescent="0.25">
      <c r="A894" s="172"/>
      <c r="B894" s="172"/>
      <c r="C894" s="172"/>
      <c r="D894" s="171"/>
      <c r="E894" s="171"/>
    </row>
    <row r="895" spans="1:5" x14ac:dyDescent="0.25">
      <c r="A895" s="172"/>
      <c r="B895" s="172"/>
      <c r="C895" s="172"/>
      <c r="D895" s="171"/>
      <c r="E895" s="171"/>
    </row>
    <row r="896" spans="1:5" x14ac:dyDescent="0.25">
      <c r="A896" s="172"/>
      <c r="B896" s="172"/>
      <c r="C896" s="172"/>
      <c r="D896" s="171"/>
      <c r="E896" s="171"/>
    </row>
    <row r="897" spans="1:5" x14ac:dyDescent="0.25">
      <c r="A897" s="172"/>
      <c r="B897" s="172"/>
      <c r="C897" s="172"/>
      <c r="D897" s="171"/>
      <c r="E897" s="171"/>
    </row>
    <row r="898" spans="1:5" x14ac:dyDescent="0.25">
      <c r="A898" s="172"/>
      <c r="B898" s="172"/>
      <c r="C898" s="172"/>
      <c r="D898" s="171"/>
      <c r="E898" s="171"/>
    </row>
    <row r="899" spans="1:5" x14ac:dyDescent="0.25">
      <c r="A899" s="172"/>
      <c r="B899" s="172"/>
      <c r="C899" s="172"/>
      <c r="D899" s="171"/>
      <c r="E899" s="171"/>
    </row>
    <row r="900" spans="1:5" x14ac:dyDescent="0.25">
      <c r="A900" s="172"/>
      <c r="B900" s="172"/>
      <c r="C900" s="172"/>
      <c r="D900" s="171"/>
      <c r="E900" s="171"/>
    </row>
    <row r="901" spans="1:5" x14ac:dyDescent="0.25">
      <c r="A901" s="172"/>
      <c r="B901" s="172"/>
      <c r="C901" s="172"/>
      <c r="D901" s="171"/>
      <c r="E901" s="171"/>
    </row>
    <row r="902" spans="1:5" x14ac:dyDescent="0.25">
      <c r="A902" s="172"/>
      <c r="B902" s="172"/>
      <c r="C902" s="172"/>
      <c r="D902" s="171"/>
      <c r="E902" s="171"/>
    </row>
    <row r="903" spans="1:5" x14ac:dyDescent="0.25">
      <c r="A903" s="172"/>
      <c r="B903" s="172"/>
      <c r="C903" s="172"/>
      <c r="D903" s="171"/>
      <c r="E903" s="171"/>
    </row>
    <row r="904" spans="1:5" x14ac:dyDescent="0.25">
      <c r="A904" s="172"/>
      <c r="B904" s="172"/>
      <c r="C904" s="172"/>
      <c r="D904" s="171"/>
      <c r="E904" s="171"/>
    </row>
    <row r="905" spans="1:5" x14ac:dyDescent="0.25">
      <c r="A905" s="172"/>
      <c r="B905" s="172"/>
      <c r="C905" s="172"/>
      <c r="D905" s="171"/>
      <c r="E905" s="171"/>
    </row>
    <row r="906" spans="1:5" x14ac:dyDescent="0.25">
      <c r="A906" s="172"/>
      <c r="B906" s="172"/>
      <c r="C906" s="172"/>
      <c r="D906" s="171"/>
      <c r="E906" s="171"/>
    </row>
    <row r="907" spans="1:5" x14ac:dyDescent="0.25">
      <c r="A907" s="172"/>
      <c r="B907" s="172"/>
      <c r="C907" s="172"/>
      <c r="D907" s="171"/>
      <c r="E907" s="171"/>
    </row>
    <row r="908" spans="1:5" x14ac:dyDescent="0.25">
      <c r="A908" s="172"/>
      <c r="B908" s="172"/>
      <c r="C908" s="172"/>
      <c r="D908" s="171"/>
      <c r="E908" s="171"/>
    </row>
    <row r="909" spans="1:5" x14ac:dyDescent="0.25">
      <c r="A909" s="172"/>
      <c r="B909" s="172"/>
      <c r="C909" s="172"/>
      <c r="D909" s="171"/>
      <c r="E909" s="171"/>
    </row>
    <row r="910" spans="1:5" x14ac:dyDescent="0.25">
      <c r="A910" s="172"/>
      <c r="B910" s="172"/>
      <c r="C910" s="172"/>
      <c r="D910" s="171"/>
      <c r="E910" s="171"/>
    </row>
    <row r="911" spans="1:5" x14ac:dyDescent="0.25">
      <c r="A911" s="172"/>
      <c r="B911" s="172"/>
      <c r="C911" s="172"/>
      <c r="D911" s="171"/>
      <c r="E911" s="171"/>
    </row>
    <row r="912" spans="1:5" x14ac:dyDescent="0.25">
      <c r="A912" s="172"/>
      <c r="B912" s="172"/>
      <c r="C912" s="172"/>
      <c r="D912" s="171"/>
      <c r="E912" s="171"/>
    </row>
    <row r="913" spans="1:5" x14ac:dyDescent="0.25">
      <c r="A913" s="172"/>
      <c r="B913" s="172"/>
      <c r="C913" s="172"/>
      <c r="D913" s="171"/>
      <c r="E913" s="171"/>
    </row>
    <row r="914" spans="1:5" x14ac:dyDescent="0.25">
      <c r="A914" s="172"/>
      <c r="B914" s="172"/>
      <c r="C914" s="172"/>
      <c r="D914" s="171"/>
      <c r="E914" s="171"/>
    </row>
    <row r="915" spans="1:5" x14ac:dyDescent="0.25">
      <c r="A915" s="172"/>
      <c r="B915" s="172"/>
      <c r="C915" s="172"/>
      <c r="D915" s="171"/>
      <c r="E915" s="171"/>
    </row>
    <row r="916" spans="1:5" x14ac:dyDescent="0.25">
      <c r="A916" s="172"/>
      <c r="B916" s="172"/>
      <c r="C916" s="172"/>
      <c r="D916" s="171"/>
      <c r="E916" s="171"/>
    </row>
    <row r="917" spans="1:5" x14ac:dyDescent="0.25">
      <c r="A917" s="172"/>
      <c r="B917" s="172"/>
      <c r="C917" s="172"/>
      <c r="D917" s="171"/>
      <c r="E917" s="171"/>
    </row>
    <row r="918" spans="1:5" x14ac:dyDescent="0.25">
      <c r="A918" s="172"/>
      <c r="B918" s="172"/>
      <c r="C918" s="172"/>
      <c r="D918" s="171"/>
      <c r="E918" s="171"/>
    </row>
    <row r="919" spans="1:5" x14ac:dyDescent="0.25">
      <c r="A919" s="172"/>
      <c r="B919" s="172"/>
      <c r="C919" s="172"/>
      <c r="D919" s="171"/>
      <c r="E919" s="171"/>
    </row>
    <row r="920" spans="1:5" x14ac:dyDescent="0.25">
      <c r="A920" s="172"/>
      <c r="B920" s="172"/>
      <c r="C920" s="172"/>
      <c r="D920" s="171"/>
      <c r="E920" s="171"/>
    </row>
    <row r="921" spans="1:5" x14ac:dyDescent="0.25">
      <c r="A921" s="172"/>
      <c r="B921" s="172"/>
      <c r="C921" s="172"/>
      <c r="D921" s="171"/>
      <c r="E921" s="171"/>
    </row>
    <row r="922" spans="1:5" x14ac:dyDescent="0.25">
      <c r="A922" s="172"/>
      <c r="B922" s="172"/>
      <c r="C922" s="172"/>
      <c r="D922" s="171"/>
      <c r="E922" s="171"/>
    </row>
    <row r="923" spans="1:5" x14ac:dyDescent="0.25">
      <c r="A923" s="172"/>
      <c r="B923" s="172"/>
      <c r="C923" s="172"/>
      <c r="D923" s="171"/>
      <c r="E923" s="171"/>
    </row>
    <row r="924" spans="1:5" x14ac:dyDescent="0.25">
      <c r="A924" s="172"/>
      <c r="B924" s="172"/>
      <c r="C924" s="172"/>
      <c r="D924" s="171"/>
      <c r="E924" s="171"/>
    </row>
    <row r="925" spans="1:5" x14ac:dyDescent="0.25">
      <c r="A925" s="172"/>
      <c r="B925" s="172"/>
      <c r="C925" s="172"/>
      <c r="D925" s="171"/>
      <c r="E925" s="171"/>
    </row>
    <row r="926" spans="1:5" x14ac:dyDescent="0.25">
      <c r="A926" s="172"/>
      <c r="B926" s="172"/>
      <c r="C926" s="172"/>
      <c r="D926" s="171"/>
      <c r="E926" s="171"/>
    </row>
    <row r="927" spans="1:5" x14ac:dyDescent="0.25">
      <c r="A927" s="172"/>
      <c r="B927" s="172"/>
      <c r="C927" s="172"/>
      <c r="D927" s="171"/>
      <c r="E927" s="171"/>
    </row>
    <row r="928" spans="1:5" x14ac:dyDescent="0.25">
      <c r="A928" s="172"/>
      <c r="B928" s="172"/>
      <c r="C928" s="172"/>
      <c r="D928" s="171"/>
      <c r="E928" s="171"/>
    </row>
    <row r="929" spans="1:5" x14ac:dyDescent="0.25">
      <c r="A929" s="172"/>
      <c r="B929" s="172"/>
      <c r="C929" s="172"/>
      <c r="D929" s="171"/>
      <c r="E929" s="171"/>
    </row>
    <row r="930" spans="1:5" x14ac:dyDescent="0.25">
      <c r="A930" s="172"/>
      <c r="B930" s="172"/>
      <c r="C930" s="172"/>
      <c r="D930" s="171"/>
      <c r="E930" s="171"/>
    </row>
    <row r="931" spans="1:5" x14ac:dyDescent="0.25">
      <c r="A931" s="172"/>
      <c r="B931" s="172"/>
      <c r="C931" s="172"/>
      <c r="D931" s="171"/>
      <c r="E931" s="171"/>
    </row>
    <row r="932" spans="1:5" x14ac:dyDescent="0.25">
      <c r="A932" s="172"/>
      <c r="B932" s="172"/>
      <c r="C932" s="172"/>
      <c r="D932" s="171"/>
      <c r="E932" s="171"/>
    </row>
    <row r="933" spans="1:5" x14ac:dyDescent="0.25">
      <c r="A933" s="172"/>
      <c r="B933" s="172"/>
      <c r="C933" s="172"/>
      <c r="D933" s="171"/>
      <c r="E933" s="171"/>
    </row>
    <row r="934" spans="1:5" x14ac:dyDescent="0.25">
      <c r="A934" s="172"/>
      <c r="B934" s="172"/>
      <c r="C934" s="172"/>
      <c r="D934" s="171"/>
      <c r="E934" s="171"/>
    </row>
    <row r="935" spans="1:5" x14ac:dyDescent="0.25">
      <c r="A935" s="172"/>
      <c r="B935" s="172"/>
      <c r="C935" s="172"/>
      <c r="D935" s="171"/>
      <c r="E935" s="171"/>
    </row>
    <row r="936" spans="1:5" x14ac:dyDescent="0.25">
      <c r="A936" s="172"/>
      <c r="B936" s="172"/>
      <c r="C936" s="172"/>
      <c r="D936" s="171"/>
      <c r="E936" s="171"/>
    </row>
    <row r="937" spans="1:5" x14ac:dyDescent="0.25">
      <c r="A937" s="172"/>
      <c r="B937" s="172"/>
      <c r="C937" s="172"/>
      <c r="D937" s="171"/>
      <c r="E937" s="171"/>
    </row>
    <row r="938" spans="1:5" x14ac:dyDescent="0.25">
      <c r="A938" s="172"/>
      <c r="B938" s="172"/>
      <c r="C938" s="172"/>
      <c r="D938" s="171"/>
      <c r="E938" s="171"/>
    </row>
    <row r="939" spans="1:5" x14ac:dyDescent="0.25">
      <c r="A939" s="172"/>
      <c r="B939" s="172"/>
      <c r="C939" s="172"/>
      <c r="D939" s="171"/>
      <c r="E939" s="171"/>
    </row>
    <row r="940" spans="1:5" x14ac:dyDescent="0.25">
      <c r="A940" s="172"/>
      <c r="B940" s="172"/>
      <c r="C940" s="172"/>
      <c r="D940" s="171"/>
      <c r="E940" s="171"/>
    </row>
    <row r="941" spans="1:5" x14ac:dyDescent="0.25">
      <c r="A941" s="172"/>
      <c r="B941" s="172"/>
      <c r="C941" s="172"/>
      <c r="D941" s="171"/>
      <c r="E941" s="171"/>
    </row>
    <row r="942" spans="1:5" x14ac:dyDescent="0.25">
      <c r="A942" s="172"/>
      <c r="B942" s="172"/>
      <c r="C942" s="172"/>
      <c r="D942" s="171"/>
      <c r="E942" s="171"/>
    </row>
    <row r="943" spans="1:5" x14ac:dyDescent="0.25">
      <c r="A943" s="172"/>
      <c r="B943" s="172"/>
      <c r="C943" s="172"/>
      <c r="D943" s="171"/>
      <c r="E943" s="171"/>
    </row>
    <row r="944" spans="1:5" x14ac:dyDescent="0.25">
      <c r="A944" s="172"/>
      <c r="B944" s="172"/>
      <c r="C944" s="172"/>
      <c r="D944" s="171"/>
      <c r="E944" s="171"/>
    </row>
    <row r="945" spans="1:5" x14ac:dyDescent="0.25">
      <c r="A945" s="172"/>
      <c r="B945" s="172"/>
      <c r="C945" s="172"/>
      <c r="D945" s="171"/>
      <c r="E945" s="171"/>
    </row>
    <row r="946" spans="1:5" x14ac:dyDescent="0.25">
      <c r="A946" s="172"/>
      <c r="B946" s="172"/>
      <c r="C946" s="172"/>
      <c r="D946" s="171"/>
      <c r="E946" s="171"/>
    </row>
    <row r="947" spans="1:5" x14ac:dyDescent="0.25">
      <c r="A947" s="172"/>
      <c r="B947" s="172"/>
      <c r="C947" s="172"/>
      <c r="D947" s="171"/>
      <c r="E947" s="171"/>
    </row>
    <row r="948" spans="1:5" x14ac:dyDescent="0.25">
      <c r="A948" s="172"/>
      <c r="B948" s="172"/>
      <c r="C948" s="172"/>
      <c r="D948" s="171"/>
      <c r="E948" s="171"/>
    </row>
    <row r="949" spans="1:5" x14ac:dyDescent="0.25">
      <c r="A949" s="172"/>
      <c r="B949" s="172"/>
      <c r="C949" s="172"/>
      <c r="D949" s="171"/>
      <c r="E949" s="171"/>
    </row>
    <row r="950" spans="1:5" x14ac:dyDescent="0.25">
      <c r="A950" s="172"/>
      <c r="B950" s="172"/>
      <c r="C950" s="172"/>
      <c r="D950" s="171"/>
      <c r="E950" s="171"/>
    </row>
    <row r="951" spans="1:5" x14ac:dyDescent="0.25">
      <c r="A951" s="172"/>
      <c r="B951" s="172"/>
      <c r="C951" s="172"/>
      <c r="D951" s="171"/>
      <c r="E951" s="171"/>
    </row>
    <row r="952" spans="1:5" x14ac:dyDescent="0.25">
      <c r="A952" s="172"/>
      <c r="B952" s="172"/>
      <c r="C952" s="172"/>
      <c r="D952" s="171"/>
      <c r="E952" s="171"/>
    </row>
    <row r="953" spans="1:5" x14ac:dyDescent="0.25">
      <c r="A953" s="172"/>
      <c r="B953" s="172"/>
      <c r="C953" s="172"/>
      <c r="D953" s="171"/>
      <c r="E953" s="171"/>
    </row>
    <row r="954" spans="1:5" x14ac:dyDescent="0.25">
      <c r="A954" s="172"/>
      <c r="B954" s="172"/>
      <c r="C954" s="172"/>
      <c r="D954" s="171"/>
      <c r="E954" s="171"/>
    </row>
    <row r="955" spans="1:5" x14ac:dyDescent="0.25">
      <c r="A955" s="172"/>
      <c r="B955" s="172"/>
      <c r="C955" s="172"/>
      <c r="D955" s="171"/>
      <c r="E955" s="171"/>
    </row>
    <row r="956" spans="1:5" x14ac:dyDescent="0.25">
      <c r="A956" s="172"/>
      <c r="B956" s="172"/>
      <c r="C956" s="172"/>
      <c r="D956" s="171"/>
      <c r="E956" s="171"/>
    </row>
    <row r="957" spans="1:5" x14ac:dyDescent="0.25">
      <c r="A957" s="172"/>
      <c r="B957" s="172"/>
      <c r="C957" s="172"/>
      <c r="D957" s="171"/>
      <c r="E957" s="171"/>
    </row>
    <row r="958" spans="1:5" x14ac:dyDescent="0.25">
      <c r="A958" s="172"/>
      <c r="B958" s="172"/>
      <c r="C958" s="172"/>
      <c r="D958" s="171"/>
      <c r="E958" s="171"/>
    </row>
    <row r="959" spans="1:5" x14ac:dyDescent="0.25">
      <c r="A959" s="172"/>
      <c r="B959" s="172"/>
      <c r="C959" s="172"/>
      <c r="D959" s="171"/>
      <c r="E959" s="171"/>
    </row>
    <row r="960" spans="1:5" x14ac:dyDescent="0.25">
      <c r="A960" s="172"/>
      <c r="B960" s="172"/>
      <c r="C960" s="172"/>
      <c r="D960" s="171"/>
      <c r="E960" s="171"/>
    </row>
    <row r="961" spans="1:5" x14ac:dyDescent="0.25">
      <c r="A961" s="172"/>
      <c r="B961" s="172"/>
      <c r="C961" s="172"/>
      <c r="D961" s="171"/>
      <c r="E961" s="171"/>
    </row>
    <row r="962" spans="1:5" x14ac:dyDescent="0.25">
      <c r="A962" s="172"/>
      <c r="B962" s="172"/>
      <c r="C962" s="172"/>
      <c r="D962" s="171"/>
      <c r="E962" s="171"/>
    </row>
    <row r="963" spans="1:5" x14ac:dyDescent="0.25">
      <c r="A963" s="172"/>
      <c r="B963" s="172"/>
      <c r="C963" s="172"/>
      <c r="D963" s="171"/>
      <c r="E963" s="171"/>
    </row>
    <row r="964" spans="1:5" x14ac:dyDescent="0.25">
      <c r="A964" s="172"/>
      <c r="B964" s="172"/>
      <c r="C964" s="172"/>
      <c r="D964" s="171"/>
      <c r="E964" s="171"/>
    </row>
    <row r="965" spans="1:5" x14ac:dyDescent="0.25">
      <c r="A965" s="172"/>
      <c r="B965" s="172"/>
      <c r="C965" s="172"/>
      <c r="D965" s="171"/>
      <c r="E965" s="171"/>
    </row>
    <row r="966" spans="1:5" x14ac:dyDescent="0.25">
      <c r="A966" s="172"/>
      <c r="B966" s="172"/>
      <c r="C966" s="172"/>
      <c r="D966" s="171"/>
      <c r="E966" s="171"/>
    </row>
    <row r="967" spans="1:5" x14ac:dyDescent="0.25">
      <c r="A967" s="172"/>
      <c r="B967" s="172"/>
      <c r="C967" s="172"/>
      <c r="D967" s="171"/>
      <c r="E967" s="171"/>
    </row>
    <row r="968" spans="1:5" x14ac:dyDescent="0.25">
      <c r="A968" s="172"/>
      <c r="B968" s="172"/>
      <c r="C968" s="172"/>
      <c r="D968" s="171"/>
      <c r="E968" s="171"/>
    </row>
    <row r="969" spans="1:5" x14ac:dyDescent="0.25">
      <c r="A969" s="172"/>
      <c r="B969" s="172"/>
      <c r="C969" s="172"/>
      <c r="D969" s="171"/>
      <c r="E969" s="171"/>
    </row>
    <row r="970" spans="1:5" x14ac:dyDescent="0.25">
      <c r="A970" s="172"/>
      <c r="B970" s="172"/>
      <c r="C970" s="172"/>
      <c r="D970" s="171"/>
      <c r="E970" s="171"/>
    </row>
    <row r="971" spans="1:5" x14ac:dyDescent="0.25">
      <c r="A971" s="172"/>
      <c r="B971" s="172"/>
      <c r="C971" s="172"/>
      <c r="D971" s="171"/>
      <c r="E971" s="171"/>
    </row>
    <row r="972" spans="1:5" x14ac:dyDescent="0.25">
      <c r="A972" s="172"/>
      <c r="B972" s="172"/>
      <c r="C972" s="172"/>
      <c r="D972" s="171"/>
      <c r="E972" s="171"/>
    </row>
    <row r="973" spans="1:5" x14ac:dyDescent="0.25">
      <c r="A973" s="172"/>
      <c r="B973" s="172"/>
      <c r="C973" s="172"/>
      <c r="D973" s="171"/>
      <c r="E973" s="171"/>
    </row>
    <row r="974" spans="1:5" x14ac:dyDescent="0.25">
      <c r="A974" s="172"/>
      <c r="B974" s="172"/>
      <c r="C974" s="172"/>
      <c r="D974" s="171"/>
      <c r="E974" s="171"/>
    </row>
    <row r="975" spans="1:5" x14ac:dyDescent="0.25">
      <c r="A975" s="172"/>
      <c r="B975" s="172"/>
      <c r="C975" s="172"/>
      <c r="D975" s="171"/>
      <c r="E975" s="171"/>
    </row>
    <row r="976" spans="1:5" x14ac:dyDescent="0.25">
      <c r="A976" s="172"/>
      <c r="B976" s="172"/>
      <c r="C976" s="172"/>
      <c r="D976" s="171"/>
      <c r="E976" s="171"/>
    </row>
    <row r="977" spans="1:5" x14ac:dyDescent="0.25">
      <c r="A977" s="172"/>
      <c r="B977" s="172"/>
      <c r="C977" s="172"/>
      <c r="D977" s="171"/>
      <c r="E977" s="171"/>
    </row>
    <row r="978" spans="1:5" x14ac:dyDescent="0.25">
      <c r="A978" s="172"/>
      <c r="B978" s="172"/>
      <c r="C978" s="172"/>
      <c r="D978" s="171"/>
      <c r="E978" s="171"/>
    </row>
    <row r="979" spans="1:5" x14ac:dyDescent="0.25">
      <c r="A979" s="172"/>
      <c r="B979" s="172"/>
      <c r="C979" s="172"/>
      <c r="D979" s="171"/>
      <c r="E979" s="171"/>
    </row>
    <row r="980" spans="1:5" x14ac:dyDescent="0.25">
      <c r="A980" s="172"/>
      <c r="B980" s="172"/>
      <c r="C980" s="172"/>
      <c r="D980" s="171"/>
      <c r="E980" s="171"/>
    </row>
    <row r="981" spans="1:5" x14ac:dyDescent="0.25">
      <c r="A981" s="172"/>
      <c r="B981" s="172"/>
      <c r="C981" s="172"/>
      <c r="D981" s="171"/>
      <c r="E981" s="171"/>
    </row>
    <row r="982" spans="1:5" x14ac:dyDescent="0.25">
      <c r="A982" s="172"/>
      <c r="B982" s="172"/>
      <c r="C982" s="172"/>
      <c r="D982" s="171"/>
      <c r="E982" s="171"/>
    </row>
    <row r="983" spans="1:5" x14ac:dyDescent="0.25">
      <c r="A983" s="172"/>
      <c r="B983" s="172"/>
      <c r="C983" s="172"/>
      <c r="D983" s="171"/>
      <c r="E983" s="171"/>
    </row>
    <row r="984" spans="1:5" x14ac:dyDescent="0.25">
      <c r="A984" s="172"/>
      <c r="B984" s="172"/>
      <c r="C984" s="172"/>
      <c r="D984" s="171"/>
      <c r="E984" s="171"/>
    </row>
    <row r="985" spans="1:5" x14ac:dyDescent="0.25">
      <c r="A985" s="172"/>
      <c r="B985" s="172"/>
      <c r="C985" s="172"/>
      <c r="D985" s="171"/>
      <c r="E985" s="171"/>
    </row>
    <row r="986" spans="1:5" x14ac:dyDescent="0.25">
      <c r="A986" s="172"/>
      <c r="B986" s="172"/>
      <c r="C986" s="172"/>
      <c r="D986" s="171"/>
      <c r="E986" s="171"/>
    </row>
    <row r="987" spans="1:5" x14ac:dyDescent="0.25">
      <c r="A987" s="172"/>
      <c r="B987" s="172"/>
      <c r="C987" s="172"/>
      <c r="D987" s="171"/>
      <c r="E987" s="171"/>
    </row>
    <row r="988" spans="1:5" x14ac:dyDescent="0.25">
      <c r="A988" s="172"/>
      <c r="B988" s="172"/>
      <c r="C988" s="172"/>
      <c r="D988" s="171"/>
      <c r="E988" s="171"/>
    </row>
    <row r="989" spans="1:5" x14ac:dyDescent="0.25">
      <c r="A989" s="172"/>
      <c r="B989" s="172"/>
      <c r="C989" s="172"/>
      <c r="D989" s="171"/>
      <c r="E989" s="171"/>
    </row>
    <row r="990" spans="1:5" x14ac:dyDescent="0.25">
      <c r="A990" s="172"/>
      <c r="B990" s="172"/>
      <c r="C990" s="172"/>
      <c r="D990" s="171"/>
      <c r="E990" s="171"/>
    </row>
    <row r="991" spans="1:5" x14ac:dyDescent="0.25">
      <c r="A991" s="172"/>
      <c r="B991" s="172"/>
      <c r="C991" s="172"/>
      <c r="D991" s="171"/>
      <c r="E991" s="171"/>
    </row>
    <row r="992" spans="1:5" x14ac:dyDescent="0.25">
      <c r="A992" s="172"/>
      <c r="B992" s="172"/>
      <c r="C992" s="172"/>
      <c r="D992" s="171"/>
      <c r="E992" s="171"/>
    </row>
    <row r="993" spans="1:5" x14ac:dyDescent="0.25">
      <c r="A993" s="172"/>
      <c r="B993" s="172"/>
      <c r="C993" s="172"/>
      <c r="D993" s="171"/>
      <c r="E993" s="171"/>
    </row>
    <row r="994" spans="1:5" x14ac:dyDescent="0.25">
      <c r="A994" s="172"/>
      <c r="B994" s="172"/>
      <c r="C994" s="172"/>
      <c r="D994" s="171"/>
      <c r="E994" s="171"/>
    </row>
    <row r="995" spans="1:5" x14ac:dyDescent="0.25">
      <c r="A995" s="172"/>
      <c r="B995" s="172"/>
      <c r="C995" s="172"/>
      <c r="D995" s="171"/>
      <c r="E995" s="171"/>
    </row>
    <row r="996" spans="1:5" x14ac:dyDescent="0.25">
      <c r="A996" s="172"/>
      <c r="B996" s="172"/>
      <c r="C996" s="172"/>
      <c r="D996" s="171"/>
      <c r="E996" s="171"/>
    </row>
    <row r="997" spans="1:5" x14ac:dyDescent="0.25">
      <c r="A997" s="172"/>
      <c r="B997" s="172"/>
      <c r="C997" s="172"/>
      <c r="D997" s="171"/>
      <c r="E997" s="171"/>
    </row>
    <row r="998" spans="1:5" x14ac:dyDescent="0.25">
      <c r="A998" s="172"/>
      <c r="B998" s="172"/>
      <c r="C998" s="172"/>
      <c r="D998" s="171"/>
      <c r="E998" s="171"/>
    </row>
    <row r="999" spans="1:5" x14ac:dyDescent="0.25">
      <c r="A999" s="172"/>
      <c r="B999" s="172"/>
      <c r="C999" s="172"/>
      <c r="D999" s="171"/>
      <c r="E999" s="171"/>
    </row>
    <row r="1000" spans="1:5" x14ac:dyDescent="0.25">
      <c r="A1000" s="172"/>
      <c r="B1000" s="172"/>
      <c r="C1000" s="172"/>
      <c r="D1000" s="171"/>
      <c r="E1000" s="171"/>
    </row>
    <row r="1001" spans="1:5" x14ac:dyDescent="0.25">
      <c r="A1001" s="172"/>
      <c r="B1001" s="172"/>
      <c r="C1001" s="172"/>
      <c r="D1001" s="171"/>
      <c r="E1001" s="171"/>
    </row>
    <row r="1002" spans="1:5" x14ac:dyDescent="0.25">
      <c r="A1002" s="172"/>
      <c r="B1002" s="172"/>
      <c r="C1002" s="172"/>
      <c r="D1002" s="171"/>
      <c r="E1002" s="171"/>
    </row>
    <row r="1003" spans="1:5" x14ac:dyDescent="0.25">
      <c r="A1003" s="172"/>
      <c r="B1003" s="172"/>
      <c r="C1003" s="172"/>
      <c r="D1003" s="171"/>
      <c r="E1003" s="171"/>
    </row>
    <row r="1004" spans="1:5" x14ac:dyDescent="0.25">
      <c r="A1004" s="172"/>
      <c r="B1004" s="172"/>
      <c r="C1004" s="172"/>
      <c r="D1004" s="171"/>
      <c r="E1004" s="171"/>
    </row>
    <row r="1005" spans="1:5" x14ac:dyDescent="0.25">
      <c r="A1005" s="172"/>
      <c r="B1005" s="172"/>
      <c r="C1005" s="172"/>
      <c r="D1005" s="171"/>
      <c r="E1005" s="171"/>
    </row>
    <row r="1006" spans="1:5" x14ac:dyDescent="0.25">
      <c r="A1006" s="172"/>
      <c r="B1006" s="172"/>
      <c r="C1006" s="172"/>
      <c r="D1006" s="171"/>
      <c r="E1006" s="171"/>
    </row>
    <row r="1007" spans="1:5" x14ac:dyDescent="0.25">
      <c r="A1007" s="172"/>
      <c r="B1007" s="172"/>
      <c r="C1007" s="172"/>
      <c r="D1007" s="171"/>
      <c r="E1007" s="171"/>
    </row>
    <row r="1008" spans="1:5" x14ac:dyDescent="0.25">
      <c r="A1008" s="172"/>
      <c r="B1008" s="172"/>
      <c r="C1008" s="172"/>
      <c r="D1008" s="171"/>
      <c r="E1008" s="171"/>
    </row>
    <row r="1009" spans="1:5" x14ac:dyDescent="0.25">
      <c r="A1009" s="172"/>
      <c r="B1009" s="172"/>
      <c r="C1009" s="172"/>
      <c r="D1009" s="171"/>
      <c r="E1009" s="171"/>
    </row>
    <row r="1010" spans="1:5" x14ac:dyDescent="0.25">
      <c r="A1010" s="172"/>
      <c r="B1010" s="172"/>
      <c r="C1010" s="172"/>
      <c r="D1010" s="171"/>
      <c r="E1010" s="171"/>
    </row>
    <row r="1011" spans="1:5" x14ac:dyDescent="0.25">
      <c r="A1011" s="172"/>
      <c r="B1011" s="172"/>
      <c r="C1011" s="172"/>
      <c r="D1011" s="171"/>
      <c r="E1011" s="171"/>
    </row>
    <row r="1012" spans="1:5" x14ac:dyDescent="0.25">
      <c r="A1012" s="172"/>
      <c r="B1012" s="172"/>
      <c r="C1012" s="172"/>
      <c r="D1012" s="171"/>
      <c r="E1012" s="171"/>
    </row>
    <row r="1013" spans="1:5" x14ac:dyDescent="0.25">
      <c r="A1013" s="172"/>
      <c r="B1013" s="172"/>
      <c r="C1013" s="172"/>
      <c r="D1013" s="171"/>
      <c r="E1013" s="171"/>
    </row>
    <row r="1014" spans="1:5" x14ac:dyDescent="0.25">
      <c r="A1014" s="172"/>
      <c r="B1014" s="172"/>
      <c r="C1014" s="172"/>
      <c r="D1014" s="171"/>
      <c r="E1014" s="171"/>
    </row>
    <row r="1015" spans="1:5" x14ac:dyDescent="0.25">
      <c r="A1015" s="172"/>
      <c r="B1015" s="172"/>
      <c r="C1015" s="172"/>
      <c r="D1015" s="171"/>
      <c r="E1015" s="171"/>
    </row>
    <row r="1016" spans="1:5" x14ac:dyDescent="0.25">
      <c r="A1016" s="172"/>
      <c r="B1016" s="172"/>
      <c r="C1016" s="172"/>
      <c r="D1016" s="171"/>
      <c r="E1016" s="171"/>
    </row>
    <row r="1017" spans="1:5" x14ac:dyDescent="0.25">
      <c r="A1017" s="172"/>
      <c r="B1017" s="172"/>
      <c r="C1017" s="172"/>
      <c r="D1017" s="171"/>
      <c r="E1017" s="171"/>
    </row>
    <row r="1018" spans="1:5" x14ac:dyDescent="0.25">
      <c r="A1018" s="172"/>
      <c r="B1018" s="172"/>
      <c r="C1018" s="172"/>
      <c r="D1018" s="171"/>
      <c r="E1018" s="171"/>
    </row>
    <row r="1019" spans="1:5" x14ac:dyDescent="0.25">
      <c r="A1019" s="172"/>
      <c r="B1019" s="172"/>
      <c r="C1019" s="172"/>
      <c r="D1019" s="171"/>
      <c r="E1019" s="171"/>
    </row>
    <row r="1020" spans="1:5" x14ac:dyDescent="0.25">
      <c r="A1020" s="172"/>
      <c r="B1020" s="172"/>
      <c r="C1020" s="172"/>
      <c r="D1020" s="171"/>
      <c r="E1020" s="171"/>
    </row>
    <row r="1021" spans="1:5" x14ac:dyDescent="0.25">
      <c r="A1021" s="172"/>
      <c r="B1021" s="172"/>
      <c r="C1021" s="172"/>
      <c r="D1021" s="171"/>
      <c r="E1021" s="171"/>
    </row>
    <row r="1022" spans="1:5" x14ac:dyDescent="0.25">
      <c r="A1022" s="172"/>
      <c r="B1022" s="172"/>
      <c r="C1022" s="172"/>
      <c r="D1022" s="171"/>
      <c r="E1022" s="171"/>
    </row>
    <row r="1023" spans="1:5" x14ac:dyDescent="0.25">
      <c r="A1023" s="172"/>
      <c r="B1023" s="172"/>
      <c r="C1023" s="172"/>
      <c r="D1023" s="171"/>
      <c r="E1023" s="171"/>
    </row>
    <row r="1024" spans="1:5" x14ac:dyDescent="0.25">
      <c r="A1024" s="172"/>
      <c r="B1024" s="172"/>
      <c r="C1024" s="172"/>
      <c r="D1024" s="171"/>
      <c r="E1024" s="171"/>
    </row>
    <row r="1025" spans="1:5" x14ac:dyDescent="0.25">
      <c r="A1025" s="172"/>
      <c r="B1025" s="172"/>
      <c r="C1025" s="172"/>
      <c r="D1025" s="171"/>
      <c r="E1025" s="171"/>
    </row>
    <row r="1026" spans="1:5" x14ac:dyDescent="0.25">
      <c r="A1026" s="172"/>
      <c r="B1026" s="172"/>
      <c r="C1026" s="172"/>
      <c r="D1026" s="171"/>
      <c r="E1026" s="171"/>
    </row>
    <row r="1027" spans="1:5" x14ac:dyDescent="0.25">
      <c r="A1027" s="172"/>
      <c r="B1027" s="172"/>
      <c r="C1027" s="172"/>
      <c r="D1027" s="171"/>
      <c r="E1027" s="171"/>
    </row>
    <row r="1028" spans="1:5" x14ac:dyDescent="0.25">
      <c r="A1028" s="172"/>
      <c r="B1028" s="172"/>
      <c r="C1028" s="172"/>
      <c r="D1028" s="171"/>
      <c r="E1028" s="171"/>
    </row>
    <row r="1029" spans="1:5" x14ac:dyDescent="0.25">
      <c r="A1029" s="172"/>
      <c r="B1029" s="172"/>
      <c r="C1029" s="172"/>
      <c r="D1029" s="171"/>
      <c r="E1029" s="171"/>
    </row>
    <row r="1030" spans="1:5" x14ac:dyDescent="0.25">
      <c r="A1030" s="172"/>
      <c r="B1030" s="172"/>
      <c r="C1030" s="172"/>
      <c r="D1030" s="171"/>
      <c r="E1030" s="171"/>
    </row>
    <row r="1031" spans="1:5" x14ac:dyDescent="0.25">
      <c r="A1031" s="172"/>
      <c r="B1031" s="172"/>
      <c r="C1031" s="172"/>
      <c r="D1031" s="171"/>
      <c r="E1031" s="171"/>
    </row>
    <row r="1032" spans="1:5" x14ac:dyDescent="0.25">
      <c r="A1032" s="172"/>
      <c r="B1032" s="172"/>
      <c r="C1032" s="172"/>
      <c r="D1032" s="171"/>
      <c r="E1032" s="171"/>
    </row>
    <row r="1033" spans="1:5" x14ac:dyDescent="0.25">
      <c r="A1033" s="172"/>
      <c r="B1033" s="172"/>
      <c r="C1033" s="172"/>
      <c r="D1033" s="171"/>
      <c r="E1033" s="171"/>
    </row>
    <row r="1034" spans="1:5" x14ac:dyDescent="0.25">
      <c r="A1034" s="172"/>
      <c r="B1034" s="172"/>
      <c r="C1034" s="172"/>
      <c r="D1034" s="171"/>
      <c r="E1034" s="171"/>
    </row>
    <row r="1035" spans="1:5" x14ac:dyDescent="0.25">
      <c r="A1035" s="172"/>
      <c r="B1035" s="172"/>
      <c r="C1035" s="172"/>
      <c r="D1035" s="171"/>
      <c r="E1035" s="171"/>
    </row>
    <row r="1036" spans="1:5" x14ac:dyDescent="0.25">
      <c r="A1036" s="172"/>
      <c r="B1036" s="172"/>
      <c r="C1036" s="172"/>
      <c r="D1036" s="171"/>
      <c r="E1036" s="171"/>
    </row>
    <row r="1037" spans="1:5" x14ac:dyDescent="0.25">
      <c r="A1037" s="172"/>
      <c r="B1037" s="172"/>
      <c r="C1037" s="172"/>
      <c r="D1037" s="171"/>
      <c r="E1037" s="171"/>
    </row>
    <row r="1038" spans="1:5" x14ac:dyDescent="0.25">
      <c r="A1038" s="172"/>
      <c r="B1038" s="172"/>
      <c r="C1038" s="172"/>
      <c r="D1038" s="171"/>
      <c r="E1038" s="171"/>
    </row>
    <row r="1039" spans="1:5" x14ac:dyDescent="0.25">
      <c r="A1039" s="172"/>
      <c r="B1039" s="172"/>
      <c r="C1039" s="172"/>
      <c r="D1039" s="171"/>
      <c r="E1039" s="171"/>
    </row>
    <row r="1040" spans="1:5" x14ac:dyDescent="0.25">
      <c r="A1040" s="172"/>
      <c r="B1040" s="172"/>
      <c r="C1040" s="172"/>
      <c r="D1040" s="171"/>
      <c r="E1040" s="171"/>
    </row>
    <row r="1041" spans="1:5" x14ac:dyDescent="0.25">
      <c r="A1041" s="172"/>
      <c r="B1041" s="172"/>
      <c r="C1041" s="172"/>
      <c r="D1041" s="171"/>
      <c r="E1041" s="171"/>
    </row>
    <row r="1042" spans="1:5" x14ac:dyDescent="0.25">
      <c r="A1042" s="172"/>
      <c r="B1042" s="172"/>
      <c r="C1042" s="172"/>
      <c r="D1042" s="171"/>
      <c r="E1042" s="171"/>
    </row>
    <row r="1043" spans="1:5" x14ac:dyDescent="0.25">
      <c r="A1043" s="172"/>
      <c r="B1043" s="172"/>
      <c r="C1043" s="172"/>
      <c r="D1043" s="171"/>
      <c r="E1043" s="171"/>
    </row>
    <row r="1044" spans="1:5" x14ac:dyDescent="0.25">
      <c r="A1044" s="172"/>
      <c r="B1044" s="172"/>
      <c r="C1044" s="172"/>
      <c r="D1044" s="171"/>
      <c r="E1044" s="171"/>
    </row>
    <row r="1045" spans="1:5" x14ac:dyDescent="0.25">
      <c r="A1045" s="172"/>
      <c r="B1045" s="172"/>
      <c r="C1045" s="172"/>
      <c r="D1045" s="171"/>
      <c r="E1045" s="171"/>
    </row>
    <row r="1046" spans="1:5" x14ac:dyDescent="0.25">
      <c r="A1046" s="172"/>
      <c r="B1046" s="172"/>
      <c r="C1046" s="172"/>
      <c r="D1046" s="171"/>
      <c r="E1046" s="171"/>
    </row>
    <row r="1047" spans="1:5" x14ac:dyDescent="0.25">
      <c r="A1047" s="172"/>
      <c r="B1047" s="172"/>
      <c r="C1047" s="172"/>
      <c r="D1047" s="171"/>
      <c r="E1047" s="171"/>
    </row>
    <row r="1048" spans="1:5" x14ac:dyDescent="0.25">
      <c r="A1048" s="172"/>
      <c r="B1048" s="172"/>
      <c r="C1048" s="172"/>
      <c r="D1048" s="171"/>
      <c r="E1048" s="171"/>
    </row>
    <row r="1049" spans="1:5" x14ac:dyDescent="0.25">
      <c r="A1049" s="172"/>
      <c r="B1049" s="172"/>
      <c r="C1049" s="172"/>
      <c r="D1049" s="171"/>
      <c r="E1049" s="171"/>
    </row>
    <row r="1050" spans="1:5" x14ac:dyDescent="0.25">
      <c r="A1050" s="172"/>
      <c r="B1050" s="172"/>
      <c r="C1050" s="172"/>
      <c r="D1050" s="171"/>
      <c r="E1050" s="171"/>
    </row>
    <row r="1051" spans="1:5" x14ac:dyDescent="0.25">
      <c r="A1051" s="172"/>
      <c r="B1051" s="172"/>
      <c r="C1051" s="172"/>
      <c r="D1051" s="171"/>
      <c r="E1051" s="171"/>
    </row>
    <row r="1052" spans="1:5" x14ac:dyDescent="0.25">
      <c r="A1052" s="172"/>
      <c r="B1052" s="172"/>
      <c r="C1052" s="172"/>
      <c r="D1052" s="171"/>
      <c r="E1052" s="171"/>
    </row>
    <row r="1053" spans="1:5" x14ac:dyDescent="0.25">
      <c r="A1053" s="172"/>
      <c r="B1053" s="172"/>
      <c r="C1053" s="172"/>
      <c r="D1053" s="171"/>
      <c r="E1053" s="171"/>
    </row>
    <row r="1054" spans="1:5" x14ac:dyDescent="0.25">
      <c r="A1054" s="172"/>
      <c r="B1054" s="172"/>
      <c r="C1054" s="172"/>
      <c r="D1054" s="171"/>
      <c r="E1054" s="171"/>
    </row>
    <row r="1055" spans="1:5" x14ac:dyDescent="0.25">
      <c r="A1055" s="172"/>
      <c r="B1055" s="172"/>
      <c r="C1055" s="172"/>
      <c r="D1055" s="171"/>
      <c r="E1055" s="171"/>
    </row>
    <row r="1056" spans="1:5" x14ac:dyDescent="0.25">
      <c r="A1056" s="172"/>
      <c r="B1056" s="172"/>
      <c r="C1056" s="172"/>
      <c r="D1056" s="171"/>
      <c r="E1056" s="171"/>
    </row>
    <row r="1057" spans="1:5" x14ac:dyDescent="0.25">
      <c r="A1057" s="172"/>
      <c r="B1057" s="172"/>
      <c r="C1057" s="172"/>
      <c r="D1057" s="171"/>
      <c r="E1057" s="171"/>
    </row>
    <row r="1058" spans="1:5" x14ac:dyDescent="0.25">
      <c r="A1058" s="172"/>
      <c r="B1058" s="172"/>
      <c r="C1058" s="172"/>
      <c r="D1058" s="171"/>
      <c r="E1058" s="171"/>
    </row>
    <row r="1059" spans="1:5" x14ac:dyDescent="0.25">
      <c r="A1059" s="172"/>
      <c r="B1059" s="172"/>
      <c r="C1059" s="172"/>
      <c r="D1059" s="171"/>
      <c r="E1059" s="171"/>
    </row>
    <row r="1060" spans="1:5" x14ac:dyDescent="0.25">
      <c r="A1060" s="172"/>
      <c r="B1060" s="172"/>
      <c r="C1060" s="172"/>
      <c r="D1060" s="171"/>
      <c r="E1060" s="171"/>
    </row>
    <row r="1061" spans="1:5" x14ac:dyDescent="0.25">
      <c r="A1061" s="172"/>
      <c r="B1061" s="172"/>
      <c r="C1061" s="172"/>
      <c r="D1061" s="171"/>
      <c r="E1061" s="171"/>
    </row>
    <row r="1062" spans="1:5" x14ac:dyDescent="0.25">
      <c r="A1062" s="172"/>
      <c r="B1062" s="172"/>
      <c r="C1062" s="172"/>
      <c r="D1062" s="171"/>
      <c r="E1062" s="171"/>
    </row>
    <row r="1063" spans="1:5" x14ac:dyDescent="0.25">
      <c r="A1063" s="172"/>
      <c r="B1063" s="172"/>
      <c r="C1063" s="172"/>
      <c r="D1063" s="171"/>
      <c r="E1063" s="171"/>
    </row>
    <row r="1064" spans="1:5" x14ac:dyDescent="0.25">
      <c r="A1064" s="172"/>
      <c r="B1064" s="172"/>
      <c r="C1064" s="172"/>
      <c r="D1064" s="171"/>
      <c r="E1064" s="171"/>
    </row>
    <row r="1065" spans="1:5" x14ac:dyDescent="0.25">
      <c r="A1065" s="172"/>
      <c r="B1065" s="172"/>
      <c r="C1065" s="172"/>
      <c r="D1065" s="171"/>
      <c r="E1065" s="171"/>
    </row>
    <row r="1066" spans="1:5" x14ac:dyDescent="0.25">
      <c r="A1066" s="172"/>
      <c r="B1066" s="172"/>
      <c r="C1066" s="172"/>
      <c r="D1066" s="171"/>
      <c r="E1066" s="171"/>
    </row>
    <row r="1067" spans="1:5" x14ac:dyDescent="0.25">
      <c r="A1067" s="172"/>
      <c r="B1067" s="172"/>
      <c r="C1067" s="172"/>
      <c r="D1067" s="171"/>
      <c r="E1067" s="171"/>
    </row>
    <row r="1068" spans="1:5" x14ac:dyDescent="0.25">
      <c r="A1068" s="172"/>
      <c r="B1068" s="172"/>
      <c r="C1068" s="172"/>
      <c r="D1068" s="171"/>
      <c r="E1068" s="171"/>
    </row>
    <row r="1069" spans="1:5" x14ac:dyDescent="0.25">
      <c r="A1069" s="172"/>
      <c r="B1069" s="172"/>
      <c r="C1069" s="172"/>
      <c r="D1069" s="171"/>
      <c r="E1069" s="171"/>
    </row>
    <row r="1070" spans="1:5" x14ac:dyDescent="0.25">
      <c r="A1070" s="172"/>
      <c r="B1070" s="172"/>
      <c r="C1070" s="172"/>
      <c r="D1070" s="171"/>
      <c r="E1070" s="171"/>
    </row>
    <row r="1071" spans="1:5" x14ac:dyDescent="0.25">
      <c r="A1071" s="172"/>
      <c r="B1071" s="172"/>
      <c r="C1071" s="172"/>
      <c r="D1071" s="171"/>
      <c r="E1071" s="171"/>
    </row>
    <row r="1072" spans="1:5" x14ac:dyDescent="0.25">
      <c r="A1072" s="172"/>
      <c r="B1072" s="172"/>
      <c r="C1072" s="172"/>
      <c r="D1072" s="171"/>
      <c r="E1072" s="171"/>
    </row>
    <row r="1073" spans="1:5" x14ac:dyDescent="0.25">
      <c r="A1073" s="172"/>
      <c r="B1073" s="172"/>
      <c r="C1073" s="172"/>
      <c r="D1073" s="171"/>
      <c r="E1073" s="171"/>
    </row>
    <row r="1074" spans="1:5" x14ac:dyDescent="0.25">
      <c r="A1074" s="172"/>
      <c r="B1074" s="172"/>
      <c r="C1074" s="172"/>
      <c r="D1074" s="171"/>
      <c r="E1074" s="171"/>
    </row>
    <row r="1075" spans="1:5" x14ac:dyDescent="0.25">
      <c r="A1075" s="172"/>
      <c r="B1075" s="172"/>
      <c r="C1075" s="172"/>
      <c r="D1075" s="171"/>
      <c r="E1075" s="171"/>
    </row>
    <row r="1076" spans="1:5" x14ac:dyDescent="0.25">
      <c r="A1076" s="172"/>
      <c r="B1076" s="172"/>
      <c r="C1076" s="172"/>
      <c r="D1076" s="171"/>
      <c r="E1076" s="171"/>
    </row>
    <row r="1077" spans="1:5" x14ac:dyDescent="0.25">
      <c r="A1077" s="172"/>
      <c r="B1077" s="172"/>
      <c r="C1077" s="172"/>
      <c r="D1077" s="171"/>
      <c r="E1077" s="171"/>
    </row>
    <row r="1078" spans="1:5" x14ac:dyDescent="0.25">
      <c r="A1078" s="172"/>
      <c r="B1078" s="172"/>
      <c r="C1078" s="172"/>
      <c r="D1078" s="171"/>
      <c r="E1078" s="171"/>
    </row>
    <row r="1079" spans="1:5" x14ac:dyDescent="0.25">
      <c r="A1079" s="172"/>
      <c r="B1079" s="172"/>
      <c r="C1079" s="172"/>
      <c r="D1079" s="171"/>
      <c r="E1079" s="171"/>
    </row>
    <row r="1080" spans="1:5" x14ac:dyDescent="0.25">
      <c r="A1080" s="172"/>
      <c r="B1080" s="172"/>
      <c r="C1080" s="172"/>
      <c r="D1080" s="171"/>
      <c r="E1080" s="171"/>
    </row>
    <row r="1081" spans="1:5" x14ac:dyDescent="0.25">
      <c r="A1081" s="172"/>
      <c r="B1081" s="172"/>
      <c r="C1081" s="172"/>
      <c r="D1081" s="171"/>
      <c r="E1081" s="171"/>
    </row>
    <row r="1082" spans="1:5" x14ac:dyDescent="0.25">
      <c r="A1082" s="172"/>
      <c r="B1082" s="172"/>
      <c r="C1082" s="172"/>
      <c r="D1082" s="171"/>
      <c r="E1082" s="171"/>
    </row>
    <row r="1083" spans="1:5" x14ac:dyDescent="0.25">
      <c r="A1083" s="172"/>
      <c r="B1083" s="172"/>
      <c r="C1083" s="172"/>
      <c r="D1083" s="171"/>
      <c r="E1083" s="171"/>
    </row>
    <row r="1084" spans="1:5" x14ac:dyDescent="0.25">
      <c r="A1084" s="172"/>
      <c r="B1084" s="172"/>
      <c r="C1084" s="172"/>
      <c r="D1084" s="171"/>
      <c r="E1084" s="171"/>
    </row>
    <row r="1085" spans="1:5" x14ac:dyDescent="0.25">
      <c r="A1085" s="172"/>
      <c r="B1085" s="172"/>
      <c r="C1085" s="172"/>
      <c r="D1085" s="171"/>
      <c r="E1085" s="171"/>
    </row>
    <row r="1086" spans="1:5" x14ac:dyDescent="0.25">
      <c r="A1086" s="172"/>
      <c r="B1086" s="172"/>
      <c r="C1086" s="172"/>
      <c r="D1086" s="171"/>
      <c r="E1086" s="171"/>
    </row>
    <row r="1087" spans="1:5" x14ac:dyDescent="0.25">
      <c r="A1087" s="172"/>
      <c r="B1087" s="172"/>
      <c r="C1087" s="172"/>
      <c r="D1087" s="171"/>
      <c r="E1087" s="171"/>
    </row>
    <row r="1088" spans="1:5" x14ac:dyDescent="0.25">
      <c r="A1088" s="172"/>
      <c r="B1088" s="172"/>
      <c r="C1088" s="172"/>
      <c r="D1088" s="171"/>
      <c r="E1088" s="171"/>
    </row>
    <row r="1089" spans="1:5" x14ac:dyDescent="0.25">
      <c r="A1089" s="172"/>
      <c r="B1089" s="172"/>
      <c r="C1089" s="172"/>
      <c r="D1089" s="171"/>
      <c r="E1089" s="171"/>
    </row>
    <row r="1090" spans="1:5" x14ac:dyDescent="0.25">
      <c r="A1090" s="172"/>
      <c r="B1090" s="172"/>
      <c r="C1090" s="172"/>
      <c r="D1090" s="171"/>
      <c r="E1090" s="171"/>
    </row>
    <row r="1091" spans="1:5" x14ac:dyDescent="0.25">
      <c r="A1091" s="172"/>
      <c r="B1091" s="172"/>
      <c r="C1091" s="172"/>
      <c r="D1091" s="171"/>
      <c r="E1091" s="171"/>
    </row>
    <row r="1092" spans="1:5" x14ac:dyDescent="0.25">
      <c r="A1092" s="172"/>
      <c r="B1092" s="172"/>
      <c r="C1092" s="172"/>
      <c r="D1092" s="171"/>
      <c r="E1092" s="171"/>
    </row>
    <row r="1093" spans="1:5" x14ac:dyDescent="0.25">
      <c r="A1093" s="172"/>
      <c r="B1093" s="172"/>
      <c r="C1093" s="172"/>
      <c r="D1093" s="171"/>
      <c r="E1093" s="171"/>
    </row>
    <row r="1094" spans="1:5" x14ac:dyDescent="0.25">
      <c r="A1094" s="172"/>
      <c r="B1094" s="172"/>
      <c r="C1094" s="172"/>
      <c r="D1094" s="171"/>
      <c r="E1094" s="171"/>
    </row>
    <row r="1095" spans="1:5" x14ac:dyDescent="0.25">
      <c r="A1095" s="172"/>
      <c r="B1095" s="172"/>
      <c r="C1095" s="172"/>
      <c r="D1095" s="171"/>
      <c r="E1095" s="171"/>
    </row>
    <row r="1096" spans="1:5" x14ac:dyDescent="0.25">
      <c r="A1096" s="172"/>
      <c r="B1096" s="172"/>
      <c r="C1096" s="172"/>
      <c r="D1096" s="171"/>
      <c r="E1096" s="171"/>
    </row>
    <row r="1097" spans="1:5" x14ac:dyDescent="0.25">
      <c r="A1097" s="172"/>
      <c r="B1097" s="172"/>
      <c r="C1097" s="172"/>
      <c r="D1097" s="171"/>
      <c r="E1097" s="171"/>
    </row>
    <row r="1098" spans="1:5" x14ac:dyDescent="0.25">
      <c r="A1098" s="172"/>
      <c r="B1098" s="172"/>
      <c r="C1098" s="172"/>
      <c r="D1098" s="171"/>
      <c r="E1098" s="171"/>
    </row>
    <row r="1099" spans="1:5" x14ac:dyDescent="0.25">
      <c r="A1099" s="172"/>
      <c r="B1099" s="172"/>
      <c r="C1099" s="172"/>
      <c r="D1099" s="171"/>
      <c r="E1099" s="171"/>
    </row>
    <row r="1100" spans="1:5" x14ac:dyDescent="0.25">
      <c r="A1100" s="172"/>
      <c r="B1100" s="172"/>
      <c r="C1100" s="172"/>
      <c r="D1100" s="171"/>
      <c r="E1100" s="171"/>
    </row>
    <row r="1101" spans="1:5" x14ac:dyDescent="0.25">
      <c r="A1101" s="172"/>
      <c r="B1101" s="172"/>
      <c r="C1101" s="172"/>
      <c r="D1101" s="171"/>
      <c r="E1101" s="171"/>
    </row>
    <row r="1102" spans="1:5" x14ac:dyDescent="0.25">
      <c r="A1102" s="172"/>
      <c r="B1102" s="172"/>
      <c r="C1102" s="172"/>
      <c r="D1102" s="171"/>
      <c r="E1102" s="171"/>
    </row>
    <row r="1103" spans="1:5" x14ac:dyDescent="0.25">
      <c r="A1103" s="172"/>
      <c r="B1103" s="172"/>
      <c r="C1103" s="172"/>
      <c r="D1103" s="171"/>
      <c r="E1103" s="171"/>
    </row>
    <row r="1104" spans="1:5" x14ac:dyDescent="0.25">
      <c r="A1104" s="172"/>
      <c r="B1104" s="172"/>
      <c r="C1104" s="172"/>
      <c r="D1104" s="171"/>
      <c r="E1104" s="171"/>
    </row>
    <row r="1105" spans="1:5" x14ac:dyDescent="0.25">
      <c r="A1105" s="172"/>
      <c r="B1105" s="172"/>
      <c r="C1105" s="172"/>
      <c r="D1105" s="171"/>
      <c r="E1105" s="171"/>
    </row>
    <row r="1106" spans="1:5" x14ac:dyDescent="0.25">
      <c r="A1106" s="172"/>
      <c r="B1106" s="172"/>
      <c r="C1106" s="172"/>
      <c r="D1106" s="171"/>
      <c r="E1106" s="171"/>
    </row>
    <row r="1107" spans="1:5" x14ac:dyDescent="0.25">
      <c r="A1107" s="172"/>
      <c r="B1107" s="172"/>
      <c r="C1107" s="172"/>
      <c r="D1107" s="171"/>
      <c r="E1107" s="171"/>
    </row>
    <row r="1108" spans="1:5" x14ac:dyDescent="0.25">
      <c r="A1108" s="172"/>
      <c r="B1108" s="172"/>
      <c r="C1108" s="172"/>
      <c r="D1108" s="171"/>
      <c r="E1108" s="171"/>
    </row>
    <row r="1109" spans="1:5" x14ac:dyDescent="0.25">
      <c r="A1109" s="172"/>
      <c r="B1109" s="172"/>
      <c r="C1109" s="172"/>
      <c r="D1109" s="171"/>
      <c r="E1109" s="171"/>
    </row>
    <row r="1110" spans="1:5" x14ac:dyDescent="0.25">
      <c r="A1110" s="172"/>
      <c r="B1110" s="172"/>
      <c r="C1110" s="172"/>
      <c r="D1110" s="171"/>
      <c r="E1110" s="171"/>
    </row>
    <row r="1111" spans="1:5" x14ac:dyDescent="0.25">
      <c r="A1111" s="172"/>
      <c r="B1111" s="172"/>
      <c r="C1111" s="172"/>
      <c r="D1111" s="171"/>
      <c r="E1111" s="171"/>
    </row>
    <row r="1112" spans="1:5" x14ac:dyDescent="0.25">
      <c r="A1112" s="172"/>
      <c r="B1112" s="172"/>
      <c r="C1112" s="172"/>
      <c r="D1112" s="171"/>
      <c r="E1112" s="171"/>
    </row>
    <row r="1113" spans="1:5" x14ac:dyDescent="0.25">
      <c r="A1113" s="172"/>
      <c r="B1113" s="172"/>
      <c r="C1113" s="172"/>
      <c r="D1113" s="171"/>
      <c r="E1113" s="171"/>
    </row>
    <row r="1114" spans="1:5" x14ac:dyDescent="0.25">
      <c r="A1114" s="172"/>
      <c r="B1114" s="172"/>
      <c r="C1114" s="172"/>
      <c r="D1114" s="171"/>
      <c r="E1114" s="171"/>
    </row>
    <row r="1115" spans="1:5" x14ac:dyDescent="0.25">
      <c r="A1115" s="172"/>
      <c r="B1115" s="172"/>
      <c r="C1115" s="172"/>
      <c r="D1115" s="171"/>
      <c r="E1115" s="171"/>
    </row>
    <row r="1116" spans="1:5" x14ac:dyDescent="0.25">
      <c r="A1116" s="172"/>
      <c r="B1116" s="172"/>
      <c r="C1116" s="172"/>
      <c r="D1116" s="171"/>
      <c r="E1116" s="171"/>
    </row>
    <row r="1117" spans="1:5" x14ac:dyDescent="0.25">
      <c r="A1117" s="172"/>
      <c r="B1117" s="172"/>
      <c r="C1117" s="172"/>
      <c r="D1117" s="171"/>
      <c r="E1117" s="171"/>
    </row>
    <row r="1118" spans="1:5" x14ac:dyDescent="0.25">
      <c r="A1118" s="172"/>
      <c r="B1118" s="172"/>
      <c r="C1118" s="172"/>
      <c r="D1118" s="171"/>
      <c r="E1118" s="171"/>
    </row>
    <row r="1119" spans="1:5" x14ac:dyDescent="0.25">
      <c r="A1119" s="172"/>
      <c r="B1119" s="172"/>
      <c r="C1119" s="172"/>
      <c r="D1119" s="171"/>
      <c r="E1119" s="171"/>
    </row>
    <row r="1120" spans="1:5" x14ac:dyDescent="0.25">
      <c r="A1120" s="172"/>
      <c r="B1120" s="172"/>
      <c r="C1120" s="172"/>
      <c r="D1120" s="171"/>
      <c r="E1120" s="171"/>
    </row>
    <row r="1121" spans="1:5" x14ac:dyDescent="0.25">
      <c r="A1121" s="172"/>
      <c r="B1121" s="172"/>
      <c r="C1121" s="172"/>
      <c r="D1121" s="171"/>
      <c r="E1121" s="171"/>
    </row>
    <row r="1122" spans="1:5" x14ac:dyDescent="0.25">
      <c r="A1122" s="172"/>
      <c r="B1122" s="172"/>
      <c r="C1122" s="172"/>
      <c r="D1122" s="171"/>
      <c r="E1122" s="171"/>
    </row>
    <row r="1123" spans="1:5" x14ac:dyDescent="0.25">
      <c r="A1123" s="172"/>
      <c r="B1123" s="172"/>
      <c r="C1123" s="172"/>
      <c r="D1123" s="171"/>
      <c r="E1123" s="171"/>
    </row>
    <row r="1124" spans="1:5" x14ac:dyDescent="0.25">
      <c r="A1124" s="172"/>
      <c r="B1124" s="172"/>
      <c r="C1124" s="172"/>
      <c r="D1124" s="171"/>
      <c r="E1124" s="171"/>
    </row>
    <row r="1125" spans="1:5" x14ac:dyDescent="0.25">
      <c r="A1125" s="172"/>
      <c r="B1125" s="172"/>
      <c r="C1125" s="172"/>
      <c r="D1125" s="171"/>
      <c r="E1125" s="171"/>
    </row>
    <row r="1126" spans="1:5" x14ac:dyDescent="0.25">
      <c r="A1126" s="172"/>
      <c r="B1126" s="172"/>
      <c r="C1126" s="172"/>
      <c r="D1126" s="171"/>
      <c r="E1126" s="171"/>
    </row>
    <row r="1127" spans="1:5" x14ac:dyDescent="0.25">
      <c r="A1127" s="172"/>
      <c r="B1127" s="172"/>
      <c r="C1127" s="172"/>
      <c r="D1127" s="171"/>
      <c r="E1127" s="171"/>
    </row>
    <row r="1128" spans="1:5" x14ac:dyDescent="0.25">
      <c r="A1128" s="172"/>
      <c r="B1128" s="172"/>
      <c r="C1128" s="172"/>
      <c r="D1128" s="171"/>
      <c r="E1128" s="171"/>
    </row>
    <row r="1129" spans="1:5" x14ac:dyDescent="0.25">
      <c r="A1129" s="172"/>
      <c r="B1129" s="172"/>
      <c r="C1129" s="172"/>
      <c r="D1129" s="171"/>
      <c r="E1129" s="171"/>
    </row>
    <row r="1130" spans="1:5" x14ac:dyDescent="0.25">
      <c r="A1130" s="172"/>
      <c r="B1130" s="172"/>
      <c r="C1130" s="172"/>
      <c r="D1130" s="171"/>
      <c r="E1130" s="171"/>
    </row>
    <row r="1131" spans="1:5" x14ac:dyDescent="0.25">
      <c r="A1131" s="172"/>
      <c r="B1131" s="172"/>
      <c r="C1131" s="172"/>
      <c r="D1131" s="171"/>
      <c r="E1131" s="171"/>
    </row>
    <row r="1132" spans="1:5" x14ac:dyDescent="0.25">
      <c r="A1132" s="172"/>
      <c r="B1132" s="172"/>
      <c r="C1132" s="172"/>
      <c r="D1132" s="171"/>
      <c r="E1132" s="171"/>
    </row>
    <row r="1133" spans="1:5" x14ac:dyDescent="0.25">
      <c r="A1133" s="172"/>
      <c r="B1133" s="172"/>
      <c r="C1133" s="172"/>
      <c r="D1133" s="171"/>
      <c r="E1133" s="171"/>
    </row>
    <row r="1134" spans="1:5" x14ac:dyDescent="0.25">
      <c r="A1134" s="172"/>
      <c r="B1134" s="172"/>
      <c r="C1134" s="172"/>
      <c r="D1134" s="171"/>
      <c r="E1134" s="171"/>
    </row>
    <row r="1135" spans="1:5" x14ac:dyDescent="0.25">
      <c r="A1135" s="172"/>
      <c r="B1135" s="172"/>
      <c r="C1135" s="172"/>
      <c r="D1135" s="171"/>
      <c r="E1135" s="171"/>
    </row>
    <row r="1136" spans="1:5" x14ac:dyDescent="0.25">
      <c r="A1136" s="172"/>
      <c r="B1136" s="172"/>
      <c r="C1136" s="172"/>
      <c r="D1136" s="171"/>
      <c r="E1136" s="171"/>
    </row>
    <row r="1137" spans="1:5" x14ac:dyDescent="0.25">
      <c r="A1137" s="172"/>
      <c r="B1137" s="172"/>
      <c r="C1137" s="172"/>
      <c r="D1137" s="171"/>
      <c r="E1137" s="171"/>
    </row>
    <row r="1138" spans="1:5" x14ac:dyDescent="0.25">
      <c r="A1138" s="172"/>
      <c r="B1138" s="172"/>
      <c r="C1138" s="172"/>
      <c r="D1138" s="171"/>
      <c r="E1138" s="171"/>
    </row>
    <row r="1139" spans="1:5" x14ac:dyDescent="0.25">
      <c r="A1139" s="172"/>
      <c r="B1139" s="172"/>
      <c r="C1139" s="172"/>
      <c r="D1139" s="171"/>
      <c r="E1139" s="171"/>
    </row>
    <row r="1140" spans="1:5" x14ac:dyDescent="0.25">
      <c r="A1140" s="172"/>
      <c r="B1140" s="172"/>
      <c r="C1140" s="172"/>
      <c r="D1140" s="171"/>
      <c r="E1140" s="171"/>
    </row>
    <row r="1141" spans="1:5" x14ac:dyDescent="0.25">
      <c r="A1141" s="172"/>
      <c r="B1141" s="172"/>
      <c r="C1141" s="172"/>
      <c r="D1141" s="171"/>
      <c r="E1141" s="171"/>
    </row>
    <row r="1142" spans="1:5" x14ac:dyDescent="0.25">
      <c r="A1142" s="172"/>
      <c r="B1142" s="172"/>
      <c r="C1142" s="172"/>
      <c r="D1142" s="171"/>
      <c r="E1142" s="171"/>
    </row>
    <row r="1143" spans="1:5" x14ac:dyDescent="0.25">
      <c r="A1143" s="172"/>
      <c r="B1143" s="172"/>
      <c r="C1143" s="172"/>
      <c r="D1143" s="171"/>
      <c r="E1143" s="171"/>
    </row>
    <row r="1144" spans="1:5" x14ac:dyDescent="0.25">
      <c r="A1144" s="172"/>
      <c r="B1144" s="172"/>
      <c r="C1144" s="172"/>
      <c r="D1144" s="171"/>
      <c r="E1144" s="171"/>
    </row>
    <row r="1145" spans="1:5" x14ac:dyDescent="0.25">
      <c r="A1145" s="172"/>
      <c r="B1145" s="172"/>
      <c r="C1145" s="172"/>
      <c r="D1145" s="171"/>
      <c r="E1145" s="171"/>
    </row>
    <row r="1146" spans="1:5" x14ac:dyDescent="0.25">
      <c r="A1146" s="172"/>
      <c r="B1146" s="172"/>
      <c r="C1146" s="172"/>
      <c r="D1146" s="171"/>
      <c r="E1146" s="171"/>
    </row>
    <row r="1147" spans="1:5" x14ac:dyDescent="0.25">
      <c r="A1147" s="172"/>
      <c r="B1147" s="172"/>
      <c r="C1147" s="172"/>
      <c r="D1147" s="171"/>
      <c r="E1147" s="171"/>
    </row>
    <row r="1148" spans="1:5" x14ac:dyDescent="0.25">
      <c r="A1148" s="172"/>
      <c r="B1148" s="172"/>
      <c r="C1148" s="172"/>
      <c r="D1148" s="171"/>
      <c r="E1148" s="171"/>
    </row>
    <row r="1149" spans="1:5" x14ac:dyDescent="0.25">
      <c r="A1149" s="172"/>
      <c r="B1149" s="172"/>
      <c r="C1149" s="172"/>
      <c r="D1149" s="171"/>
      <c r="E1149" s="171"/>
    </row>
    <row r="1150" spans="1:5" x14ac:dyDescent="0.25">
      <c r="A1150" s="172"/>
      <c r="B1150" s="172"/>
      <c r="C1150" s="172"/>
      <c r="D1150" s="171"/>
      <c r="E1150" s="171"/>
    </row>
    <row r="1151" spans="1:5" x14ac:dyDescent="0.25">
      <c r="A1151" s="172"/>
      <c r="B1151" s="172"/>
      <c r="C1151" s="172"/>
      <c r="D1151" s="171"/>
      <c r="E1151" s="171"/>
    </row>
    <row r="1152" spans="1:5" x14ac:dyDescent="0.25">
      <c r="A1152" s="172"/>
      <c r="B1152" s="172"/>
      <c r="C1152" s="172"/>
      <c r="D1152" s="171"/>
      <c r="E1152" s="171"/>
    </row>
    <row r="1153" spans="1:5" x14ac:dyDescent="0.25">
      <c r="A1153" s="172"/>
      <c r="B1153" s="172"/>
      <c r="C1153" s="172"/>
      <c r="D1153" s="171"/>
      <c r="E1153" s="171"/>
    </row>
    <row r="1154" spans="1:5" x14ac:dyDescent="0.25">
      <c r="A1154" s="172"/>
      <c r="B1154" s="172"/>
      <c r="C1154" s="172"/>
      <c r="D1154" s="171"/>
      <c r="E1154" s="171"/>
    </row>
    <row r="1155" spans="1:5" x14ac:dyDescent="0.25">
      <c r="A1155" s="172"/>
      <c r="B1155" s="172"/>
      <c r="C1155" s="172"/>
      <c r="D1155" s="171"/>
      <c r="E1155" s="171"/>
    </row>
    <row r="1156" spans="1:5" x14ac:dyDescent="0.25">
      <c r="A1156" s="172"/>
      <c r="B1156" s="172"/>
      <c r="C1156" s="172"/>
      <c r="D1156" s="171"/>
      <c r="E1156" s="171"/>
    </row>
    <row r="1157" spans="1:5" x14ac:dyDescent="0.25">
      <c r="A1157" s="172"/>
      <c r="B1157" s="172"/>
      <c r="C1157" s="172"/>
      <c r="D1157" s="171"/>
      <c r="E1157" s="171"/>
    </row>
    <row r="1158" spans="1:5" x14ac:dyDescent="0.25">
      <c r="A1158" s="172"/>
      <c r="B1158" s="172"/>
      <c r="C1158" s="172"/>
      <c r="D1158" s="171"/>
      <c r="E1158" s="171"/>
    </row>
    <row r="1159" spans="1:5" x14ac:dyDescent="0.25">
      <c r="A1159" s="172"/>
      <c r="B1159" s="172"/>
      <c r="C1159" s="172"/>
      <c r="D1159" s="171"/>
      <c r="E1159" s="171"/>
    </row>
    <row r="1160" spans="1:5" x14ac:dyDescent="0.25">
      <c r="A1160" s="172"/>
      <c r="B1160" s="172"/>
      <c r="C1160" s="172"/>
      <c r="D1160" s="171"/>
      <c r="E1160" s="171"/>
    </row>
    <row r="1161" spans="1:5" x14ac:dyDescent="0.25">
      <c r="A1161" s="172"/>
      <c r="B1161" s="172"/>
      <c r="C1161" s="172"/>
      <c r="D1161" s="171"/>
      <c r="E1161" s="171"/>
    </row>
    <row r="1162" spans="1:5" x14ac:dyDescent="0.25">
      <c r="A1162" s="172"/>
      <c r="B1162" s="172"/>
      <c r="C1162" s="172"/>
      <c r="D1162" s="171"/>
      <c r="E1162" s="171"/>
    </row>
    <row r="1163" spans="1:5" x14ac:dyDescent="0.25">
      <c r="A1163" s="172"/>
      <c r="B1163" s="172"/>
      <c r="C1163" s="172"/>
      <c r="D1163" s="171"/>
      <c r="E1163" s="171"/>
    </row>
    <row r="1164" spans="1:5" x14ac:dyDescent="0.25">
      <c r="A1164" s="172"/>
      <c r="B1164" s="172"/>
      <c r="C1164" s="172"/>
      <c r="D1164" s="171"/>
      <c r="E1164" s="171"/>
    </row>
    <row r="1165" spans="1:5" x14ac:dyDescent="0.25">
      <c r="A1165" s="172"/>
      <c r="B1165" s="172"/>
      <c r="C1165" s="172"/>
      <c r="D1165" s="171"/>
      <c r="E1165" s="171"/>
    </row>
    <row r="1166" spans="1:5" x14ac:dyDescent="0.25">
      <c r="A1166" s="172"/>
      <c r="B1166" s="172"/>
      <c r="C1166" s="172"/>
      <c r="D1166" s="171"/>
      <c r="E1166" s="171"/>
    </row>
    <row r="1167" spans="1:5" x14ac:dyDescent="0.25">
      <c r="A1167" s="172"/>
      <c r="B1167" s="172"/>
      <c r="C1167" s="172"/>
      <c r="D1167" s="171"/>
      <c r="E1167" s="171"/>
    </row>
    <row r="1168" spans="1:5" x14ac:dyDescent="0.25">
      <c r="A1168" s="172"/>
      <c r="B1168" s="172"/>
      <c r="C1168" s="172"/>
      <c r="D1168" s="171"/>
      <c r="E1168" s="171"/>
    </row>
    <row r="1169" spans="1:5" x14ac:dyDescent="0.25">
      <c r="A1169" s="172"/>
      <c r="B1169" s="172"/>
      <c r="C1169" s="172"/>
      <c r="D1169" s="171"/>
      <c r="E1169" s="171"/>
    </row>
    <row r="1170" spans="1:5" x14ac:dyDescent="0.25">
      <c r="A1170" s="172"/>
      <c r="B1170" s="172"/>
      <c r="C1170" s="172"/>
      <c r="D1170" s="171"/>
      <c r="E1170" s="171"/>
    </row>
    <row r="1171" spans="1:5" x14ac:dyDescent="0.25">
      <c r="A1171" s="172"/>
      <c r="B1171" s="172"/>
      <c r="C1171" s="172"/>
      <c r="D1171" s="171"/>
      <c r="E1171" s="171"/>
    </row>
    <row r="1172" spans="1:5" x14ac:dyDescent="0.25">
      <c r="A1172" s="172"/>
      <c r="B1172" s="172"/>
      <c r="C1172" s="172"/>
      <c r="D1172" s="171"/>
      <c r="E1172" s="171"/>
    </row>
    <row r="1173" spans="1:5" x14ac:dyDescent="0.25">
      <c r="A1173" s="172"/>
      <c r="B1173" s="172"/>
      <c r="C1173" s="172"/>
      <c r="D1173" s="171"/>
      <c r="E1173" s="171"/>
    </row>
    <row r="1174" spans="1:5" x14ac:dyDescent="0.25">
      <c r="A1174" s="172"/>
      <c r="B1174" s="172"/>
      <c r="C1174" s="172"/>
      <c r="D1174" s="171"/>
      <c r="E1174" s="171"/>
    </row>
    <row r="1175" spans="1:5" x14ac:dyDescent="0.25">
      <c r="A1175" s="172"/>
      <c r="B1175" s="172"/>
      <c r="C1175" s="172"/>
      <c r="D1175" s="171"/>
      <c r="E1175" s="171"/>
    </row>
    <row r="1176" spans="1:5" x14ac:dyDescent="0.25">
      <c r="A1176" s="172"/>
      <c r="B1176" s="172"/>
      <c r="C1176" s="172"/>
      <c r="D1176" s="171"/>
      <c r="E1176" s="171"/>
    </row>
    <row r="1177" spans="1:5" x14ac:dyDescent="0.25">
      <c r="A1177" s="172"/>
      <c r="B1177" s="172"/>
      <c r="C1177" s="172"/>
      <c r="D1177" s="171"/>
      <c r="E1177" s="171"/>
    </row>
    <row r="1178" spans="1:5" x14ac:dyDescent="0.25">
      <c r="A1178" s="172"/>
      <c r="B1178" s="172"/>
      <c r="C1178" s="172"/>
      <c r="D1178" s="171"/>
      <c r="E1178" s="171"/>
    </row>
    <row r="1179" spans="1:5" x14ac:dyDescent="0.25">
      <c r="A1179" s="172"/>
      <c r="B1179" s="172"/>
      <c r="C1179" s="172"/>
      <c r="D1179" s="171"/>
      <c r="E1179" s="171"/>
    </row>
    <row r="1180" spans="1:5" x14ac:dyDescent="0.25">
      <c r="A1180" s="172"/>
      <c r="B1180" s="172"/>
      <c r="C1180" s="172"/>
      <c r="D1180" s="171"/>
      <c r="E1180" s="171"/>
    </row>
    <row r="1181" spans="1:5" x14ac:dyDescent="0.25">
      <c r="A1181" s="172"/>
      <c r="B1181" s="172"/>
      <c r="C1181" s="172"/>
      <c r="D1181" s="171"/>
      <c r="E1181" s="171"/>
    </row>
    <row r="1182" spans="1:5" x14ac:dyDescent="0.25">
      <c r="A1182" s="172"/>
      <c r="B1182" s="172"/>
      <c r="C1182" s="172"/>
      <c r="D1182" s="171"/>
      <c r="E1182" s="171"/>
    </row>
    <row r="1183" spans="1:5" x14ac:dyDescent="0.25">
      <c r="A1183" s="172"/>
      <c r="B1183" s="172"/>
      <c r="C1183" s="172"/>
      <c r="D1183" s="171"/>
      <c r="E1183" s="171"/>
    </row>
    <row r="1184" spans="1:5" x14ac:dyDescent="0.25">
      <c r="A1184" s="172"/>
      <c r="B1184" s="172"/>
      <c r="C1184" s="172"/>
      <c r="D1184" s="171"/>
      <c r="E1184" s="171"/>
    </row>
    <row r="1185" spans="1:5" x14ac:dyDescent="0.25">
      <c r="A1185" s="172"/>
      <c r="B1185" s="172"/>
      <c r="C1185" s="172"/>
      <c r="D1185" s="171"/>
      <c r="E1185" s="171"/>
    </row>
    <row r="1186" spans="1:5" x14ac:dyDescent="0.25">
      <c r="A1186" s="172"/>
      <c r="B1186" s="172"/>
      <c r="C1186" s="172"/>
      <c r="D1186" s="171"/>
      <c r="E1186" s="171"/>
    </row>
    <row r="1187" spans="1:5" x14ac:dyDescent="0.25">
      <c r="A1187" s="172"/>
      <c r="B1187" s="172"/>
      <c r="C1187" s="172"/>
      <c r="D1187" s="171"/>
      <c r="E1187" s="171"/>
    </row>
    <row r="1188" spans="1:5" x14ac:dyDescent="0.25">
      <c r="A1188" s="172"/>
      <c r="B1188" s="172"/>
      <c r="C1188" s="172"/>
      <c r="D1188" s="171"/>
      <c r="E1188" s="171"/>
    </row>
    <row r="1189" spans="1:5" x14ac:dyDescent="0.25">
      <c r="A1189" s="172"/>
      <c r="B1189" s="172"/>
      <c r="C1189" s="172"/>
      <c r="D1189" s="171"/>
      <c r="E1189" s="171"/>
    </row>
    <row r="1190" spans="1:5" x14ac:dyDescent="0.25">
      <c r="A1190" s="172"/>
      <c r="B1190" s="172"/>
      <c r="C1190" s="172"/>
      <c r="D1190" s="171"/>
      <c r="E1190" s="171"/>
    </row>
    <row r="1191" spans="1:5" x14ac:dyDescent="0.25">
      <c r="A1191" s="172"/>
      <c r="B1191" s="172"/>
      <c r="C1191" s="172"/>
      <c r="D1191" s="171"/>
      <c r="E1191" s="171"/>
    </row>
    <row r="1192" spans="1:5" x14ac:dyDescent="0.25">
      <c r="A1192" s="172"/>
      <c r="B1192" s="172"/>
      <c r="C1192" s="172"/>
      <c r="D1192" s="171"/>
      <c r="E1192" s="171"/>
    </row>
    <row r="1193" spans="1:5" x14ac:dyDescent="0.25">
      <c r="A1193" s="172"/>
      <c r="B1193" s="172"/>
      <c r="C1193" s="172"/>
      <c r="D1193" s="171"/>
      <c r="E1193" s="171"/>
    </row>
    <row r="1194" spans="1:5" x14ac:dyDescent="0.25">
      <c r="A1194" s="172"/>
      <c r="B1194" s="172"/>
      <c r="C1194" s="172"/>
      <c r="D1194" s="171"/>
      <c r="E1194" s="171"/>
    </row>
    <row r="1195" spans="1:5" x14ac:dyDescent="0.25">
      <c r="A1195" s="172"/>
      <c r="B1195" s="172"/>
      <c r="C1195" s="172"/>
      <c r="D1195" s="171"/>
      <c r="E1195" s="171"/>
    </row>
    <row r="1196" spans="1:5" x14ac:dyDescent="0.25">
      <c r="A1196" s="172"/>
      <c r="B1196" s="172"/>
      <c r="C1196" s="172"/>
      <c r="D1196" s="171"/>
      <c r="E1196" s="171"/>
    </row>
    <row r="1197" spans="1:5" x14ac:dyDescent="0.25">
      <c r="A1197" s="172"/>
      <c r="B1197" s="172"/>
      <c r="C1197" s="172"/>
      <c r="D1197" s="171"/>
      <c r="E1197" s="171"/>
    </row>
    <row r="1198" spans="1:5" x14ac:dyDescent="0.25">
      <c r="A1198" s="172"/>
      <c r="B1198" s="172"/>
      <c r="C1198" s="172"/>
      <c r="D1198" s="171"/>
      <c r="E1198" s="171"/>
    </row>
    <row r="1199" spans="1:5" x14ac:dyDescent="0.25">
      <c r="A1199" s="172"/>
      <c r="B1199" s="172"/>
      <c r="C1199" s="172"/>
      <c r="D1199" s="171"/>
      <c r="E1199" s="171"/>
    </row>
    <row r="1200" spans="1:5" x14ac:dyDescent="0.25">
      <c r="A1200" s="172"/>
      <c r="B1200" s="172"/>
      <c r="C1200" s="172"/>
      <c r="D1200" s="171"/>
      <c r="E1200" s="171"/>
    </row>
    <row r="1201" spans="1:5" x14ac:dyDescent="0.25">
      <c r="A1201" s="172"/>
      <c r="B1201" s="172"/>
      <c r="C1201" s="172"/>
      <c r="D1201" s="171"/>
      <c r="E1201" s="171"/>
    </row>
    <row r="1202" spans="1:5" x14ac:dyDescent="0.25">
      <c r="A1202" s="172"/>
      <c r="B1202" s="172"/>
      <c r="C1202" s="172"/>
      <c r="D1202" s="171"/>
      <c r="E1202" s="171"/>
    </row>
    <row r="1203" spans="1:5" x14ac:dyDescent="0.25">
      <c r="A1203" s="172"/>
      <c r="B1203" s="172"/>
      <c r="C1203" s="172"/>
      <c r="D1203" s="171"/>
      <c r="E1203" s="171"/>
    </row>
    <row r="1204" spans="1:5" x14ac:dyDescent="0.25">
      <c r="A1204" s="172"/>
      <c r="B1204" s="172"/>
      <c r="C1204" s="172"/>
      <c r="D1204" s="171"/>
      <c r="E1204" s="171"/>
    </row>
    <row r="1205" spans="1:5" x14ac:dyDescent="0.25">
      <c r="A1205" s="172"/>
      <c r="B1205" s="172"/>
      <c r="C1205" s="172"/>
      <c r="D1205" s="171"/>
      <c r="E1205" s="171"/>
    </row>
    <row r="1206" spans="1:5" x14ac:dyDescent="0.25">
      <c r="A1206" s="172"/>
      <c r="B1206" s="172"/>
      <c r="C1206" s="172"/>
      <c r="D1206" s="171"/>
      <c r="E1206" s="171"/>
    </row>
    <row r="1207" spans="1:5" x14ac:dyDescent="0.25">
      <c r="A1207" s="172"/>
      <c r="B1207" s="172"/>
      <c r="C1207" s="172"/>
      <c r="D1207" s="171"/>
      <c r="E1207" s="171"/>
    </row>
    <row r="1208" spans="1:5" x14ac:dyDescent="0.25">
      <c r="A1208" s="172"/>
      <c r="B1208" s="172"/>
      <c r="C1208" s="172"/>
      <c r="D1208" s="171"/>
      <c r="E1208" s="171"/>
    </row>
    <row r="1209" spans="1:5" x14ac:dyDescent="0.25">
      <c r="A1209" s="172"/>
      <c r="B1209" s="172"/>
      <c r="C1209" s="172"/>
      <c r="D1209" s="171"/>
      <c r="E1209" s="171"/>
    </row>
    <row r="1210" spans="1:5" x14ac:dyDescent="0.25">
      <c r="A1210" s="172"/>
      <c r="B1210" s="172"/>
      <c r="C1210" s="172"/>
      <c r="D1210" s="171"/>
      <c r="E1210" s="171"/>
    </row>
    <row r="1211" spans="1:5" x14ac:dyDescent="0.25">
      <c r="A1211" s="172"/>
      <c r="B1211" s="172"/>
      <c r="C1211" s="172"/>
      <c r="D1211" s="171"/>
      <c r="E1211" s="171"/>
    </row>
    <row r="1212" spans="1:5" x14ac:dyDescent="0.25">
      <c r="A1212" s="172"/>
      <c r="B1212" s="172"/>
      <c r="C1212" s="172"/>
      <c r="D1212" s="171"/>
      <c r="E1212" s="171"/>
    </row>
    <row r="1213" spans="1:5" x14ac:dyDescent="0.25">
      <c r="A1213" s="172"/>
      <c r="B1213" s="172"/>
      <c r="C1213" s="172"/>
      <c r="D1213" s="171"/>
      <c r="E1213" s="171"/>
    </row>
    <row r="1214" spans="1:5" x14ac:dyDescent="0.25">
      <c r="A1214" s="172"/>
      <c r="B1214" s="172"/>
      <c r="C1214" s="172"/>
      <c r="D1214" s="171"/>
      <c r="E1214" s="171"/>
    </row>
    <row r="1215" spans="1:5" x14ac:dyDescent="0.25">
      <c r="A1215" s="172"/>
      <c r="B1215" s="172"/>
      <c r="C1215" s="172"/>
      <c r="D1215" s="171"/>
      <c r="E1215" s="171"/>
    </row>
    <row r="1216" spans="1:5" x14ac:dyDescent="0.25">
      <c r="A1216" s="172"/>
      <c r="B1216" s="172"/>
      <c r="C1216" s="172"/>
      <c r="D1216" s="171"/>
      <c r="E1216" s="171"/>
    </row>
    <row r="1217" spans="1:5" x14ac:dyDescent="0.25">
      <c r="A1217" s="172"/>
      <c r="B1217" s="172"/>
      <c r="C1217" s="172"/>
      <c r="D1217" s="171"/>
      <c r="E1217" s="171"/>
    </row>
    <row r="1218" spans="1:5" x14ac:dyDescent="0.25">
      <c r="A1218" s="172"/>
      <c r="B1218" s="172"/>
      <c r="C1218" s="172"/>
      <c r="D1218" s="171"/>
      <c r="E1218" s="171"/>
    </row>
    <row r="1219" spans="1:5" x14ac:dyDescent="0.25">
      <c r="A1219" s="172"/>
      <c r="B1219" s="172"/>
      <c r="C1219" s="172"/>
      <c r="D1219" s="171"/>
      <c r="E1219" s="171"/>
    </row>
    <row r="1220" spans="1:5" x14ac:dyDescent="0.25">
      <c r="A1220" s="172"/>
      <c r="B1220" s="172"/>
      <c r="C1220" s="172"/>
      <c r="D1220" s="171"/>
      <c r="E1220" s="171"/>
    </row>
    <row r="1221" spans="1:5" x14ac:dyDescent="0.25">
      <c r="A1221" s="172"/>
      <c r="B1221" s="172"/>
      <c r="C1221" s="172"/>
      <c r="D1221" s="171"/>
      <c r="E1221" s="171"/>
    </row>
    <row r="1222" spans="1:5" x14ac:dyDescent="0.25">
      <c r="A1222" s="172"/>
      <c r="B1222" s="172"/>
      <c r="C1222" s="172"/>
      <c r="D1222" s="171"/>
      <c r="E1222" s="171"/>
    </row>
    <row r="1223" spans="1:5" x14ac:dyDescent="0.25">
      <c r="A1223" s="172"/>
      <c r="B1223" s="172"/>
      <c r="C1223" s="172"/>
      <c r="D1223" s="171"/>
      <c r="E1223" s="171"/>
    </row>
    <row r="1224" spans="1:5" x14ac:dyDescent="0.25">
      <c r="A1224" s="172"/>
      <c r="B1224" s="172"/>
      <c r="C1224" s="172"/>
      <c r="D1224" s="171"/>
      <c r="E1224" s="171"/>
    </row>
    <row r="1225" spans="1:5" x14ac:dyDescent="0.25">
      <c r="A1225" s="172"/>
      <c r="B1225" s="172"/>
      <c r="C1225" s="172"/>
      <c r="D1225" s="171"/>
      <c r="E1225" s="171"/>
    </row>
    <row r="1226" spans="1:5" x14ac:dyDescent="0.25">
      <c r="A1226" s="172"/>
      <c r="B1226" s="172"/>
      <c r="C1226" s="172"/>
      <c r="D1226" s="171"/>
      <c r="E1226" s="171"/>
    </row>
    <row r="1227" spans="1:5" x14ac:dyDescent="0.25">
      <c r="A1227" s="172"/>
      <c r="B1227" s="172"/>
      <c r="C1227" s="172"/>
      <c r="D1227" s="171"/>
      <c r="E1227" s="171"/>
    </row>
    <row r="1228" spans="1:5" x14ac:dyDescent="0.25">
      <c r="A1228" s="172"/>
      <c r="B1228" s="172"/>
      <c r="C1228" s="172"/>
      <c r="D1228" s="171"/>
      <c r="E1228" s="171"/>
    </row>
    <row r="1229" spans="1:5" x14ac:dyDescent="0.25">
      <c r="A1229" s="172"/>
      <c r="B1229" s="172"/>
      <c r="C1229" s="172"/>
      <c r="D1229" s="171"/>
      <c r="E1229" s="171"/>
    </row>
    <row r="1230" spans="1:5" x14ac:dyDescent="0.25">
      <c r="A1230" s="172"/>
      <c r="B1230" s="172"/>
      <c r="C1230" s="172"/>
      <c r="D1230" s="171"/>
      <c r="E1230" s="171"/>
    </row>
    <row r="1231" spans="1:5" x14ac:dyDescent="0.25">
      <c r="A1231" s="172"/>
      <c r="B1231" s="172"/>
      <c r="C1231" s="172"/>
      <c r="D1231" s="171"/>
      <c r="E1231" s="171"/>
    </row>
    <row r="1232" spans="1:5" x14ac:dyDescent="0.25">
      <c r="A1232" s="172"/>
      <c r="B1232" s="172"/>
      <c r="C1232" s="172"/>
      <c r="D1232" s="171"/>
      <c r="E1232" s="171"/>
    </row>
    <row r="1233" spans="1:5" x14ac:dyDescent="0.25">
      <c r="A1233" s="172"/>
      <c r="B1233" s="172"/>
      <c r="C1233" s="172"/>
      <c r="D1233" s="171"/>
      <c r="E1233" s="171"/>
    </row>
    <row r="1234" spans="1:5" x14ac:dyDescent="0.25">
      <c r="A1234" s="172"/>
      <c r="B1234" s="172"/>
      <c r="C1234" s="172"/>
      <c r="D1234" s="171"/>
      <c r="E1234" s="171"/>
    </row>
    <row r="1235" spans="1:5" x14ac:dyDescent="0.25">
      <c r="A1235" s="172"/>
      <c r="B1235" s="172"/>
      <c r="C1235" s="172"/>
      <c r="D1235" s="171"/>
      <c r="E1235" s="171"/>
    </row>
    <row r="1236" spans="1:5" x14ac:dyDescent="0.25">
      <c r="A1236" s="172"/>
      <c r="B1236" s="172"/>
      <c r="C1236" s="172"/>
      <c r="D1236" s="171"/>
      <c r="E1236" s="171"/>
    </row>
    <row r="1237" spans="1:5" x14ac:dyDescent="0.25">
      <c r="A1237" s="172"/>
      <c r="B1237" s="172"/>
      <c r="C1237" s="172"/>
      <c r="D1237" s="171"/>
      <c r="E1237" s="171"/>
    </row>
    <row r="1238" spans="1:5" x14ac:dyDescent="0.25">
      <c r="A1238" s="172"/>
      <c r="B1238" s="172"/>
      <c r="C1238" s="172"/>
      <c r="D1238" s="171"/>
      <c r="E1238" s="171"/>
    </row>
    <row r="1239" spans="1:5" x14ac:dyDescent="0.25">
      <c r="A1239" s="172"/>
      <c r="B1239" s="172"/>
      <c r="C1239" s="172"/>
      <c r="D1239" s="171"/>
      <c r="E1239" s="171"/>
    </row>
    <row r="1240" spans="1:5" x14ac:dyDescent="0.25">
      <c r="A1240" s="172"/>
      <c r="B1240" s="172"/>
      <c r="C1240" s="172"/>
      <c r="D1240" s="171"/>
      <c r="E1240" s="171"/>
    </row>
    <row r="1241" spans="1:5" x14ac:dyDescent="0.25">
      <c r="A1241" s="172"/>
      <c r="B1241" s="172"/>
      <c r="C1241" s="172"/>
      <c r="D1241" s="171"/>
      <c r="E1241" s="171"/>
    </row>
    <row r="1242" spans="1:5" x14ac:dyDescent="0.25">
      <c r="A1242" s="172"/>
      <c r="B1242" s="172"/>
      <c r="C1242" s="172"/>
      <c r="D1242" s="171"/>
      <c r="E1242" s="171"/>
    </row>
    <row r="1243" spans="1:5" x14ac:dyDescent="0.25">
      <c r="A1243" s="172"/>
      <c r="B1243" s="172"/>
      <c r="C1243" s="172"/>
      <c r="D1243" s="171"/>
      <c r="E1243" s="171"/>
    </row>
    <row r="1244" spans="1:5" x14ac:dyDescent="0.25">
      <c r="A1244" s="172"/>
      <c r="B1244" s="172"/>
      <c r="C1244" s="172"/>
      <c r="D1244" s="171"/>
      <c r="E1244" s="171"/>
    </row>
    <row r="1245" spans="1:5" x14ac:dyDescent="0.25">
      <c r="A1245" s="172"/>
      <c r="B1245" s="172"/>
      <c r="C1245" s="172"/>
      <c r="D1245" s="171"/>
      <c r="E1245" s="171"/>
    </row>
    <row r="1246" spans="1:5" x14ac:dyDescent="0.25">
      <c r="A1246" s="172"/>
      <c r="B1246" s="172"/>
      <c r="C1246" s="172"/>
      <c r="D1246" s="171"/>
      <c r="E1246" s="171"/>
    </row>
    <row r="1247" spans="1:5" x14ac:dyDescent="0.25">
      <c r="A1247" s="172"/>
      <c r="B1247" s="172"/>
      <c r="C1247" s="172"/>
      <c r="D1247" s="171"/>
      <c r="E1247" s="171"/>
    </row>
    <row r="1248" spans="1:5" x14ac:dyDescent="0.25">
      <c r="A1248" s="172"/>
      <c r="B1248" s="172"/>
      <c r="C1248" s="172"/>
      <c r="D1248" s="171"/>
      <c r="E1248" s="171"/>
    </row>
    <row r="1249" spans="1:5" x14ac:dyDescent="0.25">
      <c r="A1249" s="172"/>
      <c r="B1249" s="172"/>
      <c r="C1249" s="172"/>
      <c r="D1249" s="171"/>
      <c r="E1249" s="171"/>
    </row>
    <row r="1250" spans="1:5" x14ac:dyDescent="0.25">
      <c r="A1250" s="172"/>
      <c r="B1250" s="172"/>
      <c r="C1250" s="172"/>
      <c r="D1250" s="171"/>
      <c r="E1250" s="171"/>
    </row>
    <row r="1251" spans="1:5" x14ac:dyDescent="0.25">
      <c r="A1251" s="172"/>
      <c r="B1251" s="172"/>
      <c r="C1251" s="172"/>
      <c r="D1251" s="171"/>
      <c r="E1251" s="171"/>
    </row>
    <row r="1252" spans="1:5" x14ac:dyDescent="0.25">
      <c r="A1252" s="172"/>
      <c r="B1252" s="172"/>
      <c r="C1252" s="172"/>
      <c r="D1252" s="171"/>
      <c r="E1252" s="171"/>
    </row>
    <row r="1253" spans="1:5" x14ac:dyDescent="0.25">
      <c r="A1253" s="172"/>
      <c r="B1253" s="172"/>
      <c r="C1253" s="172"/>
      <c r="D1253" s="171"/>
      <c r="E1253" s="171"/>
    </row>
    <row r="1254" spans="1:5" x14ac:dyDescent="0.25">
      <c r="A1254" s="172"/>
      <c r="B1254" s="172"/>
      <c r="C1254" s="172"/>
      <c r="D1254" s="171"/>
      <c r="E1254" s="171"/>
    </row>
    <row r="1255" spans="1:5" x14ac:dyDescent="0.25">
      <c r="A1255" s="172"/>
      <c r="B1255" s="172"/>
      <c r="C1255" s="172"/>
      <c r="D1255" s="171"/>
      <c r="E1255" s="171"/>
    </row>
    <row r="1256" spans="1:5" x14ac:dyDescent="0.25">
      <c r="A1256" s="172"/>
      <c r="B1256" s="172"/>
      <c r="C1256" s="172"/>
      <c r="D1256" s="171"/>
      <c r="E1256" s="171"/>
    </row>
    <row r="1257" spans="1:5" x14ac:dyDescent="0.25">
      <c r="A1257" s="172"/>
      <c r="B1257" s="172"/>
      <c r="C1257" s="172"/>
      <c r="D1257" s="171"/>
      <c r="E1257" s="171"/>
    </row>
    <row r="1258" spans="1:5" x14ac:dyDescent="0.25">
      <c r="A1258" s="172"/>
      <c r="B1258" s="172"/>
      <c r="C1258" s="172"/>
      <c r="D1258" s="171"/>
      <c r="E1258" s="171"/>
    </row>
    <row r="1259" spans="1:5" x14ac:dyDescent="0.25">
      <c r="A1259" s="172"/>
      <c r="B1259" s="172"/>
      <c r="C1259" s="172"/>
      <c r="D1259" s="171"/>
      <c r="E1259" s="171"/>
    </row>
    <row r="1260" spans="1:5" x14ac:dyDescent="0.25">
      <c r="A1260" s="172"/>
      <c r="B1260" s="172"/>
      <c r="C1260" s="172"/>
      <c r="D1260" s="171"/>
      <c r="E1260" s="171"/>
    </row>
    <row r="1261" spans="1:5" x14ac:dyDescent="0.25">
      <c r="A1261" s="172"/>
      <c r="B1261" s="172"/>
      <c r="C1261" s="172"/>
      <c r="D1261" s="171"/>
      <c r="E1261" s="171"/>
    </row>
    <row r="1262" spans="1:5" x14ac:dyDescent="0.25">
      <c r="A1262" s="172"/>
      <c r="B1262" s="172"/>
      <c r="C1262" s="172"/>
      <c r="D1262" s="171"/>
      <c r="E1262" s="171"/>
    </row>
    <row r="1263" spans="1:5" x14ac:dyDescent="0.25">
      <c r="A1263" s="172"/>
      <c r="B1263" s="172"/>
      <c r="C1263" s="172"/>
      <c r="D1263" s="171"/>
      <c r="E1263" s="171"/>
    </row>
    <row r="1264" spans="1:5" x14ac:dyDescent="0.25">
      <c r="A1264" s="172"/>
      <c r="B1264" s="172"/>
      <c r="C1264" s="172"/>
      <c r="D1264" s="171"/>
      <c r="E1264" s="171"/>
    </row>
    <row r="1265" spans="1:5" x14ac:dyDescent="0.25">
      <c r="A1265" s="172"/>
      <c r="B1265" s="172"/>
      <c r="C1265" s="172"/>
      <c r="D1265" s="171"/>
      <c r="E1265" s="171"/>
    </row>
    <row r="1266" spans="1:5" x14ac:dyDescent="0.25">
      <c r="A1266" s="172"/>
      <c r="B1266" s="172"/>
      <c r="C1266" s="172"/>
      <c r="D1266" s="171"/>
      <c r="E1266" s="171"/>
    </row>
    <row r="1267" spans="1:5" x14ac:dyDescent="0.25">
      <c r="A1267" s="172"/>
      <c r="B1267" s="172"/>
      <c r="C1267" s="172"/>
      <c r="D1267" s="171"/>
      <c r="E1267" s="171"/>
    </row>
    <row r="1268" spans="1:5" x14ac:dyDescent="0.25">
      <c r="A1268" s="172"/>
      <c r="B1268" s="172"/>
      <c r="C1268" s="172"/>
      <c r="D1268" s="171"/>
      <c r="E1268" s="171"/>
    </row>
    <row r="1269" spans="1:5" x14ac:dyDescent="0.25">
      <c r="A1269" s="172"/>
      <c r="B1269" s="172"/>
      <c r="C1269" s="172"/>
      <c r="D1269" s="171"/>
      <c r="E1269" s="171"/>
    </row>
    <row r="1270" spans="1:5" x14ac:dyDescent="0.25">
      <c r="A1270" s="172"/>
      <c r="B1270" s="172"/>
      <c r="C1270" s="172"/>
      <c r="D1270" s="171"/>
      <c r="E1270" s="171"/>
    </row>
    <row r="1271" spans="1:5" x14ac:dyDescent="0.25">
      <c r="A1271" s="172"/>
      <c r="B1271" s="172"/>
      <c r="C1271" s="172"/>
      <c r="D1271" s="171"/>
      <c r="E1271" s="171"/>
    </row>
    <row r="1272" spans="1:5" x14ac:dyDescent="0.25">
      <c r="A1272" s="172"/>
      <c r="B1272" s="172"/>
      <c r="C1272" s="172"/>
      <c r="D1272" s="171"/>
      <c r="E1272" s="171"/>
    </row>
    <row r="1273" spans="1:5" x14ac:dyDescent="0.25">
      <c r="A1273" s="172"/>
      <c r="B1273" s="172"/>
      <c r="C1273" s="172"/>
      <c r="D1273" s="171"/>
      <c r="E1273" s="171"/>
    </row>
    <row r="1274" spans="1:5" x14ac:dyDescent="0.25">
      <c r="A1274" s="172"/>
      <c r="B1274" s="172"/>
      <c r="C1274" s="172"/>
      <c r="D1274" s="171"/>
      <c r="E1274" s="171"/>
    </row>
    <row r="1275" spans="1:5" x14ac:dyDescent="0.25">
      <c r="A1275" s="172"/>
      <c r="B1275" s="172"/>
      <c r="C1275" s="172"/>
      <c r="D1275" s="171"/>
      <c r="E1275" s="171"/>
    </row>
    <row r="1276" spans="1:5" x14ac:dyDescent="0.25">
      <c r="A1276" s="172"/>
      <c r="B1276" s="172"/>
      <c r="C1276" s="172"/>
      <c r="D1276" s="171"/>
      <c r="E1276" s="171"/>
    </row>
    <row r="1277" spans="1:5" x14ac:dyDescent="0.25">
      <c r="A1277" s="172"/>
      <c r="B1277" s="172"/>
      <c r="C1277" s="172"/>
      <c r="D1277" s="171"/>
      <c r="E1277" s="171"/>
    </row>
    <row r="1278" spans="1:5" x14ac:dyDescent="0.25">
      <c r="A1278" s="172"/>
      <c r="B1278" s="172"/>
      <c r="C1278" s="172"/>
      <c r="D1278" s="171"/>
      <c r="E1278" s="171"/>
    </row>
    <row r="1279" spans="1:5" x14ac:dyDescent="0.25">
      <c r="A1279" s="172"/>
      <c r="B1279" s="172"/>
      <c r="C1279" s="172"/>
      <c r="D1279" s="171"/>
      <c r="E1279" s="171"/>
    </row>
    <row r="1280" spans="1:5" x14ac:dyDescent="0.25">
      <c r="A1280" s="172"/>
      <c r="B1280" s="172"/>
      <c r="C1280" s="172"/>
      <c r="D1280" s="171"/>
      <c r="E1280" s="171"/>
    </row>
    <row r="1281" spans="1:5" x14ac:dyDescent="0.25">
      <c r="A1281" s="172"/>
      <c r="B1281" s="172"/>
      <c r="C1281" s="172"/>
      <c r="D1281" s="171"/>
      <c r="E1281" s="171"/>
    </row>
    <row r="1282" spans="1:5" x14ac:dyDescent="0.25">
      <c r="A1282" s="172"/>
      <c r="B1282" s="172"/>
      <c r="C1282" s="172"/>
      <c r="D1282" s="171"/>
      <c r="E1282" s="171"/>
    </row>
    <row r="1283" spans="1:5" x14ac:dyDescent="0.25">
      <c r="A1283" s="172"/>
      <c r="B1283" s="172"/>
      <c r="C1283" s="172"/>
      <c r="D1283" s="171"/>
      <c r="E1283" s="171"/>
    </row>
    <row r="1284" spans="1:5" x14ac:dyDescent="0.25">
      <c r="A1284" s="172"/>
      <c r="B1284" s="172"/>
      <c r="C1284" s="172"/>
      <c r="D1284" s="171"/>
      <c r="E1284" s="171"/>
    </row>
    <row r="1285" spans="1:5" x14ac:dyDescent="0.25">
      <c r="A1285" s="172"/>
      <c r="B1285" s="172"/>
      <c r="C1285" s="172"/>
      <c r="D1285" s="171"/>
      <c r="E1285" s="171"/>
    </row>
    <row r="1286" spans="1:5" x14ac:dyDescent="0.25">
      <c r="A1286" s="172"/>
      <c r="B1286" s="172"/>
      <c r="C1286" s="172"/>
      <c r="D1286" s="171"/>
      <c r="E1286" s="171"/>
    </row>
    <row r="1287" spans="1:5" x14ac:dyDescent="0.25">
      <c r="A1287" s="172"/>
      <c r="B1287" s="172"/>
      <c r="C1287" s="172"/>
      <c r="D1287" s="171"/>
      <c r="E1287" s="171"/>
    </row>
    <row r="1288" spans="1:5" x14ac:dyDescent="0.25">
      <c r="A1288" s="172"/>
      <c r="B1288" s="172"/>
      <c r="C1288" s="172"/>
      <c r="D1288" s="171"/>
      <c r="E1288" s="171"/>
    </row>
    <row r="1289" spans="1:5" x14ac:dyDescent="0.25">
      <c r="A1289" s="172"/>
      <c r="B1289" s="172"/>
      <c r="C1289" s="172"/>
      <c r="D1289" s="171"/>
      <c r="E1289" s="171"/>
    </row>
    <row r="1290" spans="1:5" x14ac:dyDescent="0.25">
      <c r="A1290" s="172"/>
      <c r="B1290" s="172"/>
      <c r="C1290" s="172"/>
      <c r="D1290" s="171"/>
      <c r="E1290" s="171"/>
    </row>
    <row r="1291" spans="1:5" x14ac:dyDescent="0.25">
      <c r="A1291" s="172"/>
      <c r="B1291" s="172"/>
      <c r="C1291" s="172"/>
      <c r="D1291" s="171"/>
      <c r="E1291" s="171"/>
    </row>
    <row r="1292" spans="1:5" x14ac:dyDescent="0.25">
      <c r="A1292" s="172"/>
      <c r="B1292" s="172"/>
      <c r="C1292" s="172"/>
      <c r="D1292" s="171"/>
      <c r="E1292" s="171"/>
    </row>
    <row r="1293" spans="1:5" x14ac:dyDescent="0.25">
      <c r="A1293" s="172"/>
      <c r="B1293" s="172"/>
      <c r="C1293" s="172"/>
      <c r="D1293" s="171"/>
      <c r="E1293" s="171"/>
    </row>
    <row r="1294" spans="1:5" x14ac:dyDescent="0.25">
      <c r="A1294" s="172"/>
      <c r="B1294" s="172"/>
      <c r="C1294" s="172"/>
      <c r="D1294" s="171"/>
      <c r="E1294" s="171"/>
    </row>
    <row r="1295" spans="1:5" x14ac:dyDescent="0.25">
      <c r="A1295" s="172"/>
      <c r="B1295" s="172"/>
      <c r="C1295" s="172"/>
      <c r="D1295" s="171"/>
      <c r="E1295" s="171"/>
    </row>
    <row r="1296" spans="1:5" x14ac:dyDescent="0.25">
      <c r="A1296" s="172"/>
      <c r="B1296" s="172"/>
      <c r="C1296" s="172"/>
      <c r="D1296" s="171"/>
      <c r="E1296" s="171"/>
    </row>
    <row r="1297" spans="1:5" x14ac:dyDescent="0.25">
      <c r="A1297" s="172"/>
      <c r="B1297" s="172"/>
      <c r="C1297" s="172"/>
      <c r="D1297" s="171"/>
      <c r="E1297" s="171"/>
    </row>
    <row r="1298" spans="1:5" x14ac:dyDescent="0.25">
      <c r="A1298" s="172"/>
      <c r="B1298" s="172"/>
      <c r="C1298" s="172"/>
      <c r="D1298" s="171"/>
      <c r="E1298" s="171"/>
    </row>
    <row r="1299" spans="1:5" x14ac:dyDescent="0.25">
      <c r="A1299" s="172"/>
      <c r="B1299" s="172"/>
      <c r="C1299" s="172"/>
      <c r="D1299" s="171"/>
      <c r="E1299" s="171"/>
    </row>
    <row r="1300" spans="1:5" x14ac:dyDescent="0.25">
      <c r="A1300" s="172"/>
      <c r="B1300" s="172"/>
      <c r="C1300" s="172"/>
      <c r="D1300" s="171"/>
      <c r="E1300" s="171"/>
    </row>
    <row r="1301" spans="1:5" x14ac:dyDescent="0.25">
      <c r="A1301" s="172"/>
      <c r="B1301" s="172"/>
      <c r="C1301" s="172"/>
      <c r="D1301" s="171"/>
      <c r="E1301" s="171"/>
    </row>
    <row r="1302" spans="1:5" x14ac:dyDescent="0.25">
      <c r="A1302" s="172"/>
      <c r="B1302" s="172"/>
      <c r="C1302" s="172"/>
      <c r="D1302" s="171"/>
      <c r="E1302" s="171"/>
    </row>
    <row r="1303" spans="1:5" x14ac:dyDescent="0.25">
      <c r="A1303" s="172"/>
      <c r="B1303" s="172"/>
      <c r="C1303" s="172"/>
      <c r="D1303" s="171"/>
      <c r="E1303" s="171"/>
    </row>
    <row r="1304" spans="1:5" x14ac:dyDescent="0.25">
      <c r="A1304" s="172"/>
      <c r="B1304" s="172"/>
      <c r="C1304" s="172"/>
      <c r="D1304" s="171"/>
      <c r="E1304" s="171"/>
    </row>
    <row r="1305" spans="1:5" x14ac:dyDescent="0.25">
      <c r="A1305" s="172"/>
      <c r="B1305" s="172"/>
      <c r="C1305" s="172"/>
      <c r="D1305" s="171"/>
      <c r="E1305" s="171"/>
    </row>
    <row r="1306" spans="1:5" x14ac:dyDescent="0.25">
      <c r="A1306" s="172"/>
      <c r="B1306" s="172"/>
      <c r="C1306" s="172"/>
      <c r="D1306" s="171"/>
      <c r="E1306" s="171"/>
    </row>
    <row r="1307" spans="1:5" x14ac:dyDescent="0.25">
      <c r="A1307" s="172"/>
      <c r="B1307" s="172"/>
      <c r="C1307" s="172"/>
      <c r="D1307" s="171"/>
      <c r="E1307" s="171"/>
    </row>
    <row r="1308" spans="1:5" x14ac:dyDescent="0.25">
      <c r="A1308" s="172"/>
      <c r="B1308" s="172"/>
      <c r="C1308" s="172"/>
      <c r="D1308" s="171"/>
      <c r="E1308" s="171"/>
    </row>
    <row r="1309" spans="1:5" x14ac:dyDescent="0.25">
      <c r="A1309" s="172"/>
      <c r="B1309" s="172"/>
      <c r="C1309" s="172"/>
      <c r="D1309" s="171"/>
      <c r="E1309" s="171"/>
    </row>
    <row r="1310" spans="1:5" x14ac:dyDescent="0.25">
      <c r="A1310" s="172"/>
      <c r="B1310" s="172"/>
      <c r="C1310" s="172"/>
      <c r="D1310" s="171"/>
      <c r="E1310" s="171"/>
    </row>
    <row r="1311" spans="1:5" x14ac:dyDescent="0.25">
      <c r="A1311" s="172"/>
      <c r="B1311" s="172"/>
      <c r="C1311" s="172"/>
      <c r="D1311" s="171"/>
      <c r="E1311" s="171"/>
    </row>
    <row r="1312" spans="1:5" x14ac:dyDescent="0.25">
      <c r="A1312" s="172"/>
      <c r="B1312" s="172"/>
      <c r="C1312" s="172"/>
      <c r="D1312" s="171"/>
      <c r="E1312" s="171"/>
    </row>
    <row r="1313" spans="1:5" x14ac:dyDescent="0.25">
      <c r="A1313" s="172"/>
      <c r="B1313" s="172"/>
      <c r="C1313" s="172"/>
      <c r="D1313" s="171"/>
      <c r="E1313" s="171"/>
    </row>
    <row r="1314" spans="1:5" x14ac:dyDescent="0.25">
      <c r="A1314" s="172"/>
      <c r="B1314" s="172"/>
      <c r="C1314" s="172"/>
      <c r="D1314" s="171"/>
      <c r="E1314" s="171"/>
    </row>
    <row r="1315" spans="1:5" x14ac:dyDescent="0.25">
      <c r="A1315" s="172"/>
      <c r="B1315" s="172"/>
      <c r="C1315" s="172"/>
      <c r="D1315" s="171"/>
      <c r="E1315" s="171"/>
    </row>
    <row r="1316" spans="1:5" x14ac:dyDescent="0.25">
      <c r="A1316" s="172"/>
      <c r="B1316" s="172"/>
      <c r="C1316" s="172"/>
      <c r="D1316" s="171"/>
      <c r="E1316" s="171"/>
    </row>
    <row r="1317" spans="1:5" x14ac:dyDescent="0.25">
      <c r="A1317" s="172"/>
      <c r="B1317" s="172"/>
      <c r="C1317" s="172"/>
      <c r="D1317" s="171"/>
      <c r="E1317" s="171"/>
    </row>
    <row r="1318" spans="1:5" x14ac:dyDescent="0.25">
      <c r="A1318" s="172"/>
      <c r="B1318" s="172"/>
      <c r="C1318" s="172"/>
      <c r="D1318" s="171"/>
      <c r="E1318" s="171"/>
    </row>
    <row r="1319" spans="1:5" x14ac:dyDescent="0.25">
      <c r="A1319" s="172"/>
      <c r="B1319" s="172"/>
      <c r="C1319" s="172"/>
      <c r="D1319" s="171"/>
      <c r="E1319" s="171"/>
    </row>
    <row r="1320" spans="1:5" x14ac:dyDescent="0.25">
      <c r="A1320" s="172"/>
      <c r="B1320" s="172"/>
      <c r="C1320" s="172"/>
      <c r="D1320" s="171"/>
      <c r="E1320" s="171"/>
    </row>
    <row r="1321" spans="1:5" x14ac:dyDescent="0.25">
      <c r="A1321" s="172"/>
      <c r="B1321" s="172"/>
      <c r="C1321" s="172"/>
      <c r="D1321" s="171"/>
      <c r="E1321" s="171"/>
    </row>
    <row r="1322" spans="1:5" x14ac:dyDescent="0.25">
      <c r="A1322" s="172"/>
      <c r="B1322" s="172"/>
      <c r="C1322" s="172"/>
      <c r="D1322" s="171"/>
      <c r="E1322" s="171"/>
    </row>
    <row r="1323" spans="1:5" x14ac:dyDescent="0.25">
      <c r="A1323" s="172"/>
      <c r="B1323" s="172"/>
      <c r="C1323" s="172"/>
      <c r="D1323" s="171"/>
      <c r="E1323" s="171"/>
    </row>
    <row r="1324" spans="1:5" x14ac:dyDescent="0.25">
      <c r="A1324" s="172"/>
      <c r="B1324" s="172"/>
      <c r="C1324" s="172"/>
      <c r="D1324" s="171"/>
      <c r="E1324" s="171"/>
    </row>
    <row r="1325" spans="1:5" x14ac:dyDescent="0.25">
      <c r="A1325" s="172"/>
      <c r="B1325" s="172"/>
      <c r="C1325" s="172"/>
      <c r="D1325" s="171"/>
      <c r="E1325" s="171"/>
    </row>
    <row r="1326" spans="1:5" x14ac:dyDescent="0.25">
      <c r="A1326" s="172"/>
      <c r="B1326" s="172"/>
      <c r="C1326" s="172"/>
      <c r="D1326" s="171"/>
      <c r="E1326" s="171"/>
    </row>
    <row r="1327" spans="1:5" x14ac:dyDescent="0.25">
      <c r="A1327" s="172"/>
      <c r="B1327" s="172"/>
      <c r="C1327" s="172"/>
      <c r="D1327" s="171"/>
      <c r="E1327" s="171"/>
    </row>
    <row r="1328" spans="1:5" x14ac:dyDescent="0.25">
      <c r="A1328" s="172"/>
      <c r="B1328" s="172"/>
      <c r="C1328" s="172"/>
      <c r="D1328" s="171"/>
      <c r="E1328" s="171"/>
    </row>
    <row r="1329" spans="1:5" x14ac:dyDescent="0.25">
      <c r="A1329" s="172"/>
      <c r="B1329" s="172"/>
      <c r="C1329" s="172"/>
      <c r="D1329" s="171"/>
      <c r="E1329" s="171"/>
    </row>
    <row r="1330" spans="1:5" x14ac:dyDescent="0.25">
      <c r="A1330" s="172"/>
      <c r="B1330" s="172"/>
      <c r="C1330" s="172"/>
      <c r="D1330" s="171"/>
      <c r="E1330" s="171"/>
    </row>
    <row r="1331" spans="1:5" x14ac:dyDescent="0.25">
      <c r="A1331" s="172"/>
      <c r="B1331" s="172"/>
      <c r="C1331" s="172"/>
      <c r="D1331" s="171"/>
      <c r="E1331" s="171"/>
    </row>
    <row r="1332" spans="1:5" x14ac:dyDescent="0.25">
      <c r="A1332" s="172"/>
      <c r="B1332" s="172"/>
      <c r="C1332" s="172"/>
      <c r="D1332" s="171"/>
      <c r="E1332" s="171"/>
    </row>
    <row r="1333" spans="1:5" x14ac:dyDescent="0.25">
      <c r="A1333" s="172"/>
      <c r="B1333" s="172"/>
      <c r="C1333" s="172"/>
      <c r="D1333" s="171"/>
      <c r="E1333" s="171"/>
    </row>
    <row r="1334" spans="1:5" x14ac:dyDescent="0.25">
      <c r="A1334" s="172"/>
      <c r="B1334" s="172"/>
      <c r="C1334" s="172"/>
      <c r="D1334" s="171"/>
      <c r="E1334" s="171"/>
    </row>
    <row r="1335" spans="1:5" x14ac:dyDescent="0.25">
      <c r="A1335" s="172"/>
      <c r="B1335" s="172"/>
      <c r="C1335" s="172"/>
      <c r="D1335" s="171"/>
      <c r="E1335" s="171"/>
    </row>
    <row r="1336" spans="1:5" x14ac:dyDescent="0.25">
      <c r="A1336" s="172"/>
      <c r="B1336" s="172"/>
      <c r="C1336" s="172"/>
      <c r="D1336" s="171"/>
      <c r="E1336" s="171"/>
    </row>
    <row r="1337" spans="1:5" x14ac:dyDescent="0.25">
      <c r="A1337" s="172"/>
      <c r="B1337" s="172"/>
      <c r="C1337" s="172"/>
      <c r="D1337" s="171"/>
      <c r="E1337" s="171"/>
    </row>
    <row r="1338" spans="1:5" x14ac:dyDescent="0.25">
      <c r="A1338" s="172"/>
      <c r="B1338" s="172"/>
      <c r="C1338" s="172"/>
      <c r="D1338" s="171"/>
      <c r="E1338" s="171"/>
    </row>
    <row r="1339" spans="1:5" x14ac:dyDescent="0.25">
      <c r="A1339" s="172"/>
      <c r="B1339" s="172"/>
      <c r="C1339" s="172"/>
      <c r="D1339" s="171"/>
      <c r="E1339" s="171"/>
    </row>
    <row r="1340" spans="1:5" x14ac:dyDescent="0.25">
      <c r="A1340" s="172"/>
      <c r="B1340" s="172"/>
      <c r="C1340" s="172"/>
      <c r="D1340" s="171"/>
      <c r="E1340" s="171"/>
    </row>
    <row r="1341" spans="1:5" x14ac:dyDescent="0.25">
      <c r="A1341" s="172"/>
      <c r="B1341" s="172"/>
      <c r="C1341" s="172"/>
      <c r="D1341" s="171"/>
      <c r="E1341" s="171"/>
    </row>
    <row r="1342" spans="1:5" x14ac:dyDescent="0.25">
      <c r="A1342" s="172"/>
      <c r="B1342" s="172"/>
      <c r="C1342" s="172"/>
      <c r="D1342" s="171"/>
      <c r="E1342" s="171"/>
    </row>
    <row r="1343" spans="1:5" x14ac:dyDescent="0.25">
      <c r="A1343" s="172"/>
      <c r="B1343" s="172"/>
      <c r="C1343" s="172"/>
      <c r="D1343" s="171"/>
      <c r="E1343" s="171"/>
    </row>
    <row r="1344" spans="1:5" x14ac:dyDescent="0.25">
      <c r="A1344" s="172"/>
      <c r="B1344" s="172"/>
      <c r="C1344" s="172"/>
      <c r="D1344" s="171"/>
      <c r="E1344" s="171"/>
    </row>
    <row r="1345" spans="1:5" x14ac:dyDescent="0.25">
      <c r="A1345" s="172"/>
      <c r="B1345" s="172"/>
      <c r="C1345" s="172"/>
      <c r="D1345" s="171"/>
      <c r="E1345" s="171"/>
    </row>
    <row r="1346" spans="1:5" x14ac:dyDescent="0.25">
      <c r="A1346" s="172"/>
      <c r="B1346" s="172"/>
      <c r="C1346" s="172"/>
      <c r="D1346" s="171"/>
      <c r="E1346" s="171"/>
    </row>
    <row r="1347" spans="1:5" x14ac:dyDescent="0.25">
      <c r="A1347" s="172"/>
      <c r="B1347" s="172"/>
      <c r="C1347" s="172"/>
      <c r="D1347" s="171"/>
      <c r="E1347" s="171"/>
    </row>
    <row r="1348" spans="1:5" x14ac:dyDescent="0.25">
      <c r="A1348" s="172"/>
      <c r="B1348" s="172"/>
      <c r="C1348" s="172"/>
      <c r="D1348" s="171"/>
      <c r="E1348" s="171"/>
    </row>
    <row r="1349" spans="1:5" x14ac:dyDescent="0.25">
      <c r="A1349" s="172"/>
      <c r="B1349" s="172"/>
      <c r="C1349" s="172"/>
      <c r="D1349" s="171"/>
      <c r="E1349" s="171"/>
    </row>
    <row r="1350" spans="1:5" x14ac:dyDescent="0.25">
      <c r="A1350" s="172"/>
      <c r="B1350" s="172"/>
      <c r="C1350" s="172"/>
      <c r="D1350" s="171"/>
      <c r="E1350" s="171"/>
    </row>
    <row r="1351" spans="1:5" x14ac:dyDescent="0.25">
      <c r="A1351" s="172"/>
      <c r="B1351" s="172"/>
      <c r="C1351" s="172"/>
      <c r="D1351" s="171"/>
      <c r="E1351" s="171"/>
    </row>
    <row r="1352" spans="1:5" x14ac:dyDescent="0.25">
      <c r="A1352" s="172"/>
      <c r="B1352" s="172"/>
      <c r="C1352" s="172"/>
      <c r="D1352" s="171"/>
      <c r="E1352" s="171"/>
    </row>
    <row r="1353" spans="1:5" x14ac:dyDescent="0.25">
      <c r="A1353" s="172"/>
      <c r="B1353" s="172"/>
      <c r="C1353" s="172"/>
      <c r="D1353" s="171"/>
      <c r="E1353" s="171"/>
    </row>
    <row r="1354" spans="1:5" x14ac:dyDescent="0.25">
      <c r="A1354" s="172"/>
      <c r="B1354" s="172"/>
      <c r="C1354" s="172"/>
      <c r="D1354" s="171"/>
      <c r="E1354" s="171"/>
    </row>
    <row r="1355" spans="1:5" x14ac:dyDescent="0.25">
      <c r="A1355" s="172"/>
      <c r="B1355" s="172"/>
      <c r="C1355" s="172"/>
      <c r="D1355" s="171"/>
      <c r="E1355" s="171"/>
    </row>
    <row r="1356" spans="1:5" x14ac:dyDescent="0.25">
      <c r="A1356" s="172"/>
      <c r="B1356" s="172"/>
      <c r="C1356" s="172"/>
      <c r="D1356" s="171"/>
      <c r="E1356" s="171"/>
    </row>
    <row r="1357" spans="1:5" x14ac:dyDescent="0.25">
      <c r="A1357" s="172"/>
      <c r="B1357" s="172"/>
      <c r="C1357" s="172"/>
      <c r="D1357" s="171"/>
      <c r="E1357" s="171"/>
    </row>
    <row r="1358" spans="1:5" x14ac:dyDescent="0.25">
      <c r="A1358" s="172"/>
      <c r="B1358" s="172"/>
      <c r="C1358" s="172"/>
      <c r="D1358" s="171"/>
      <c r="E1358" s="171"/>
    </row>
    <row r="1359" spans="1:5" x14ac:dyDescent="0.25">
      <c r="A1359" s="172"/>
      <c r="B1359" s="172"/>
      <c r="C1359" s="172"/>
      <c r="D1359" s="171"/>
      <c r="E1359" s="171"/>
    </row>
    <row r="1360" spans="1:5" x14ac:dyDescent="0.25">
      <c r="A1360" s="172"/>
      <c r="B1360" s="172"/>
      <c r="C1360" s="172"/>
      <c r="D1360" s="171"/>
      <c r="E1360" s="171"/>
    </row>
    <row r="1361" spans="1:5" x14ac:dyDescent="0.25">
      <c r="A1361" s="172"/>
      <c r="B1361" s="172"/>
      <c r="C1361" s="172"/>
      <c r="D1361" s="171"/>
      <c r="E1361" s="171"/>
    </row>
    <row r="1362" spans="1:5" x14ac:dyDescent="0.25">
      <c r="A1362" s="172"/>
      <c r="B1362" s="172"/>
      <c r="C1362" s="172"/>
      <c r="D1362" s="171"/>
      <c r="E1362" s="171"/>
    </row>
    <row r="1363" spans="1:5" x14ac:dyDescent="0.25">
      <c r="A1363" s="172"/>
      <c r="B1363" s="172"/>
      <c r="C1363" s="172"/>
      <c r="D1363" s="171"/>
      <c r="E1363" s="171"/>
    </row>
    <row r="1364" spans="1:5" x14ac:dyDescent="0.25">
      <c r="A1364" s="172"/>
      <c r="B1364" s="172"/>
      <c r="C1364" s="172"/>
      <c r="D1364" s="171"/>
      <c r="E1364" s="171"/>
    </row>
    <row r="1365" spans="1:5" x14ac:dyDescent="0.25">
      <c r="A1365" s="172"/>
      <c r="B1365" s="172"/>
      <c r="C1365" s="172"/>
      <c r="D1365" s="171"/>
      <c r="E1365" s="171"/>
    </row>
    <row r="1366" spans="1:5" x14ac:dyDescent="0.25">
      <c r="A1366" s="172"/>
      <c r="B1366" s="172"/>
      <c r="C1366" s="172"/>
      <c r="D1366" s="171"/>
      <c r="E1366" s="171"/>
    </row>
    <row r="1367" spans="1:5" x14ac:dyDescent="0.25">
      <c r="A1367" s="172"/>
      <c r="B1367" s="172"/>
      <c r="C1367" s="172"/>
      <c r="D1367" s="171"/>
      <c r="E1367" s="171"/>
    </row>
    <row r="1368" spans="1:5" x14ac:dyDescent="0.25">
      <c r="A1368" s="172"/>
      <c r="B1368" s="172"/>
      <c r="C1368" s="172"/>
      <c r="D1368" s="171"/>
      <c r="E1368" s="171"/>
    </row>
    <row r="1369" spans="1:5" x14ac:dyDescent="0.25">
      <c r="A1369" s="172"/>
      <c r="B1369" s="172"/>
      <c r="C1369" s="172"/>
      <c r="D1369" s="171"/>
      <c r="E1369" s="171"/>
    </row>
    <row r="1370" spans="1:5" x14ac:dyDescent="0.25">
      <c r="A1370" s="172"/>
      <c r="B1370" s="172"/>
      <c r="C1370" s="172"/>
      <c r="D1370" s="171"/>
      <c r="E1370" s="171"/>
    </row>
    <row r="1371" spans="1:5" x14ac:dyDescent="0.25">
      <c r="A1371" s="172"/>
      <c r="B1371" s="172"/>
      <c r="C1371" s="172"/>
      <c r="D1371" s="171"/>
      <c r="E1371" s="171"/>
    </row>
    <row r="1372" spans="1:5" x14ac:dyDescent="0.25">
      <c r="A1372" s="172"/>
      <c r="B1372" s="172"/>
      <c r="C1372" s="172"/>
      <c r="D1372" s="171"/>
      <c r="E1372" s="171"/>
    </row>
    <row r="1373" spans="1:5" x14ac:dyDescent="0.25">
      <c r="A1373" s="172"/>
      <c r="B1373" s="172"/>
      <c r="C1373" s="172"/>
      <c r="D1373" s="171"/>
      <c r="E1373" s="171"/>
    </row>
    <row r="1374" spans="1:5" x14ac:dyDescent="0.25">
      <c r="A1374" s="172"/>
      <c r="B1374" s="172"/>
      <c r="C1374" s="172"/>
      <c r="D1374" s="171"/>
      <c r="E1374" s="171"/>
    </row>
    <row r="1375" spans="1:5" x14ac:dyDescent="0.25">
      <c r="A1375" s="172"/>
      <c r="B1375" s="172"/>
      <c r="C1375" s="172"/>
      <c r="D1375" s="171"/>
      <c r="E1375" s="171"/>
    </row>
    <row r="1376" spans="1:5" x14ac:dyDescent="0.25">
      <c r="A1376" s="172"/>
      <c r="B1376" s="172"/>
      <c r="C1376" s="172"/>
      <c r="D1376" s="171"/>
      <c r="E1376" s="171"/>
    </row>
    <row r="1377" spans="1:5" x14ac:dyDescent="0.25">
      <c r="A1377" s="172"/>
      <c r="B1377" s="172"/>
      <c r="C1377" s="172"/>
      <c r="D1377" s="171"/>
      <c r="E1377" s="171"/>
    </row>
    <row r="1378" spans="1:5" x14ac:dyDescent="0.25">
      <c r="A1378" s="172"/>
      <c r="B1378" s="172"/>
      <c r="C1378" s="172"/>
      <c r="D1378" s="171"/>
      <c r="E1378" s="171"/>
    </row>
    <row r="1379" spans="1:5" x14ac:dyDescent="0.25">
      <c r="A1379" s="172"/>
      <c r="B1379" s="172"/>
      <c r="C1379" s="172"/>
      <c r="D1379" s="171"/>
      <c r="E1379" s="171"/>
    </row>
    <row r="1380" spans="1:5" x14ac:dyDescent="0.25">
      <c r="A1380" s="172"/>
      <c r="B1380" s="172"/>
      <c r="C1380" s="172"/>
      <c r="D1380" s="171"/>
      <c r="E1380" s="171"/>
    </row>
    <row r="1381" spans="1:5" x14ac:dyDescent="0.25">
      <c r="A1381" s="172"/>
      <c r="B1381" s="172"/>
      <c r="C1381" s="172"/>
      <c r="D1381" s="171"/>
      <c r="E1381" s="171"/>
    </row>
    <row r="1382" spans="1:5" x14ac:dyDescent="0.25">
      <c r="A1382" s="172"/>
      <c r="B1382" s="172"/>
      <c r="C1382" s="172"/>
      <c r="D1382" s="171"/>
      <c r="E1382" s="171"/>
    </row>
    <row r="1383" spans="1:5" x14ac:dyDescent="0.25">
      <c r="A1383" s="172"/>
      <c r="B1383" s="172"/>
      <c r="C1383" s="172"/>
      <c r="D1383" s="171"/>
      <c r="E1383" s="171"/>
    </row>
    <row r="1384" spans="1:5" x14ac:dyDescent="0.25">
      <c r="A1384" s="172"/>
      <c r="B1384" s="172"/>
      <c r="C1384" s="172"/>
      <c r="D1384" s="171"/>
      <c r="E1384" s="171"/>
    </row>
    <row r="1385" spans="1:5" x14ac:dyDescent="0.25">
      <c r="A1385" s="172"/>
      <c r="B1385" s="172"/>
      <c r="C1385" s="172"/>
      <c r="D1385" s="171"/>
      <c r="E1385" s="171"/>
    </row>
    <row r="1386" spans="1:5" x14ac:dyDescent="0.25">
      <c r="A1386" s="172"/>
      <c r="B1386" s="172"/>
      <c r="C1386" s="172"/>
      <c r="D1386" s="171"/>
      <c r="E1386" s="171"/>
    </row>
    <row r="1387" spans="1:5" x14ac:dyDescent="0.25">
      <c r="A1387" s="172"/>
      <c r="B1387" s="172"/>
      <c r="C1387" s="172"/>
      <c r="D1387" s="171"/>
      <c r="E1387" s="171"/>
    </row>
    <row r="1388" spans="1:5" x14ac:dyDescent="0.25">
      <c r="A1388" s="172"/>
      <c r="B1388" s="172"/>
      <c r="C1388" s="172"/>
      <c r="D1388" s="171"/>
      <c r="E1388" s="171"/>
    </row>
    <row r="1389" spans="1:5" x14ac:dyDescent="0.25">
      <c r="A1389" s="172"/>
      <c r="B1389" s="172"/>
      <c r="C1389" s="172"/>
      <c r="D1389" s="171"/>
      <c r="E1389" s="171"/>
    </row>
    <row r="1390" spans="1:5" x14ac:dyDescent="0.25">
      <c r="A1390" s="172"/>
      <c r="B1390" s="172"/>
      <c r="C1390" s="172"/>
      <c r="D1390" s="171"/>
      <c r="E1390" s="171"/>
    </row>
    <row r="1391" spans="1:5" x14ac:dyDescent="0.25">
      <c r="A1391" s="172"/>
      <c r="B1391" s="172"/>
      <c r="C1391" s="172"/>
      <c r="D1391" s="171"/>
      <c r="E1391" s="171"/>
    </row>
    <row r="1392" spans="1:5" x14ac:dyDescent="0.25">
      <c r="A1392" s="172"/>
      <c r="B1392" s="172"/>
      <c r="C1392" s="172"/>
      <c r="D1392" s="171"/>
      <c r="E1392" s="171"/>
    </row>
    <row r="1393" spans="1:5" x14ac:dyDescent="0.25">
      <c r="A1393" s="172"/>
      <c r="B1393" s="172"/>
      <c r="C1393" s="172"/>
      <c r="D1393" s="171"/>
      <c r="E1393" s="171"/>
    </row>
    <row r="1394" spans="1:5" x14ac:dyDescent="0.25">
      <c r="A1394" s="172"/>
      <c r="B1394" s="172"/>
      <c r="C1394" s="172"/>
      <c r="D1394" s="171"/>
      <c r="E1394" s="171"/>
    </row>
    <row r="1395" spans="1:5" x14ac:dyDescent="0.25">
      <c r="A1395" s="172"/>
      <c r="B1395" s="172"/>
      <c r="C1395" s="172"/>
      <c r="D1395" s="171"/>
      <c r="E1395" s="171"/>
    </row>
    <row r="1396" spans="1:5" x14ac:dyDescent="0.25">
      <c r="A1396" s="172"/>
      <c r="B1396" s="172"/>
      <c r="C1396" s="172"/>
      <c r="D1396" s="171"/>
      <c r="E1396" s="171"/>
    </row>
    <row r="1397" spans="1:5" x14ac:dyDescent="0.25">
      <c r="A1397" s="172"/>
      <c r="B1397" s="172"/>
      <c r="C1397" s="172"/>
      <c r="D1397" s="171"/>
      <c r="E1397" s="171"/>
    </row>
    <row r="1398" spans="1:5" x14ac:dyDescent="0.25">
      <c r="A1398" s="172"/>
      <c r="B1398" s="172"/>
      <c r="C1398" s="172"/>
      <c r="D1398" s="171"/>
      <c r="E1398" s="171"/>
    </row>
    <row r="1399" spans="1:5" x14ac:dyDescent="0.25">
      <c r="A1399" s="172"/>
      <c r="B1399" s="172"/>
      <c r="C1399" s="172"/>
      <c r="D1399" s="171"/>
      <c r="E1399" s="171"/>
    </row>
    <row r="1400" spans="1:5" x14ac:dyDescent="0.25">
      <c r="A1400" s="172"/>
      <c r="B1400" s="172"/>
      <c r="C1400" s="172"/>
      <c r="D1400" s="171"/>
      <c r="E1400" s="171"/>
    </row>
    <row r="1401" spans="1:5" x14ac:dyDescent="0.25">
      <c r="A1401" s="172"/>
      <c r="B1401" s="172"/>
      <c r="C1401" s="172"/>
      <c r="D1401" s="171"/>
      <c r="E1401" s="171"/>
    </row>
    <row r="1402" spans="1:5" x14ac:dyDescent="0.25">
      <c r="A1402" s="172"/>
      <c r="B1402" s="172"/>
      <c r="C1402" s="172"/>
      <c r="D1402" s="171"/>
      <c r="E1402" s="171"/>
    </row>
    <row r="1403" spans="1:5" x14ac:dyDescent="0.25">
      <c r="A1403" s="172"/>
      <c r="B1403" s="172"/>
      <c r="C1403" s="172"/>
      <c r="D1403" s="171"/>
      <c r="E1403" s="171"/>
    </row>
    <row r="1404" spans="1:5" x14ac:dyDescent="0.25">
      <c r="A1404" s="172"/>
      <c r="B1404" s="172"/>
      <c r="C1404" s="172"/>
      <c r="D1404" s="171"/>
      <c r="E1404" s="171"/>
    </row>
    <row r="1405" spans="1:5" x14ac:dyDescent="0.25">
      <c r="A1405" s="172"/>
      <c r="B1405" s="172"/>
      <c r="C1405" s="172"/>
      <c r="D1405" s="171"/>
      <c r="E1405" s="171"/>
    </row>
    <row r="1406" spans="1:5" x14ac:dyDescent="0.25">
      <c r="A1406" s="172"/>
      <c r="B1406" s="172"/>
      <c r="C1406" s="172"/>
      <c r="D1406" s="171"/>
      <c r="E1406" s="171"/>
    </row>
    <row r="1407" spans="1:5" x14ac:dyDescent="0.25">
      <c r="A1407" s="172"/>
      <c r="B1407" s="172"/>
      <c r="C1407" s="172"/>
      <c r="D1407" s="171"/>
      <c r="E1407" s="171"/>
    </row>
    <row r="1408" spans="1:5" x14ac:dyDescent="0.25">
      <c r="A1408" s="172"/>
      <c r="B1408" s="172"/>
      <c r="C1408" s="172"/>
      <c r="D1408" s="171"/>
      <c r="E1408" s="171"/>
    </row>
    <row r="1409" spans="1:5" x14ac:dyDescent="0.25">
      <c r="A1409" s="172"/>
      <c r="B1409" s="172"/>
      <c r="C1409" s="172"/>
      <c r="D1409" s="171"/>
      <c r="E1409" s="171"/>
    </row>
    <row r="1410" spans="1:5" x14ac:dyDescent="0.25">
      <c r="A1410" s="172"/>
      <c r="B1410" s="172"/>
      <c r="C1410" s="172"/>
      <c r="D1410" s="171"/>
      <c r="E1410" s="171"/>
    </row>
    <row r="1411" spans="1:5" x14ac:dyDescent="0.25">
      <c r="A1411" s="172"/>
      <c r="B1411" s="172"/>
      <c r="C1411" s="172"/>
      <c r="D1411" s="171"/>
      <c r="E1411" s="171"/>
    </row>
    <row r="1412" spans="1:5" x14ac:dyDescent="0.25">
      <c r="A1412" s="172"/>
      <c r="B1412" s="172"/>
      <c r="C1412" s="172"/>
      <c r="D1412" s="171"/>
      <c r="E1412" s="171"/>
    </row>
    <row r="1413" spans="1:5" x14ac:dyDescent="0.25">
      <c r="A1413" s="172"/>
      <c r="B1413" s="172"/>
      <c r="C1413" s="172"/>
      <c r="D1413" s="171"/>
      <c r="E1413" s="171"/>
    </row>
    <row r="1414" spans="1:5" x14ac:dyDescent="0.25">
      <c r="A1414" s="172"/>
      <c r="B1414" s="172"/>
      <c r="C1414" s="172"/>
      <c r="D1414" s="171"/>
      <c r="E1414" s="171"/>
    </row>
    <row r="1415" spans="1:5" x14ac:dyDescent="0.25">
      <c r="A1415" s="172"/>
      <c r="B1415" s="172"/>
      <c r="C1415" s="172"/>
      <c r="D1415" s="171"/>
      <c r="E1415" s="171"/>
    </row>
    <row r="1416" spans="1:5" x14ac:dyDescent="0.25">
      <c r="A1416" s="172"/>
      <c r="B1416" s="172"/>
      <c r="C1416" s="172"/>
      <c r="D1416" s="171"/>
      <c r="E1416" s="171"/>
    </row>
    <row r="1417" spans="1:5" x14ac:dyDescent="0.25">
      <c r="A1417" s="172"/>
      <c r="B1417" s="172"/>
      <c r="C1417" s="172"/>
      <c r="D1417" s="171"/>
      <c r="E1417" s="171"/>
    </row>
    <row r="1418" spans="1:5" x14ac:dyDescent="0.25">
      <c r="A1418" s="172"/>
      <c r="B1418" s="172"/>
      <c r="C1418" s="172"/>
      <c r="D1418" s="171"/>
      <c r="E1418" s="171"/>
    </row>
    <row r="1419" spans="1:5" x14ac:dyDescent="0.25">
      <c r="A1419" s="172"/>
      <c r="B1419" s="172"/>
      <c r="C1419" s="172"/>
      <c r="D1419" s="171"/>
      <c r="E1419" s="171"/>
    </row>
    <row r="1420" spans="1:5" x14ac:dyDescent="0.25">
      <c r="A1420" s="172"/>
      <c r="B1420" s="172"/>
      <c r="C1420" s="172"/>
      <c r="D1420" s="171"/>
      <c r="E1420" s="171"/>
    </row>
    <row r="1421" spans="1:5" x14ac:dyDescent="0.25">
      <c r="A1421" s="172"/>
      <c r="B1421" s="172"/>
      <c r="C1421" s="172"/>
      <c r="D1421" s="171"/>
      <c r="E1421" s="171"/>
    </row>
    <row r="1422" spans="1:5" x14ac:dyDescent="0.25">
      <c r="A1422" s="172"/>
      <c r="B1422" s="172"/>
      <c r="C1422" s="172"/>
      <c r="D1422" s="171"/>
      <c r="E1422" s="171"/>
    </row>
    <row r="1423" spans="1:5" x14ac:dyDescent="0.25">
      <c r="A1423" s="172"/>
      <c r="B1423" s="172"/>
      <c r="C1423" s="172"/>
      <c r="D1423" s="171"/>
      <c r="E1423" s="171"/>
    </row>
    <row r="1424" spans="1:5" x14ac:dyDescent="0.25">
      <c r="A1424" s="172"/>
      <c r="B1424" s="172"/>
      <c r="C1424" s="172"/>
      <c r="D1424" s="171"/>
      <c r="E1424" s="171"/>
    </row>
    <row r="1425" spans="1:5" x14ac:dyDescent="0.25">
      <c r="A1425" s="172"/>
      <c r="B1425" s="172"/>
      <c r="C1425" s="172"/>
      <c r="D1425" s="171"/>
      <c r="E1425" s="171"/>
    </row>
    <row r="1426" spans="1:5" x14ac:dyDescent="0.25">
      <c r="A1426" s="172"/>
      <c r="B1426" s="172"/>
      <c r="C1426" s="172"/>
      <c r="D1426" s="171"/>
      <c r="E1426" s="171"/>
    </row>
    <row r="1427" spans="1:5" x14ac:dyDescent="0.25">
      <c r="A1427" s="172"/>
      <c r="B1427" s="172"/>
      <c r="C1427" s="172"/>
      <c r="D1427" s="171"/>
      <c r="E1427" s="171"/>
    </row>
    <row r="1428" spans="1:5" x14ac:dyDescent="0.25">
      <c r="A1428" s="172"/>
      <c r="B1428" s="172"/>
      <c r="C1428" s="172"/>
      <c r="D1428" s="171"/>
      <c r="E1428" s="171"/>
    </row>
    <row r="1429" spans="1:5" x14ac:dyDescent="0.25">
      <c r="A1429" s="172"/>
      <c r="B1429" s="172"/>
      <c r="C1429" s="172"/>
      <c r="D1429" s="171"/>
      <c r="E1429" s="171"/>
    </row>
    <row r="1430" spans="1:5" x14ac:dyDescent="0.25">
      <c r="A1430" s="172"/>
      <c r="B1430" s="172"/>
      <c r="C1430" s="172"/>
      <c r="D1430" s="171"/>
      <c r="E1430" s="171"/>
    </row>
    <row r="1431" spans="1:5" x14ac:dyDescent="0.25">
      <c r="A1431" s="172"/>
      <c r="B1431" s="172"/>
      <c r="C1431" s="172"/>
      <c r="D1431" s="171"/>
      <c r="E1431" s="171"/>
    </row>
    <row r="1432" spans="1:5" x14ac:dyDescent="0.25">
      <c r="A1432" s="172"/>
      <c r="B1432" s="172"/>
      <c r="C1432" s="172"/>
      <c r="D1432" s="171"/>
      <c r="E1432" s="171"/>
    </row>
    <row r="1433" spans="1:5" x14ac:dyDescent="0.25">
      <c r="A1433" s="172"/>
      <c r="B1433" s="172"/>
      <c r="C1433" s="172"/>
      <c r="D1433" s="171"/>
      <c r="E1433" s="171"/>
    </row>
    <row r="1434" spans="1:5" x14ac:dyDescent="0.25">
      <c r="A1434" s="172"/>
      <c r="B1434" s="172"/>
      <c r="C1434" s="172"/>
      <c r="D1434" s="171"/>
      <c r="E1434" s="171"/>
    </row>
    <row r="1435" spans="1:5" x14ac:dyDescent="0.25">
      <c r="A1435" s="172"/>
      <c r="B1435" s="172"/>
      <c r="C1435" s="172"/>
      <c r="D1435" s="171"/>
      <c r="E1435" s="171"/>
    </row>
    <row r="1436" spans="1:5" x14ac:dyDescent="0.25">
      <c r="A1436" s="172"/>
      <c r="B1436" s="172"/>
      <c r="C1436" s="172"/>
      <c r="D1436" s="171"/>
      <c r="E1436" s="171"/>
    </row>
    <row r="1437" spans="1:5" x14ac:dyDescent="0.25">
      <c r="A1437" s="172"/>
      <c r="B1437" s="172"/>
      <c r="C1437" s="172"/>
      <c r="D1437" s="171"/>
      <c r="E1437" s="171"/>
    </row>
    <row r="1438" spans="1:5" x14ac:dyDescent="0.25">
      <c r="A1438" s="172"/>
      <c r="B1438" s="172"/>
      <c r="C1438" s="172"/>
      <c r="D1438" s="171"/>
      <c r="E1438" s="171"/>
    </row>
    <row r="1439" spans="1:5" x14ac:dyDescent="0.25">
      <c r="A1439" s="172"/>
      <c r="B1439" s="172"/>
      <c r="C1439" s="172"/>
      <c r="D1439" s="171"/>
      <c r="E1439" s="171"/>
    </row>
    <row r="1440" spans="1:5" x14ac:dyDescent="0.25">
      <c r="A1440" s="172"/>
      <c r="B1440" s="172"/>
      <c r="C1440" s="172"/>
      <c r="D1440" s="171"/>
      <c r="E1440" s="171"/>
    </row>
    <row r="1441" spans="1:5" x14ac:dyDescent="0.25">
      <c r="A1441" s="172"/>
      <c r="B1441" s="172"/>
      <c r="C1441" s="172"/>
      <c r="D1441" s="171"/>
      <c r="E1441" s="171"/>
    </row>
    <row r="1442" spans="1:5" x14ac:dyDescent="0.25">
      <c r="A1442" s="172"/>
      <c r="B1442" s="172"/>
      <c r="C1442" s="172"/>
      <c r="D1442" s="171"/>
      <c r="E1442" s="171"/>
    </row>
    <row r="1443" spans="1:5" x14ac:dyDescent="0.25">
      <c r="A1443" s="172"/>
      <c r="B1443" s="172"/>
      <c r="C1443" s="172"/>
      <c r="D1443" s="171"/>
      <c r="E1443" s="171"/>
    </row>
    <row r="1444" spans="1:5" x14ac:dyDescent="0.25">
      <c r="A1444" s="172"/>
      <c r="B1444" s="172"/>
      <c r="C1444" s="172"/>
      <c r="D1444" s="171"/>
      <c r="E1444" s="171"/>
    </row>
    <row r="1445" spans="1:5" x14ac:dyDescent="0.25">
      <c r="A1445" s="172"/>
      <c r="B1445" s="172"/>
      <c r="C1445" s="172"/>
      <c r="D1445" s="171"/>
      <c r="E1445" s="171"/>
    </row>
    <row r="1446" spans="1:5" x14ac:dyDescent="0.25">
      <c r="A1446" s="172"/>
      <c r="B1446" s="172"/>
      <c r="C1446" s="172"/>
      <c r="D1446" s="171"/>
      <c r="E1446" s="171"/>
    </row>
    <row r="1447" spans="1:5" x14ac:dyDescent="0.25">
      <c r="A1447" s="172"/>
      <c r="B1447" s="172"/>
      <c r="C1447" s="172"/>
      <c r="D1447" s="171"/>
      <c r="E1447" s="171"/>
    </row>
    <row r="1448" spans="1:5" x14ac:dyDescent="0.25">
      <c r="A1448" s="172"/>
      <c r="B1448" s="172"/>
      <c r="C1448" s="172"/>
      <c r="D1448" s="171"/>
      <c r="E1448" s="171"/>
    </row>
    <row r="1449" spans="1:5" x14ac:dyDescent="0.25">
      <c r="A1449" s="172"/>
      <c r="B1449" s="172"/>
      <c r="C1449" s="172"/>
      <c r="D1449" s="171"/>
      <c r="E1449" s="171"/>
    </row>
    <row r="1450" spans="1:5" x14ac:dyDescent="0.25">
      <c r="A1450" s="172"/>
      <c r="B1450" s="172"/>
      <c r="C1450" s="172"/>
      <c r="D1450" s="171"/>
      <c r="E1450" s="171"/>
    </row>
    <row r="1451" spans="1:5" x14ac:dyDescent="0.25">
      <c r="A1451" s="172"/>
      <c r="B1451" s="172"/>
      <c r="C1451" s="172"/>
      <c r="D1451" s="171"/>
      <c r="E1451" s="171"/>
    </row>
    <row r="1452" spans="1:5" x14ac:dyDescent="0.25">
      <c r="A1452" s="172"/>
      <c r="B1452" s="172"/>
      <c r="C1452" s="172"/>
      <c r="D1452" s="171"/>
      <c r="E1452" s="171"/>
    </row>
    <row r="1453" spans="1:5" x14ac:dyDescent="0.25">
      <c r="A1453" s="172"/>
      <c r="B1453" s="172"/>
      <c r="C1453" s="172"/>
      <c r="D1453" s="171"/>
      <c r="E1453" s="171"/>
    </row>
    <row r="1454" spans="1:5" x14ac:dyDescent="0.25">
      <c r="A1454" s="172"/>
      <c r="B1454" s="172"/>
      <c r="C1454" s="172"/>
      <c r="D1454" s="171"/>
      <c r="E1454" s="171"/>
    </row>
    <row r="1455" spans="1:5" x14ac:dyDescent="0.25">
      <c r="A1455" s="172"/>
      <c r="B1455" s="172"/>
      <c r="C1455" s="172"/>
      <c r="D1455" s="171"/>
      <c r="E1455" s="171"/>
    </row>
    <row r="1456" spans="1:5" x14ac:dyDescent="0.25">
      <c r="A1456" s="172"/>
      <c r="B1456" s="172"/>
      <c r="C1456" s="172"/>
      <c r="D1456" s="171"/>
      <c r="E1456" s="171"/>
    </row>
    <row r="1457" spans="1:5" x14ac:dyDescent="0.25">
      <c r="A1457" s="172"/>
      <c r="B1457" s="172"/>
      <c r="C1457" s="172"/>
      <c r="D1457" s="171"/>
      <c r="E1457" s="171"/>
    </row>
    <row r="1458" spans="1:5" x14ac:dyDescent="0.25">
      <c r="A1458" s="172"/>
      <c r="B1458" s="172"/>
      <c r="C1458" s="172"/>
      <c r="D1458" s="171"/>
      <c r="E1458" s="171"/>
    </row>
    <row r="1459" spans="1:5" x14ac:dyDescent="0.25">
      <c r="A1459" s="172"/>
      <c r="B1459" s="172"/>
      <c r="C1459" s="172"/>
      <c r="D1459" s="171"/>
      <c r="E1459" s="171"/>
    </row>
    <row r="1460" spans="1:5" x14ac:dyDescent="0.25">
      <c r="A1460" s="172"/>
      <c r="B1460" s="172"/>
      <c r="C1460" s="172"/>
      <c r="D1460" s="171"/>
      <c r="E1460" s="171"/>
    </row>
    <row r="1461" spans="1:5" x14ac:dyDescent="0.25">
      <c r="A1461" s="172"/>
      <c r="B1461" s="172"/>
      <c r="C1461" s="172"/>
      <c r="D1461" s="171"/>
      <c r="E1461" s="171"/>
    </row>
    <row r="1462" spans="1:5" x14ac:dyDescent="0.25">
      <c r="A1462" s="172"/>
      <c r="B1462" s="172"/>
      <c r="C1462" s="172"/>
      <c r="D1462" s="171"/>
      <c r="E1462" s="171"/>
    </row>
    <row r="1463" spans="1:5" x14ac:dyDescent="0.25">
      <c r="A1463" s="172"/>
      <c r="B1463" s="172"/>
      <c r="C1463" s="172"/>
      <c r="D1463" s="171"/>
      <c r="E1463" s="171"/>
    </row>
    <row r="1464" spans="1:5" x14ac:dyDescent="0.25">
      <c r="A1464" s="172"/>
      <c r="B1464" s="172"/>
      <c r="C1464" s="172"/>
      <c r="D1464" s="171"/>
      <c r="E1464" s="171"/>
    </row>
    <row r="1465" spans="1:5" x14ac:dyDescent="0.25">
      <c r="A1465" s="172"/>
      <c r="B1465" s="172"/>
      <c r="C1465" s="172"/>
      <c r="D1465" s="171"/>
      <c r="E1465" s="171"/>
    </row>
    <row r="1466" spans="1:5" x14ac:dyDescent="0.25">
      <c r="A1466" s="172"/>
      <c r="B1466" s="172"/>
      <c r="C1466" s="172"/>
      <c r="D1466" s="171"/>
      <c r="E1466" s="171"/>
    </row>
    <row r="1467" spans="1:5" x14ac:dyDescent="0.25">
      <c r="A1467" s="172"/>
      <c r="B1467" s="172"/>
      <c r="C1467" s="172"/>
      <c r="D1467" s="171"/>
      <c r="E1467" s="171"/>
    </row>
    <row r="1468" spans="1:5" x14ac:dyDescent="0.25">
      <c r="A1468" s="172"/>
      <c r="B1468" s="172"/>
      <c r="C1468" s="172"/>
      <c r="D1468" s="171"/>
      <c r="E1468" s="171"/>
    </row>
    <row r="1469" spans="1:5" x14ac:dyDescent="0.25">
      <c r="A1469" s="172"/>
      <c r="B1469" s="172"/>
      <c r="C1469" s="172"/>
      <c r="D1469" s="171"/>
      <c r="E1469" s="171"/>
    </row>
    <row r="1470" spans="1:5" x14ac:dyDescent="0.25">
      <c r="A1470" s="172"/>
      <c r="B1470" s="172"/>
      <c r="C1470" s="172"/>
      <c r="D1470" s="171"/>
      <c r="E1470" s="171"/>
    </row>
    <row r="1471" spans="1:5" x14ac:dyDescent="0.25">
      <c r="A1471" s="172"/>
      <c r="B1471" s="172"/>
      <c r="C1471" s="172"/>
      <c r="D1471" s="171"/>
      <c r="E1471" s="171"/>
    </row>
    <row r="1472" spans="1:5" x14ac:dyDescent="0.25">
      <c r="A1472" s="172"/>
      <c r="B1472" s="172"/>
      <c r="C1472" s="172"/>
      <c r="D1472" s="171"/>
      <c r="E1472" s="171"/>
    </row>
    <row r="1473" spans="1:5" x14ac:dyDescent="0.25">
      <c r="A1473" s="172"/>
      <c r="B1473" s="172"/>
      <c r="C1473" s="172"/>
      <c r="D1473" s="171"/>
      <c r="E1473" s="171"/>
    </row>
    <row r="1474" spans="1:5" x14ac:dyDescent="0.25">
      <c r="A1474" s="172"/>
      <c r="B1474" s="172"/>
      <c r="C1474" s="172"/>
      <c r="D1474" s="171"/>
      <c r="E1474" s="171"/>
    </row>
    <row r="1475" spans="1:5" x14ac:dyDescent="0.25">
      <c r="A1475" s="172"/>
      <c r="B1475" s="172"/>
      <c r="C1475" s="172"/>
      <c r="D1475" s="171"/>
      <c r="E1475" s="171"/>
    </row>
    <row r="1476" spans="1:5" x14ac:dyDescent="0.25">
      <c r="A1476" s="172"/>
      <c r="B1476" s="172"/>
      <c r="C1476" s="172"/>
      <c r="D1476" s="171"/>
      <c r="E1476" s="171"/>
    </row>
    <row r="1477" spans="1:5" x14ac:dyDescent="0.25">
      <c r="A1477" s="172"/>
      <c r="B1477" s="172"/>
      <c r="C1477" s="172"/>
      <c r="D1477" s="171"/>
      <c r="E1477" s="171"/>
    </row>
    <row r="1478" spans="1:5" x14ac:dyDescent="0.25">
      <c r="A1478" s="172"/>
      <c r="B1478" s="172"/>
      <c r="C1478" s="172"/>
      <c r="D1478" s="171"/>
      <c r="E1478" s="171"/>
    </row>
    <row r="1479" spans="1:5" x14ac:dyDescent="0.25">
      <c r="A1479" s="172"/>
      <c r="B1479" s="172"/>
      <c r="C1479" s="172"/>
      <c r="D1479" s="171"/>
      <c r="E1479" s="171"/>
    </row>
    <row r="1480" spans="1:5" x14ac:dyDescent="0.25">
      <c r="A1480" s="172"/>
      <c r="B1480" s="172"/>
      <c r="C1480" s="172"/>
      <c r="D1480" s="171"/>
      <c r="E1480" s="171"/>
    </row>
    <row r="1481" spans="1:5" x14ac:dyDescent="0.25">
      <c r="A1481" s="172"/>
      <c r="B1481" s="172"/>
      <c r="C1481" s="172"/>
      <c r="D1481" s="171"/>
      <c r="E1481" s="171"/>
    </row>
    <row r="1482" spans="1:5" x14ac:dyDescent="0.25">
      <c r="A1482" s="172"/>
      <c r="B1482" s="172"/>
      <c r="C1482" s="172"/>
      <c r="D1482" s="171"/>
      <c r="E1482" s="171"/>
    </row>
    <row r="1483" spans="1:5" x14ac:dyDescent="0.25">
      <c r="A1483" s="172"/>
      <c r="B1483" s="172"/>
      <c r="C1483" s="172"/>
      <c r="D1483" s="171"/>
      <c r="E1483" s="171"/>
    </row>
    <row r="1484" spans="1:5" x14ac:dyDescent="0.25">
      <c r="A1484" s="172"/>
      <c r="B1484" s="172"/>
      <c r="C1484" s="172"/>
      <c r="D1484" s="171"/>
      <c r="E1484" s="171"/>
    </row>
    <row r="1485" spans="1:5" x14ac:dyDescent="0.25">
      <c r="A1485" s="172"/>
      <c r="B1485" s="172"/>
      <c r="C1485" s="172"/>
      <c r="D1485" s="171"/>
      <c r="E1485" s="171"/>
    </row>
    <row r="1486" spans="1:5" x14ac:dyDescent="0.25">
      <c r="A1486" s="172"/>
      <c r="B1486" s="172"/>
      <c r="C1486" s="172"/>
      <c r="D1486" s="171"/>
      <c r="E1486" s="171"/>
    </row>
    <row r="1487" spans="1:5" x14ac:dyDescent="0.25">
      <c r="A1487" s="172"/>
      <c r="B1487" s="172"/>
      <c r="C1487" s="172"/>
      <c r="D1487" s="171"/>
      <c r="E1487" s="171"/>
    </row>
    <row r="1488" spans="1:5" x14ac:dyDescent="0.25">
      <c r="A1488" s="172"/>
      <c r="B1488" s="172"/>
      <c r="C1488" s="172"/>
      <c r="D1488" s="171"/>
      <c r="E1488" s="171"/>
    </row>
    <row r="1489" spans="1:5" x14ac:dyDescent="0.25">
      <c r="A1489" s="172"/>
      <c r="B1489" s="172"/>
      <c r="C1489" s="172"/>
      <c r="D1489" s="171"/>
      <c r="E1489" s="171"/>
    </row>
    <row r="1490" spans="1:5" x14ac:dyDescent="0.25">
      <c r="A1490" s="172"/>
      <c r="B1490" s="172"/>
      <c r="C1490" s="172"/>
      <c r="D1490" s="171"/>
      <c r="E1490" s="171"/>
    </row>
    <row r="1491" spans="1:5" x14ac:dyDescent="0.25">
      <c r="A1491" s="172"/>
      <c r="B1491" s="172"/>
      <c r="C1491" s="172"/>
      <c r="D1491" s="171"/>
      <c r="E1491" s="171"/>
    </row>
    <row r="1492" spans="1:5" x14ac:dyDescent="0.25">
      <c r="A1492" s="172"/>
      <c r="B1492" s="172"/>
      <c r="C1492" s="172"/>
      <c r="D1492" s="171"/>
      <c r="E1492" s="171"/>
    </row>
    <row r="1493" spans="1:5" x14ac:dyDescent="0.25">
      <c r="A1493" s="172"/>
      <c r="B1493" s="172"/>
      <c r="C1493" s="172"/>
      <c r="D1493" s="171"/>
      <c r="E1493" s="171"/>
    </row>
    <row r="1494" spans="1:5" x14ac:dyDescent="0.25">
      <c r="A1494" s="172"/>
      <c r="B1494" s="172"/>
      <c r="C1494" s="172"/>
      <c r="D1494" s="171"/>
      <c r="E1494" s="171"/>
    </row>
    <row r="1495" spans="1:5" x14ac:dyDescent="0.25">
      <c r="A1495" s="172"/>
      <c r="B1495" s="172"/>
      <c r="C1495" s="172"/>
      <c r="D1495" s="171"/>
      <c r="E1495" s="171"/>
    </row>
    <row r="1496" spans="1:5" x14ac:dyDescent="0.25">
      <c r="A1496" s="172"/>
      <c r="B1496" s="172"/>
      <c r="C1496" s="172"/>
      <c r="D1496" s="171"/>
      <c r="E1496" s="171"/>
    </row>
    <row r="1497" spans="1:5" x14ac:dyDescent="0.25">
      <c r="A1497" s="172"/>
      <c r="B1497" s="172"/>
      <c r="C1497" s="172"/>
      <c r="D1497" s="171"/>
      <c r="E1497" s="171"/>
    </row>
    <row r="1498" spans="1:5" x14ac:dyDescent="0.25">
      <c r="A1498" s="172"/>
      <c r="B1498" s="172"/>
      <c r="C1498" s="172"/>
      <c r="D1498" s="171"/>
      <c r="E1498" s="171"/>
    </row>
    <row r="1499" spans="1:5" x14ac:dyDescent="0.25">
      <c r="A1499" s="172"/>
      <c r="B1499" s="172"/>
      <c r="C1499" s="172"/>
      <c r="D1499" s="171"/>
      <c r="E1499" s="171"/>
    </row>
    <row r="1500" spans="1:5" x14ac:dyDescent="0.25">
      <c r="A1500" s="172"/>
      <c r="B1500" s="172"/>
      <c r="C1500" s="172"/>
      <c r="D1500" s="171"/>
      <c r="E1500" s="171"/>
    </row>
    <row r="1501" spans="1:5" x14ac:dyDescent="0.25">
      <c r="A1501" s="172"/>
      <c r="B1501" s="172"/>
      <c r="C1501" s="172"/>
      <c r="D1501" s="171"/>
      <c r="E1501" s="171"/>
    </row>
    <row r="1502" spans="1:5" x14ac:dyDescent="0.25">
      <c r="A1502" s="172"/>
      <c r="B1502" s="172"/>
      <c r="C1502" s="172"/>
      <c r="D1502" s="171"/>
      <c r="E1502" s="171"/>
    </row>
    <row r="1503" spans="1:5" x14ac:dyDescent="0.25">
      <c r="A1503" s="172"/>
      <c r="B1503" s="172"/>
      <c r="C1503" s="172"/>
      <c r="D1503" s="171"/>
      <c r="E1503" s="171"/>
    </row>
    <row r="1504" spans="1:5" x14ac:dyDescent="0.25">
      <c r="A1504" s="172"/>
      <c r="B1504" s="172"/>
      <c r="C1504" s="172"/>
      <c r="D1504" s="171"/>
      <c r="E1504" s="171"/>
    </row>
    <row r="1505" spans="1:5" x14ac:dyDescent="0.25">
      <c r="A1505" s="172"/>
      <c r="B1505" s="172"/>
      <c r="C1505" s="172"/>
      <c r="D1505" s="171"/>
      <c r="E1505" s="171"/>
    </row>
    <row r="1506" spans="1:5" x14ac:dyDescent="0.25">
      <c r="A1506" s="172"/>
      <c r="B1506" s="172"/>
      <c r="C1506" s="172"/>
      <c r="D1506" s="171"/>
      <c r="E1506" s="171"/>
    </row>
    <row r="1507" spans="1:5" x14ac:dyDescent="0.25">
      <c r="A1507" s="172"/>
      <c r="B1507" s="172"/>
      <c r="C1507" s="172"/>
      <c r="D1507" s="171"/>
      <c r="E1507" s="171"/>
    </row>
    <row r="1508" spans="1:5" x14ac:dyDescent="0.25">
      <c r="A1508" s="172"/>
      <c r="B1508" s="172"/>
      <c r="C1508" s="172"/>
      <c r="D1508" s="171"/>
      <c r="E1508" s="171"/>
    </row>
    <row r="1509" spans="1:5" x14ac:dyDescent="0.25">
      <c r="A1509" s="172"/>
      <c r="B1509" s="172"/>
      <c r="C1509" s="172"/>
      <c r="D1509" s="171"/>
      <c r="E1509" s="171"/>
    </row>
    <row r="1510" spans="1:5" x14ac:dyDescent="0.25">
      <c r="A1510" s="172"/>
      <c r="B1510" s="172"/>
      <c r="C1510" s="172"/>
      <c r="D1510" s="171"/>
      <c r="E1510" s="171"/>
    </row>
    <row r="1511" spans="1:5" x14ac:dyDescent="0.25">
      <c r="A1511" s="172"/>
      <c r="B1511" s="172"/>
      <c r="C1511" s="172"/>
      <c r="D1511" s="171"/>
      <c r="E1511" s="171"/>
    </row>
    <row r="1512" spans="1:5" x14ac:dyDescent="0.25">
      <c r="A1512" s="172"/>
      <c r="B1512" s="172"/>
      <c r="C1512" s="172"/>
      <c r="D1512" s="171"/>
      <c r="E1512" s="171"/>
    </row>
    <row r="1513" spans="1:5" x14ac:dyDescent="0.25">
      <c r="A1513" s="172"/>
      <c r="B1513" s="172"/>
      <c r="C1513" s="172"/>
      <c r="D1513" s="171"/>
      <c r="E1513" s="171"/>
    </row>
    <row r="1514" spans="1:5" x14ac:dyDescent="0.25">
      <c r="A1514" s="172"/>
      <c r="B1514" s="172"/>
      <c r="C1514" s="172"/>
      <c r="D1514" s="171"/>
      <c r="E1514" s="171"/>
    </row>
    <row r="1515" spans="1:5" x14ac:dyDescent="0.25">
      <c r="A1515" s="172"/>
      <c r="B1515" s="172"/>
      <c r="C1515" s="172"/>
      <c r="D1515" s="171"/>
      <c r="E1515" s="171"/>
    </row>
    <row r="1516" spans="1:5" x14ac:dyDescent="0.25">
      <c r="A1516" s="172"/>
      <c r="B1516" s="172"/>
      <c r="C1516" s="172"/>
      <c r="D1516" s="171"/>
      <c r="E1516" s="171"/>
    </row>
    <row r="1517" spans="1:5" x14ac:dyDescent="0.25">
      <c r="A1517" s="172"/>
      <c r="B1517" s="172"/>
      <c r="C1517" s="172"/>
      <c r="D1517" s="171"/>
      <c r="E1517" s="171"/>
    </row>
    <row r="1518" spans="1:5" x14ac:dyDescent="0.25">
      <c r="A1518" s="172"/>
      <c r="B1518" s="172"/>
      <c r="C1518" s="172"/>
      <c r="D1518" s="171"/>
      <c r="E1518" s="171"/>
    </row>
    <row r="1519" spans="1:5" x14ac:dyDescent="0.25">
      <c r="A1519" s="172"/>
      <c r="B1519" s="172"/>
      <c r="C1519" s="172"/>
      <c r="D1519" s="171"/>
      <c r="E1519" s="171"/>
    </row>
    <row r="1520" spans="1:5" x14ac:dyDescent="0.25">
      <c r="A1520" s="172"/>
      <c r="B1520" s="172"/>
      <c r="C1520" s="172"/>
      <c r="D1520" s="171"/>
      <c r="E1520" s="171"/>
    </row>
    <row r="1521" spans="1:5" x14ac:dyDescent="0.25">
      <c r="A1521" s="172"/>
      <c r="B1521" s="172"/>
      <c r="C1521" s="172"/>
      <c r="D1521" s="171"/>
      <c r="E1521" s="171"/>
    </row>
    <row r="1522" spans="1:5" x14ac:dyDescent="0.25">
      <c r="A1522" s="172"/>
      <c r="B1522" s="172"/>
      <c r="C1522" s="172"/>
      <c r="D1522" s="171"/>
      <c r="E1522" s="171"/>
    </row>
    <row r="1523" spans="1:5" x14ac:dyDescent="0.25">
      <c r="A1523" s="172"/>
      <c r="B1523" s="172"/>
      <c r="C1523" s="172"/>
      <c r="D1523" s="171"/>
      <c r="E1523" s="171"/>
    </row>
    <row r="1524" spans="1:5" x14ac:dyDescent="0.25">
      <c r="A1524" s="172"/>
      <c r="B1524" s="172"/>
      <c r="C1524" s="172"/>
      <c r="D1524" s="171"/>
      <c r="E1524" s="171"/>
    </row>
    <row r="1525" spans="1:5" x14ac:dyDescent="0.25">
      <c r="A1525" s="172"/>
      <c r="B1525" s="172"/>
      <c r="C1525" s="172"/>
      <c r="D1525" s="171"/>
      <c r="E1525" s="171"/>
    </row>
    <row r="1526" spans="1:5" x14ac:dyDescent="0.25">
      <c r="A1526" s="172"/>
      <c r="B1526" s="172"/>
      <c r="C1526" s="172"/>
      <c r="D1526" s="171"/>
      <c r="E1526" s="171"/>
    </row>
    <row r="1527" spans="1:5" x14ac:dyDescent="0.25">
      <c r="A1527" s="172"/>
      <c r="B1527" s="172"/>
      <c r="C1527" s="172"/>
      <c r="D1527" s="171"/>
      <c r="E1527" s="171"/>
    </row>
    <row r="1528" spans="1:5" x14ac:dyDescent="0.25">
      <c r="A1528" s="172"/>
      <c r="B1528" s="172"/>
      <c r="C1528" s="172"/>
      <c r="D1528" s="171"/>
      <c r="E1528" s="171"/>
    </row>
    <row r="1529" spans="1:5" x14ac:dyDescent="0.25">
      <c r="A1529" s="172"/>
      <c r="B1529" s="172"/>
      <c r="C1529" s="172"/>
      <c r="D1529" s="171"/>
      <c r="E1529" s="171"/>
    </row>
    <row r="1530" spans="1:5" x14ac:dyDescent="0.25">
      <c r="A1530" s="172"/>
      <c r="B1530" s="172"/>
      <c r="C1530" s="172"/>
      <c r="D1530" s="171"/>
      <c r="E1530" s="171"/>
    </row>
    <row r="1531" spans="1:5" x14ac:dyDescent="0.25">
      <c r="A1531" s="172"/>
      <c r="B1531" s="172"/>
      <c r="C1531" s="172"/>
      <c r="D1531" s="171"/>
      <c r="E1531" s="171"/>
    </row>
    <row r="1532" spans="1:5" x14ac:dyDescent="0.25">
      <c r="A1532" s="172"/>
      <c r="B1532" s="172"/>
      <c r="C1532" s="172"/>
      <c r="D1532" s="171"/>
      <c r="E1532" s="171"/>
    </row>
    <row r="1533" spans="1:5" x14ac:dyDescent="0.25">
      <c r="A1533" s="172"/>
      <c r="B1533" s="172"/>
      <c r="C1533" s="172"/>
      <c r="D1533" s="171"/>
      <c r="E1533" s="171"/>
    </row>
    <row r="1534" spans="1:5" x14ac:dyDescent="0.25">
      <c r="A1534" s="172"/>
      <c r="B1534" s="172"/>
      <c r="C1534" s="172"/>
      <c r="D1534" s="171"/>
      <c r="E1534" s="171"/>
    </row>
    <row r="1535" spans="1:5" x14ac:dyDescent="0.25">
      <c r="A1535" s="172"/>
      <c r="B1535" s="172"/>
      <c r="C1535" s="172"/>
      <c r="D1535" s="171"/>
      <c r="E1535" s="171"/>
    </row>
    <row r="1536" spans="1:5" x14ac:dyDescent="0.25">
      <c r="A1536" s="172"/>
      <c r="B1536" s="172"/>
      <c r="C1536" s="172"/>
      <c r="D1536" s="171"/>
      <c r="E1536" s="171"/>
    </row>
    <row r="1537" spans="1:5" x14ac:dyDescent="0.25">
      <c r="A1537" s="172"/>
      <c r="B1537" s="172"/>
      <c r="C1537" s="172"/>
      <c r="D1537" s="171"/>
      <c r="E1537" s="171"/>
    </row>
    <row r="1538" spans="1:5" x14ac:dyDescent="0.25">
      <c r="A1538" s="172"/>
      <c r="B1538" s="172"/>
      <c r="C1538" s="172"/>
      <c r="D1538" s="171"/>
      <c r="E1538" s="171"/>
    </row>
    <row r="1539" spans="1:5" x14ac:dyDescent="0.25">
      <c r="A1539" s="172"/>
      <c r="B1539" s="172"/>
      <c r="C1539" s="172"/>
      <c r="D1539" s="171"/>
      <c r="E1539" s="171"/>
    </row>
    <row r="1540" spans="1:5" x14ac:dyDescent="0.25">
      <c r="A1540" s="172"/>
      <c r="B1540" s="172"/>
      <c r="C1540" s="172"/>
      <c r="D1540" s="171"/>
      <c r="E1540" s="171"/>
    </row>
    <row r="1541" spans="1:5" x14ac:dyDescent="0.25">
      <c r="A1541" s="172"/>
      <c r="B1541" s="172"/>
      <c r="C1541" s="172"/>
      <c r="D1541" s="171"/>
      <c r="E1541" s="171"/>
    </row>
    <row r="1542" spans="1:5" x14ac:dyDescent="0.25">
      <c r="A1542" s="172"/>
      <c r="B1542" s="172"/>
      <c r="C1542" s="172"/>
      <c r="D1542" s="171"/>
      <c r="E1542" s="171"/>
    </row>
    <row r="1543" spans="1:5" x14ac:dyDescent="0.25">
      <c r="A1543" s="172"/>
      <c r="B1543" s="172"/>
      <c r="C1543" s="172"/>
      <c r="D1543" s="171"/>
      <c r="E1543" s="171"/>
    </row>
    <row r="1544" spans="1:5" x14ac:dyDescent="0.25">
      <c r="A1544" s="172"/>
      <c r="B1544" s="172"/>
      <c r="C1544" s="172"/>
      <c r="D1544" s="171"/>
      <c r="E1544" s="171"/>
    </row>
    <row r="1545" spans="1:5" x14ac:dyDescent="0.25">
      <c r="A1545" s="172"/>
      <c r="B1545" s="172"/>
      <c r="C1545" s="172"/>
      <c r="D1545" s="171"/>
      <c r="E1545" s="171"/>
    </row>
    <row r="1546" spans="1:5" x14ac:dyDescent="0.25">
      <c r="A1546" s="172"/>
      <c r="B1546" s="172"/>
      <c r="C1546" s="172"/>
      <c r="D1546" s="171"/>
      <c r="E1546" s="171"/>
    </row>
    <row r="1547" spans="1:5" x14ac:dyDescent="0.25">
      <c r="A1547" s="172"/>
      <c r="B1547" s="172"/>
      <c r="C1547" s="172"/>
      <c r="D1547" s="171"/>
      <c r="E1547" s="171"/>
    </row>
    <row r="1548" spans="1:5" x14ac:dyDescent="0.25">
      <c r="A1548" s="172"/>
      <c r="B1548" s="172"/>
      <c r="C1548" s="172"/>
      <c r="D1548" s="171"/>
      <c r="E1548" s="171"/>
    </row>
    <row r="1549" spans="1:5" x14ac:dyDescent="0.25">
      <c r="A1549" s="172"/>
      <c r="B1549" s="172"/>
      <c r="C1549" s="172"/>
      <c r="D1549" s="171"/>
      <c r="E1549" s="171"/>
    </row>
    <row r="1550" spans="1:5" x14ac:dyDescent="0.25">
      <c r="A1550" s="172"/>
      <c r="B1550" s="172"/>
      <c r="C1550" s="172"/>
      <c r="D1550" s="171"/>
      <c r="E1550" s="171"/>
    </row>
    <row r="1551" spans="1:5" x14ac:dyDescent="0.25">
      <c r="A1551" s="172"/>
      <c r="B1551" s="172"/>
      <c r="C1551" s="172"/>
      <c r="D1551" s="171"/>
      <c r="E1551" s="171"/>
    </row>
    <row r="1552" spans="1:5" x14ac:dyDescent="0.25">
      <c r="A1552" s="172"/>
      <c r="B1552" s="172"/>
      <c r="C1552" s="172"/>
      <c r="D1552" s="171"/>
      <c r="E1552" s="171"/>
    </row>
    <row r="1553" spans="1:5" x14ac:dyDescent="0.25">
      <c r="A1553" s="172"/>
      <c r="B1553" s="172"/>
      <c r="C1553" s="172"/>
      <c r="D1553" s="171"/>
      <c r="E1553" s="171"/>
    </row>
    <row r="1554" spans="1:5" x14ac:dyDescent="0.25">
      <c r="A1554" s="172"/>
      <c r="B1554" s="172"/>
      <c r="C1554" s="172"/>
      <c r="D1554" s="171"/>
      <c r="E1554" s="171"/>
    </row>
    <row r="1555" spans="1:5" x14ac:dyDescent="0.25">
      <c r="A1555" s="172"/>
      <c r="B1555" s="172"/>
      <c r="C1555" s="172"/>
      <c r="D1555" s="171"/>
      <c r="E1555" s="171"/>
    </row>
    <row r="1556" spans="1:5" x14ac:dyDescent="0.25">
      <c r="A1556" s="172"/>
      <c r="B1556" s="172"/>
      <c r="C1556" s="172"/>
      <c r="D1556" s="171"/>
      <c r="E1556" s="171"/>
    </row>
    <row r="1557" spans="1:5" x14ac:dyDescent="0.25">
      <c r="A1557" s="172"/>
      <c r="B1557" s="172"/>
      <c r="C1557" s="172"/>
      <c r="D1557" s="171"/>
      <c r="E1557" s="171"/>
    </row>
    <row r="1558" spans="1:5" x14ac:dyDescent="0.25">
      <c r="A1558" s="172"/>
      <c r="B1558" s="172"/>
      <c r="C1558" s="172"/>
      <c r="D1558" s="171"/>
      <c r="E1558" s="171"/>
    </row>
    <row r="1559" spans="1:5" x14ac:dyDescent="0.25">
      <c r="A1559" s="172"/>
      <c r="B1559" s="172"/>
      <c r="C1559" s="172"/>
      <c r="D1559" s="171"/>
      <c r="E1559" s="171"/>
    </row>
    <row r="1560" spans="1:5" x14ac:dyDescent="0.25">
      <c r="A1560" s="172"/>
      <c r="B1560" s="172"/>
      <c r="C1560" s="172"/>
      <c r="D1560" s="171"/>
      <c r="E1560" s="171"/>
    </row>
    <row r="1561" spans="1:5" x14ac:dyDescent="0.25">
      <c r="A1561" s="172"/>
      <c r="B1561" s="172"/>
      <c r="C1561" s="172"/>
      <c r="D1561" s="171"/>
      <c r="E1561" s="171"/>
    </row>
    <row r="1562" spans="1:5" x14ac:dyDescent="0.25">
      <c r="A1562" s="172"/>
      <c r="B1562" s="172"/>
      <c r="C1562" s="172"/>
      <c r="D1562" s="171"/>
      <c r="E1562" s="171"/>
    </row>
    <row r="1563" spans="1:5" x14ac:dyDescent="0.25">
      <c r="A1563" s="172"/>
      <c r="B1563" s="172"/>
      <c r="C1563" s="172"/>
      <c r="D1563" s="171"/>
      <c r="E1563" s="171"/>
    </row>
    <row r="1564" spans="1:5" x14ac:dyDescent="0.25">
      <c r="A1564" s="172"/>
      <c r="B1564" s="172"/>
      <c r="C1564" s="172"/>
      <c r="D1564" s="171"/>
      <c r="E1564" s="171"/>
    </row>
    <row r="1565" spans="1:5" x14ac:dyDescent="0.25">
      <c r="A1565" s="172"/>
      <c r="B1565" s="172"/>
      <c r="C1565" s="172"/>
      <c r="D1565" s="171"/>
      <c r="E1565" s="171"/>
    </row>
    <row r="1566" spans="1:5" x14ac:dyDescent="0.25">
      <c r="A1566" s="172"/>
      <c r="B1566" s="172"/>
      <c r="C1566" s="172"/>
      <c r="D1566" s="171"/>
      <c r="E1566" s="171"/>
    </row>
    <row r="1567" spans="1:5" x14ac:dyDescent="0.25">
      <c r="A1567" s="172"/>
      <c r="B1567" s="172"/>
      <c r="C1567" s="172"/>
      <c r="D1567" s="171"/>
      <c r="E1567" s="171"/>
    </row>
    <row r="1568" spans="1:5" x14ac:dyDescent="0.25">
      <c r="A1568" s="172"/>
      <c r="B1568" s="172"/>
      <c r="C1568" s="172"/>
      <c r="D1568" s="171"/>
      <c r="E1568" s="171"/>
    </row>
    <row r="1569" spans="1:5" x14ac:dyDescent="0.25">
      <c r="A1569" s="172"/>
      <c r="B1569" s="172"/>
      <c r="C1569" s="172"/>
      <c r="D1569" s="171"/>
      <c r="E1569" s="171"/>
    </row>
    <row r="1570" spans="1:5" x14ac:dyDescent="0.25">
      <c r="A1570" s="172"/>
      <c r="B1570" s="172"/>
      <c r="C1570" s="172"/>
      <c r="D1570" s="171"/>
      <c r="E1570" s="171"/>
    </row>
    <row r="1571" spans="1:5" x14ac:dyDescent="0.25">
      <c r="A1571" s="172"/>
      <c r="B1571" s="172"/>
      <c r="C1571" s="172"/>
      <c r="D1571" s="171"/>
      <c r="E1571" s="171"/>
    </row>
    <row r="1572" spans="1:5" x14ac:dyDescent="0.25">
      <c r="A1572" s="172"/>
      <c r="B1572" s="172"/>
      <c r="C1572" s="172"/>
      <c r="D1572" s="171"/>
      <c r="E1572" s="171"/>
    </row>
    <row r="1573" spans="1:5" x14ac:dyDescent="0.25">
      <c r="A1573" s="172"/>
      <c r="B1573" s="172"/>
      <c r="C1573" s="172"/>
      <c r="D1573" s="171"/>
      <c r="E1573" s="171"/>
    </row>
    <row r="1574" spans="1:5" x14ac:dyDescent="0.25">
      <c r="A1574" s="172"/>
      <c r="B1574" s="172"/>
      <c r="C1574" s="172"/>
      <c r="D1574" s="171"/>
      <c r="E1574" s="171"/>
    </row>
    <row r="1575" spans="1:5" x14ac:dyDescent="0.25">
      <c r="A1575" s="172"/>
      <c r="B1575" s="172"/>
      <c r="C1575" s="172"/>
      <c r="D1575" s="171"/>
      <c r="E1575" s="171"/>
    </row>
    <row r="1576" spans="1:5" x14ac:dyDescent="0.25">
      <c r="A1576" s="172"/>
      <c r="B1576" s="172"/>
      <c r="C1576" s="172"/>
      <c r="D1576" s="171"/>
      <c r="E1576" s="171"/>
    </row>
    <row r="1577" spans="1:5" x14ac:dyDescent="0.25">
      <c r="A1577" s="172"/>
      <c r="B1577" s="172"/>
      <c r="C1577" s="172"/>
      <c r="D1577" s="171"/>
      <c r="E1577" s="171"/>
    </row>
    <row r="1578" spans="1:5" x14ac:dyDescent="0.25">
      <c r="A1578" s="172"/>
      <c r="B1578" s="172"/>
      <c r="C1578" s="172"/>
      <c r="D1578" s="171"/>
      <c r="E1578" s="171"/>
    </row>
    <row r="1579" spans="1:5" x14ac:dyDescent="0.25">
      <c r="A1579" s="172"/>
      <c r="B1579" s="172"/>
      <c r="C1579" s="172"/>
      <c r="D1579" s="171"/>
      <c r="E1579" s="171"/>
    </row>
    <row r="1580" spans="1:5" x14ac:dyDescent="0.25">
      <c r="A1580" s="172"/>
      <c r="B1580" s="172"/>
      <c r="C1580" s="172"/>
      <c r="D1580" s="171"/>
      <c r="E1580" s="171"/>
    </row>
    <row r="1581" spans="1:5" x14ac:dyDescent="0.25">
      <c r="A1581" s="172"/>
      <c r="B1581" s="172"/>
      <c r="C1581" s="172"/>
      <c r="D1581" s="171"/>
      <c r="E1581" s="171"/>
    </row>
    <row r="1582" spans="1:5" x14ac:dyDescent="0.25">
      <c r="A1582" s="172"/>
      <c r="B1582" s="172"/>
      <c r="C1582" s="172"/>
      <c r="D1582" s="171"/>
      <c r="E1582" s="171"/>
    </row>
    <row r="1583" spans="1:5" x14ac:dyDescent="0.25">
      <c r="A1583" s="172"/>
      <c r="B1583" s="172"/>
      <c r="C1583" s="172"/>
      <c r="D1583" s="171"/>
      <c r="E1583" s="171"/>
    </row>
    <row r="1584" spans="1:5" x14ac:dyDescent="0.25">
      <c r="A1584" s="172"/>
      <c r="B1584" s="172"/>
      <c r="C1584" s="172"/>
      <c r="D1584" s="171"/>
      <c r="E1584" s="171"/>
    </row>
    <row r="1585" spans="1:5" x14ac:dyDescent="0.25">
      <c r="A1585" s="172"/>
      <c r="B1585" s="172"/>
      <c r="C1585" s="172"/>
      <c r="D1585" s="171"/>
      <c r="E1585" s="171"/>
    </row>
    <row r="1586" spans="1:5" x14ac:dyDescent="0.25">
      <c r="A1586" s="172"/>
      <c r="B1586" s="172"/>
      <c r="C1586" s="172"/>
      <c r="D1586" s="171"/>
      <c r="E1586" s="171"/>
    </row>
    <row r="1587" spans="1:5" x14ac:dyDescent="0.25">
      <c r="A1587" s="172"/>
      <c r="B1587" s="172"/>
      <c r="C1587" s="172"/>
      <c r="D1587" s="171"/>
      <c r="E1587" s="171"/>
    </row>
    <row r="1588" spans="1:5" x14ac:dyDescent="0.25">
      <c r="A1588" s="172"/>
      <c r="B1588" s="172"/>
      <c r="C1588" s="172"/>
      <c r="D1588" s="171"/>
      <c r="E1588" s="171"/>
    </row>
    <row r="1589" spans="1:5" x14ac:dyDescent="0.25">
      <c r="A1589" s="172"/>
      <c r="B1589" s="172"/>
      <c r="C1589" s="172"/>
      <c r="D1589" s="171"/>
      <c r="E1589" s="171"/>
    </row>
    <row r="1590" spans="1:5" x14ac:dyDescent="0.25">
      <c r="A1590" s="172"/>
      <c r="B1590" s="172"/>
      <c r="C1590" s="172"/>
      <c r="D1590" s="171"/>
      <c r="E1590" s="171"/>
    </row>
    <row r="1591" spans="1:5" x14ac:dyDescent="0.25">
      <c r="A1591" s="172"/>
      <c r="B1591" s="172"/>
      <c r="C1591" s="172"/>
      <c r="D1591" s="171"/>
      <c r="E1591" s="171"/>
    </row>
    <row r="1592" spans="1:5" x14ac:dyDescent="0.25">
      <c r="A1592" s="172"/>
      <c r="B1592" s="172"/>
      <c r="C1592" s="172"/>
      <c r="D1592" s="171"/>
      <c r="E1592" s="171"/>
    </row>
    <row r="1593" spans="1:5" x14ac:dyDescent="0.25">
      <c r="A1593" s="172"/>
      <c r="B1593" s="172"/>
      <c r="C1593" s="172"/>
      <c r="D1593" s="171"/>
      <c r="E1593" s="171"/>
    </row>
    <row r="1594" spans="1:5" x14ac:dyDescent="0.25">
      <c r="A1594" s="172"/>
      <c r="B1594" s="172"/>
      <c r="C1594" s="172"/>
      <c r="D1594" s="171"/>
      <c r="E1594" s="171"/>
    </row>
    <row r="1595" spans="1:5" x14ac:dyDescent="0.25">
      <c r="A1595" s="172"/>
      <c r="B1595" s="172"/>
      <c r="C1595" s="172"/>
      <c r="D1595" s="171"/>
      <c r="E1595" s="171"/>
    </row>
    <row r="1596" spans="1:5" x14ac:dyDescent="0.25">
      <c r="A1596" s="172"/>
      <c r="B1596" s="172"/>
      <c r="C1596" s="172"/>
      <c r="D1596" s="171"/>
      <c r="E1596" s="171"/>
    </row>
    <row r="1597" spans="1:5" x14ac:dyDescent="0.25">
      <c r="A1597" s="172"/>
      <c r="B1597" s="172"/>
      <c r="C1597" s="172"/>
      <c r="D1597" s="171"/>
      <c r="E1597" s="171"/>
    </row>
    <row r="1598" spans="1:5" x14ac:dyDescent="0.25">
      <c r="A1598" s="172"/>
      <c r="B1598" s="172"/>
      <c r="C1598" s="172"/>
      <c r="D1598" s="171"/>
      <c r="E1598" s="171"/>
    </row>
    <row r="1599" spans="1:5" x14ac:dyDescent="0.25">
      <c r="A1599" s="172"/>
      <c r="B1599" s="172"/>
      <c r="C1599" s="172"/>
      <c r="D1599" s="171"/>
      <c r="E1599" s="171"/>
    </row>
    <row r="1600" spans="1:5" x14ac:dyDescent="0.25">
      <c r="A1600" s="172"/>
      <c r="B1600" s="172"/>
      <c r="C1600" s="172"/>
      <c r="D1600" s="171"/>
      <c r="E1600" s="171"/>
    </row>
    <row r="1601" spans="1:5" x14ac:dyDescent="0.25">
      <c r="A1601" s="172"/>
      <c r="B1601" s="172"/>
      <c r="C1601" s="172"/>
      <c r="D1601" s="171"/>
      <c r="E1601" s="171"/>
    </row>
    <row r="1602" spans="1:5" x14ac:dyDescent="0.25">
      <c r="A1602" s="172"/>
      <c r="B1602" s="172"/>
      <c r="C1602" s="172"/>
      <c r="D1602" s="171"/>
      <c r="E1602" s="171"/>
    </row>
    <row r="1603" spans="1:5" x14ac:dyDescent="0.25">
      <c r="A1603" s="172"/>
      <c r="B1603" s="172"/>
      <c r="C1603" s="172"/>
      <c r="D1603" s="171"/>
      <c r="E1603" s="171"/>
    </row>
    <row r="1604" spans="1:5" x14ac:dyDescent="0.25">
      <c r="A1604" s="172"/>
      <c r="B1604" s="172"/>
      <c r="C1604" s="172"/>
      <c r="D1604" s="171"/>
      <c r="E1604" s="171"/>
    </row>
    <row r="1605" spans="1:5" x14ac:dyDescent="0.25">
      <c r="A1605" s="172"/>
      <c r="B1605" s="172"/>
      <c r="C1605" s="172"/>
      <c r="D1605" s="171"/>
      <c r="E1605" s="171"/>
    </row>
    <row r="1606" spans="1:5" x14ac:dyDescent="0.25">
      <c r="A1606" s="172"/>
      <c r="B1606" s="172"/>
      <c r="C1606" s="172"/>
      <c r="D1606" s="171"/>
      <c r="E1606" s="171"/>
    </row>
    <row r="1607" spans="1:5" x14ac:dyDescent="0.25">
      <c r="A1607" s="172"/>
      <c r="B1607" s="172"/>
      <c r="C1607" s="172"/>
      <c r="D1607" s="171"/>
      <c r="E1607" s="171"/>
    </row>
    <row r="1608" spans="1:5" x14ac:dyDescent="0.25">
      <c r="A1608" s="172"/>
      <c r="B1608" s="172"/>
      <c r="C1608" s="172"/>
      <c r="D1608" s="171"/>
      <c r="E1608" s="171"/>
    </row>
    <row r="1609" spans="1:5" x14ac:dyDescent="0.25">
      <c r="A1609" s="172"/>
      <c r="B1609" s="172"/>
      <c r="C1609" s="172"/>
      <c r="D1609" s="171"/>
      <c r="E1609" s="171"/>
    </row>
    <row r="1610" spans="1:5" x14ac:dyDescent="0.25">
      <c r="A1610" s="172"/>
      <c r="B1610" s="172"/>
      <c r="C1610" s="172"/>
      <c r="D1610" s="171"/>
      <c r="E1610" s="171"/>
    </row>
    <row r="1611" spans="1:5" x14ac:dyDescent="0.25">
      <c r="A1611" s="172"/>
      <c r="B1611" s="172"/>
      <c r="C1611" s="172"/>
      <c r="D1611" s="171"/>
      <c r="E1611" s="171"/>
    </row>
    <row r="1612" spans="1:5" x14ac:dyDescent="0.25">
      <c r="A1612" s="172"/>
      <c r="B1612" s="172"/>
      <c r="C1612" s="172"/>
      <c r="D1612" s="171"/>
      <c r="E1612" s="171"/>
    </row>
    <row r="1613" spans="1:5" x14ac:dyDescent="0.25">
      <c r="A1613" s="172"/>
      <c r="B1613" s="172"/>
      <c r="C1613" s="172"/>
      <c r="D1613" s="171"/>
      <c r="E1613" s="171"/>
    </row>
    <row r="1614" spans="1:5" x14ac:dyDescent="0.25">
      <c r="A1614" s="172"/>
      <c r="B1614" s="172"/>
      <c r="C1614" s="172"/>
      <c r="D1614" s="171"/>
      <c r="E1614" s="171"/>
    </row>
    <row r="1615" spans="1:5" x14ac:dyDescent="0.25">
      <c r="A1615" s="172"/>
      <c r="B1615" s="172"/>
      <c r="C1615" s="172"/>
      <c r="D1615" s="171"/>
      <c r="E1615" s="171"/>
    </row>
    <row r="1616" spans="1:5" x14ac:dyDescent="0.25">
      <c r="A1616" s="172"/>
      <c r="B1616" s="172"/>
      <c r="C1616" s="172"/>
      <c r="D1616" s="171"/>
      <c r="E1616" s="171"/>
    </row>
    <row r="1617" spans="1:5" x14ac:dyDescent="0.25">
      <c r="A1617" s="172"/>
      <c r="B1617" s="172"/>
      <c r="C1617" s="172"/>
      <c r="D1617" s="171"/>
      <c r="E1617" s="171"/>
    </row>
    <row r="1618" spans="1:5" x14ac:dyDescent="0.25">
      <c r="A1618" s="172"/>
      <c r="B1618" s="172"/>
      <c r="C1618" s="172"/>
      <c r="D1618" s="171"/>
      <c r="E1618" s="171"/>
    </row>
    <row r="1619" spans="1:5" x14ac:dyDescent="0.25">
      <c r="A1619" s="172"/>
      <c r="B1619" s="172"/>
      <c r="C1619" s="172"/>
      <c r="D1619" s="171"/>
      <c r="E1619" s="171"/>
    </row>
    <row r="1620" spans="1:5" x14ac:dyDescent="0.25">
      <c r="A1620" s="172"/>
      <c r="B1620" s="172"/>
      <c r="C1620" s="172"/>
      <c r="D1620" s="171"/>
      <c r="E1620" s="171"/>
    </row>
    <row r="1621" spans="1:5" x14ac:dyDescent="0.25">
      <c r="A1621" s="172"/>
      <c r="B1621" s="172"/>
      <c r="C1621" s="172"/>
      <c r="D1621" s="171"/>
      <c r="E1621" s="171"/>
    </row>
    <row r="1622" spans="1:5" x14ac:dyDescent="0.25">
      <c r="A1622" s="172"/>
      <c r="B1622" s="172"/>
      <c r="C1622" s="172"/>
      <c r="D1622" s="171"/>
      <c r="E1622" s="171"/>
    </row>
    <row r="1623" spans="1:5" x14ac:dyDescent="0.25">
      <c r="A1623" s="172"/>
      <c r="B1623" s="172"/>
      <c r="C1623" s="172"/>
      <c r="D1623" s="171"/>
      <c r="E1623" s="171"/>
    </row>
    <row r="1624" spans="1:5" x14ac:dyDescent="0.25">
      <c r="A1624" s="172"/>
      <c r="B1624" s="172"/>
      <c r="C1624" s="172"/>
      <c r="D1624" s="171"/>
      <c r="E1624" s="171"/>
    </row>
    <row r="1625" spans="1:5" x14ac:dyDescent="0.25">
      <c r="A1625" s="172"/>
      <c r="B1625" s="172"/>
      <c r="C1625" s="172"/>
      <c r="D1625" s="171"/>
      <c r="E1625" s="171"/>
    </row>
    <row r="1626" spans="1:5" x14ac:dyDescent="0.25">
      <c r="A1626" s="172"/>
      <c r="B1626" s="172"/>
      <c r="C1626" s="172"/>
      <c r="D1626" s="171"/>
      <c r="E1626" s="171"/>
    </row>
    <row r="1627" spans="1:5" x14ac:dyDescent="0.25">
      <c r="A1627" s="172"/>
      <c r="B1627" s="172"/>
      <c r="C1627" s="172"/>
      <c r="D1627" s="171"/>
      <c r="E1627" s="171"/>
    </row>
    <row r="1628" spans="1:5" x14ac:dyDescent="0.25">
      <c r="A1628" s="172"/>
      <c r="B1628" s="172"/>
      <c r="C1628" s="172"/>
      <c r="D1628" s="171"/>
      <c r="E1628" s="171"/>
    </row>
    <row r="1629" spans="1:5" x14ac:dyDescent="0.25">
      <c r="A1629" s="172"/>
      <c r="B1629" s="172"/>
      <c r="C1629" s="172"/>
      <c r="D1629" s="171"/>
      <c r="E1629" s="171"/>
    </row>
    <row r="1630" spans="1:5" x14ac:dyDescent="0.25">
      <c r="A1630" s="172"/>
      <c r="B1630" s="172"/>
      <c r="C1630" s="172"/>
      <c r="D1630" s="171"/>
      <c r="E1630" s="171"/>
    </row>
    <row r="1631" spans="1:5" x14ac:dyDescent="0.25">
      <c r="A1631" s="172"/>
      <c r="B1631" s="172"/>
      <c r="C1631" s="172"/>
      <c r="D1631" s="171"/>
      <c r="E1631" s="171"/>
    </row>
    <row r="1632" spans="1:5" x14ac:dyDescent="0.25">
      <c r="A1632" s="172"/>
      <c r="B1632" s="172"/>
      <c r="C1632" s="172"/>
      <c r="D1632" s="171"/>
      <c r="E1632" s="171"/>
    </row>
    <row r="1633" spans="1:5" x14ac:dyDescent="0.25">
      <c r="A1633" s="172"/>
      <c r="B1633" s="172"/>
      <c r="C1633" s="172"/>
      <c r="D1633" s="171"/>
      <c r="E1633" s="171"/>
    </row>
    <row r="1634" spans="1:5" x14ac:dyDescent="0.25">
      <c r="A1634" s="172"/>
      <c r="B1634" s="172"/>
      <c r="C1634" s="172"/>
      <c r="D1634" s="171"/>
      <c r="E1634" s="171"/>
    </row>
    <row r="1635" spans="1:5" x14ac:dyDescent="0.25">
      <c r="A1635" s="172"/>
      <c r="B1635" s="172"/>
      <c r="C1635" s="172"/>
      <c r="D1635" s="171"/>
      <c r="E1635" s="171"/>
    </row>
    <row r="1636" spans="1:5" x14ac:dyDescent="0.25">
      <c r="A1636" s="172"/>
      <c r="B1636" s="172"/>
      <c r="C1636" s="172"/>
      <c r="D1636" s="171"/>
      <c r="E1636" s="171"/>
    </row>
    <row r="1637" spans="1:5" x14ac:dyDescent="0.25">
      <c r="A1637" s="172"/>
      <c r="B1637" s="172"/>
      <c r="C1637" s="172"/>
      <c r="D1637" s="171"/>
      <c r="E1637" s="171"/>
    </row>
    <row r="1638" spans="1:5" x14ac:dyDescent="0.25">
      <c r="A1638" s="172"/>
      <c r="B1638" s="172"/>
      <c r="C1638" s="172"/>
      <c r="D1638" s="171"/>
      <c r="E1638" s="171"/>
    </row>
    <row r="1639" spans="1:5" x14ac:dyDescent="0.25">
      <c r="A1639" s="172"/>
      <c r="B1639" s="172"/>
      <c r="C1639" s="172"/>
      <c r="D1639" s="171"/>
      <c r="E1639" s="171"/>
    </row>
    <row r="1640" spans="1:5" x14ac:dyDescent="0.25">
      <c r="A1640" s="172"/>
      <c r="B1640" s="172"/>
      <c r="C1640" s="172"/>
      <c r="D1640" s="171"/>
      <c r="E1640" s="171"/>
    </row>
    <row r="1641" spans="1:5" x14ac:dyDescent="0.25">
      <c r="A1641" s="172"/>
      <c r="B1641" s="172"/>
      <c r="C1641" s="172"/>
      <c r="D1641" s="171"/>
      <c r="E1641" s="171"/>
    </row>
    <row r="1642" spans="1:5" x14ac:dyDescent="0.25">
      <c r="A1642" s="172"/>
      <c r="B1642" s="172"/>
      <c r="C1642" s="172"/>
      <c r="D1642" s="171"/>
      <c r="E1642" s="171"/>
    </row>
    <row r="1643" spans="1:5" x14ac:dyDescent="0.25">
      <c r="A1643" s="172"/>
      <c r="B1643" s="172"/>
      <c r="C1643" s="172"/>
      <c r="D1643" s="171"/>
      <c r="E1643" s="171"/>
    </row>
    <row r="1644" spans="1:5" x14ac:dyDescent="0.25">
      <c r="A1644" s="172"/>
      <c r="B1644" s="172"/>
      <c r="C1644" s="172"/>
      <c r="D1644" s="171"/>
      <c r="E1644" s="171"/>
    </row>
    <row r="1645" spans="1:5" x14ac:dyDescent="0.25">
      <c r="A1645" s="172"/>
      <c r="B1645" s="172"/>
      <c r="C1645" s="172"/>
      <c r="D1645" s="171"/>
      <c r="E1645" s="171"/>
    </row>
    <row r="1646" spans="1:5" x14ac:dyDescent="0.25">
      <c r="A1646" s="172"/>
      <c r="B1646" s="172"/>
      <c r="C1646" s="172"/>
      <c r="D1646" s="171"/>
      <c r="E1646" s="171"/>
    </row>
    <row r="1647" spans="1:5" x14ac:dyDescent="0.25">
      <c r="A1647" s="172"/>
      <c r="B1647" s="172"/>
      <c r="C1647" s="172"/>
      <c r="D1647" s="171"/>
      <c r="E1647" s="171"/>
    </row>
    <row r="1648" spans="1:5" x14ac:dyDescent="0.25">
      <c r="A1648" s="172"/>
      <c r="B1648" s="172"/>
      <c r="C1648" s="172"/>
      <c r="D1648" s="171"/>
      <c r="E1648" s="171"/>
    </row>
    <row r="1649" spans="1:5" x14ac:dyDescent="0.25">
      <c r="A1649" s="172"/>
      <c r="B1649" s="172"/>
      <c r="C1649" s="172"/>
      <c r="D1649" s="171"/>
      <c r="E1649" s="171"/>
    </row>
    <row r="1650" spans="1:5" x14ac:dyDescent="0.25">
      <c r="A1650" s="172"/>
      <c r="B1650" s="172"/>
      <c r="C1650" s="172"/>
      <c r="D1650" s="171"/>
      <c r="E1650" s="171"/>
    </row>
    <row r="1651" spans="1:5" x14ac:dyDescent="0.25">
      <c r="A1651" s="172"/>
      <c r="B1651" s="172"/>
      <c r="C1651" s="172"/>
      <c r="D1651" s="171"/>
      <c r="E1651" s="171"/>
    </row>
    <row r="1652" spans="1:5" x14ac:dyDescent="0.25">
      <c r="A1652" s="172"/>
      <c r="B1652" s="172"/>
      <c r="C1652" s="172"/>
      <c r="D1652" s="171"/>
      <c r="E1652" s="171"/>
    </row>
    <row r="1653" spans="1:5" x14ac:dyDescent="0.25">
      <c r="A1653" s="172"/>
      <c r="B1653" s="172"/>
      <c r="C1653" s="172"/>
      <c r="D1653" s="171"/>
      <c r="E1653" s="171"/>
    </row>
    <row r="1654" spans="1:5" x14ac:dyDescent="0.25">
      <c r="A1654" s="172"/>
      <c r="B1654" s="172"/>
      <c r="C1654" s="172"/>
      <c r="D1654" s="171"/>
      <c r="E1654" s="171"/>
    </row>
    <row r="1655" spans="1:5" x14ac:dyDescent="0.25">
      <c r="A1655" s="172"/>
      <c r="B1655" s="172"/>
      <c r="C1655" s="172"/>
      <c r="D1655" s="171"/>
      <c r="E1655" s="171"/>
    </row>
    <row r="1656" spans="1:5" x14ac:dyDescent="0.25">
      <c r="A1656" s="172"/>
      <c r="B1656" s="172"/>
      <c r="C1656" s="172"/>
      <c r="D1656" s="171"/>
      <c r="E1656" s="171"/>
    </row>
    <row r="1657" spans="1:5" x14ac:dyDescent="0.25">
      <c r="A1657" s="172"/>
      <c r="B1657" s="172"/>
      <c r="C1657" s="172"/>
      <c r="D1657" s="171"/>
      <c r="E1657" s="171"/>
    </row>
    <row r="1658" spans="1:5" x14ac:dyDescent="0.25">
      <c r="A1658" s="172"/>
      <c r="B1658" s="172"/>
      <c r="C1658" s="172"/>
      <c r="D1658" s="171"/>
      <c r="E1658" s="171"/>
    </row>
    <row r="1659" spans="1:5" x14ac:dyDescent="0.25">
      <c r="A1659" s="172"/>
      <c r="B1659" s="172"/>
      <c r="C1659" s="172"/>
      <c r="D1659" s="171"/>
      <c r="E1659" s="171"/>
    </row>
    <row r="1660" spans="1:5" x14ac:dyDescent="0.25">
      <c r="A1660" s="172"/>
      <c r="B1660" s="172"/>
      <c r="C1660" s="172"/>
      <c r="D1660" s="171"/>
      <c r="E1660" s="171"/>
    </row>
    <row r="1661" spans="1:5" x14ac:dyDescent="0.25">
      <c r="A1661" s="172"/>
      <c r="B1661" s="172"/>
      <c r="C1661" s="172"/>
      <c r="D1661" s="171"/>
      <c r="E1661" s="171"/>
    </row>
    <row r="1662" spans="1:5" x14ac:dyDescent="0.25">
      <c r="A1662" s="172"/>
      <c r="B1662" s="172"/>
      <c r="C1662" s="172"/>
      <c r="D1662" s="171"/>
      <c r="E1662" s="171"/>
    </row>
    <row r="1663" spans="1:5" x14ac:dyDescent="0.25">
      <c r="A1663" s="172"/>
      <c r="B1663" s="172"/>
      <c r="C1663" s="172"/>
      <c r="D1663" s="171"/>
      <c r="E1663" s="171"/>
    </row>
    <row r="1664" spans="1:5" x14ac:dyDescent="0.25">
      <c r="A1664" s="172"/>
      <c r="B1664" s="172"/>
      <c r="C1664" s="172"/>
      <c r="D1664" s="171"/>
      <c r="E1664" s="171"/>
    </row>
    <row r="1665" spans="1:5" x14ac:dyDescent="0.25">
      <c r="A1665" s="172"/>
      <c r="B1665" s="172"/>
      <c r="C1665" s="172"/>
      <c r="D1665" s="171"/>
      <c r="E1665" s="171"/>
    </row>
    <row r="1666" spans="1:5" x14ac:dyDescent="0.25">
      <c r="A1666" s="172"/>
      <c r="B1666" s="172"/>
      <c r="C1666" s="172"/>
      <c r="D1666" s="171"/>
      <c r="E1666" s="171"/>
    </row>
    <row r="1667" spans="1:5" x14ac:dyDescent="0.25">
      <c r="A1667" s="172"/>
      <c r="B1667" s="172"/>
      <c r="C1667" s="172"/>
      <c r="D1667" s="171"/>
      <c r="E1667" s="171"/>
    </row>
    <row r="1668" spans="1:5" x14ac:dyDescent="0.25">
      <c r="A1668" s="172"/>
      <c r="B1668" s="172"/>
      <c r="C1668" s="172"/>
      <c r="D1668" s="171"/>
      <c r="E1668" s="171"/>
    </row>
    <row r="1669" spans="1:5" x14ac:dyDescent="0.25">
      <c r="A1669" s="172"/>
      <c r="B1669" s="172"/>
      <c r="C1669" s="172"/>
      <c r="D1669" s="171"/>
      <c r="E1669" s="171"/>
    </row>
    <row r="1670" spans="1:5" x14ac:dyDescent="0.25">
      <c r="A1670" s="172"/>
      <c r="B1670" s="172"/>
      <c r="C1670" s="172"/>
      <c r="D1670" s="171"/>
      <c r="E1670" s="171"/>
    </row>
    <row r="1671" spans="1:5" x14ac:dyDescent="0.25">
      <c r="A1671" s="172"/>
      <c r="B1671" s="172"/>
      <c r="C1671" s="172"/>
      <c r="D1671" s="171"/>
      <c r="E1671" s="171"/>
    </row>
    <row r="1672" spans="1:5" x14ac:dyDescent="0.25">
      <c r="A1672" s="172"/>
      <c r="B1672" s="172"/>
      <c r="C1672" s="172"/>
      <c r="D1672" s="171"/>
      <c r="E1672" s="171"/>
    </row>
    <row r="1673" spans="1:5" x14ac:dyDescent="0.25">
      <c r="A1673" s="172"/>
      <c r="B1673" s="172"/>
      <c r="C1673" s="172"/>
      <c r="D1673" s="171"/>
      <c r="E1673" s="171"/>
    </row>
    <row r="1674" spans="1:5" x14ac:dyDescent="0.25">
      <c r="A1674" s="172"/>
      <c r="B1674" s="172"/>
      <c r="C1674" s="172"/>
      <c r="D1674" s="171"/>
      <c r="E1674" s="171"/>
    </row>
    <row r="1675" spans="1:5" x14ac:dyDescent="0.25">
      <c r="A1675" s="172"/>
      <c r="B1675" s="172"/>
      <c r="C1675" s="172"/>
      <c r="D1675" s="171"/>
      <c r="E1675" s="171"/>
    </row>
    <row r="1676" spans="1:5" x14ac:dyDescent="0.25">
      <c r="A1676" s="172"/>
      <c r="B1676" s="172"/>
      <c r="C1676" s="172"/>
      <c r="D1676" s="171"/>
      <c r="E1676" s="171"/>
    </row>
    <row r="1677" spans="1:5" x14ac:dyDescent="0.25">
      <c r="A1677" s="172"/>
      <c r="B1677" s="172"/>
      <c r="C1677" s="172"/>
      <c r="D1677" s="171"/>
      <c r="E1677" s="171"/>
    </row>
    <row r="1678" spans="1:5" x14ac:dyDescent="0.25">
      <c r="A1678" s="172"/>
      <c r="B1678" s="172"/>
      <c r="C1678" s="172"/>
      <c r="D1678" s="171"/>
      <c r="E1678" s="171"/>
    </row>
    <row r="1679" spans="1:5" x14ac:dyDescent="0.25">
      <c r="A1679" s="172"/>
      <c r="B1679" s="172"/>
      <c r="C1679" s="172"/>
      <c r="D1679" s="171"/>
      <c r="E1679" s="171"/>
    </row>
    <row r="1680" spans="1:5" x14ac:dyDescent="0.25">
      <c r="A1680" s="172"/>
      <c r="B1680" s="172"/>
      <c r="C1680" s="172"/>
      <c r="D1680" s="171"/>
      <c r="E1680" s="171"/>
    </row>
    <row r="1681" spans="1:5" x14ac:dyDescent="0.25">
      <c r="A1681" s="172"/>
      <c r="B1681" s="172"/>
      <c r="C1681" s="172"/>
      <c r="D1681" s="171"/>
      <c r="E1681" s="171"/>
    </row>
    <row r="1682" spans="1:5" x14ac:dyDescent="0.25">
      <c r="A1682" s="172"/>
      <c r="B1682" s="172"/>
      <c r="C1682" s="172"/>
      <c r="D1682" s="171"/>
      <c r="E1682" s="171"/>
    </row>
    <row r="1683" spans="1:5" x14ac:dyDescent="0.25">
      <c r="A1683" s="172"/>
      <c r="B1683" s="172"/>
      <c r="C1683" s="172"/>
      <c r="D1683" s="171"/>
      <c r="E1683" s="171"/>
    </row>
    <row r="1684" spans="1:5" x14ac:dyDescent="0.25">
      <c r="A1684" s="172"/>
      <c r="B1684" s="172"/>
      <c r="C1684" s="172"/>
      <c r="D1684" s="171"/>
      <c r="E1684" s="171"/>
    </row>
    <row r="1685" spans="1:5" x14ac:dyDescent="0.25">
      <c r="A1685" s="172"/>
      <c r="B1685" s="172"/>
      <c r="C1685" s="172"/>
      <c r="D1685" s="171"/>
      <c r="E1685" s="171"/>
    </row>
    <row r="1686" spans="1:5" x14ac:dyDescent="0.25">
      <c r="A1686" s="172"/>
      <c r="B1686" s="172"/>
      <c r="C1686" s="172"/>
      <c r="D1686" s="171"/>
      <c r="E1686" s="171"/>
    </row>
    <row r="1687" spans="1:5" x14ac:dyDescent="0.25">
      <c r="A1687" s="172"/>
      <c r="B1687" s="172"/>
      <c r="C1687" s="172"/>
      <c r="D1687" s="171"/>
      <c r="E1687" s="171"/>
    </row>
    <row r="1688" spans="1:5" x14ac:dyDescent="0.25">
      <c r="A1688" s="172"/>
      <c r="B1688" s="172"/>
      <c r="C1688" s="172"/>
      <c r="D1688" s="171"/>
      <c r="E1688" s="171"/>
    </row>
    <row r="1689" spans="1:5" x14ac:dyDescent="0.25">
      <c r="A1689" s="172"/>
      <c r="B1689" s="172"/>
      <c r="C1689" s="172"/>
      <c r="D1689" s="171"/>
      <c r="E1689" s="171"/>
    </row>
    <row r="1690" spans="1:5" x14ac:dyDescent="0.25">
      <c r="A1690" s="172"/>
      <c r="B1690" s="172"/>
      <c r="C1690" s="172"/>
      <c r="D1690" s="171"/>
      <c r="E1690" s="171"/>
    </row>
    <row r="1691" spans="1:5" x14ac:dyDescent="0.25">
      <c r="A1691" s="172"/>
      <c r="B1691" s="172"/>
      <c r="C1691" s="172"/>
      <c r="D1691" s="171"/>
      <c r="E1691" s="171"/>
    </row>
    <row r="1692" spans="1:5" x14ac:dyDescent="0.25">
      <c r="A1692" s="172"/>
      <c r="B1692" s="172"/>
      <c r="C1692" s="172"/>
      <c r="D1692" s="171"/>
      <c r="E1692" s="171"/>
    </row>
    <row r="1693" spans="1:5" x14ac:dyDescent="0.25">
      <c r="A1693" s="172"/>
      <c r="B1693" s="172"/>
      <c r="C1693" s="172"/>
      <c r="D1693" s="171"/>
      <c r="E1693" s="171"/>
    </row>
    <row r="1694" spans="1:5" x14ac:dyDescent="0.25">
      <c r="A1694" s="172"/>
      <c r="B1694" s="172"/>
      <c r="C1694" s="172"/>
      <c r="D1694" s="171"/>
      <c r="E1694" s="171"/>
    </row>
    <row r="1695" spans="1:5" x14ac:dyDescent="0.25">
      <c r="A1695" s="172"/>
      <c r="B1695" s="172"/>
      <c r="C1695" s="172"/>
      <c r="D1695" s="171"/>
      <c r="E1695" s="171"/>
    </row>
    <row r="1696" spans="1:5" x14ac:dyDescent="0.25">
      <c r="A1696" s="172"/>
      <c r="B1696" s="172"/>
      <c r="C1696" s="172"/>
      <c r="D1696" s="171"/>
      <c r="E1696" s="171"/>
    </row>
    <row r="1697" spans="1:5" x14ac:dyDescent="0.25">
      <c r="A1697" s="172"/>
      <c r="B1697" s="172"/>
      <c r="C1697" s="172"/>
      <c r="D1697" s="171"/>
      <c r="E1697" s="171"/>
    </row>
    <row r="1698" spans="1:5" x14ac:dyDescent="0.25">
      <c r="A1698" s="172"/>
      <c r="B1698" s="172"/>
      <c r="C1698" s="172"/>
      <c r="D1698" s="171"/>
      <c r="E1698" s="171"/>
    </row>
    <row r="1699" spans="1:5" x14ac:dyDescent="0.25">
      <c r="A1699" s="172"/>
      <c r="B1699" s="172"/>
      <c r="C1699" s="172"/>
      <c r="D1699" s="171"/>
      <c r="E1699" s="171"/>
    </row>
    <row r="1700" spans="1:5" x14ac:dyDescent="0.25">
      <c r="A1700" s="172"/>
      <c r="B1700" s="172"/>
      <c r="C1700" s="172"/>
      <c r="D1700" s="171"/>
      <c r="E1700" s="171"/>
    </row>
    <row r="1701" spans="1:5" x14ac:dyDescent="0.25">
      <c r="A1701" s="172"/>
      <c r="B1701" s="172"/>
      <c r="C1701" s="172"/>
      <c r="D1701" s="171"/>
      <c r="E1701" s="171"/>
    </row>
    <row r="1702" spans="1:5" x14ac:dyDescent="0.25">
      <c r="A1702" s="172"/>
      <c r="B1702" s="172"/>
      <c r="C1702" s="172"/>
      <c r="D1702" s="171"/>
      <c r="E1702" s="171"/>
    </row>
    <row r="1703" spans="1:5" x14ac:dyDescent="0.25">
      <c r="A1703" s="172"/>
      <c r="B1703" s="172"/>
      <c r="C1703" s="172"/>
      <c r="D1703" s="171"/>
      <c r="E1703" s="171"/>
    </row>
    <row r="1704" spans="1:5" x14ac:dyDescent="0.25">
      <c r="A1704" s="172"/>
      <c r="B1704" s="172"/>
      <c r="C1704" s="172"/>
      <c r="D1704" s="171"/>
      <c r="E1704" s="171"/>
    </row>
    <row r="1705" spans="1:5" x14ac:dyDescent="0.25">
      <c r="A1705" s="172"/>
      <c r="B1705" s="172"/>
      <c r="C1705" s="172"/>
      <c r="D1705" s="171"/>
      <c r="E1705" s="171"/>
    </row>
    <row r="1706" spans="1:5" x14ac:dyDescent="0.25">
      <c r="A1706" s="172"/>
      <c r="B1706" s="172"/>
      <c r="C1706" s="172"/>
      <c r="D1706" s="171"/>
      <c r="E1706" s="171"/>
    </row>
    <row r="1707" spans="1:5" x14ac:dyDescent="0.25">
      <c r="A1707" s="172"/>
      <c r="B1707" s="172"/>
      <c r="C1707" s="172"/>
      <c r="D1707" s="171"/>
      <c r="E1707" s="171"/>
    </row>
    <row r="1708" spans="1:5" x14ac:dyDescent="0.25">
      <c r="A1708" s="172"/>
      <c r="B1708" s="172"/>
      <c r="C1708" s="172"/>
      <c r="D1708" s="171"/>
      <c r="E1708" s="171"/>
    </row>
    <row r="1709" spans="1:5" x14ac:dyDescent="0.25">
      <c r="A1709" s="172"/>
      <c r="B1709" s="172"/>
      <c r="C1709" s="172"/>
      <c r="D1709" s="171"/>
      <c r="E1709" s="171"/>
    </row>
    <row r="1710" spans="1:5" x14ac:dyDescent="0.25">
      <c r="A1710" s="172"/>
      <c r="B1710" s="172"/>
      <c r="C1710" s="172"/>
      <c r="D1710" s="171"/>
      <c r="E1710" s="171"/>
    </row>
    <row r="1711" spans="1:5" x14ac:dyDescent="0.25">
      <c r="A1711" s="172"/>
      <c r="B1711" s="172"/>
      <c r="C1711" s="172"/>
      <c r="D1711" s="171"/>
      <c r="E1711" s="171"/>
    </row>
    <row r="1712" spans="1:5" x14ac:dyDescent="0.25">
      <c r="A1712" s="172"/>
      <c r="B1712" s="172"/>
      <c r="C1712" s="172"/>
      <c r="D1712" s="171"/>
      <c r="E1712" s="171"/>
    </row>
    <row r="1713" spans="1:5" x14ac:dyDescent="0.25">
      <c r="A1713" s="172"/>
      <c r="B1713" s="172"/>
      <c r="C1713" s="172"/>
      <c r="D1713" s="171"/>
      <c r="E1713" s="171"/>
    </row>
    <row r="1714" spans="1:5" x14ac:dyDescent="0.25">
      <c r="A1714" s="172"/>
      <c r="B1714" s="172"/>
      <c r="C1714" s="172"/>
      <c r="D1714" s="171"/>
      <c r="E1714" s="171"/>
    </row>
    <row r="1715" spans="1:5" x14ac:dyDescent="0.25">
      <c r="A1715" s="172"/>
      <c r="B1715" s="172"/>
      <c r="C1715" s="172"/>
      <c r="D1715" s="171"/>
      <c r="E1715" s="171"/>
    </row>
    <row r="1716" spans="1:5" x14ac:dyDescent="0.25">
      <c r="A1716" s="172"/>
      <c r="B1716" s="172"/>
      <c r="C1716" s="172"/>
      <c r="D1716" s="171"/>
      <c r="E1716" s="171"/>
    </row>
    <row r="1717" spans="1:5" x14ac:dyDescent="0.25">
      <c r="A1717" s="172"/>
      <c r="B1717" s="172"/>
      <c r="C1717" s="172"/>
      <c r="D1717" s="171"/>
      <c r="E1717" s="171"/>
    </row>
    <row r="1718" spans="1:5" x14ac:dyDescent="0.25">
      <c r="A1718" s="172"/>
      <c r="B1718" s="172"/>
      <c r="C1718" s="172"/>
      <c r="D1718" s="171"/>
      <c r="E1718" s="171"/>
    </row>
    <row r="1719" spans="1:5" x14ac:dyDescent="0.25">
      <c r="A1719" s="172"/>
      <c r="B1719" s="172"/>
      <c r="C1719" s="172"/>
      <c r="D1719" s="171"/>
      <c r="E1719" s="171"/>
    </row>
    <row r="1720" spans="1:5" x14ac:dyDescent="0.25">
      <c r="A1720" s="172"/>
      <c r="B1720" s="172"/>
      <c r="C1720" s="172"/>
      <c r="D1720" s="171"/>
      <c r="E1720" s="171"/>
    </row>
    <row r="1721" spans="1:5" x14ac:dyDescent="0.25">
      <c r="A1721" s="172"/>
      <c r="B1721" s="172"/>
      <c r="C1721" s="172"/>
      <c r="D1721" s="171"/>
      <c r="E1721" s="171"/>
    </row>
    <row r="1722" spans="1:5" x14ac:dyDescent="0.25">
      <c r="A1722" s="172"/>
      <c r="B1722" s="172"/>
      <c r="C1722" s="172"/>
      <c r="D1722" s="171"/>
      <c r="E1722" s="171"/>
    </row>
    <row r="1723" spans="1:5" x14ac:dyDescent="0.25">
      <c r="A1723" s="172"/>
      <c r="B1723" s="172"/>
      <c r="C1723" s="172"/>
      <c r="D1723" s="171"/>
      <c r="E1723" s="171"/>
    </row>
    <row r="1724" spans="1:5" x14ac:dyDescent="0.25">
      <c r="A1724" s="172"/>
      <c r="B1724" s="172"/>
      <c r="C1724" s="172"/>
      <c r="D1724" s="171"/>
      <c r="E1724" s="171"/>
    </row>
    <row r="1725" spans="1:5" x14ac:dyDescent="0.25">
      <c r="A1725" s="172"/>
      <c r="B1725" s="172"/>
      <c r="C1725" s="172"/>
      <c r="D1725" s="171"/>
      <c r="E1725" s="171"/>
    </row>
    <row r="1726" spans="1:5" x14ac:dyDescent="0.25">
      <c r="A1726" s="172"/>
      <c r="B1726" s="172"/>
      <c r="C1726" s="172"/>
      <c r="D1726" s="171"/>
      <c r="E1726" s="171"/>
    </row>
    <row r="1727" spans="1:5" x14ac:dyDescent="0.25">
      <c r="A1727" s="172"/>
      <c r="B1727" s="172"/>
      <c r="C1727" s="172"/>
      <c r="D1727" s="171"/>
      <c r="E1727" s="171"/>
    </row>
    <row r="1728" spans="1:5" x14ac:dyDescent="0.25">
      <c r="A1728" s="172"/>
      <c r="B1728" s="172"/>
      <c r="C1728" s="172"/>
      <c r="D1728" s="171"/>
      <c r="E1728" s="171"/>
    </row>
    <row r="1729" spans="1:5" x14ac:dyDescent="0.25">
      <c r="A1729" s="172"/>
      <c r="B1729" s="172"/>
      <c r="C1729" s="172"/>
      <c r="D1729" s="171"/>
      <c r="E1729" s="171"/>
    </row>
    <row r="1730" spans="1:5" x14ac:dyDescent="0.25">
      <c r="A1730" s="172"/>
      <c r="B1730" s="172"/>
      <c r="C1730" s="172"/>
      <c r="D1730" s="171"/>
      <c r="E1730" s="171"/>
    </row>
    <row r="1731" spans="1:5" x14ac:dyDescent="0.25">
      <c r="A1731" s="172"/>
      <c r="B1731" s="172"/>
      <c r="C1731" s="172"/>
      <c r="D1731" s="171"/>
      <c r="E1731" s="171"/>
    </row>
    <row r="1732" spans="1:5" x14ac:dyDescent="0.25">
      <c r="A1732" s="172"/>
      <c r="B1732" s="172"/>
      <c r="C1732" s="172"/>
      <c r="D1732" s="171"/>
      <c r="E1732" s="171"/>
    </row>
    <row r="1733" spans="1:5" x14ac:dyDescent="0.25">
      <c r="A1733" s="172"/>
      <c r="B1733" s="172"/>
      <c r="C1733" s="172"/>
      <c r="D1733" s="171"/>
      <c r="E1733" s="171"/>
    </row>
    <row r="1734" spans="1:5" x14ac:dyDescent="0.25">
      <c r="A1734" s="172"/>
      <c r="B1734" s="172"/>
      <c r="C1734" s="172"/>
      <c r="D1734" s="171"/>
      <c r="E1734" s="171"/>
    </row>
    <row r="1735" spans="1:5" x14ac:dyDescent="0.25">
      <c r="A1735" s="172"/>
      <c r="B1735" s="172"/>
      <c r="C1735" s="172"/>
      <c r="D1735" s="171"/>
      <c r="E1735" s="171"/>
    </row>
    <row r="1736" spans="1:5" x14ac:dyDescent="0.25">
      <c r="A1736" s="172"/>
      <c r="B1736" s="172"/>
      <c r="C1736" s="172"/>
      <c r="D1736" s="171"/>
      <c r="E1736" s="171"/>
    </row>
    <row r="1737" spans="1:5" x14ac:dyDescent="0.25">
      <c r="A1737" s="172"/>
      <c r="B1737" s="172"/>
      <c r="C1737" s="172"/>
      <c r="D1737" s="171"/>
      <c r="E1737" s="171"/>
    </row>
    <row r="1738" spans="1:5" x14ac:dyDescent="0.25">
      <c r="A1738" s="172"/>
      <c r="B1738" s="172"/>
      <c r="C1738" s="172"/>
      <c r="D1738" s="171"/>
      <c r="E1738" s="171"/>
    </row>
    <row r="1739" spans="1:5" x14ac:dyDescent="0.25">
      <c r="A1739" s="172"/>
      <c r="B1739" s="172"/>
      <c r="C1739" s="172"/>
      <c r="D1739" s="171"/>
      <c r="E1739" s="171"/>
    </row>
    <row r="1740" spans="1:5" x14ac:dyDescent="0.25">
      <c r="A1740" s="172"/>
      <c r="B1740" s="172"/>
      <c r="C1740" s="172"/>
      <c r="D1740" s="171"/>
      <c r="E1740" s="171"/>
    </row>
    <row r="1741" spans="1:5" x14ac:dyDescent="0.25">
      <c r="A1741" s="172"/>
      <c r="B1741" s="172"/>
      <c r="C1741" s="172"/>
      <c r="D1741" s="171"/>
      <c r="E1741" s="171"/>
    </row>
    <row r="1742" spans="1:5" x14ac:dyDescent="0.25">
      <c r="A1742" s="172"/>
      <c r="B1742" s="172"/>
      <c r="C1742" s="172"/>
      <c r="D1742" s="171"/>
      <c r="E1742" s="171"/>
    </row>
    <row r="1743" spans="1:5" x14ac:dyDescent="0.25">
      <c r="A1743" s="172"/>
      <c r="B1743" s="172"/>
      <c r="C1743" s="172"/>
      <c r="D1743" s="171"/>
      <c r="E1743" s="171"/>
    </row>
    <row r="1744" spans="1:5" x14ac:dyDescent="0.25">
      <c r="A1744" s="172"/>
      <c r="B1744" s="172"/>
      <c r="C1744" s="172"/>
      <c r="D1744" s="171"/>
      <c r="E1744" s="171"/>
    </row>
    <row r="1745" spans="1:5" x14ac:dyDescent="0.25">
      <c r="A1745" s="172"/>
      <c r="B1745" s="172"/>
      <c r="C1745" s="172"/>
      <c r="D1745" s="171"/>
      <c r="E1745" s="171"/>
    </row>
    <row r="1746" spans="1:5" x14ac:dyDescent="0.25">
      <c r="A1746" s="172"/>
      <c r="B1746" s="172"/>
      <c r="C1746" s="172"/>
      <c r="D1746" s="171"/>
      <c r="E1746" s="171"/>
    </row>
    <row r="1747" spans="1:5" x14ac:dyDescent="0.25">
      <c r="A1747" s="172"/>
      <c r="B1747" s="172"/>
      <c r="C1747" s="172"/>
      <c r="D1747" s="171"/>
      <c r="E1747" s="171"/>
    </row>
    <row r="1748" spans="1:5" x14ac:dyDescent="0.25">
      <c r="A1748" s="172"/>
      <c r="B1748" s="172"/>
      <c r="C1748" s="172"/>
      <c r="D1748" s="171"/>
      <c r="E1748" s="171"/>
    </row>
    <row r="1749" spans="1:5" x14ac:dyDescent="0.25">
      <c r="A1749" s="172"/>
      <c r="B1749" s="172"/>
      <c r="C1749" s="172"/>
      <c r="D1749" s="171"/>
      <c r="E1749" s="171"/>
    </row>
    <row r="1750" spans="1:5" x14ac:dyDescent="0.25">
      <c r="A1750" s="172"/>
      <c r="B1750" s="172"/>
      <c r="C1750" s="172"/>
      <c r="D1750" s="171"/>
      <c r="E1750" s="171"/>
    </row>
    <row r="1751" spans="1:5" x14ac:dyDescent="0.25">
      <c r="A1751" s="172"/>
      <c r="B1751" s="172"/>
      <c r="C1751" s="172"/>
      <c r="D1751" s="171"/>
      <c r="E1751" s="171"/>
    </row>
    <row r="1752" spans="1:5" x14ac:dyDescent="0.25">
      <c r="A1752" s="172"/>
      <c r="B1752" s="172"/>
      <c r="C1752" s="172"/>
      <c r="D1752" s="171"/>
      <c r="E1752" s="171"/>
    </row>
    <row r="1753" spans="1:5" x14ac:dyDescent="0.25">
      <c r="A1753" s="172"/>
      <c r="B1753" s="172"/>
      <c r="C1753" s="172"/>
      <c r="D1753" s="171"/>
      <c r="E1753" s="171"/>
    </row>
    <row r="1754" spans="1:5" x14ac:dyDescent="0.25">
      <c r="A1754" s="172"/>
      <c r="B1754" s="172"/>
      <c r="C1754" s="172"/>
      <c r="D1754" s="171"/>
      <c r="E1754" s="171"/>
    </row>
    <row r="1755" spans="1:5" x14ac:dyDescent="0.25">
      <c r="A1755" s="172"/>
      <c r="B1755" s="172"/>
      <c r="C1755" s="172"/>
      <c r="D1755" s="171"/>
      <c r="E1755" s="171"/>
    </row>
    <row r="1756" spans="1:5" x14ac:dyDescent="0.25">
      <c r="A1756" s="172"/>
      <c r="B1756" s="172"/>
      <c r="C1756" s="172"/>
      <c r="D1756" s="171"/>
      <c r="E1756" s="171"/>
    </row>
    <row r="1757" spans="1:5" x14ac:dyDescent="0.25">
      <c r="A1757" s="172"/>
      <c r="B1757" s="172"/>
      <c r="C1757" s="172"/>
      <c r="D1757" s="171"/>
      <c r="E1757" s="171"/>
    </row>
    <row r="1758" spans="1:5" x14ac:dyDescent="0.25">
      <c r="A1758" s="172"/>
      <c r="B1758" s="172"/>
      <c r="C1758" s="172"/>
      <c r="D1758" s="171"/>
      <c r="E1758" s="171"/>
    </row>
    <row r="1759" spans="1:5" x14ac:dyDescent="0.25">
      <c r="A1759" s="172"/>
      <c r="B1759" s="172"/>
      <c r="C1759" s="172"/>
      <c r="D1759" s="171"/>
      <c r="E1759" s="171"/>
    </row>
    <row r="1760" spans="1:5" x14ac:dyDescent="0.25">
      <c r="A1760" s="172"/>
      <c r="B1760" s="172"/>
      <c r="C1760" s="172"/>
      <c r="D1760" s="171"/>
      <c r="E1760" s="171"/>
    </row>
    <row r="1761" spans="1:5" x14ac:dyDescent="0.25">
      <c r="A1761" s="172"/>
      <c r="B1761" s="172"/>
      <c r="C1761" s="172"/>
      <c r="D1761" s="171"/>
      <c r="E1761" s="171"/>
    </row>
    <row r="1762" spans="1:5" x14ac:dyDescent="0.25">
      <c r="A1762" s="172"/>
      <c r="B1762" s="172"/>
      <c r="C1762" s="172"/>
      <c r="D1762" s="171"/>
      <c r="E1762" s="171"/>
    </row>
    <row r="1763" spans="1:5" x14ac:dyDescent="0.25">
      <c r="A1763" s="172"/>
      <c r="B1763" s="172"/>
      <c r="C1763" s="172"/>
      <c r="D1763" s="171"/>
      <c r="E1763" s="171"/>
    </row>
    <row r="1764" spans="1:5" x14ac:dyDescent="0.25">
      <c r="A1764" s="172"/>
      <c r="B1764" s="172"/>
      <c r="C1764" s="172"/>
      <c r="D1764" s="171"/>
      <c r="E1764" s="171"/>
    </row>
    <row r="1765" spans="1:5" x14ac:dyDescent="0.25">
      <c r="A1765" s="172"/>
      <c r="B1765" s="172"/>
      <c r="C1765" s="172"/>
      <c r="D1765" s="171"/>
      <c r="E1765" s="171"/>
    </row>
    <row r="1766" spans="1:5" x14ac:dyDescent="0.25">
      <c r="A1766" s="172"/>
      <c r="B1766" s="172"/>
      <c r="C1766" s="172"/>
      <c r="D1766" s="171"/>
      <c r="E1766" s="171"/>
    </row>
    <row r="1767" spans="1:5" x14ac:dyDescent="0.25">
      <c r="A1767" s="172"/>
      <c r="B1767" s="172"/>
      <c r="C1767" s="172"/>
      <c r="D1767" s="171"/>
      <c r="E1767" s="171"/>
    </row>
    <row r="1768" spans="1:5" x14ac:dyDescent="0.25">
      <c r="A1768" s="172"/>
      <c r="B1768" s="172"/>
      <c r="C1768" s="172"/>
      <c r="D1768" s="171"/>
      <c r="E1768" s="171"/>
    </row>
    <row r="1769" spans="1:5" x14ac:dyDescent="0.25">
      <c r="A1769" s="172"/>
      <c r="B1769" s="172"/>
      <c r="C1769" s="172"/>
      <c r="D1769" s="171"/>
      <c r="E1769" s="171"/>
    </row>
    <row r="1770" spans="1:5" x14ac:dyDescent="0.25">
      <c r="A1770" s="172"/>
      <c r="B1770" s="172"/>
      <c r="C1770" s="172"/>
      <c r="D1770" s="171"/>
      <c r="E1770" s="171"/>
    </row>
    <row r="1771" spans="1:5" x14ac:dyDescent="0.25">
      <c r="A1771" s="172"/>
      <c r="B1771" s="172"/>
      <c r="C1771" s="172"/>
      <c r="D1771" s="171"/>
      <c r="E1771" s="171"/>
    </row>
    <row r="1772" spans="1:5" x14ac:dyDescent="0.25">
      <c r="A1772" s="172"/>
      <c r="B1772" s="172"/>
      <c r="C1772" s="172"/>
      <c r="D1772" s="171"/>
      <c r="E1772" s="171"/>
    </row>
    <row r="1773" spans="1:5" x14ac:dyDescent="0.25">
      <c r="A1773" s="172"/>
      <c r="B1773" s="172"/>
      <c r="C1773" s="172"/>
      <c r="D1773" s="171"/>
      <c r="E1773" s="171"/>
    </row>
    <row r="1774" spans="1:5" x14ac:dyDescent="0.25">
      <c r="A1774" s="172"/>
      <c r="B1774" s="172"/>
      <c r="C1774" s="172"/>
      <c r="D1774" s="171"/>
      <c r="E1774" s="171"/>
    </row>
    <row r="1775" spans="1:5" x14ac:dyDescent="0.25">
      <c r="A1775" s="172"/>
      <c r="B1775" s="172"/>
      <c r="C1775" s="172"/>
      <c r="D1775" s="171"/>
      <c r="E1775" s="171"/>
    </row>
    <row r="1776" spans="1:5" x14ac:dyDescent="0.25">
      <c r="A1776" s="172"/>
      <c r="B1776" s="172"/>
      <c r="C1776" s="172"/>
      <c r="D1776" s="171"/>
      <c r="E1776" s="171"/>
    </row>
    <row r="1777" spans="1:5" x14ac:dyDescent="0.25">
      <c r="A1777" s="172"/>
      <c r="B1777" s="172"/>
      <c r="C1777" s="172"/>
      <c r="D1777" s="171"/>
      <c r="E1777" s="171"/>
    </row>
    <row r="1778" spans="1:5" x14ac:dyDescent="0.25">
      <c r="A1778" s="172"/>
      <c r="B1778" s="172"/>
      <c r="C1778" s="172"/>
      <c r="D1778" s="171"/>
      <c r="E1778" s="171"/>
    </row>
    <row r="1779" spans="1:5" x14ac:dyDescent="0.25">
      <c r="A1779" s="172"/>
      <c r="B1779" s="172"/>
      <c r="C1779" s="172"/>
      <c r="D1779" s="171"/>
      <c r="E1779" s="171"/>
    </row>
    <row r="1780" spans="1:5" x14ac:dyDescent="0.25">
      <c r="A1780" s="172"/>
      <c r="B1780" s="172"/>
      <c r="C1780" s="172"/>
      <c r="D1780" s="171"/>
      <c r="E1780" s="171"/>
    </row>
    <row r="1781" spans="1:5" x14ac:dyDescent="0.25">
      <c r="A1781" s="172"/>
      <c r="B1781" s="172"/>
      <c r="C1781" s="172"/>
      <c r="D1781" s="171"/>
      <c r="E1781" s="171"/>
    </row>
    <row r="1782" spans="1:5" x14ac:dyDescent="0.25">
      <c r="A1782" s="172"/>
      <c r="B1782" s="172"/>
      <c r="C1782" s="172"/>
      <c r="D1782" s="171"/>
      <c r="E1782" s="171"/>
    </row>
    <row r="1783" spans="1:5" x14ac:dyDescent="0.25">
      <c r="A1783" s="172"/>
      <c r="B1783" s="172"/>
      <c r="C1783" s="172"/>
      <c r="D1783" s="171"/>
      <c r="E1783" s="171"/>
    </row>
    <row r="1784" spans="1:5" x14ac:dyDescent="0.25">
      <c r="A1784" s="172"/>
      <c r="B1784" s="172"/>
      <c r="C1784" s="172"/>
      <c r="D1784" s="171"/>
      <c r="E1784" s="171"/>
    </row>
    <row r="1785" spans="1:5" x14ac:dyDescent="0.25">
      <c r="A1785" s="172"/>
      <c r="B1785" s="172"/>
      <c r="C1785" s="172"/>
      <c r="D1785" s="171"/>
      <c r="E1785" s="171"/>
    </row>
    <row r="1786" spans="1:5" x14ac:dyDescent="0.25">
      <c r="A1786" s="172"/>
      <c r="B1786" s="172"/>
      <c r="C1786" s="172"/>
      <c r="D1786" s="171"/>
      <c r="E1786" s="171"/>
    </row>
    <row r="1787" spans="1:5" x14ac:dyDescent="0.25">
      <c r="A1787" s="172"/>
      <c r="B1787" s="172"/>
      <c r="C1787" s="172"/>
      <c r="D1787" s="171"/>
      <c r="E1787" s="171"/>
    </row>
    <row r="1788" spans="1:5" x14ac:dyDescent="0.25">
      <c r="A1788" s="172"/>
      <c r="B1788" s="172"/>
      <c r="C1788" s="172"/>
      <c r="D1788" s="171"/>
      <c r="E1788" s="171"/>
    </row>
    <row r="1789" spans="1:5" x14ac:dyDescent="0.25">
      <c r="A1789" s="172"/>
      <c r="B1789" s="172"/>
      <c r="C1789" s="172"/>
      <c r="D1789" s="171"/>
      <c r="E1789" s="171"/>
    </row>
    <row r="1790" spans="1:5" x14ac:dyDescent="0.25">
      <c r="A1790" s="172"/>
      <c r="B1790" s="172"/>
      <c r="C1790" s="172"/>
      <c r="D1790" s="171"/>
      <c r="E1790" s="171"/>
    </row>
    <row r="1791" spans="1:5" x14ac:dyDescent="0.25">
      <c r="A1791" s="172"/>
      <c r="B1791" s="172"/>
      <c r="C1791" s="172"/>
      <c r="D1791" s="171"/>
      <c r="E1791" s="171"/>
    </row>
    <row r="1792" spans="1:5" x14ac:dyDescent="0.25">
      <c r="A1792" s="172"/>
      <c r="B1792" s="172"/>
      <c r="C1792" s="172"/>
      <c r="D1792" s="171"/>
      <c r="E1792" s="171"/>
    </row>
    <row r="1793" spans="1:5" x14ac:dyDescent="0.25">
      <c r="A1793" s="172"/>
      <c r="B1793" s="172"/>
      <c r="C1793" s="172"/>
      <c r="D1793" s="171"/>
      <c r="E1793" s="171"/>
    </row>
    <row r="1794" spans="1:5" x14ac:dyDescent="0.25">
      <c r="A1794" s="172"/>
      <c r="B1794" s="172"/>
      <c r="C1794" s="172"/>
      <c r="D1794" s="171"/>
      <c r="E1794" s="171"/>
    </row>
    <row r="1795" spans="1:5" x14ac:dyDescent="0.25">
      <c r="A1795" s="172"/>
      <c r="B1795" s="172"/>
      <c r="C1795" s="172"/>
      <c r="D1795" s="171"/>
      <c r="E1795" s="171"/>
    </row>
    <row r="1796" spans="1:5" x14ac:dyDescent="0.25">
      <c r="A1796" s="172"/>
      <c r="B1796" s="172"/>
      <c r="C1796" s="172"/>
      <c r="D1796" s="171"/>
      <c r="E1796" s="171"/>
    </row>
    <row r="1797" spans="1:5" x14ac:dyDescent="0.25">
      <c r="A1797" s="172"/>
      <c r="B1797" s="172"/>
      <c r="C1797" s="172"/>
      <c r="D1797" s="171"/>
      <c r="E1797" s="171"/>
    </row>
    <row r="1798" spans="1:5" x14ac:dyDescent="0.25">
      <c r="A1798" s="172"/>
      <c r="B1798" s="172"/>
      <c r="C1798" s="172"/>
      <c r="D1798" s="171"/>
      <c r="E1798" s="171"/>
    </row>
    <row r="1799" spans="1:5" x14ac:dyDescent="0.25">
      <c r="A1799" s="172"/>
      <c r="B1799" s="172"/>
      <c r="C1799" s="172"/>
      <c r="D1799" s="171"/>
      <c r="E1799" s="171"/>
    </row>
    <row r="1800" spans="1:5" x14ac:dyDescent="0.25">
      <c r="A1800" s="172"/>
      <c r="B1800" s="172"/>
      <c r="C1800" s="172"/>
      <c r="D1800" s="171"/>
      <c r="E1800" s="171"/>
    </row>
    <row r="1801" spans="1:5" x14ac:dyDescent="0.25">
      <c r="A1801" s="172"/>
      <c r="B1801" s="172"/>
      <c r="C1801" s="172"/>
      <c r="D1801" s="171"/>
      <c r="E1801" s="171"/>
    </row>
    <row r="1802" spans="1:5" x14ac:dyDescent="0.25">
      <c r="A1802" s="172"/>
      <c r="B1802" s="172"/>
      <c r="C1802" s="172"/>
      <c r="D1802" s="171"/>
      <c r="E1802" s="171"/>
    </row>
    <row r="1803" spans="1:5" x14ac:dyDescent="0.25">
      <c r="A1803" s="172"/>
      <c r="B1803" s="172"/>
      <c r="C1803" s="172"/>
      <c r="D1803" s="171"/>
      <c r="E1803" s="171"/>
    </row>
    <row r="1804" spans="1:5" x14ac:dyDescent="0.25">
      <c r="A1804" s="172"/>
      <c r="B1804" s="172"/>
      <c r="C1804" s="172"/>
      <c r="D1804" s="171"/>
      <c r="E1804" s="171"/>
    </row>
    <row r="1805" spans="1:5" x14ac:dyDescent="0.25">
      <c r="A1805" s="172"/>
      <c r="B1805" s="172"/>
      <c r="C1805" s="172"/>
      <c r="D1805" s="171"/>
      <c r="E1805" s="171"/>
    </row>
    <row r="1806" spans="1:5" x14ac:dyDescent="0.25">
      <c r="A1806" s="172"/>
      <c r="B1806" s="172"/>
      <c r="C1806" s="172"/>
      <c r="D1806" s="171"/>
      <c r="E1806" s="171"/>
    </row>
    <row r="1807" spans="1:5" x14ac:dyDescent="0.25">
      <c r="A1807" s="172"/>
      <c r="B1807" s="172"/>
      <c r="C1807" s="172"/>
      <c r="D1807" s="171"/>
      <c r="E1807" s="171"/>
    </row>
    <row r="1808" spans="1:5" x14ac:dyDescent="0.25">
      <c r="A1808" s="172"/>
      <c r="B1808" s="172"/>
      <c r="C1808" s="172"/>
      <c r="D1808" s="171"/>
      <c r="E1808" s="171"/>
    </row>
    <row r="1809" spans="1:5" x14ac:dyDescent="0.25">
      <c r="A1809" s="172"/>
      <c r="B1809" s="172"/>
      <c r="C1809" s="172"/>
      <c r="D1809" s="171"/>
      <c r="E1809" s="171"/>
    </row>
    <row r="1810" spans="1:5" x14ac:dyDescent="0.25">
      <c r="A1810" s="172"/>
      <c r="B1810" s="172"/>
      <c r="C1810" s="172"/>
      <c r="D1810" s="171"/>
      <c r="E1810" s="171"/>
    </row>
    <row r="1811" spans="1:5" x14ac:dyDescent="0.25">
      <c r="A1811" s="172"/>
      <c r="B1811" s="172"/>
      <c r="C1811" s="172"/>
      <c r="D1811" s="171"/>
      <c r="E1811" s="171"/>
    </row>
    <row r="1812" spans="1:5" x14ac:dyDescent="0.25">
      <c r="A1812" s="172"/>
      <c r="B1812" s="172"/>
      <c r="C1812" s="172"/>
      <c r="D1812" s="171"/>
      <c r="E1812" s="171"/>
    </row>
    <row r="1813" spans="1:5" x14ac:dyDescent="0.25">
      <c r="A1813" s="172"/>
      <c r="B1813" s="172"/>
      <c r="C1813" s="172"/>
      <c r="D1813" s="171"/>
      <c r="E1813" s="171"/>
    </row>
    <row r="1814" spans="1:5" x14ac:dyDescent="0.25">
      <c r="A1814" s="172"/>
      <c r="B1814" s="172"/>
      <c r="C1814" s="172"/>
      <c r="D1814" s="171"/>
      <c r="E1814" s="171"/>
    </row>
    <row r="1815" spans="1:5" x14ac:dyDescent="0.25">
      <c r="A1815" s="172"/>
      <c r="B1815" s="172"/>
      <c r="C1815" s="172"/>
      <c r="D1815" s="171"/>
      <c r="E1815" s="171"/>
    </row>
    <row r="1816" spans="1:5" x14ac:dyDescent="0.25">
      <c r="A1816" s="172"/>
      <c r="B1816" s="172"/>
      <c r="C1816" s="172"/>
      <c r="D1816" s="171"/>
      <c r="E1816" s="171"/>
    </row>
    <row r="1817" spans="1:5" x14ac:dyDescent="0.25">
      <c r="A1817" s="172"/>
      <c r="B1817" s="172"/>
      <c r="C1817" s="172"/>
      <c r="D1817" s="171"/>
      <c r="E1817" s="171"/>
    </row>
    <row r="1818" spans="1:5" x14ac:dyDescent="0.25">
      <c r="A1818" s="172"/>
      <c r="B1818" s="172"/>
      <c r="C1818" s="172"/>
      <c r="D1818" s="171"/>
      <c r="E1818" s="171"/>
    </row>
    <row r="1819" spans="1:5" x14ac:dyDescent="0.25">
      <c r="A1819" s="172"/>
      <c r="B1819" s="172"/>
      <c r="C1819" s="172"/>
      <c r="D1819" s="171"/>
      <c r="E1819" s="171"/>
    </row>
    <row r="1820" spans="1:5" x14ac:dyDescent="0.25">
      <c r="A1820" s="172"/>
      <c r="B1820" s="172"/>
      <c r="C1820" s="172"/>
      <c r="D1820" s="171"/>
      <c r="E1820" s="171"/>
    </row>
    <row r="1821" spans="1:5" x14ac:dyDescent="0.25">
      <c r="A1821" s="172"/>
      <c r="B1821" s="172"/>
      <c r="C1821" s="172"/>
      <c r="D1821" s="171"/>
      <c r="E1821" s="171"/>
    </row>
    <row r="1822" spans="1:5" x14ac:dyDescent="0.25">
      <c r="A1822" s="172"/>
      <c r="B1822" s="172"/>
      <c r="C1822" s="172"/>
      <c r="D1822" s="171"/>
      <c r="E1822" s="171"/>
    </row>
    <row r="1823" spans="1:5" x14ac:dyDescent="0.25">
      <c r="A1823" s="172"/>
      <c r="B1823" s="172"/>
      <c r="C1823" s="172"/>
      <c r="D1823" s="171"/>
      <c r="E1823" s="171"/>
    </row>
    <row r="1824" spans="1:5" x14ac:dyDescent="0.25">
      <c r="A1824" s="172"/>
      <c r="B1824" s="172"/>
      <c r="C1824" s="172"/>
      <c r="D1824" s="171"/>
      <c r="E1824" s="171"/>
    </row>
    <row r="1825" spans="1:5" x14ac:dyDescent="0.25">
      <c r="A1825" s="172"/>
      <c r="B1825" s="172"/>
      <c r="C1825" s="172"/>
      <c r="D1825" s="171"/>
      <c r="E1825" s="171"/>
    </row>
    <row r="1826" spans="1:5" x14ac:dyDescent="0.25">
      <c r="A1826" s="172"/>
      <c r="B1826" s="172"/>
      <c r="C1826" s="172"/>
      <c r="D1826" s="171"/>
      <c r="E1826" s="171"/>
    </row>
    <row r="1827" spans="1:5" x14ac:dyDescent="0.25">
      <c r="A1827" s="172"/>
      <c r="B1827" s="172"/>
      <c r="C1827" s="172"/>
      <c r="D1827" s="171"/>
      <c r="E1827" s="171"/>
    </row>
    <row r="1828" spans="1:5" x14ac:dyDescent="0.25">
      <c r="A1828" s="172"/>
      <c r="B1828" s="172"/>
      <c r="C1828" s="172"/>
      <c r="D1828" s="171"/>
      <c r="E1828" s="171"/>
    </row>
    <row r="1829" spans="1:5" x14ac:dyDescent="0.25">
      <c r="A1829" s="172"/>
      <c r="B1829" s="172"/>
      <c r="C1829" s="172"/>
      <c r="D1829" s="171"/>
      <c r="E1829" s="171"/>
    </row>
    <row r="1830" spans="1:5" x14ac:dyDescent="0.25">
      <c r="A1830" s="172"/>
      <c r="B1830" s="172"/>
      <c r="C1830" s="172"/>
      <c r="D1830" s="171"/>
      <c r="E1830" s="171"/>
    </row>
    <row r="1831" spans="1:5" x14ac:dyDescent="0.25">
      <c r="A1831" s="172"/>
      <c r="B1831" s="172"/>
      <c r="C1831" s="172"/>
      <c r="D1831" s="171"/>
      <c r="E1831" s="171"/>
    </row>
    <row r="1832" spans="1:5" x14ac:dyDescent="0.25">
      <c r="A1832" s="172"/>
      <c r="B1832" s="172"/>
      <c r="C1832" s="172"/>
      <c r="D1832" s="171"/>
      <c r="E1832" s="171"/>
    </row>
    <row r="1833" spans="1:5" x14ac:dyDescent="0.25">
      <c r="A1833" s="172"/>
      <c r="B1833" s="172"/>
      <c r="C1833" s="172"/>
      <c r="D1833" s="171"/>
      <c r="E1833" s="171"/>
    </row>
    <row r="1834" spans="1:5" x14ac:dyDescent="0.25">
      <c r="A1834" s="172"/>
      <c r="B1834" s="172"/>
      <c r="C1834" s="172"/>
      <c r="D1834" s="171"/>
      <c r="E1834" s="171"/>
    </row>
    <row r="1835" spans="1:5" x14ac:dyDescent="0.25">
      <c r="A1835" s="172"/>
      <c r="B1835" s="172"/>
      <c r="C1835" s="172"/>
      <c r="D1835" s="171"/>
      <c r="E1835" s="171"/>
    </row>
    <row r="1836" spans="1:5" x14ac:dyDescent="0.25">
      <c r="A1836" s="172"/>
      <c r="B1836" s="172"/>
      <c r="C1836" s="172"/>
      <c r="D1836" s="171"/>
      <c r="E1836" s="171"/>
    </row>
    <row r="1837" spans="1:5" x14ac:dyDescent="0.25">
      <c r="A1837" s="172"/>
      <c r="B1837" s="172"/>
      <c r="C1837" s="172"/>
      <c r="D1837" s="171"/>
      <c r="E1837" s="171"/>
    </row>
    <row r="1838" spans="1:5" x14ac:dyDescent="0.25">
      <c r="A1838" s="172"/>
      <c r="B1838" s="172"/>
      <c r="C1838" s="172"/>
      <c r="D1838" s="171"/>
      <c r="E1838" s="171"/>
    </row>
    <row r="1839" spans="1:5" x14ac:dyDescent="0.25">
      <c r="A1839" s="172"/>
      <c r="B1839" s="172"/>
      <c r="C1839" s="172"/>
      <c r="D1839" s="171"/>
      <c r="E1839" s="171"/>
    </row>
    <row r="1840" spans="1:5" x14ac:dyDescent="0.25">
      <c r="A1840" s="172"/>
      <c r="B1840" s="172"/>
      <c r="C1840" s="172"/>
      <c r="D1840" s="171"/>
      <c r="E1840" s="171"/>
    </row>
    <row r="1841" spans="1:5" x14ac:dyDescent="0.25">
      <c r="A1841" s="172"/>
      <c r="B1841" s="172"/>
      <c r="C1841" s="172"/>
      <c r="D1841" s="171"/>
      <c r="E1841" s="171"/>
    </row>
    <row r="1842" spans="1:5" x14ac:dyDescent="0.25">
      <c r="A1842" s="172"/>
      <c r="B1842" s="172"/>
      <c r="C1842" s="172"/>
      <c r="D1842" s="171"/>
      <c r="E1842" s="171"/>
    </row>
    <row r="1843" spans="1:5" x14ac:dyDescent="0.25">
      <c r="A1843" s="172"/>
      <c r="B1843" s="172"/>
      <c r="C1843" s="172"/>
      <c r="D1843" s="171"/>
      <c r="E1843" s="171"/>
    </row>
    <row r="1844" spans="1:5" x14ac:dyDescent="0.25">
      <c r="A1844" s="172"/>
      <c r="B1844" s="172"/>
      <c r="C1844" s="172"/>
      <c r="D1844" s="171"/>
      <c r="E1844" s="171"/>
    </row>
    <row r="1845" spans="1:5" x14ac:dyDescent="0.25">
      <c r="A1845" s="172"/>
      <c r="B1845" s="172"/>
      <c r="C1845" s="172"/>
      <c r="D1845" s="171"/>
      <c r="E1845" s="171"/>
    </row>
    <row r="1846" spans="1:5" x14ac:dyDescent="0.25">
      <c r="A1846" s="172"/>
      <c r="B1846" s="172"/>
      <c r="C1846" s="172"/>
      <c r="D1846" s="171"/>
      <c r="E1846" s="171"/>
    </row>
    <row r="1847" spans="1:5" x14ac:dyDescent="0.25">
      <c r="A1847" s="172"/>
      <c r="B1847" s="172"/>
      <c r="C1847" s="172"/>
      <c r="D1847" s="171"/>
      <c r="E1847" s="171"/>
    </row>
    <row r="1848" spans="1:5" x14ac:dyDescent="0.25">
      <c r="A1848" s="172"/>
      <c r="B1848" s="172"/>
      <c r="C1848" s="172"/>
      <c r="D1848" s="171"/>
      <c r="E1848" s="171"/>
    </row>
    <row r="1849" spans="1:5" x14ac:dyDescent="0.25">
      <c r="A1849" s="172"/>
      <c r="B1849" s="172"/>
      <c r="C1849" s="172"/>
      <c r="D1849" s="171"/>
      <c r="E1849" s="171"/>
    </row>
    <row r="1850" spans="1:5" x14ac:dyDescent="0.25">
      <c r="A1850" s="172"/>
      <c r="B1850" s="172"/>
      <c r="C1850" s="172"/>
      <c r="D1850" s="171"/>
      <c r="E1850" s="171"/>
    </row>
    <row r="1851" spans="1:5" x14ac:dyDescent="0.25">
      <c r="A1851" s="172"/>
      <c r="B1851" s="172"/>
      <c r="C1851" s="172"/>
      <c r="D1851" s="171"/>
      <c r="E1851" s="171"/>
    </row>
    <row r="1852" spans="1:5" x14ac:dyDescent="0.25">
      <c r="A1852" s="172"/>
      <c r="B1852" s="172"/>
      <c r="C1852" s="172"/>
      <c r="D1852" s="171"/>
      <c r="E1852" s="171"/>
    </row>
    <row r="1853" spans="1:5" x14ac:dyDescent="0.25">
      <c r="A1853" s="172"/>
      <c r="B1853" s="172"/>
      <c r="C1853" s="172"/>
      <c r="D1853" s="171"/>
      <c r="E1853" s="171"/>
    </row>
    <row r="1854" spans="1:5" x14ac:dyDescent="0.25">
      <c r="A1854" s="172"/>
      <c r="B1854" s="172"/>
      <c r="C1854" s="172"/>
      <c r="D1854" s="171"/>
      <c r="E1854" s="171"/>
    </row>
    <row r="1855" spans="1:5" x14ac:dyDescent="0.25">
      <c r="A1855" s="172"/>
      <c r="B1855" s="172"/>
      <c r="C1855" s="172"/>
      <c r="D1855" s="171"/>
      <c r="E1855" s="171"/>
    </row>
    <row r="1856" spans="1:5" x14ac:dyDescent="0.25">
      <c r="A1856" s="172"/>
      <c r="B1856" s="172"/>
      <c r="C1856" s="172"/>
      <c r="D1856" s="171"/>
      <c r="E1856" s="171"/>
    </row>
    <row r="1857" spans="1:5" x14ac:dyDescent="0.25">
      <c r="A1857" s="172"/>
      <c r="B1857" s="172"/>
      <c r="C1857" s="172"/>
      <c r="D1857" s="171"/>
      <c r="E1857" s="171"/>
    </row>
    <row r="1858" spans="1:5" x14ac:dyDescent="0.25">
      <c r="A1858" s="172"/>
      <c r="B1858" s="172"/>
      <c r="C1858" s="172"/>
      <c r="D1858" s="171"/>
      <c r="E1858" s="171"/>
    </row>
    <row r="1859" spans="1:5" x14ac:dyDescent="0.25">
      <c r="A1859" s="172"/>
      <c r="B1859" s="172"/>
      <c r="C1859" s="172"/>
      <c r="D1859" s="171"/>
      <c r="E1859" s="171"/>
    </row>
    <row r="1860" spans="1:5" x14ac:dyDescent="0.25">
      <c r="A1860" s="172"/>
      <c r="B1860" s="172"/>
      <c r="C1860" s="172"/>
      <c r="D1860" s="171"/>
      <c r="E1860" s="171"/>
    </row>
    <row r="1861" spans="1:5" x14ac:dyDescent="0.25">
      <c r="A1861" s="172"/>
      <c r="B1861" s="172"/>
      <c r="C1861" s="172"/>
      <c r="D1861" s="171"/>
      <c r="E1861" s="171"/>
    </row>
    <row r="1862" spans="1:5" x14ac:dyDescent="0.25">
      <c r="A1862" s="172"/>
      <c r="B1862" s="172"/>
      <c r="C1862" s="172"/>
      <c r="D1862" s="171"/>
      <c r="E1862" s="171"/>
    </row>
    <row r="1863" spans="1:5" x14ac:dyDescent="0.25">
      <c r="A1863" s="172"/>
      <c r="B1863" s="172"/>
      <c r="C1863" s="172"/>
      <c r="D1863" s="171"/>
      <c r="E1863" s="171"/>
    </row>
    <row r="1864" spans="1:5" x14ac:dyDescent="0.25">
      <c r="A1864" s="172"/>
      <c r="B1864" s="172"/>
      <c r="C1864" s="172"/>
      <c r="D1864" s="171"/>
      <c r="E1864" s="171"/>
    </row>
    <row r="1865" spans="1:5" x14ac:dyDescent="0.25">
      <c r="A1865" s="172"/>
      <c r="B1865" s="172"/>
      <c r="C1865" s="172"/>
      <c r="D1865" s="171"/>
      <c r="E1865" s="171"/>
    </row>
    <row r="1866" spans="1:5" x14ac:dyDescent="0.25">
      <c r="A1866" s="172"/>
      <c r="B1866" s="172"/>
      <c r="C1866" s="172"/>
      <c r="D1866" s="171"/>
      <c r="E1866" s="171"/>
    </row>
    <row r="1867" spans="1:5" x14ac:dyDescent="0.25">
      <c r="A1867" s="172"/>
      <c r="B1867" s="172"/>
      <c r="C1867" s="172"/>
      <c r="D1867" s="171"/>
      <c r="E1867" s="171"/>
    </row>
    <row r="1868" spans="1:5" x14ac:dyDescent="0.25">
      <c r="A1868" s="172"/>
      <c r="B1868" s="172"/>
      <c r="C1868" s="172"/>
      <c r="D1868" s="171"/>
      <c r="E1868" s="171"/>
    </row>
    <row r="1869" spans="1:5" x14ac:dyDescent="0.25">
      <c r="A1869" s="172"/>
      <c r="B1869" s="172"/>
      <c r="C1869" s="172"/>
      <c r="D1869" s="171"/>
      <c r="E1869" s="171"/>
    </row>
    <row r="1870" spans="1:5" x14ac:dyDescent="0.25">
      <c r="A1870" s="172"/>
      <c r="B1870" s="172"/>
      <c r="C1870" s="172"/>
      <c r="D1870" s="171"/>
      <c r="E1870" s="171"/>
    </row>
    <row r="1871" spans="1:5" x14ac:dyDescent="0.25">
      <c r="A1871" s="172"/>
      <c r="B1871" s="172"/>
      <c r="C1871" s="172"/>
      <c r="D1871" s="171"/>
      <c r="E1871" s="171"/>
    </row>
    <row r="1872" spans="1:5" x14ac:dyDescent="0.25">
      <c r="A1872" s="172"/>
      <c r="B1872" s="172"/>
      <c r="C1872" s="172"/>
      <c r="D1872" s="171"/>
      <c r="E1872" s="171"/>
    </row>
    <row r="1873" spans="1:5" x14ac:dyDescent="0.25">
      <c r="A1873" s="172"/>
      <c r="B1873" s="172"/>
      <c r="C1873" s="172"/>
      <c r="D1873" s="171"/>
      <c r="E1873" s="171"/>
    </row>
    <row r="1874" spans="1:5" x14ac:dyDescent="0.25">
      <c r="A1874" s="172"/>
      <c r="B1874" s="172"/>
      <c r="C1874" s="172"/>
      <c r="D1874" s="171"/>
      <c r="E1874" s="171"/>
    </row>
    <row r="1875" spans="1:5" x14ac:dyDescent="0.25">
      <c r="A1875" s="172"/>
      <c r="B1875" s="172"/>
      <c r="C1875" s="172"/>
      <c r="D1875" s="171"/>
      <c r="E1875" s="171"/>
    </row>
    <row r="1876" spans="1:5" x14ac:dyDescent="0.25">
      <c r="A1876" s="172"/>
      <c r="B1876" s="172"/>
      <c r="C1876" s="172"/>
      <c r="D1876" s="171"/>
      <c r="E1876" s="171"/>
    </row>
    <row r="1877" spans="1:5" x14ac:dyDescent="0.25">
      <c r="A1877" s="172"/>
      <c r="B1877" s="172"/>
      <c r="C1877" s="172"/>
      <c r="D1877" s="171"/>
      <c r="E1877" s="171"/>
    </row>
    <row r="1878" spans="1:5" x14ac:dyDescent="0.25">
      <c r="A1878" s="172"/>
      <c r="B1878" s="172"/>
      <c r="C1878" s="172"/>
      <c r="D1878" s="171"/>
      <c r="E1878" s="171"/>
    </row>
    <row r="1879" spans="1:5" x14ac:dyDescent="0.25">
      <c r="A1879" s="172"/>
      <c r="B1879" s="172"/>
      <c r="C1879" s="172"/>
      <c r="D1879" s="171"/>
      <c r="E1879" s="171"/>
    </row>
    <row r="1880" spans="1:5" x14ac:dyDescent="0.25">
      <c r="A1880" s="172"/>
      <c r="B1880" s="172"/>
      <c r="C1880" s="172"/>
      <c r="D1880" s="171"/>
      <c r="E1880" s="171"/>
    </row>
    <row r="1881" spans="1:5" x14ac:dyDescent="0.25">
      <c r="A1881" s="172"/>
      <c r="B1881" s="172"/>
      <c r="C1881" s="172"/>
      <c r="D1881" s="171"/>
      <c r="E1881" s="171"/>
    </row>
    <row r="1882" spans="1:5" x14ac:dyDescent="0.25">
      <c r="A1882" s="172"/>
      <c r="B1882" s="172"/>
      <c r="C1882" s="172"/>
      <c r="D1882" s="171"/>
      <c r="E1882" s="171"/>
    </row>
    <row r="1883" spans="1:5" x14ac:dyDescent="0.25">
      <c r="A1883" s="172"/>
      <c r="B1883" s="172"/>
      <c r="C1883" s="172"/>
      <c r="D1883" s="171"/>
      <c r="E1883" s="171"/>
    </row>
    <row r="1884" spans="1:5" x14ac:dyDescent="0.25">
      <c r="A1884" s="172"/>
      <c r="B1884" s="172"/>
      <c r="C1884" s="172"/>
      <c r="D1884" s="171"/>
      <c r="E1884" s="171"/>
    </row>
    <row r="1885" spans="1:5" x14ac:dyDescent="0.25">
      <c r="A1885" s="172"/>
      <c r="B1885" s="172"/>
      <c r="C1885" s="172"/>
      <c r="D1885" s="171"/>
      <c r="E1885" s="171"/>
    </row>
    <row r="1886" spans="1:5" x14ac:dyDescent="0.25">
      <c r="A1886" s="172"/>
      <c r="B1886" s="172"/>
      <c r="C1886" s="172"/>
      <c r="D1886" s="171"/>
      <c r="E1886" s="171"/>
    </row>
    <row r="1887" spans="1:5" x14ac:dyDescent="0.25">
      <c r="A1887" s="172"/>
      <c r="B1887" s="172"/>
      <c r="C1887" s="172"/>
      <c r="D1887" s="171"/>
      <c r="E1887" s="171"/>
    </row>
    <row r="1888" spans="1:5" x14ac:dyDescent="0.25">
      <c r="A1888" s="172"/>
      <c r="B1888" s="172"/>
      <c r="C1888" s="172"/>
      <c r="D1888" s="171"/>
      <c r="E1888" s="171"/>
    </row>
    <row r="1889" spans="1:5" x14ac:dyDescent="0.25">
      <c r="A1889" s="172"/>
      <c r="B1889" s="172"/>
      <c r="C1889" s="172"/>
      <c r="D1889" s="171"/>
      <c r="E1889" s="171"/>
    </row>
    <row r="1890" spans="1:5" x14ac:dyDescent="0.25">
      <c r="A1890" s="172"/>
      <c r="B1890" s="172"/>
      <c r="C1890" s="172"/>
      <c r="D1890" s="171"/>
      <c r="E1890" s="171"/>
    </row>
    <row r="1891" spans="1:5" x14ac:dyDescent="0.25">
      <c r="A1891" s="172"/>
      <c r="B1891" s="172"/>
      <c r="C1891" s="172"/>
      <c r="D1891" s="171"/>
      <c r="E1891" s="171"/>
    </row>
    <row r="1892" spans="1:5" x14ac:dyDescent="0.25">
      <c r="A1892" s="172"/>
      <c r="B1892" s="172"/>
      <c r="C1892" s="172"/>
      <c r="D1892" s="171"/>
      <c r="E1892" s="171"/>
    </row>
    <row r="1893" spans="1:5" x14ac:dyDescent="0.25">
      <c r="A1893" s="172"/>
      <c r="B1893" s="172"/>
      <c r="C1893" s="172"/>
      <c r="D1893" s="171"/>
      <c r="E1893" s="171"/>
    </row>
    <row r="1894" spans="1:5" x14ac:dyDescent="0.25">
      <c r="A1894" s="172"/>
      <c r="B1894" s="172"/>
      <c r="C1894" s="172"/>
      <c r="D1894" s="171"/>
      <c r="E1894" s="171"/>
    </row>
    <row r="1895" spans="1:5" x14ac:dyDescent="0.25">
      <c r="A1895" s="172"/>
      <c r="B1895" s="172"/>
      <c r="C1895" s="172"/>
      <c r="D1895" s="171"/>
      <c r="E1895" s="171"/>
    </row>
    <row r="1896" spans="1:5" x14ac:dyDescent="0.25">
      <c r="A1896" s="172"/>
      <c r="B1896" s="172"/>
      <c r="C1896" s="172"/>
      <c r="D1896" s="171"/>
      <c r="E1896" s="171"/>
    </row>
    <row r="1897" spans="1:5" x14ac:dyDescent="0.25">
      <c r="A1897" s="172"/>
      <c r="B1897" s="172"/>
      <c r="C1897" s="172"/>
      <c r="D1897" s="171"/>
      <c r="E1897" s="171"/>
    </row>
    <row r="1898" spans="1:5" x14ac:dyDescent="0.25">
      <c r="A1898" s="172"/>
      <c r="B1898" s="172"/>
      <c r="C1898" s="172"/>
      <c r="D1898" s="171"/>
      <c r="E1898" s="171"/>
    </row>
    <row r="1899" spans="1:5" x14ac:dyDescent="0.25">
      <c r="A1899" s="172"/>
      <c r="B1899" s="172"/>
      <c r="C1899" s="172"/>
      <c r="D1899" s="171"/>
      <c r="E1899" s="171"/>
    </row>
    <row r="1900" spans="1:5" x14ac:dyDescent="0.25">
      <c r="A1900" s="172"/>
      <c r="B1900" s="172"/>
      <c r="C1900" s="172"/>
      <c r="D1900" s="171"/>
      <c r="E1900" s="171"/>
    </row>
    <row r="1901" spans="1:5" x14ac:dyDescent="0.25">
      <c r="A1901" s="172"/>
      <c r="B1901" s="172"/>
      <c r="C1901" s="172"/>
      <c r="D1901" s="171"/>
      <c r="E1901" s="171"/>
    </row>
    <row r="1902" spans="1:5" x14ac:dyDescent="0.25">
      <c r="A1902" s="172"/>
      <c r="B1902" s="172"/>
      <c r="C1902" s="172"/>
      <c r="D1902" s="171"/>
      <c r="E1902" s="171"/>
    </row>
    <row r="1903" spans="1:5" x14ac:dyDescent="0.25">
      <c r="A1903" s="172"/>
      <c r="B1903" s="172"/>
      <c r="C1903" s="172"/>
      <c r="D1903" s="171"/>
      <c r="E1903" s="171"/>
    </row>
    <row r="1904" spans="1:5" x14ac:dyDescent="0.25">
      <c r="A1904" s="172"/>
      <c r="B1904" s="172"/>
      <c r="C1904" s="172"/>
      <c r="D1904" s="171"/>
      <c r="E1904" s="171"/>
    </row>
    <row r="1905" spans="1:5" x14ac:dyDescent="0.25">
      <c r="A1905" s="172"/>
      <c r="B1905" s="172"/>
      <c r="C1905" s="172"/>
      <c r="D1905" s="171"/>
      <c r="E1905" s="171"/>
    </row>
    <row r="1906" spans="1:5" x14ac:dyDescent="0.25">
      <c r="A1906" s="172"/>
      <c r="B1906" s="172"/>
      <c r="C1906" s="172"/>
      <c r="D1906" s="171"/>
      <c r="E1906" s="171"/>
    </row>
    <row r="1907" spans="1:5" x14ac:dyDescent="0.25">
      <c r="A1907" s="172"/>
      <c r="B1907" s="172"/>
      <c r="C1907" s="172"/>
      <c r="D1907" s="171"/>
      <c r="E1907" s="171"/>
    </row>
    <row r="1908" spans="1:5" x14ac:dyDescent="0.25">
      <c r="A1908" s="172"/>
      <c r="B1908" s="172"/>
      <c r="C1908" s="172"/>
      <c r="D1908" s="171"/>
      <c r="E1908" s="171"/>
    </row>
    <row r="1909" spans="1:5" x14ac:dyDescent="0.25">
      <c r="A1909" s="172"/>
      <c r="B1909" s="172"/>
      <c r="C1909" s="172"/>
      <c r="D1909" s="171"/>
      <c r="E1909" s="171"/>
    </row>
    <row r="1910" spans="1:5" x14ac:dyDescent="0.25">
      <c r="A1910" s="172"/>
      <c r="B1910" s="172"/>
      <c r="C1910" s="172"/>
      <c r="D1910" s="171"/>
      <c r="E1910" s="171"/>
    </row>
    <row r="1911" spans="1:5" x14ac:dyDescent="0.25">
      <c r="A1911" s="172"/>
      <c r="B1911" s="172"/>
      <c r="C1911" s="172"/>
      <c r="D1911" s="171"/>
      <c r="E1911" s="171"/>
    </row>
    <row r="1912" spans="1:5" x14ac:dyDescent="0.25">
      <c r="A1912" s="172"/>
      <c r="B1912" s="172"/>
      <c r="C1912" s="172"/>
      <c r="D1912" s="171"/>
      <c r="E1912" s="171"/>
    </row>
    <row r="1913" spans="1:5" x14ac:dyDescent="0.25">
      <c r="A1913" s="172"/>
      <c r="B1913" s="172"/>
      <c r="C1913" s="172"/>
      <c r="D1913" s="171"/>
      <c r="E1913" s="171"/>
    </row>
    <row r="1914" spans="1:5" x14ac:dyDescent="0.25">
      <c r="A1914" s="172"/>
      <c r="B1914" s="172"/>
      <c r="C1914" s="172"/>
      <c r="D1914" s="171"/>
      <c r="E1914" s="171"/>
    </row>
    <row r="1915" spans="1:5" x14ac:dyDescent="0.25">
      <c r="A1915" s="172"/>
      <c r="B1915" s="172"/>
      <c r="C1915" s="172"/>
      <c r="D1915" s="171"/>
      <c r="E1915" s="171"/>
    </row>
    <row r="1916" spans="1:5" x14ac:dyDescent="0.25">
      <c r="A1916" s="172"/>
      <c r="B1916" s="172"/>
      <c r="C1916" s="172"/>
      <c r="D1916" s="171"/>
      <c r="E1916" s="171"/>
    </row>
    <row r="1917" spans="1:5" x14ac:dyDescent="0.25">
      <c r="A1917" s="172"/>
      <c r="B1917" s="172"/>
      <c r="C1917" s="172"/>
      <c r="D1917" s="171"/>
      <c r="E1917" s="171"/>
    </row>
    <row r="1918" spans="1:5" x14ac:dyDescent="0.25">
      <c r="A1918" s="172"/>
      <c r="B1918" s="172"/>
      <c r="C1918" s="172"/>
      <c r="D1918" s="171"/>
      <c r="E1918" s="171"/>
    </row>
    <row r="1919" spans="1:5" x14ac:dyDescent="0.25">
      <c r="A1919" s="172"/>
      <c r="B1919" s="172"/>
      <c r="C1919" s="172"/>
      <c r="D1919" s="171"/>
      <c r="E1919" s="171"/>
    </row>
    <row r="1920" spans="1:5" x14ac:dyDescent="0.25">
      <c r="A1920" s="172"/>
      <c r="B1920" s="172"/>
      <c r="C1920" s="172"/>
      <c r="D1920" s="171"/>
      <c r="E1920" s="171"/>
    </row>
    <row r="1921" spans="1:5" x14ac:dyDescent="0.25">
      <c r="A1921" s="172"/>
      <c r="B1921" s="172"/>
      <c r="C1921" s="172"/>
      <c r="D1921" s="171"/>
      <c r="E1921" s="171"/>
    </row>
    <row r="1922" spans="1:5" x14ac:dyDescent="0.25">
      <c r="A1922" s="172"/>
      <c r="B1922" s="172"/>
      <c r="C1922" s="172"/>
      <c r="D1922" s="171"/>
      <c r="E1922" s="171"/>
    </row>
    <row r="1923" spans="1:5" x14ac:dyDescent="0.25">
      <c r="A1923" s="172"/>
      <c r="B1923" s="172"/>
      <c r="C1923" s="172"/>
      <c r="D1923" s="171"/>
      <c r="E1923" s="171"/>
    </row>
    <row r="1924" spans="1:5" x14ac:dyDescent="0.25">
      <c r="A1924" s="172"/>
      <c r="B1924" s="172"/>
      <c r="C1924" s="172"/>
      <c r="D1924" s="171"/>
      <c r="E1924" s="171"/>
    </row>
    <row r="1925" spans="1:5" x14ac:dyDescent="0.25">
      <c r="A1925" s="172"/>
      <c r="B1925" s="172"/>
      <c r="C1925" s="172"/>
      <c r="D1925" s="171"/>
      <c r="E1925" s="171"/>
    </row>
    <row r="1926" spans="1:5" x14ac:dyDescent="0.25">
      <c r="A1926" s="172"/>
      <c r="B1926" s="172"/>
      <c r="C1926" s="172"/>
      <c r="D1926" s="171"/>
      <c r="E1926" s="171"/>
    </row>
    <row r="1927" spans="1:5" x14ac:dyDescent="0.25">
      <c r="A1927" s="172"/>
      <c r="B1927" s="172"/>
      <c r="C1927" s="172"/>
      <c r="D1927" s="171"/>
      <c r="E1927" s="171"/>
    </row>
    <row r="1928" spans="1:5" x14ac:dyDescent="0.25">
      <c r="A1928" s="172"/>
      <c r="B1928" s="172"/>
      <c r="C1928" s="172"/>
      <c r="D1928" s="171"/>
      <c r="E1928" s="171"/>
    </row>
    <row r="1929" spans="1:5" x14ac:dyDescent="0.25">
      <c r="A1929" s="172"/>
      <c r="B1929" s="172"/>
      <c r="C1929" s="172"/>
      <c r="D1929" s="171"/>
      <c r="E1929" s="171"/>
    </row>
    <row r="1930" spans="1:5" x14ac:dyDescent="0.25">
      <c r="A1930" s="172"/>
      <c r="B1930" s="172"/>
      <c r="C1930" s="172"/>
      <c r="D1930" s="171"/>
      <c r="E1930" s="171"/>
    </row>
    <row r="1931" spans="1:5" x14ac:dyDescent="0.25">
      <c r="A1931" s="172"/>
      <c r="B1931" s="172"/>
      <c r="C1931" s="172"/>
      <c r="D1931" s="171"/>
      <c r="E1931" s="171"/>
    </row>
    <row r="1932" spans="1:5" x14ac:dyDescent="0.25">
      <c r="A1932" s="172"/>
      <c r="B1932" s="172"/>
      <c r="C1932" s="172"/>
      <c r="D1932" s="171"/>
      <c r="E1932" s="171"/>
    </row>
    <row r="1933" spans="1:5" x14ac:dyDescent="0.25">
      <c r="A1933" s="172"/>
      <c r="B1933" s="172"/>
      <c r="C1933" s="172"/>
      <c r="D1933" s="171"/>
      <c r="E1933" s="171"/>
    </row>
    <row r="1934" spans="1:5" x14ac:dyDescent="0.25">
      <c r="A1934" s="172"/>
      <c r="B1934" s="172"/>
      <c r="C1934" s="172"/>
      <c r="D1934" s="171"/>
      <c r="E1934" s="171"/>
    </row>
    <row r="1935" spans="1:5" x14ac:dyDescent="0.25">
      <c r="A1935" s="172"/>
      <c r="B1935" s="172"/>
      <c r="C1935" s="172"/>
      <c r="D1935" s="171"/>
      <c r="E1935" s="171"/>
    </row>
    <row r="1936" spans="1:5" x14ac:dyDescent="0.25">
      <c r="A1936" s="172"/>
      <c r="B1936" s="172"/>
      <c r="C1936" s="172"/>
      <c r="D1936" s="171"/>
      <c r="E1936" s="171"/>
    </row>
    <row r="1937" spans="1:5" x14ac:dyDescent="0.25">
      <c r="A1937" s="172"/>
      <c r="B1937" s="172"/>
      <c r="C1937" s="172"/>
      <c r="D1937" s="171"/>
      <c r="E1937" s="171"/>
    </row>
    <row r="1938" spans="1:5" x14ac:dyDescent="0.25">
      <c r="A1938" s="172"/>
      <c r="B1938" s="172"/>
      <c r="C1938" s="172"/>
      <c r="D1938" s="171"/>
      <c r="E1938" s="171"/>
    </row>
    <row r="1939" spans="1:5" x14ac:dyDescent="0.25">
      <c r="A1939" s="172"/>
      <c r="B1939" s="172"/>
      <c r="C1939" s="172"/>
      <c r="D1939" s="171"/>
      <c r="E1939" s="171"/>
    </row>
    <row r="1940" spans="1:5" x14ac:dyDescent="0.25">
      <c r="A1940" s="172"/>
      <c r="B1940" s="172"/>
      <c r="C1940" s="172"/>
      <c r="D1940" s="171"/>
      <c r="E1940" s="171"/>
    </row>
    <row r="1941" spans="1:5" x14ac:dyDescent="0.25">
      <c r="A1941" s="172"/>
      <c r="B1941" s="172"/>
      <c r="C1941" s="172"/>
      <c r="D1941" s="171"/>
      <c r="E1941" s="171"/>
    </row>
    <row r="1942" spans="1:5" x14ac:dyDescent="0.25">
      <c r="A1942" s="172"/>
      <c r="B1942" s="172"/>
      <c r="C1942" s="172"/>
      <c r="D1942" s="171"/>
      <c r="E1942" s="171"/>
    </row>
    <row r="1943" spans="1:5" x14ac:dyDescent="0.25">
      <c r="A1943" s="172"/>
      <c r="B1943" s="172"/>
      <c r="C1943" s="172"/>
      <c r="D1943" s="171"/>
      <c r="E1943" s="171"/>
    </row>
    <row r="1944" spans="1:5" x14ac:dyDescent="0.25">
      <c r="A1944" s="172"/>
      <c r="B1944" s="172"/>
      <c r="C1944" s="172"/>
      <c r="D1944" s="171"/>
      <c r="E1944" s="171"/>
    </row>
    <row r="1945" spans="1:5" x14ac:dyDescent="0.25">
      <c r="A1945" s="172"/>
      <c r="B1945" s="172"/>
      <c r="C1945" s="172"/>
      <c r="D1945" s="171"/>
      <c r="E1945" s="171"/>
    </row>
    <row r="1946" spans="1:5" x14ac:dyDescent="0.25">
      <c r="A1946" s="172"/>
      <c r="B1946" s="172"/>
      <c r="C1946" s="172"/>
      <c r="D1946" s="171"/>
      <c r="E1946" s="171"/>
    </row>
    <row r="1947" spans="1:5" x14ac:dyDescent="0.25">
      <c r="A1947" s="172"/>
      <c r="B1947" s="172"/>
      <c r="C1947" s="172"/>
      <c r="D1947" s="171"/>
      <c r="E1947" s="171"/>
    </row>
    <row r="1948" spans="1:5" x14ac:dyDescent="0.25">
      <c r="A1948" s="172"/>
      <c r="B1948" s="172"/>
      <c r="C1948" s="172"/>
      <c r="D1948" s="171"/>
      <c r="E1948" s="171"/>
    </row>
    <row r="1949" spans="1:5" x14ac:dyDescent="0.25">
      <c r="A1949" s="172"/>
      <c r="B1949" s="172"/>
      <c r="C1949" s="172"/>
      <c r="D1949" s="171"/>
      <c r="E1949" s="171"/>
    </row>
    <row r="1950" spans="1:5" x14ac:dyDescent="0.25">
      <c r="A1950" s="172"/>
      <c r="B1950" s="172"/>
      <c r="C1950" s="172"/>
      <c r="D1950" s="171"/>
      <c r="E1950" s="171"/>
    </row>
    <row r="1951" spans="1:5" x14ac:dyDescent="0.25">
      <c r="A1951" s="172"/>
      <c r="B1951" s="172"/>
      <c r="C1951" s="172"/>
      <c r="D1951" s="171"/>
      <c r="E1951" s="171"/>
    </row>
    <row r="1952" spans="1:5" x14ac:dyDescent="0.25">
      <c r="A1952" s="172"/>
      <c r="B1952" s="172"/>
      <c r="C1952" s="172"/>
      <c r="D1952" s="171"/>
      <c r="E1952" s="171"/>
    </row>
    <row r="1953" spans="1:5" x14ac:dyDescent="0.25">
      <c r="A1953" s="172"/>
      <c r="B1953" s="172"/>
      <c r="C1953" s="172"/>
      <c r="D1953" s="171"/>
      <c r="E1953" s="171"/>
    </row>
    <row r="1954" spans="1:5" x14ac:dyDescent="0.25">
      <c r="A1954" s="172"/>
      <c r="B1954" s="172"/>
      <c r="C1954" s="172"/>
      <c r="D1954" s="171"/>
      <c r="E1954" s="171"/>
    </row>
    <row r="1955" spans="1:5" x14ac:dyDescent="0.25">
      <c r="A1955" s="172"/>
      <c r="B1955" s="172"/>
      <c r="C1955" s="172"/>
      <c r="D1955" s="171"/>
      <c r="E1955" s="171"/>
    </row>
    <row r="1956" spans="1:5" x14ac:dyDescent="0.25">
      <c r="A1956" s="172"/>
      <c r="B1956" s="172"/>
      <c r="C1956" s="172"/>
      <c r="D1956" s="171"/>
      <c r="E1956" s="171"/>
    </row>
    <row r="1957" spans="1:5" x14ac:dyDescent="0.25">
      <c r="A1957" s="172"/>
      <c r="B1957" s="172"/>
      <c r="C1957" s="172"/>
      <c r="D1957" s="171"/>
      <c r="E1957" s="171"/>
    </row>
    <row r="1958" spans="1:5" x14ac:dyDescent="0.25">
      <c r="A1958" s="172"/>
      <c r="B1958" s="172"/>
      <c r="C1958" s="172"/>
      <c r="D1958" s="171"/>
      <c r="E1958" s="171"/>
    </row>
    <row r="1959" spans="1:5" x14ac:dyDescent="0.25">
      <c r="A1959" s="172"/>
      <c r="B1959" s="172"/>
      <c r="C1959" s="172"/>
      <c r="D1959" s="171"/>
      <c r="E1959" s="171"/>
    </row>
    <row r="1960" spans="1:5" x14ac:dyDescent="0.25">
      <c r="A1960" s="172"/>
      <c r="B1960" s="172"/>
      <c r="C1960" s="172"/>
      <c r="D1960" s="171"/>
      <c r="E1960" s="171"/>
    </row>
    <row r="1961" spans="1:5" x14ac:dyDescent="0.25">
      <c r="A1961" s="172"/>
      <c r="B1961" s="172"/>
      <c r="C1961" s="172"/>
      <c r="D1961" s="171"/>
      <c r="E1961" s="171"/>
    </row>
    <row r="1962" spans="1:5" x14ac:dyDescent="0.25">
      <c r="A1962" s="172"/>
      <c r="B1962" s="172"/>
      <c r="C1962" s="172"/>
      <c r="D1962" s="171"/>
      <c r="E1962" s="171"/>
    </row>
    <row r="1963" spans="1:5" x14ac:dyDescent="0.25">
      <c r="A1963" s="172"/>
      <c r="B1963" s="172"/>
      <c r="C1963" s="172"/>
      <c r="D1963" s="171"/>
      <c r="E1963" s="171"/>
    </row>
    <row r="1964" spans="1:5" x14ac:dyDescent="0.25">
      <c r="A1964" s="172"/>
      <c r="B1964" s="172"/>
      <c r="C1964" s="172"/>
      <c r="D1964" s="171"/>
      <c r="E1964" s="171"/>
    </row>
    <row r="1965" spans="1:5" x14ac:dyDescent="0.25">
      <c r="A1965" s="172"/>
      <c r="B1965" s="172"/>
      <c r="C1965" s="172"/>
      <c r="D1965" s="171"/>
      <c r="E1965" s="171"/>
    </row>
    <row r="1966" spans="1:5" x14ac:dyDescent="0.25">
      <c r="A1966" s="172"/>
      <c r="B1966" s="172"/>
      <c r="C1966" s="172"/>
      <c r="D1966" s="171"/>
      <c r="E1966" s="171"/>
    </row>
    <row r="1967" spans="1:5" x14ac:dyDescent="0.25">
      <c r="A1967" s="172"/>
      <c r="B1967" s="172"/>
      <c r="C1967" s="172"/>
      <c r="D1967" s="171"/>
      <c r="E1967" s="171"/>
    </row>
    <row r="1968" spans="1:5" x14ac:dyDescent="0.25">
      <c r="A1968" s="172"/>
      <c r="B1968" s="172"/>
      <c r="C1968" s="172"/>
      <c r="D1968" s="171"/>
      <c r="E1968" s="171"/>
    </row>
    <row r="1969" spans="1:5" x14ac:dyDescent="0.25">
      <c r="A1969" s="172"/>
      <c r="B1969" s="172"/>
      <c r="C1969" s="172"/>
      <c r="D1969" s="171"/>
      <c r="E1969" s="171"/>
    </row>
    <row r="1970" spans="1:5" x14ac:dyDescent="0.25">
      <c r="A1970" s="172"/>
      <c r="B1970" s="172"/>
      <c r="C1970" s="172"/>
      <c r="D1970" s="171"/>
      <c r="E1970" s="171"/>
    </row>
    <row r="1971" spans="1:5" x14ac:dyDescent="0.25">
      <c r="A1971" s="172"/>
      <c r="B1971" s="172"/>
      <c r="C1971" s="172"/>
      <c r="D1971" s="171"/>
      <c r="E1971" s="171"/>
    </row>
    <row r="1972" spans="1:5" x14ac:dyDescent="0.25">
      <c r="A1972" s="172"/>
      <c r="B1972" s="172"/>
      <c r="C1972" s="172"/>
      <c r="D1972" s="171"/>
      <c r="E1972" s="171"/>
    </row>
    <row r="1973" spans="1:5" x14ac:dyDescent="0.25">
      <c r="A1973" s="172"/>
      <c r="B1973" s="172"/>
      <c r="C1973" s="172"/>
      <c r="D1973" s="171"/>
      <c r="E1973" s="171"/>
    </row>
    <row r="1974" spans="1:5" x14ac:dyDescent="0.25">
      <c r="A1974" s="172"/>
      <c r="B1974" s="172"/>
      <c r="C1974" s="172"/>
      <c r="D1974" s="171"/>
      <c r="E1974" s="171"/>
    </row>
    <row r="1975" spans="1:5" x14ac:dyDescent="0.25">
      <c r="A1975" s="172"/>
      <c r="B1975" s="172"/>
      <c r="C1975" s="172"/>
      <c r="D1975" s="171"/>
      <c r="E1975" s="171"/>
    </row>
    <row r="1976" spans="1:5" x14ac:dyDescent="0.25">
      <c r="A1976" s="172"/>
      <c r="B1976" s="172"/>
      <c r="C1976" s="172"/>
      <c r="D1976" s="171"/>
      <c r="E1976" s="171"/>
    </row>
    <row r="1977" spans="1:5" x14ac:dyDescent="0.25">
      <c r="A1977" s="172"/>
      <c r="B1977" s="172"/>
      <c r="C1977" s="172"/>
      <c r="D1977" s="171"/>
      <c r="E1977" s="171"/>
    </row>
    <row r="1978" spans="1:5" x14ac:dyDescent="0.25">
      <c r="A1978" s="172"/>
      <c r="B1978" s="172"/>
      <c r="C1978" s="172"/>
      <c r="D1978" s="171"/>
      <c r="E1978" s="171"/>
    </row>
    <row r="1979" spans="1:5" x14ac:dyDescent="0.25">
      <c r="A1979" s="172"/>
      <c r="B1979" s="172"/>
      <c r="C1979" s="172"/>
      <c r="D1979" s="171"/>
      <c r="E1979" s="171"/>
    </row>
    <row r="1980" spans="1:5" x14ac:dyDescent="0.25">
      <c r="A1980" s="172"/>
      <c r="B1980" s="172"/>
      <c r="C1980" s="172"/>
      <c r="D1980" s="171"/>
      <c r="E1980" s="171"/>
    </row>
    <row r="1981" spans="1:5" x14ac:dyDescent="0.25">
      <c r="A1981" s="172"/>
      <c r="B1981" s="172"/>
      <c r="C1981" s="172"/>
      <c r="D1981" s="171"/>
      <c r="E1981" s="171"/>
    </row>
    <row r="1982" spans="1:5" x14ac:dyDescent="0.25">
      <c r="A1982" s="172"/>
      <c r="B1982" s="172"/>
      <c r="C1982" s="172"/>
      <c r="D1982" s="171"/>
      <c r="E1982" s="171"/>
    </row>
    <row r="1983" spans="1:5" x14ac:dyDescent="0.25">
      <c r="A1983" s="172"/>
      <c r="B1983" s="172"/>
      <c r="C1983" s="172"/>
      <c r="D1983" s="171"/>
      <c r="E1983" s="171"/>
    </row>
    <row r="1984" spans="1:5" x14ac:dyDescent="0.25">
      <c r="A1984" s="172"/>
      <c r="B1984" s="172"/>
      <c r="C1984" s="172"/>
      <c r="D1984" s="171"/>
      <c r="E1984" s="171"/>
    </row>
    <row r="1985" spans="1:5" x14ac:dyDescent="0.25">
      <c r="A1985" s="172"/>
      <c r="B1985" s="172"/>
      <c r="C1985" s="172"/>
      <c r="D1985" s="171"/>
      <c r="E1985" s="171"/>
    </row>
    <row r="1986" spans="1:5" x14ac:dyDescent="0.25">
      <c r="A1986" s="172"/>
      <c r="B1986" s="172"/>
      <c r="C1986" s="172"/>
      <c r="D1986" s="171"/>
      <c r="E1986" s="171"/>
    </row>
    <row r="1987" spans="1:5" x14ac:dyDescent="0.25">
      <c r="A1987" s="172"/>
      <c r="B1987" s="172"/>
      <c r="C1987" s="172"/>
      <c r="D1987" s="171"/>
      <c r="E1987" s="171"/>
    </row>
    <row r="1988" spans="1:5" x14ac:dyDescent="0.25">
      <c r="A1988" s="172"/>
      <c r="B1988" s="172"/>
      <c r="C1988" s="172"/>
      <c r="D1988" s="171"/>
      <c r="E1988" s="171"/>
    </row>
    <row r="1989" spans="1:5" x14ac:dyDescent="0.25">
      <c r="A1989" s="172"/>
      <c r="B1989" s="172"/>
      <c r="C1989" s="172"/>
      <c r="D1989" s="171"/>
      <c r="E1989" s="171"/>
    </row>
    <row r="1990" spans="1:5" x14ac:dyDescent="0.25">
      <c r="A1990" s="172"/>
      <c r="B1990" s="172"/>
      <c r="C1990" s="172"/>
      <c r="D1990" s="171"/>
      <c r="E1990" s="171"/>
    </row>
    <row r="1991" spans="1:5" x14ac:dyDescent="0.25">
      <c r="A1991" s="172"/>
      <c r="B1991" s="172"/>
      <c r="C1991" s="172"/>
      <c r="D1991" s="171"/>
      <c r="E1991" s="171"/>
    </row>
    <row r="1992" spans="1:5" x14ac:dyDescent="0.25">
      <c r="A1992" s="172"/>
      <c r="B1992" s="172"/>
      <c r="C1992" s="172"/>
      <c r="D1992" s="171"/>
      <c r="E1992" s="171"/>
    </row>
    <row r="1993" spans="1:5" x14ac:dyDescent="0.25">
      <c r="A1993" s="172"/>
      <c r="B1993" s="172"/>
      <c r="C1993" s="172"/>
      <c r="D1993" s="171"/>
      <c r="E1993" s="171"/>
    </row>
    <row r="1994" spans="1:5" x14ac:dyDescent="0.25">
      <c r="A1994" s="172"/>
      <c r="B1994" s="172"/>
      <c r="C1994" s="172"/>
      <c r="D1994" s="171"/>
      <c r="E1994" s="171"/>
    </row>
    <row r="1995" spans="1:5" x14ac:dyDescent="0.25">
      <c r="A1995" s="172"/>
      <c r="B1995" s="172"/>
      <c r="C1995" s="172"/>
      <c r="D1995" s="171"/>
      <c r="E1995" s="171"/>
    </row>
    <row r="1996" spans="1:5" x14ac:dyDescent="0.25">
      <c r="A1996" s="172"/>
      <c r="B1996" s="172"/>
      <c r="C1996" s="172"/>
      <c r="D1996" s="171"/>
      <c r="E1996" s="171"/>
    </row>
    <row r="1997" spans="1:5" x14ac:dyDescent="0.25">
      <c r="A1997" s="172"/>
      <c r="B1997" s="172"/>
      <c r="C1997" s="172"/>
      <c r="D1997" s="171"/>
      <c r="E1997" s="171"/>
    </row>
    <row r="1998" spans="1:5" x14ac:dyDescent="0.25">
      <c r="A1998" s="172"/>
      <c r="B1998" s="172"/>
      <c r="C1998" s="172"/>
      <c r="D1998" s="171"/>
      <c r="E1998" s="171"/>
    </row>
    <row r="1999" spans="1:5" x14ac:dyDescent="0.25">
      <c r="A1999" s="172"/>
      <c r="B1999" s="172"/>
      <c r="C1999" s="172"/>
      <c r="D1999" s="171"/>
      <c r="E1999" s="171"/>
    </row>
    <row r="2000" spans="1:5" x14ac:dyDescent="0.25">
      <c r="A2000" s="172"/>
      <c r="B2000" s="172"/>
      <c r="C2000" s="172"/>
      <c r="D2000" s="171"/>
      <c r="E2000" s="171"/>
    </row>
    <row r="2001" spans="1:5" x14ac:dyDescent="0.25">
      <c r="A2001" s="172"/>
      <c r="B2001" s="172"/>
      <c r="C2001" s="172"/>
      <c r="D2001" s="171"/>
      <c r="E2001" s="171"/>
    </row>
    <row r="2002" spans="1:5" x14ac:dyDescent="0.25">
      <c r="A2002" s="172"/>
      <c r="B2002" s="172"/>
      <c r="C2002" s="172"/>
      <c r="D2002" s="171"/>
      <c r="E2002" s="171"/>
    </row>
    <row r="2003" spans="1:5" x14ac:dyDescent="0.25">
      <c r="A2003" s="172"/>
      <c r="B2003" s="172"/>
      <c r="C2003" s="172"/>
      <c r="D2003" s="171"/>
      <c r="E2003" s="171"/>
    </row>
    <row r="2004" spans="1:5" x14ac:dyDescent="0.25">
      <c r="A2004" s="172"/>
      <c r="B2004" s="172"/>
      <c r="C2004" s="172"/>
      <c r="D2004" s="171"/>
      <c r="E2004" s="171"/>
    </row>
    <row r="2005" spans="1:5" x14ac:dyDescent="0.25">
      <c r="A2005" s="172"/>
      <c r="B2005" s="172"/>
      <c r="C2005" s="172"/>
      <c r="D2005" s="171"/>
      <c r="E2005" s="171"/>
    </row>
    <row r="2006" spans="1:5" x14ac:dyDescent="0.25">
      <c r="A2006" s="172"/>
      <c r="B2006" s="172"/>
      <c r="C2006" s="172"/>
      <c r="D2006" s="171"/>
      <c r="E2006" s="171"/>
    </row>
    <row r="2007" spans="1:5" x14ac:dyDescent="0.25">
      <c r="A2007" s="172"/>
      <c r="B2007" s="172"/>
      <c r="C2007" s="172"/>
      <c r="D2007" s="171"/>
      <c r="E2007" s="171"/>
    </row>
    <row r="2008" spans="1:5" x14ac:dyDescent="0.25">
      <c r="A2008" s="172"/>
      <c r="B2008" s="172"/>
      <c r="C2008" s="172"/>
      <c r="D2008" s="171"/>
      <c r="E2008" s="171"/>
    </row>
    <row r="2009" spans="1:5" x14ac:dyDescent="0.25">
      <c r="A2009" s="172"/>
      <c r="B2009" s="172"/>
      <c r="C2009" s="172"/>
      <c r="D2009" s="171"/>
      <c r="E2009" s="171"/>
    </row>
    <row r="2010" spans="1:5" x14ac:dyDescent="0.25">
      <c r="A2010" s="172"/>
      <c r="B2010" s="172"/>
      <c r="C2010" s="172"/>
      <c r="D2010" s="171"/>
      <c r="E2010" s="171"/>
    </row>
    <row r="2011" spans="1:5" x14ac:dyDescent="0.25">
      <c r="A2011" s="172"/>
      <c r="B2011" s="172"/>
      <c r="C2011" s="172"/>
      <c r="D2011" s="171"/>
      <c r="E2011" s="171"/>
    </row>
    <row r="2012" spans="1:5" x14ac:dyDescent="0.25">
      <c r="A2012" s="172"/>
      <c r="B2012" s="172"/>
      <c r="C2012" s="172"/>
      <c r="D2012" s="171"/>
      <c r="E2012" s="171"/>
    </row>
    <row r="2013" spans="1:5" x14ac:dyDescent="0.25">
      <c r="A2013" s="172"/>
      <c r="B2013" s="172"/>
      <c r="C2013" s="172"/>
      <c r="D2013" s="171"/>
      <c r="E2013" s="171"/>
    </row>
    <row r="2014" spans="1:5" x14ac:dyDescent="0.25">
      <c r="A2014" s="172"/>
      <c r="B2014" s="172"/>
      <c r="C2014" s="172"/>
      <c r="D2014" s="171"/>
      <c r="E2014" s="171"/>
    </row>
    <row r="2015" spans="1:5" x14ac:dyDescent="0.25">
      <c r="A2015" s="172"/>
      <c r="B2015" s="172"/>
      <c r="C2015" s="172"/>
      <c r="D2015" s="171"/>
      <c r="E2015" s="171"/>
    </row>
    <row r="2016" spans="1:5" x14ac:dyDescent="0.25">
      <c r="A2016" s="172"/>
      <c r="B2016" s="172"/>
      <c r="C2016" s="172"/>
      <c r="D2016" s="171"/>
      <c r="E2016" s="171"/>
    </row>
    <row r="2017" spans="1:5" x14ac:dyDescent="0.25">
      <c r="A2017" s="172"/>
      <c r="B2017" s="172"/>
      <c r="C2017" s="172"/>
      <c r="D2017" s="171"/>
      <c r="E2017" s="171"/>
    </row>
    <row r="2018" spans="1:5" x14ac:dyDescent="0.25">
      <c r="A2018" s="172"/>
      <c r="B2018" s="172"/>
      <c r="C2018" s="172"/>
      <c r="D2018" s="171"/>
      <c r="E2018" s="171"/>
    </row>
    <row r="2019" spans="1:5" x14ac:dyDescent="0.25">
      <c r="A2019" s="172"/>
      <c r="B2019" s="172"/>
      <c r="C2019" s="172"/>
      <c r="D2019" s="171"/>
      <c r="E2019" s="171"/>
    </row>
    <row r="2020" spans="1:5" x14ac:dyDescent="0.25">
      <c r="A2020" s="172"/>
      <c r="B2020" s="172"/>
      <c r="C2020" s="172"/>
      <c r="D2020" s="171"/>
      <c r="E2020" s="171"/>
    </row>
    <row r="2021" spans="1:5" x14ac:dyDescent="0.25">
      <c r="A2021" s="172"/>
      <c r="B2021" s="172"/>
      <c r="C2021" s="172"/>
      <c r="D2021" s="171"/>
      <c r="E2021" s="171"/>
    </row>
    <row r="2022" spans="1:5" x14ac:dyDescent="0.25">
      <c r="A2022" s="172"/>
      <c r="B2022" s="172"/>
      <c r="C2022" s="172"/>
      <c r="D2022" s="171"/>
      <c r="E2022" s="171"/>
    </row>
    <row r="2023" spans="1:5" x14ac:dyDescent="0.25">
      <c r="A2023" s="172"/>
      <c r="B2023" s="172"/>
      <c r="C2023" s="172"/>
      <c r="D2023" s="171"/>
      <c r="E2023" s="171"/>
    </row>
    <row r="2024" spans="1:5" x14ac:dyDescent="0.25">
      <c r="A2024" s="172"/>
      <c r="B2024" s="172"/>
      <c r="C2024" s="172"/>
      <c r="D2024" s="171"/>
      <c r="E2024" s="171"/>
    </row>
    <row r="2025" spans="1:5" x14ac:dyDescent="0.25">
      <c r="A2025" s="172"/>
      <c r="B2025" s="172"/>
      <c r="C2025" s="172"/>
      <c r="D2025" s="171"/>
      <c r="E2025" s="171"/>
    </row>
    <row r="2026" spans="1:5" x14ac:dyDescent="0.25">
      <c r="A2026" s="172"/>
      <c r="B2026" s="172"/>
      <c r="C2026" s="172"/>
      <c r="D2026" s="171"/>
      <c r="E2026" s="171"/>
    </row>
    <row r="2027" spans="1:5" x14ac:dyDescent="0.25">
      <c r="A2027" s="172"/>
      <c r="B2027" s="172"/>
      <c r="C2027" s="172"/>
      <c r="D2027" s="171"/>
      <c r="E2027" s="171"/>
    </row>
    <row r="2028" spans="1:5" x14ac:dyDescent="0.25">
      <c r="A2028" s="172"/>
      <c r="B2028" s="172"/>
      <c r="C2028" s="172"/>
      <c r="D2028" s="171"/>
      <c r="E2028" s="171"/>
    </row>
    <row r="2029" spans="1:5" x14ac:dyDescent="0.25">
      <c r="A2029" s="172"/>
      <c r="B2029" s="172"/>
      <c r="C2029" s="172"/>
      <c r="D2029" s="171"/>
      <c r="E2029" s="171"/>
    </row>
    <row r="2030" spans="1:5" x14ac:dyDescent="0.25">
      <c r="A2030" s="172"/>
      <c r="B2030" s="172"/>
      <c r="C2030" s="172"/>
      <c r="D2030" s="171"/>
      <c r="E2030" s="171"/>
    </row>
    <row r="2031" spans="1:5" x14ac:dyDescent="0.25">
      <c r="A2031" s="172"/>
      <c r="B2031" s="172"/>
      <c r="C2031" s="172"/>
      <c r="D2031" s="171"/>
      <c r="E2031" s="171"/>
    </row>
    <row r="2032" spans="1:5" x14ac:dyDescent="0.25">
      <c r="A2032" s="172"/>
      <c r="B2032" s="172"/>
      <c r="C2032" s="172"/>
      <c r="D2032" s="171"/>
      <c r="E2032" s="171"/>
    </row>
    <row r="2033" spans="1:5" x14ac:dyDescent="0.25">
      <c r="A2033" s="172"/>
      <c r="B2033" s="172"/>
      <c r="C2033" s="172"/>
      <c r="D2033" s="171"/>
      <c r="E2033" s="171"/>
    </row>
    <row r="2034" spans="1:5" x14ac:dyDescent="0.25">
      <c r="A2034" s="172"/>
      <c r="B2034" s="172"/>
      <c r="C2034" s="172"/>
      <c r="D2034" s="171"/>
      <c r="E2034" s="171"/>
    </row>
    <row r="2035" spans="1:5" x14ac:dyDescent="0.25">
      <c r="A2035" s="172"/>
      <c r="B2035" s="172"/>
      <c r="C2035" s="172"/>
      <c r="D2035" s="171"/>
      <c r="E2035" s="171"/>
    </row>
    <row r="2036" spans="1:5" x14ac:dyDescent="0.25">
      <c r="A2036" s="172"/>
      <c r="B2036" s="172"/>
      <c r="C2036" s="172"/>
      <c r="D2036" s="171"/>
      <c r="E2036" s="171"/>
    </row>
    <row r="2037" spans="1:5" x14ac:dyDescent="0.25">
      <c r="A2037" s="172"/>
      <c r="B2037" s="172"/>
      <c r="C2037" s="172"/>
      <c r="D2037" s="171"/>
      <c r="E2037" s="171"/>
    </row>
    <row r="2038" spans="1:5" x14ac:dyDescent="0.25">
      <c r="A2038" s="172"/>
      <c r="B2038" s="172"/>
      <c r="C2038" s="172"/>
      <c r="D2038" s="171"/>
      <c r="E2038" s="171"/>
    </row>
    <row r="2039" spans="1:5" x14ac:dyDescent="0.25">
      <c r="A2039" s="172"/>
      <c r="B2039" s="172"/>
      <c r="C2039" s="172"/>
      <c r="D2039" s="171"/>
      <c r="E2039" s="171"/>
    </row>
    <row r="2040" spans="1:5" x14ac:dyDescent="0.25">
      <c r="A2040" s="172"/>
      <c r="B2040" s="172"/>
      <c r="C2040" s="172"/>
      <c r="D2040" s="171"/>
      <c r="E2040" s="171"/>
    </row>
    <row r="2041" spans="1:5" x14ac:dyDescent="0.25">
      <c r="A2041" s="172"/>
      <c r="B2041" s="172"/>
      <c r="C2041" s="172"/>
      <c r="D2041" s="171"/>
      <c r="E2041" s="171"/>
    </row>
    <row r="2042" spans="1:5" x14ac:dyDescent="0.25">
      <c r="A2042" s="172"/>
      <c r="B2042" s="172"/>
      <c r="C2042" s="172"/>
      <c r="D2042" s="171"/>
      <c r="E2042" s="171"/>
    </row>
    <row r="2043" spans="1:5" x14ac:dyDescent="0.25">
      <c r="A2043" s="172"/>
      <c r="B2043" s="172"/>
      <c r="C2043" s="172"/>
      <c r="D2043" s="171"/>
      <c r="E2043" s="171"/>
    </row>
    <row r="2044" spans="1:5" x14ac:dyDescent="0.25">
      <c r="A2044" s="172"/>
      <c r="B2044" s="172"/>
      <c r="C2044" s="172"/>
      <c r="D2044" s="171"/>
      <c r="E2044" s="171"/>
    </row>
    <row r="2045" spans="1:5" x14ac:dyDescent="0.25">
      <c r="A2045" s="172"/>
      <c r="B2045" s="172"/>
      <c r="C2045" s="172"/>
      <c r="D2045" s="171"/>
      <c r="E2045" s="171"/>
    </row>
    <row r="2046" spans="1:5" x14ac:dyDescent="0.25">
      <c r="A2046" s="172"/>
      <c r="B2046" s="172"/>
      <c r="C2046" s="172"/>
      <c r="D2046" s="171"/>
      <c r="E2046" s="171"/>
    </row>
    <row r="2047" spans="1:5" x14ac:dyDescent="0.25">
      <c r="A2047" s="172"/>
      <c r="B2047" s="172"/>
      <c r="C2047" s="172"/>
      <c r="D2047" s="171"/>
      <c r="E2047" s="171"/>
    </row>
    <row r="2048" spans="1:5" x14ac:dyDescent="0.25">
      <c r="A2048" s="172"/>
      <c r="B2048" s="172"/>
      <c r="C2048" s="172"/>
      <c r="D2048" s="171"/>
      <c r="E2048" s="171"/>
    </row>
    <row r="2049" spans="1:5" x14ac:dyDescent="0.25">
      <c r="A2049" s="172"/>
      <c r="B2049" s="172"/>
      <c r="C2049" s="172"/>
      <c r="D2049" s="171"/>
      <c r="E2049" s="171"/>
    </row>
    <row r="2050" spans="1:5" x14ac:dyDescent="0.25">
      <c r="A2050" s="172"/>
      <c r="B2050" s="172"/>
      <c r="C2050" s="172"/>
      <c r="D2050" s="171"/>
      <c r="E2050" s="171"/>
    </row>
    <row r="2051" spans="1:5" x14ac:dyDescent="0.25">
      <c r="A2051" s="172"/>
      <c r="B2051" s="172"/>
      <c r="C2051" s="172"/>
      <c r="D2051" s="171"/>
      <c r="E2051" s="171"/>
    </row>
    <row r="2052" spans="1:5" x14ac:dyDescent="0.25">
      <c r="A2052" s="172"/>
      <c r="B2052" s="172"/>
      <c r="C2052" s="172"/>
      <c r="D2052" s="171"/>
      <c r="E2052" s="171"/>
    </row>
    <row r="2053" spans="1:5" x14ac:dyDescent="0.25">
      <c r="A2053" s="172"/>
      <c r="B2053" s="172"/>
      <c r="C2053" s="172"/>
      <c r="D2053" s="171"/>
      <c r="E2053" s="171"/>
    </row>
    <row r="2054" spans="1:5" x14ac:dyDescent="0.25">
      <c r="A2054" s="172"/>
      <c r="B2054" s="172"/>
      <c r="C2054" s="172"/>
      <c r="D2054" s="171"/>
      <c r="E2054" s="171"/>
    </row>
    <row r="2055" spans="1:5" x14ac:dyDescent="0.25">
      <c r="A2055" s="172"/>
      <c r="B2055" s="172"/>
      <c r="C2055" s="172"/>
      <c r="D2055" s="171"/>
      <c r="E2055" s="171"/>
    </row>
    <row r="2056" spans="1:5" x14ac:dyDescent="0.25">
      <c r="A2056" s="172"/>
      <c r="B2056" s="172"/>
      <c r="C2056" s="172"/>
      <c r="D2056" s="171"/>
      <c r="E2056" s="171"/>
    </row>
    <row r="2057" spans="1:5" x14ac:dyDescent="0.25">
      <c r="A2057" s="172"/>
      <c r="B2057" s="172"/>
      <c r="C2057" s="172"/>
      <c r="D2057" s="171"/>
      <c r="E2057" s="171"/>
    </row>
    <row r="2058" spans="1:5" x14ac:dyDescent="0.25">
      <c r="A2058" s="172"/>
      <c r="B2058" s="172"/>
      <c r="C2058" s="172"/>
      <c r="D2058" s="171"/>
      <c r="E2058" s="171"/>
    </row>
    <row r="2059" spans="1:5" x14ac:dyDescent="0.25">
      <c r="A2059" s="172"/>
      <c r="B2059" s="172"/>
      <c r="C2059" s="172"/>
      <c r="D2059" s="171"/>
      <c r="E2059" s="171"/>
    </row>
    <row r="2060" spans="1:5" x14ac:dyDescent="0.25">
      <c r="A2060" s="172"/>
      <c r="B2060" s="172"/>
      <c r="C2060" s="172"/>
      <c r="D2060" s="171"/>
      <c r="E2060" s="171"/>
    </row>
    <row r="2061" spans="1:5" x14ac:dyDescent="0.25">
      <c r="A2061" s="172"/>
      <c r="B2061" s="172"/>
      <c r="C2061" s="172"/>
      <c r="D2061" s="171"/>
      <c r="E2061" s="171"/>
    </row>
    <row r="2062" spans="1:5" x14ac:dyDescent="0.25">
      <c r="A2062" s="172"/>
      <c r="B2062" s="172"/>
      <c r="C2062" s="172"/>
      <c r="D2062" s="171"/>
      <c r="E2062" s="171"/>
    </row>
    <row r="2063" spans="1:5" x14ac:dyDescent="0.25">
      <c r="A2063" s="172"/>
      <c r="B2063" s="172"/>
      <c r="C2063" s="172"/>
      <c r="D2063" s="171"/>
      <c r="E2063" s="171"/>
    </row>
    <row r="2064" spans="1:5" x14ac:dyDescent="0.25">
      <c r="A2064" s="172"/>
      <c r="B2064" s="172"/>
      <c r="C2064" s="172"/>
      <c r="D2064" s="171"/>
      <c r="E2064" s="171"/>
    </row>
    <row r="2065" spans="1:5" x14ac:dyDescent="0.25">
      <c r="A2065" s="172"/>
      <c r="B2065" s="172"/>
      <c r="C2065" s="172"/>
      <c r="D2065" s="171"/>
      <c r="E2065" s="171"/>
    </row>
    <row r="2066" spans="1:5" x14ac:dyDescent="0.25">
      <c r="A2066" s="172"/>
      <c r="B2066" s="172"/>
      <c r="C2066" s="172"/>
      <c r="D2066" s="171"/>
      <c r="E2066" s="171"/>
    </row>
    <row r="2067" spans="1:5" x14ac:dyDescent="0.25">
      <c r="A2067" s="172"/>
      <c r="B2067" s="172"/>
      <c r="C2067" s="172"/>
      <c r="D2067" s="171"/>
      <c r="E2067" s="171"/>
    </row>
    <row r="2068" spans="1:5" x14ac:dyDescent="0.25">
      <c r="A2068" s="172"/>
      <c r="B2068" s="172"/>
      <c r="C2068" s="172"/>
      <c r="D2068" s="171"/>
      <c r="E2068" s="171"/>
    </row>
    <row r="2069" spans="1:5" x14ac:dyDescent="0.25">
      <c r="A2069" s="172"/>
      <c r="B2069" s="172"/>
      <c r="C2069" s="172"/>
      <c r="D2069" s="171"/>
      <c r="E2069" s="171"/>
    </row>
    <row r="2070" spans="1:5" x14ac:dyDescent="0.25">
      <c r="A2070" s="172"/>
      <c r="B2070" s="172"/>
      <c r="C2070" s="172"/>
      <c r="D2070" s="171"/>
      <c r="E2070" s="171"/>
    </row>
    <row r="2071" spans="1:5" x14ac:dyDescent="0.25">
      <c r="A2071" s="172"/>
      <c r="B2071" s="172"/>
      <c r="C2071" s="172"/>
      <c r="D2071" s="171"/>
      <c r="E2071" s="171"/>
    </row>
    <row r="2072" spans="1:5" x14ac:dyDescent="0.25">
      <c r="A2072" s="172"/>
      <c r="B2072" s="172"/>
      <c r="C2072" s="172"/>
      <c r="D2072" s="171"/>
      <c r="E2072" s="171"/>
    </row>
    <row r="2073" spans="1:5" x14ac:dyDescent="0.25">
      <c r="A2073" s="172"/>
      <c r="B2073" s="172"/>
      <c r="C2073" s="172"/>
      <c r="D2073" s="171"/>
      <c r="E2073" s="171"/>
    </row>
    <row r="2074" spans="1:5" x14ac:dyDescent="0.25">
      <c r="A2074" s="172"/>
      <c r="B2074" s="172"/>
      <c r="C2074" s="172"/>
      <c r="D2074" s="171"/>
      <c r="E2074" s="171"/>
    </row>
    <row r="2075" spans="1:5" x14ac:dyDescent="0.25">
      <c r="A2075" s="172"/>
      <c r="B2075" s="172"/>
      <c r="C2075" s="172"/>
      <c r="D2075" s="171"/>
      <c r="E2075" s="171"/>
    </row>
    <row r="2076" spans="1:5" x14ac:dyDescent="0.25">
      <c r="A2076" s="172"/>
      <c r="B2076" s="172"/>
      <c r="C2076" s="172"/>
      <c r="D2076" s="171"/>
      <c r="E2076" s="171"/>
    </row>
    <row r="2077" spans="1:5" x14ac:dyDescent="0.25">
      <c r="A2077" s="172"/>
      <c r="B2077" s="172"/>
      <c r="C2077" s="172"/>
      <c r="D2077" s="171"/>
      <c r="E2077" s="171"/>
    </row>
    <row r="2078" spans="1:5" x14ac:dyDescent="0.25">
      <c r="A2078" s="172"/>
      <c r="B2078" s="172"/>
      <c r="C2078" s="172"/>
      <c r="D2078" s="171"/>
      <c r="E2078" s="171"/>
    </row>
    <row r="2079" spans="1:5" x14ac:dyDescent="0.25">
      <c r="A2079" s="172"/>
      <c r="B2079" s="172"/>
      <c r="C2079" s="172"/>
      <c r="D2079" s="171"/>
      <c r="E2079" s="171"/>
    </row>
    <row r="2080" spans="1:5" x14ac:dyDescent="0.25">
      <c r="A2080" s="172"/>
      <c r="B2080" s="172"/>
      <c r="C2080" s="172"/>
      <c r="D2080" s="171"/>
      <c r="E2080" s="171"/>
    </row>
    <row r="2081" spans="1:5" x14ac:dyDescent="0.25">
      <c r="A2081" s="172"/>
      <c r="B2081" s="172"/>
      <c r="C2081" s="172"/>
      <c r="D2081" s="171"/>
      <c r="E2081" s="171"/>
    </row>
    <row r="2082" spans="1:5" x14ac:dyDescent="0.25">
      <c r="A2082" s="172"/>
      <c r="B2082" s="172"/>
      <c r="C2082" s="172"/>
      <c r="D2082" s="171"/>
      <c r="E2082" s="171"/>
    </row>
    <row r="2083" spans="1:5" x14ac:dyDescent="0.25">
      <c r="A2083" s="172"/>
      <c r="B2083" s="172"/>
      <c r="C2083" s="172"/>
      <c r="D2083" s="171"/>
      <c r="E2083" s="171"/>
    </row>
    <row r="2084" spans="1:5" x14ac:dyDescent="0.25">
      <c r="A2084" s="172"/>
      <c r="B2084" s="172"/>
      <c r="C2084" s="172"/>
      <c r="D2084" s="171"/>
      <c r="E2084" s="171"/>
    </row>
    <row r="2085" spans="1:5" x14ac:dyDescent="0.25">
      <c r="A2085" s="172"/>
      <c r="B2085" s="172"/>
      <c r="C2085" s="172"/>
      <c r="D2085" s="171"/>
      <c r="E2085" s="171"/>
    </row>
    <row r="2086" spans="1:5" x14ac:dyDescent="0.25">
      <c r="A2086" s="172"/>
      <c r="B2086" s="172"/>
      <c r="C2086" s="172"/>
      <c r="D2086" s="171"/>
      <c r="E2086" s="171"/>
    </row>
    <row r="2087" spans="1:5" x14ac:dyDescent="0.25">
      <c r="A2087" s="172"/>
      <c r="B2087" s="172"/>
      <c r="C2087" s="172"/>
      <c r="D2087" s="171"/>
      <c r="E2087" s="171"/>
    </row>
    <row r="2088" spans="1:5" x14ac:dyDescent="0.25">
      <c r="A2088" s="172"/>
      <c r="B2088" s="172"/>
      <c r="C2088" s="172"/>
      <c r="D2088" s="171"/>
      <c r="E2088" s="171"/>
    </row>
    <row r="2089" spans="1:5" x14ac:dyDescent="0.25">
      <c r="A2089" s="172"/>
      <c r="B2089" s="172"/>
      <c r="C2089" s="172"/>
      <c r="D2089" s="171"/>
      <c r="E2089" s="171"/>
    </row>
    <row r="2090" spans="1:5" x14ac:dyDescent="0.25">
      <c r="A2090" s="172"/>
      <c r="B2090" s="172"/>
      <c r="C2090" s="172"/>
      <c r="D2090" s="171"/>
      <c r="E2090" s="171"/>
    </row>
    <row r="2091" spans="1:5" x14ac:dyDescent="0.25">
      <c r="A2091" s="172"/>
      <c r="B2091" s="172"/>
      <c r="C2091" s="172"/>
      <c r="D2091" s="171"/>
      <c r="E2091" s="171"/>
    </row>
    <row r="2092" spans="1:5" x14ac:dyDescent="0.25">
      <c r="A2092" s="172"/>
      <c r="B2092" s="172"/>
      <c r="C2092" s="172"/>
      <c r="D2092" s="171"/>
      <c r="E2092" s="171"/>
    </row>
    <row r="2093" spans="1:5" x14ac:dyDescent="0.25">
      <c r="A2093" s="172"/>
      <c r="B2093" s="172"/>
      <c r="C2093" s="172"/>
      <c r="D2093" s="171"/>
      <c r="E2093" s="171"/>
    </row>
    <row r="2094" spans="1:5" x14ac:dyDescent="0.25">
      <c r="A2094" s="172"/>
      <c r="B2094" s="172"/>
      <c r="C2094" s="172"/>
      <c r="D2094" s="171"/>
      <c r="E2094" s="171"/>
    </row>
    <row r="2095" spans="1:5" x14ac:dyDescent="0.25">
      <c r="A2095" s="172"/>
      <c r="B2095" s="172"/>
      <c r="C2095" s="172"/>
      <c r="D2095" s="171"/>
      <c r="E2095" s="171"/>
    </row>
    <row r="2096" spans="1:5" x14ac:dyDescent="0.25">
      <c r="A2096" s="172"/>
      <c r="B2096" s="172"/>
      <c r="C2096" s="172"/>
      <c r="D2096" s="171"/>
      <c r="E2096" s="171"/>
    </row>
    <row r="2097" spans="1:5" x14ac:dyDescent="0.25">
      <c r="A2097" s="172"/>
      <c r="B2097" s="172"/>
      <c r="C2097" s="172"/>
      <c r="D2097" s="171"/>
      <c r="E2097" s="171"/>
    </row>
    <row r="2098" spans="1:5" x14ac:dyDescent="0.25">
      <c r="A2098" s="172"/>
      <c r="B2098" s="172"/>
      <c r="C2098" s="172"/>
      <c r="D2098" s="171"/>
      <c r="E2098" s="171"/>
    </row>
    <row r="2099" spans="1:5" x14ac:dyDescent="0.25">
      <c r="A2099" s="172"/>
      <c r="B2099" s="172"/>
      <c r="C2099" s="172"/>
      <c r="D2099" s="171"/>
      <c r="E2099" s="171"/>
    </row>
    <row r="2100" spans="1:5" x14ac:dyDescent="0.25">
      <c r="A2100" s="172"/>
      <c r="B2100" s="172"/>
      <c r="C2100" s="172"/>
      <c r="D2100" s="171"/>
      <c r="E2100" s="171"/>
    </row>
    <row r="2101" spans="1:5" x14ac:dyDescent="0.25">
      <c r="A2101" s="172"/>
      <c r="B2101" s="172"/>
      <c r="C2101" s="172"/>
      <c r="D2101" s="171"/>
      <c r="E2101" s="171"/>
    </row>
    <row r="2102" spans="1:5" x14ac:dyDescent="0.25">
      <c r="A2102" s="172"/>
      <c r="B2102" s="172"/>
      <c r="C2102" s="172"/>
      <c r="D2102" s="171"/>
      <c r="E2102" s="171"/>
    </row>
    <row r="2103" spans="1:5" x14ac:dyDescent="0.25">
      <c r="A2103" s="172"/>
      <c r="B2103" s="172"/>
      <c r="C2103" s="172"/>
      <c r="D2103" s="171"/>
      <c r="E2103" s="171"/>
    </row>
    <row r="2104" spans="1:5" x14ac:dyDescent="0.25">
      <c r="A2104" s="172"/>
      <c r="B2104" s="172"/>
      <c r="C2104" s="172"/>
      <c r="D2104" s="171"/>
      <c r="E2104" s="171"/>
    </row>
    <row r="2105" spans="1:5" x14ac:dyDescent="0.25">
      <c r="A2105" s="172"/>
      <c r="B2105" s="172"/>
      <c r="C2105" s="172"/>
      <c r="D2105" s="171"/>
      <c r="E2105" s="171"/>
    </row>
    <row r="2106" spans="1:5" x14ac:dyDescent="0.25">
      <c r="A2106" s="172"/>
      <c r="B2106" s="172"/>
      <c r="C2106" s="172"/>
      <c r="D2106" s="171"/>
      <c r="E2106" s="171"/>
    </row>
    <row r="2107" spans="1:5" x14ac:dyDescent="0.25">
      <c r="A2107" s="172"/>
      <c r="B2107" s="172"/>
      <c r="C2107" s="172"/>
      <c r="D2107" s="171"/>
      <c r="E2107" s="171"/>
    </row>
    <row r="2108" spans="1:5" x14ac:dyDescent="0.25">
      <c r="A2108" s="172"/>
      <c r="B2108" s="172"/>
      <c r="C2108" s="172"/>
      <c r="D2108" s="171"/>
      <c r="E2108" s="171"/>
    </row>
    <row r="2109" spans="1:5" x14ac:dyDescent="0.25">
      <c r="A2109" s="172"/>
      <c r="B2109" s="172"/>
      <c r="C2109" s="172"/>
      <c r="D2109" s="171"/>
      <c r="E2109" s="171"/>
    </row>
    <row r="2110" spans="1:5" x14ac:dyDescent="0.25">
      <c r="A2110" s="172"/>
      <c r="B2110" s="172"/>
      <c r="C2110" s="172"/>
      <c r="D2110" s="171"/>
      <c r="E2110" s="171"/>
    </row>
    <row r="2111" spans="1:5" x14ac:dyDescent="0.25">
      <c r="A2111" s="172"/>
      <c r="B2111" s="172"/>
      <c r="C2111" s="172"/>
      <c r="D2111" s="171"/>
      <c r="E2111" s="171"/>
    </row>
    <row r="2112" spans="1:5" x14ac:dyDescent="0.25">
      <c r="A2112" s="172"/>
      <c r="B2112" s="172"/>
      <c r="C2112" s="172"/>
      <c r="D2112" s="171"/>
      <c r="E2112" s="171"/>
    </row>
    <row r="2113" spans="1:5" x14ac:dyDescent="0.25">
      <c r="A2113" s="172"/>
      <c r="B2113" s="172"/>
      <c r="C2113" s="172"/>
      <c r="D2113" s="171"/>
      <c r="E2113" s="171"/>
    </row>
    <row r="2114" spans="1:5" x14ac:dyDescent="0.25">
      <c r="A2114" s="172"/>
      <c r="B2114" s="172"/>
      <c r="C2114" s="172"/>
      <c r="D2114" s="171"/>
      <c r="E2114" s="171"/>
    </row>
    <row r="2115" spans="1:5" x14ac:dyDescent="0.25">
      <c r="A2115" s="172"/>
      <c r="B2115" s="172"/>
      <c r="C2115" s="172"/>
      <c r="D2115" s="171"/>
      <c r="E2115" s="171"/>
    </row>
    <row r="2116" spans="1:5" x14ac:dyDescent="0.25">
      <c r="A2116" s="172"/>
      <c r="B2116" s="172"/>
      <c r="C2116" s="172"/>
      <c r="D2116" s="171"/>
      <c r="E2116" s="171"/>
    </row>
    <row r="2117" spans="1:5" x14ac:dyDescent="0.25">
      <c r="A2117" s="172"/>
      <c r="B2117" s="172"/>
      <c r="C2117" s="172"/>
      <c r="D2117" s="171"/>
      <c r="E2117" s="171"/>
    </row>
    <row r="2118" spans="1:5" x14ac:dyDescent="0.25">
      <c r="A2118" s="172"/>
      <c r="B2118" s="172"/>
      <c r="C2118" s="172"/>
      <c r="D2118" s="171"/>
      <c r="E2118" s="171"/>
    </row>
    <row r="2119" spans="1:5" x14ac:dyDescent="0.25">
      <c r="A2119" s="172"/>
      <c r="B2119" s="172"/>
      <c r="C2119" s="172"/>
      <c r="D2119" s="171"/>
      <c r="E2119" s="171"/>
    </row>
    <row r="2120" spans="1:5" x14ac:dyDescent="0.25">
      <c r="A2120" s="172"/>
      <c r="B2120" s="172"/>
      <c r="C2120" s="172"/>
      <c r="D2120" s="171"/>
      <c r="E2120" s="171"/>
    </row>
    <row r="2121" spans="1:5" x14ac:dyDescent="0.25">
      <c r="A2121" s="172"/>
      <c r="B2121" s="172"/>
      <c r="C2121" s="172"/>
      <c r="D2121" s="171"/>
      <c r="E2121" s="171"/>
    </row>
    <row r="2122" spans="1:5" x14ac:dyDescent="0.25">
      <c r="A2122" s="172"/>
      <c r="B2122" s="172"/>
      <c r="C2122" s="172"/>
      <c r="D2122" s="171"/>
      <c r="E2122" s="171"/>
    </row>
    <row r="2123" spans="1:5" x14ac:dyDescent="0.25">
      <c r="A2123" s="172"/>
      <c r="B2123" s="172"/>
      <c r="C2123" s="172"/>
      <c r="D2123" s="171"/>
      <c r="E2123" s="171"/>
    </row>
    <row r="2124" spans="1:5" x14ac:dyDescent="0.25">
      <c r="A2124" s="172"/>
      <c r="B2124" s="172"/>
      <c r="C2124" s="172"/>
      <c r="D2124" s="171"/>
      <c r="E2124" s="171"/>
    </row>
    <row r="2125" spans="1:5" x14ac:dyDescent="0.25">
      <c r="A2125" s="172"/>
      <c r="B2125" s="172"/>
      <c r="C2125" s="172"/>
      <c r="D2125" s="171"/>
      <c r="E2125" s="171"/>
    </row>
    <row r="2126" spans="1:5" x14ac:dyDescent="0.25">
      <c r="A2126" s="172"/>
      <c r="B2126" s="172"/>
      <c r="C2126" s="172"/>
      <c r="D2126" s="171"/>
      <c r="E2126" s="171"/>
    </row>
    <row r="2127" spans="1:5" x14ac:dyDescent="0.25">
      <c r="A2127" s="172"/>
      <c r="B2127" s="172"/>
      <c r="C2127" s="172"/>
      <c r="D2127" s="171"/>
      <c r="E2127" s="171"/>
    </row>
    <row r="2128" spans="1:5" x14ac:dyDescent="0.25">
      <c r="A2128" s="172"/>
      <c r="B2128" s="172"/>
      <c r="C2128" s="172"/>
      <c r="D2128" s="171"/>
      <c r="E2128" s="171"/>
    </row>
    <row r="2129" spans="1:5" x14ac:dyDescent="0.25">
      <c r="A2129" s="172"/>
      <c r="B2129" s="172"/>
      <c r="C2129" s="172"/>
      <c r="D2129" s="171"/>
      <c r="E2129" s="171"/>
    </row>
    <row r="2130" spans="1:5" x14ac:dyDescent="0.25">
      <c r="A2130" s="172"/>
      <c r="B2130" s="172"/>
      <c r="C2130" s="172"/>
      <c r="D2130" s="171"/>
      <c r="E2130" s="171"/>
    </row>
    <row r="2131" spans="1:5" x14ac:dyDescent="0.25">
      <c r="A2131" s="172"/>
      <c r="B2131" s="172"/>
      <c r="C2131" s="172"/>
      <c r="D2131" s="171"/>
      <c r="E2131" s="171"/>
    </row>
    <row r="2132" spans="1:5" x14ac:dyDescent="0.25">
      <c r="A2132" s="172"/>
      <c r="B2132" s="172"/>
      <c r="C2132" s="172"/>
      <c r="D2132" s="171"/>
      <c r="E2132" s="171"/>
    </row>
    <row r="2133" spans="1:5" x14ac:dyDescent="0.25">
      <c r="A2133" s="172"/>
      <c r="B2133" s="172"/>
      <c r="C2133" s="172"/>
      <c r="D2133" s="171"/>
      <c r="E2133" s="171"/>
    </row>
    <row r="2134" spans="1:5" x14ac:dyDescent="0.25">
      <c r="A2134" s="172"/>
      <c r="B2134" s="172"/>
      <c r="C2134" s="172"/>
      <c r="D2134" s="171"/>
      <c r="E2134" s="171"/>
    </row>
    <row r="2135" spans="1:5" x14ac:dyDescent="0.25">
      <c r="A2135" s="172"/>
      <c r="B2135" s="172"/>
      <c r="C2135" s="172"/>
      <c r="D2135" s="171"/>
      <c r="E2135" s="171"/>
    </row>
    <row r="2136" spans="1:5" x14ac:dyDescent="0.25">
      <c r="A2136" s="172"/>
      <c r="B2136" s="172"/>
      <c r="C2136" s="172"/>
      <c r="D2136" s="171"/>
      <c r="E2136" s="171"/>
    </row>
    <row r="2137" spans="1:5" x14ac:dyDescent="0.25">
      <c r="A2137" s="172"/>
      <c r="B2137" s="172"/>
      <c r="C2137" s="172"/>
      <c r="D2137" s="171"/>
      <c r="E2137" s="171"/>
    </row>
    <row r="2138" spans="1:5" x14ac:dyDescent="0.25">
      <c r="A2138" s="172"/>
      <c r="B2138" s="172"/>
      <c r="C2138" s="172"/>
      <c r="D2138" s="171"/>
      <c r="E2138" s="171"/>
    </row>
    <row r="2139" spans="1:5" x14ac:dyDescent="0.25">
      <c r="A2139" s="172"/>
      <c r="B2139" s="172"/>
      <c r="C2139" s="172"/>
      <c r="D2139" s="171"/>
      <c r="E2139" s="171"/>
    </row>
    <row r="2140" spans="1:5" x14ac:dyDescent="0.25">
      <c r="A2140" s="172"/>
      <c r="B2140" s="172"/>
      <c r="C2140" s="172"/>
      <c r="D2140" s="171"/>
      <c r="E2140" s="171"/>
    </row>
    <row r="2141" spans="1:5" x14ac:dyDescent="0.25">
      <c r="A2141" s="172"/>
      <c r="B2141" s="172"/>
      <c r="C2141" s="172"/>
      <c r="D2141" s="171"/>
      <c r="E2141" s="171"/>
    </row>
    <row r="2142" spans="1:5" x14ac:dyDescent="0.25">
      <c r="A2142" s="172"/>
      <c r="B2142" s="172"/>
      <c r="C2142" s="172"/>
      <c r="D2142" s="171"/>
      <c r="E2142" s="171"/>
    </row>
    <row r="2143" spans="1:5" x14ac:dyDescent="0.25">
      <c r="A2143" s="172"/>
      <c r="B2143" s="172"/>
      <c r="C2143" s="172"/>
      <c r="D2143" s="171"/>
      <c r="E2143" s="171"/>
    </row>
    <row r="2144" spans="1:5" x14ac:dyDescent="0.25">
      <c r="A2144" s="172"/>
      <c r="B2144" s="172"/>
      <c r="C2144" s="172"/>
      <c r="D2144" s="171"/>
      <c r="E2144" s="171"/>
    </row>
    <row r="2145" spans="1:5" x14ac:dyDescent="0.25">
      <c r="A2145" s="172"/>
      <c r="B2145" s="172"/>
      <c r="C2145" s="172"/>
      <c r="D2145" s="171"/>
      <c r="E2145" s="171"/>
    </row>
    <row r="2146" spans="1:5" x14ac:dyDescent="0.25">
      <c r="A2146" s="172"/>
      <c r="B2146" s="172"/>
      <c r="C2146" s="172"/>
      <c r="D2146" s="171"/>
      <c r="E2146" s="171"/>
    </row>
    <row r="2147" spans="1:5" x14ac:dyDescent="0.25">
      <c r="A2147" s="172"/>
      <c r="B2147" s="172"/>
      <c r="C2147" s="172"/>
      <c r="D2147" s="171"/>
      <c r="E2147" s="171"/>
    </row>
    <row r="2148" spans="1:5" x14ac:dyDescent="0.25">
      <c r="A2148" s="172"/>
      <c r="B2148" s="172"/>
      <c r="C2148" s="172"/>
      <c r="D2148" s="171"/>
      <c r="E2148" s="171"/>
    </row>
    <row r="2149" spans="1:5" x14ac:dyDescent="0.25">
      <c r="A2149" s="172"/>
      <c r="B2149" s="172"/>
      <c r="C2149" s="172"/>
      <c r="D2149" s="171"/>
      <c r="E2149" s="171"/>
    </row>
    <row r="2150" spans="1:5" x14ac:dyDescent="0.25">
      <c r="A2150" s="172"/>
      <c r="B2150" s="172"/>
      <c r="C2150" s="172"/>
      <c r="D2150" s="171"/>
      <c r="E2150" s="171"/>
    </row>
    <row r="2151" spans="1:5" x14ac:dyDescent="0.25">
      <c r="A2151" s="172"/>
      <c r="B2151" s="172"/>
      <c r="C2151" s="172"/>
      <c r="D2151" s="171"/>
      <c r="E2151" s="171"/>
    </row>
    <row r="2152" spans="1:5" x14ac:dyDescent="0.25">
      <c r="A2152" s="172"/>
      <c r="B2152" s="172"/>
      <c r="C2152" s="172"/>
      <c r="D2152" s="171"/>
      <c r="E2152" s="171"/>
    </row>
    <row r="2153" spans="1:5" x14ac:dyDescent="0.25">
      <c r="A2153" s="172"/>
      <c r="B2153" s="172"/>
      <c r="C2153" s="172"/>
      <c r="D2153" s="171"/>
      <c r="E2153" s="171"/>
    </row>
    <row r="2154" spans="1:5" x14ac:dyDescent="0.25">
      <c r="A2154" s="172"/>
      <c r="B2154" s="172"/>
      <c r="C2154" s="172"/>
      <c r="D2154" s="171"/>
      <c r="E2154" s="171"/>
    </row>
    <row r="2155" spans="1:5" x14ac:dyDescent="0.25">
      <c r="A2155" s="172"/>
      <c r="B2155" s="172"/>
      <c r="C2155" s="172"/>
      <c r="D2155" s="171"/>
      <c r="E2155" s="171"/>
    </row>
    <row r="2156" spans="1:5" x14ac:dyDescent="0.25">
      <c r="A2156" s="172"/>
      <c r="B2156" s="172"/>
      <c r="C2156" s="172"/>
      <c r="D2156" s="171"/>
      <c r="E2156" s="171"/>
    </row>
    <row r="2157" spans="1:5" x14ac:dyDescent="0.25">
      <c r="A2157" s="172"/>
      <c r="B2157" s="172"/>
      <c r="C2157" s="172"/>
      <c r="D2157" s="171"/>
      <c r="E2157" s="171"/>
    </row>
    <row r="2158" spans="1:5" x14ac:dyDescent="0.25">
      <c r="A2158" s="172"/>
      <c r="B2158" s="172"/>
      <c r="C2158" s="172"/>
      <c r="D2158" s="171"/>
      <c r="E2158" s="171"/>
    </row>
    <row r="2159" spans="1:5" x14ac:dyDescent="0.25">
      <c r="A2159" s="172"/>
      <c r="B2159" s="172"/>
      <c r="C2159" s="172"/>
      <c r="D2159" s="171"/>
      <c r="E2159" s="171"/>
    </row>
    <row r="2160" spans="1:5" x14ac:dyDescent="0.25">
      <c r="A2160" s="172"/>
      <c r="B2160" s="172"/>
      <c r="C2160" s="172"/>
      <c r="D2160" s="171"/>
      <c r="E2160" s="171"/>
    </row>
    <row r="2161" spans="1:5" x14ac:dyDescent="0.25">
      <c r="A2161" s="172"/>
      <c r="B2161" s="172"/>
      <c r="C2161" s="172"/>
      <c r="D2161" s="171"/>
      <c r="E2161" s="171"/>
    </row>
    <row r="2162" spans="1:5" x14ac:dyDescent="0.25">
      <c r="A2162" s="172"/>
      <c r="B2162" s="172"/>
      <c r="C2162" s="172"/>
      <c r="D2162" s="171"/>
      <c r="E2162" s="171"/>
    </row>
    <row r="2163" spans="1:5" x14ac:dyDescent="0.25">
      <c r="A2163" s="172"/>
      <c r="B2163" s="172"/>
      <c r="C2163" s="172"/>
      <c r="D2163" s="171"/>
      <c r="E2163" s="171"/>
    </row>
    <row r="2164" spans="1:5" x14ac:dyDescent="0.25">
      <c r="A2164" s="172"/>
      <c r="B2164" s="172"/>
      <c r="C2164" s="172"/>
      <c r="D2164" s="171"/>
      <c r="E2164" s="171"/>
    </row>
    <row r="2165" spans="1:5" x14ac:dyDescent="0.25">
      <c r="A2165" s="172"/>
      <c r="B2165" s="172"/>
      <c r="C2165" s="172"/>
      <c r="D2165" s="171"/>
      <c r="E2165" s="171"/>
    </row>
    <row r="2166" spans="1:5" x14ac:dyDescent="0.25">
      <c r="A2166" s="172"/>
      <c r="B2166" s="172"/>
      <c r="C2166" s="172"/>
      <c r="D2166" s="171"/>
      <c r="E2166" s="171"/>
    </row>
    <row r="2167" spans="1:5" x14ac:dyDescent="0.25">
      <c r="A2167" s="172"/>
      <c r="B2167" s="172"/>
      <c r="C2167" s="172"/>
      <c r="D2167" s="171"/>
      <c r="E2167" s="171"/>
    </row>
    <row r="2168" spans="1:5" x14ac:dyDescent="0.25">
      <c r="A2168" s="172"/>
      <c r="B2168" s="172"/>
      <c r="C2168" s="172"/>
      <c r="D2168" s="171"/>
      <c r="E2168" s="171"/>
    </row>
    <row r="2169" spans="1:5" x14ac:dyDescent="0.25">
      <c r="A2169" s="172"/>
      <c r="B2169" s="172"/>
      <c r="C2169" s="172"/>
      <c r="D2169" s="171"/>
      <c r="E2169" s="171"/>
    </row>
    <row r="2170" spans="1:5" x14ac:dyDescent="0.25">
      <c r="A2170" s="172"/>
      <c r="B2170" s="172"/>
      <c r="C2170" s="172"/>
      <c r="D2170" s="171"/>
      <c r="E2170" s="171"/>
    </row>
    <row r="2171" spans="1:5" x14ac:dyDescent="0.25">
      <c r="A2171" s="172"/>
      <c r="B2171" s="172"/>
      <c r="C2171" s="172"/>
      <c r="D2171" s="171"/>
      <c r="E2171" s="171"/>
    </row>
    <row r="2172" spans="1:5" x14ac:dyDescent="0.25">
      <c r="A2172" s="172"/>
      <c r="B2172" s="172"/>
      <c r="C2172" s="172"/>
      <c r="D2172" s="171"/>
      <c r="E2172" s="171"/>
    </row>
    <row r="2173" spans="1:5" x14ac:dyDescent="0.25">
      <c r="A2173" s="172"/>
      <c r="B2173" s="172"/>
      <c r="C2173" s="172"/>
      <c r="D2173" s="171"/>
      <c r="E2173" s="171"/>
    </row>
    <row r="2174" spans="1:5" x14ac:dyDescent="0.25">
      <c r="A2174" s="172"/>
      <c r="B2174" s="172"/>
      <c r="C2174" s="172"/>
      <c r="D2174" s="171"/>
      <c r="E2174" s="171"/>
    </row>
    <row r="2175" spans="1:5" x14ac:dyDescent="0.25">
      <c r="A2175" s="172"/>
      <c r="B2175" s="172"/>
      <c r="C2175" s="172"/>
      <c r="D2175" s="171"/>
      <c r="E2175" s="171"/>
    </row>
    <row r="2176" spans="1:5" x14ac:dyDescent="0.25">
      <c r="A2176" s="172"/>
      <c r="B2176" s="172"/>
      <c r="C2176" s="172"/>
      <c r="D2176" s="171"/>
      <c r="E2176" s="171"/>
    </row>
    <row r="2177" spans="1:5" x14ac:dyDescent="0.25">
      <c r="A2177" s="172"/>
      <c r="B2177" s="172"/>
      <c r="C2177" s="172"/>
      <c r="D2177" s="171"/>
      <c r="E2177" s="171"/>
    </row>
    <row r="2178" spans="1:5" x14ac:dyDescent="0.25">
      <c r="A2178" s="172"/>
      <c r="B2178" s="172"/>
      <c r="C2178" s="172"/>
      <c r="D2178" s="171"/>
      <c r="E2178" s="171"/>
    </row>
    <row r="2179" spans="1:5" x14ac:dyDescent="0.25">
      <c r="A2179" s="172"/>
      <c r="B2179" s="172"/>
      <c r="C2179" s="172"/>
      <c r="D2179" s="171"/>
      <c r="E2179" s="171"/>
    </row>
    <row r="2180" spans="1:5" x14ac:dyDescent="0.25">
      <c r="A2180" s="172"/>
      <c r="B2180" s="172"/>
      <c r="C2180" s="172"/>
      <c r="D2180" s="171"/>
      <c r="E2180" s="171"/>
    </row>
    <row r="2181" spans="1:5" x14ac:dyDescent="0.25">
      <c r="A2181" s="172"/>
      <c r="B2181" s="172"/>
      <c r="C2181" s="172"/>
      <c r="D2181" s="171"/>
      <c r="E2181" s="171"/>
    </row>
    <row r="2182" spans="1:5" x14ac:dyDescent="0.25">
      <c r="A2182" s="172"/>
      <c r="B2182" s="172"/>
      <c r="C2182" s="172"/>
      <c r="D2182" s="171"/>
      <c r="E2182" s="171"/>
    </row>
    <row r="2183" spans="1:5" x14ac:dyDescent="0.25">
      <c r="A2183" s="172"/>
      <c r="B2183" s="172"/>
      <c r="C2183" s="172"/>
      <c r="D2183" s="171"/>
      <c r="E2183" s="171"/>
    </row>
    <row r="2184" spans="1:5" x14ac:dyDescent="0.25">
      <c r="A2184" s="172"/>
      <c r="B2184" s="172"/>
      <c r="C2184" s="172"/>
      <c r="D2184" s="171"/>
      <c r="E2184" s="171"/>
    </row>
    <row r="2185" spans="1:5" x14ac:dyDescent="0.25">
      <c r="A2185" s="172"/>
      <c r="B2185" s="172"/>
      <c r="C2185" s="172"/>
      <c r="D2185" s="171"/>
      <c r="E2185" s="171"/>
    </row>
    <row r="2186" spans="1:5" x14ac:dyDescent="0.25">
      <c r="A2186" s="172"/>
      <c r="B2186" s="172"/>
      <c r="C2186" s="172"/>
      <c r="D2186" s="171"/>
      <c r="E2186" s="171"/>
    </row>
    <row r="2187" spans="1:5" x14ac:dyDescent="0.25">
      <c r="A2187" s="172"/>
      <c r="B2187" s="172"/>
      <c r="C2187" s="172"/>
      <c r="D2187" s="171"/>
      <c r="E2187" s="171"/>
    </row>
    <row r="2188" spans="1:5" x14ac:dyDescent="0.25">
      <c r="A2188" s="172"/>
      <c r="B2188" s="172"/>
      <c r="C2188" s="172"/>
      <c r="D2188" s="171"/>
      <c r="E2188" s="171"/>
    </row>
    <row r="2189" spans="1:5" x14ac:dyDescent="0.25">
      <c r="A2189" s="172"/>
      <c r="B2189" s="172"/>
      <c r="C2189" s="172"/>
      <c r="D2189" s="171"/>
      <c r="E2189" s="171"/>
    </row>
    <row r="2190" spans="1:5" x14ac:dyDescent="0.25">
      <c r="A2190" s="172"/>
      <c r="B2190" s="172"/>
      <c r="C2190" s="172"/>
      <c r="D2190" s="171"/>
      <c r="E2190" s="171"/>
    </row>
    <row r="2191" spans="1:5" x14ac:dyDescent="0.25">
      <c r="A2191" s="172"/>
      <c r="B2191" s="172"/>
      <c r="C2191" s="172"/>
      <c r="D2191" s="171"/>
      <c r="E2191" s="171"/>
    </row>
    <row r="2192" spans="1:5" x14ac:dyDescent="0.25">
      <c r="A2192" s="172"/>
      <c r="B2192" s="172"/>
      <c r="C2192" s="172"/>
      <c r="D2192" s="171"/>
      <c r="E2192" s="171"/>
    </row>
    <row r="2193" spans="1:5" x14ac:dyDescent="0.25">
      <c r="A2193" s="172"/>
      <c r="B2193" s="172"/>
      <c r="C2193" s="172"/>
      <c r="D2193" s="171"/>
      <c r="E2193" s="171"/>
    </row>
    <row r="2194" spans="1:5" x14ac:dyDescent="0.25">
      <c r="A2194" s="172"/>
      <c r="B2194" s="172"/>
      <c r="C2194" s="172"/>
      <c r="D2194" s="171"/>
      <c r="E2194" s="171"/>
    </row>
    <row r="2195" spans="1:5" x14ac:dyDescent="0.25">
      <c r="A2195" s="172"/>
      <c r="B2195" s="172"/>
      <c r="C2195" s="172"/>
      <c r="D2195" s="171"/>
      <c r="E2195" s="171"/>
    </row>
    <row r="2196" spans="1:5" x14ac:dyDescent="0.25">
      <c r="A2196" s="172"/>
      <c r="B2196" s="172"/>
      <c r="C2196" s="172"/>
      <c r="D2196" s="171"/>
      <c r="E2196" s="171"/>
    </row>
    <row r="2197" spans="1:5" x14ac:dyDescent="0.25">
      <c r="A2197" s="172"/>
      <c r="B2197" s="172"/>
      <c r="C2197" s="172"/>
      <c r="D2197" s="171"/>
      <c r="E2197" s="171"/>
    </row>
    <row r="2198" spans="1:5" x14ac:dyDescent="0.25">
      <c r="A2198" s="172"/>
      <c r="B2198" s="172"/>
      <c r="C2198" s="172"/>
      <c r="D2198" s="171"/>
      <c r="E2198" s="171"/>
    </row>
    <row r="2199" spans="1:5" x14ac:dyDescent="0.25">
      <c r="A2199" s="172"/>
      <c r="B2199" s="172"/>
      <c r="C2199" s="172"/>
      <c r="D2199" s="171"/>
      <c r="E2199" s="171"/>
    </row>
    <row r="2200" spans="1:5" x14ac:dyDescent="0.25">
      <c r="A2200" s="172"/>
      <c r="B2200" s="172"/>
      <c r="C2200" s="172"/>
      <c r="D2200" s="171"/>
      <c r="E2200" s="171"/>
    </row>
    <row r="2201" spans="1:5" x14ac:dyDescent="0.25">
      <c r="A2201" s="172"/>
      <c r="B2201" s="172"/>
      <c r="C2201" s="172"/>
      <c r="D2201" s="171"/>
      <c r="E2201" s="171"/>
    </row>
    <row r="2202" spans="1:5" x14ac:dyDescent="0.25">
      <c r="A2202" s="172"/>
      <c r="B2202" s="172"/>
      <c r="C2202" s="172"/>
      <c r="D2202" s="171"/>
      <c r="E2202" s="171"/>
    </row>
    <row r="2203" spans="1:5" x14ac:dyDescent="0.25">
      <c r="A2203" s="172"/>
      <c r="B2203" s="172"/>
      <c r="C2203" s="172"/>
      <c r="D2203" s="171"/>
      <c r="E2203" s="171"/>
    </row>
    <row r="2204" spans="1:5" x14ac:dyDescent="0.25">
      <c r="A2204" s="172"/>
      <c r="B2204" s="172"/>
      <c r="C2204" s="172"/>
      <c r="D2204" s="171"/>
      <c r="E2204" s="171"/>
    </row>
    <row r="2205" spans="1:5" x14ac:dyDescent="0.25">
      <c r="A2205" s="172"/>
      <c r="B2205" s="172"/>
      <c r="C2205" s="172"/>
      <c r="D2205" s="171"/>
      <c r="E2205" s="171"/>
    </row>
    <row r="2206" spans="1:5" x14ac:dyDescent="0.25">
      <c r="A2206" s="172"/>
      <c r="B2206" s="172"/>
      <c r="C2206" s="172"/>
      <c r="D2206" s="171"/>
      <c r="E2206" s="171"/>
    </row>
    <row r="2207" spans="1:5" x14ac:dyDescent="0.25">
      <c r="A2207" s="172"/>
      <c r="B2207" s="172"/>
      <c r="C2207" s="172"/>
      <c r="D2207" s="171"/>
      <c r="E2207" s="171"/>
    </row>
    <row r="2208" spans="1:5" x14ac:dyDescent="0.25">
      <c r="A2208" s="172"/>
      <c r="B2208" s="172"/>
      <c r="C2208" s="172"/>
      <c r="D2208" s="171"/>
      <c r="E2208" s="171"/>
    </row>
    <row r="2209" spans="1:5" x14ac:dyDescent="0.25">
      <c r="A2209" s="172"/>
      <c r="B2209" s="172"/>
      <c r="C2209" s="172"/>
      <c r="D2209" s="171"/>
      <c r="E2209" s="171"/>
    </row>
    <row r="2210" spans="1:5" x14ac:dyDescent="0.25">
      <c r="A2210" s="172"/>
      <c r="B2210" s="172"/>
      <c r="C2210" s="172"/>
      <c r="D2210" s="171"/>
      <c r="E2210" s="171"/>
    </row>
    <row r="2211" spans="1:5" x14ac:dyDescent="0.25">
      <c r="A2211" s="172"/>
      <c r="B2211" s="172"/>
      <c r="C2211" s="172"/>
      <c r="D2211" s="171"/>
      <c r="E2211" s="171"/>
    </row>
    <row r="2212" spans="1:5" x14ac:dyDescent="0.25">
      <c r="A2212" s="172"/>
      <c r="B2212" s="172"/>
      <c r="C2212" s="172"/>
      <c r="D2212" s="171"/>
      <c r="E2212" s="171"/>
    </row>
    <row r="2213" spans="1:5" x14ac:dyDescent="0.25">
      <c r="A2213" s="172"/>
      <c r="B2213" s="172"/>
      <c r="C2213" s="172"/>
      <c r="D2213" s="171"/>
      <c r="E2213" s="171"/>
    </row>
    <row r="2214" spans="1:5" x14ac:dyDescent="0.25">
      <c r="A2214" s="172"/>
      <c r="B2214" s="172"/>
      <c r="C2214" s="172"/>
      <c r="D2214" s="171"/>
      <c r="E2214" s="171"/>
    </row>
    <row r="2215" spans="1:5" x14ac:dyDescent="0.25">
      <c r="A2215" s="172"/>
      <c r="B2215" s="172"/>
      <c r="C2215" s="172"/>
      <c r="D2215" s="171"/>
      <c r="E2215" s="171"/>
    </row>
    <row r="2216" spans="1:5" x14ac:dyDescent="0.25">
      <c r="A2216" s="172"/>
      <c r="B2216" s="172"/>
      <c r="C2216" s="172"/>
      <c r="D2216" s="171"/>
      <c r="E2216" s="171"/>
    </row>
    <row r="2217" spans="1:5" x14ac:dyDescent="0.25">
      <c r="A2217" s="172"/>
      <c r="B2217" s="172"/>
      <c r="C2217" s="172"/>
      <c r="D2217" s="171"/>
      <c r="E2217" s="171"/>
    </row>
    <row r="2218" spans="1:5" x14ac:dyDescent="0.25">
      <c r="A2218" s="172"/>
      <c r="B2218" s="172"/>
      <c r="C2218" s="172"/>
      <c r="D2218" s="171"/>
      <c r="E2218" s="171"/>
    </row>
    <row r="2219" spans="1:5" x14ac:dyDescent="0.25">
      <c r="A2219" s="172"/>
      <c r="B2219" s="172"/>
      <c r="C2219" s="172"/>
      <c r="D2219" s="171"/>
      <c r="E2219" s="171"/>
    </row>
    <row r="2220" spans="1:5" x14ac:dyDescent="0.25">
      <c r="A2220" s="172"/>
      <c r="B2220" s="172"/>
      <c r="C2220" s="172"/>
      <c r="D2220" s="171"/>
      <c r="E2220" s="171"/>
    </row>
    <row r="2221" spans="1:5" x14ac:dyDescent="0.25">
      <c r="A2221" s="172"/>
      <c r="B2221" s="172"/>
      <c r="C2221" s="172"/>
      <c r="D2221" s="171"/>
      <c r="E2221" s="171"/>
    </row>
    <row r="2222" spans="1:5" x14ac:dyDescent="0.25">
      <c r="A2222" s="172"/>
      <c r="B2222" s="172"/>
      <c r="C2222" s="172"/>
      <c r="D2222" s="171"/>
      <c r="E2222" s="171"/>
    </row>
    <row r="2223" spans="1:5" x14ac:dyDescent="0.25">
      <c r="A2223" s="172"/>
      <c r="B2223" s="172"/>
      <c r="C2223" s="172"/>
      <c r="D2223" s="171"/>
      <c r="E2223" s="171"/>
    </row>
    <row r="2224" spans="1:5" x14ac:dyDescent="0.25">
      <c r="A2224" s="172"/>
      <c r="B2224" s="172"/>
      <c r="C2224" s="172"/>
      <c r="D2224" s="171"/>
      <c r="E2224" s="171"/>
    </row>
    <row r="2225" spans="1:5" x14ac:dyDescent="0.25">
      <c r="A2225" s="172"/>
      <c r="B2225" s="172"/>
      <c r="C2225" s="172"/>
      <c r="D2225" s="171"/>
      <c r="E2225" s="171"/>
    </row>
    <row r="2226" spans="1:5" x14ac:dyDescent="0.25">
      <c r="A2226" s="172"/>
      <c r="B2226" s="172"/>
      <c r="C2226" s="172"/>
      <c r="D2226" s="171"/>
      <c r="E2226" s="171"/>
    </row>
    <row r="2227" spans="1:5" x14ac:dyDescent="0.25">
      <c r="A2227" s="172"/>
      <c r="B2227" s="172"/>
      <c r="C2227" s="172"/>
      <c r="D2227" s="171"/>
      <c r="E2227" s="171"/>
    </row>
    <row r="2228" spans="1:5" x14ac:dyDescent="0.25">
      <c r="A2228" s="172"/>
      <c r="B2228" s="172"/>
      <c r="C2228" s="172"/>
      <c r="D2228" s="171"/>
      <c r="E2228" s="171"/>
    </row>
    <row r="2229" spans="1:5" x14ac:dyDescent="0.25">
      <c r="A2229" s="172"/>
      <c r="B2229" s="172"/>
      <c r="C2229" s="172"/>
      <c r="D2229" s="171"/>
      <c r="E2229" s="171"/>
    </row>
    <row r="2230" spans="1:5" x14ac:dyDescent="0.25">
      <c r="A2230" s="172"/>
      <c r="B2230" s="172"/>
      <c r="C2230" s="172"/>
      <c r="D2230" s="171"/>
      <c r="E2230" s="171"/>
    </row>
    <row r="2231" spans="1:5" x14ac:dyDescent="0.25">
      <c r="A2231" s="172"/>
      <c r="B2231" s="172"/>
      <c r="C2231" s="172"/>
      <c r="D2231" s="171"/>
      <c r="E2231" s="171"/>
    </row>
    <row r="2232" spans="1:5" x14ac:dyDescent="0.25">
      <c r="A2232" s="172"/>
      <c r="B2232" s="172"/>
      <c r="C2232" s="172"/>
      <c r="D2232" s="171"/>
      <c r="E2232" s="171"/>
    </row>
    <row r="2233" spans="1:5" x14ac:dyDescent="0.25">
      <c r="A2233" s="172"/>
      <c r="B2233" s="172"/>
      <c r="C2233" s="172"/>
      <c r="D2233" s="171"/>
      <c r="E2233" s="171"/>
    </row>
    <row r="2234" spans="1:5" x14ac:dyDescent="0.25">
      <c r="A2234" s="172"/>
      <c r="B2234" s="172"/>
      <c r="C2234" s="172"/>
      <c r="D2234" s="171"/>
      <c r="E2234" s="171"/>
    </row>
    <row r="2235" spans="1:5" x14ac:dyDescent="0.25">
      <c r="A2235" s="172"/>
      <c r="B2235" s="172"/>
      <c r="C2235" s="172"/>
      <c r="D2235" s="171"/>
      <c r="E2235" s="171"/>
    </row>
    <row r="2236" spans="1:5" x14ac:dyDescent="0.25">
      <c r="A2236" s="172"/>
      <c r="B2236" s="172"/>
      <c r="C2236" s="172"/>
      <c r="D2236" s="171"/>
      <c r="E2236" s="171"/>
    </row>
    <row r="2237" spans="1:5" x14ac:dyDescent="0.25">
      <c r="A2237" s="172"/>
      <c r="B2237" s="172"/>
      <c r="C2237" s="172"/>
      <c r="D2237" s="171"/>
      <c r="E2237" s="171"/>
    </row>
    <row r="2238" spans="1:5" x14ac:dyDescent="0.25">
      <c r="A2238" s="172"/>
      <c r="B2238" s="172"/>
      <c r="C2238" s="172"/>
      <c r="D2238" s="171"/>
      <c r="E2238" s="171"/>
    </row>
    <row r="2239" spans="1:5" x14ac:dyDescent="0.25">
      <c r="A2239" s="172"/>
      <c r="B2239" s="172"/>
      <c r="C2239" s="172"/>
      <c r="D2239" s="171"/>
      <c r="E2239" s="171"/>
    </row>
    <row r="2240" spans="1:5" x14ac:dyDescent="0.25">
      <c r="A2240" s="172"/>
      <c r="B2240" s="172"/>
      <c r="C2240" s="172"/>
      <c r="D2240" s="171"/>
      <c r="E2240" s="171"/>
    </row>
    <row r="2241" spans="1:5" x14ac:dyDescent="0.25">
      <c r="A2241" s="172"/>
      <c r="B2241" s="172"/>
      <c r="C2241" s="172"/>
      <c r="D2241" s="171"/>
      <c r="E2241" s="171"/>
    </row>
    <row r="2242" spans="1:5" x14ac:dyDescent="0.25">
      <c r="A2242" s="172"/>
      <c r="B2242" s="172"/>
      <c r="C2242" s="172"/>
      <c r="D2242" s="171"/>
      <c r="E2242" s="171"/>
    </row>
    <row r="2243" spans="1:5" x14ac:dyDescent="0.25">
      <c r="A2243" s="172"/>
      <c r="B2243" s="172"/>
      <c r="C2243" s="172"/>
      <c r="D2243" s="171"/>
      <c r="E2243" s="171"/>
    </row>
    <row r="2244" spans="1:5" x14ac:dyDescent="0.25">
      <c r="A2244" s="172"/>
      <c r="B2244" s="172"/>
      <c r="C2244" s="172"/>
      <c r="D2244" s="171"/>
      <c r="E2244" s="171"/>
    </row>
    <row r="2245" spans="1:5" x14ac:dyDescent="0.25">
      <c r="A2245" s="172"/>
      <c r="B2245" s="172"/>
      <c r="C2245" s="172"/>
      <c r="D2245" s="171"/>
      <c r="E2245" s="171"/>
    </row>
    <row r="2246" spans="1:5" x14ac:dyDescent="0.25">
      <c r="A2246" s="172"/>
      <c r="B2246" s="172"/>
      <c r="C2246" s="172"/>
      <c r="D2246" s="171"/>
      <c r="E2246" s="171"/>
    </row>
    <row r="2247" spans="1:5" x14ac:dyDescent="0.25">
      <c r="A2247" s="172"/>
      <c r="B2247" s="172"/>
      <c r="C2247" s="172"/>
      <c r="D2247" s="171"/>
      <c r="E2247" s="171"/>
    </row>
    <row r="2248" spans="1:5" x14ac:dyDescent="0.25">
      <c r="A2248" s="172"/>
      <c r="B2248" s="172"/>
      <c r="C2248" s="172"/>
      <c r="D2248" s="171"/>
      <c r="E2248" s="171"/>
    </row>
    <row r="2249" spans="1:5" x14ac:dyDescent="0.25">
      <c r="A2249" s="172"/>
      <c r="B2249" s="172"/>
      <c r="C2249" s="172"/>
      <c r="D2249" s="171"/>
      <c r="E2249" s="171"/>
    </row>
    <row r="2250" spans="1:5" x14ac:dyDescent="0.25">
      <c r="A2250" s="172"/>
      <c r="B2250" s="172"/>
      <c r="C2250" s="172"/>
      <c r="D2250" s="171"/>
      <c r="E2250" s="171"/>
    </row>
    <row r="2251" spans="1:5" x14ac:dyDescent="0.25">
      <c r="A2251" s="172"/>
      <c r="B2251" s="172"/>
      <c r="C2251" s="172"/>
      <c r="D2251" s="171"/>
      <c r="E2251" s="171"/>
    </row>
    <row r="2252" spans="1:5" x14ac:dyDescent="0.25">
      <c r="A2252" s="172"/>
      <c r="B2252" s="172"/>
      <c r="C2252" s="172"/>
      <c r="D2252" s="171"/>
      <c r="E2252" s="171"/>
    </row>
    <row r="2253" spans="1:5" x14ac:dyDescent="0.25">
      <c r="A2253" s="172"/>
      <c r="B2253" s="172"/>
      <c r="C2253" s="172"/>
      <c r="D2253" s="171"/>
      <c r="E2253" s="171"/>
    </row>
    <row r="2254" spans="1:5" x14ac:dyDescent="0.25">
      <c r="A2254" s="172"/>
      <c r="B2254" s="172"/>
      <c r="C2254" s="172"/>
      <c r="D2254" s="171"/>
      <c r="E2254" s="171"/>
    </row>
    <row r="2255" spans="1:5" x14ac:dyDescent="0.25">
      <c r="A2255" s="172"/>
      <c r="B2255" s="172"/>
      <c r="C2255" s="172"/>
      <c r="D2255" s="171"/>
      <c r="E2255" s="171"/>
    </row>
    <row r="2256" spans="1:5" x14ac:dyDescent="0.25">
      <c r="A2256" s="172"/>
      <c r="B2256" s="172"/>
      <c r="C2256" s="172"/>
      <c r="D2256" s="171"/>
      <c r="E2256" s="171"/>
    </row>
    <row r="2257" spans="1:5" x14ac:dyDescent="0.25">
      <c r="A2257" s="172"/>
      <c r="B2257" s="172"/>
      <c r="C2257" s="172"/>
      <c r="D2257" s="171"/>
      <c r="E2257" s="171"/>
    </row>
    <row r="2258" spans="1:5" x14ac:dyDescent="0.25">
      <c r="A2258" s="172"/>
      <c r="B2258" s="172"/>
      <c r="C2258" s="172"/>
      <c r="D2258" s="171"/>
      <c r="E2258" s="171"/>
    </row>
    <row r="2259" spans="1:5" x14ac:dyDescent="0.25">
      <c r="A2259" s="172"/>
      <c r="B2259" s="172"/>
      <c r="C2259" s="172"/>
      <c r="D2259" s="171"/>
      <c r="E2259" s="171"/>
    </row>
    <row r="2260" spans="1:5" x14ac:dyDescent="0.25">
      <c r="A2260" s="172"/>
      <c r="B2260" s="172"/>
      <c r="C2260" s="172"/>
      <c r="D2260" s="171"/>
      <c r="E2260" s="171"/>
    </row>
    <row r="2261" spans="1:5" x14ac:dyDescent="0.25">
      <c r="A2261" s="172"/>
      <c r="B2261" s="172"/>
      <c r="C2261" s="172"/>
      <c r="D2261" s="171"/>
      <c r="E2261" s="171"/>
    </row>
    <row r="2262" spans="1:5" x14ac:dyDescent="0.25">
      <c r="A2262" s="172"/>
      <c r="B2262" s="172"/>
      <c r="C2262" s="172"/>
      <c r="D2262" s="171"/>
      <c r="E2262" s="171"/>
    </row>
    <row r="2263" spans="1:5" x14ac:dyDescent="0.25">
      <c r="A2263" s="172"/>
      <c r="B2263" s="172"/>
      <c r="C2263" s="172"/>
      <c r="D2263" s="171"/>
      <c r="E2263" s="171"/>
    </row>
    <row r="2264" spans="1:5" x14ac:dyDescent="0.25">
      <c r="A2264" s="172"/>
      <c r="B2264" s="172"/>
      <c r="C2264" s="172"/>
      <c r="D2264" s="171"/>
      <c r="E2264" s="171"/>
    </row>
    <row r="2265" spans="1:5" x14ac:dyDescent="0.25">
      <c r="A2265" s="172"/>
      <c r="B2265" s="172"/>
      <c r="C2265" s="172"/>
      <c r="D2265" s="171"/>
      <c r="E2265" s="171"/>
    </row>
    <row r="2266" spans="1:5" x14ac:dyDescent="0.25">
      <c r="A2266" s="172"/>
      <c r="B2266" s="172"/>
      <c r="C2266" s="172"/>
      <c r="D2266" s="171"/>
      <c r="E2266" s="171"/>
    </row>
    <row r="2267" spans="1:5" x14ac:dyDescent="0.25">
      <c r="A2267" s="172"/>
      <c r="B2267" s="172"/>
      <c r="C2267" s="172"/>
      <c r="D2267" s="171"/>
      <c r="E2267" s="171"/>
    </row>
    <row r="2268" spans="1:5" x14ac:dyDescent="0.25">
      <c r="A2268" s="172"/>
      <c r="B2268" s="172"/>
      <c r="C2268" s="172"/>
      <c r="D2268" s="171"/>
      <c r="E2268" s="171"/>
    </row>
    <row r="2269" spans="1:5" x14ac:dyDescent="0.25">
      <c r="A2269" s="172"/>
      <c r="B2269" s="172"/>
      <c r="C2269" s="172"/>
      <c r="D2269" s="171"/>
      <c r="E2269" s="171"/>
    </row>
    <row r="2270" spans="1:5" x14ac:dyDescent="0.25">
      <c r="A2270" s="172"/>
      <c r="B2270" s="172"/>
      <c r="C2270" s="172"/>
      <c r="D2270" s="171"/>
      <c r="E2270" s="171"/>
    </row>
    <row r="2271" spans="1:5" x14ac:dyDescent="0.25">
      <c r="A2271" s="172"/>
      <c r="B2271" s="172"/>
      <c r="C2271" s="172"/>
      <c r="D2271" s="171"/>
      <c r="E2271" s="171"/>
    </row>
    <row r="2272" spans="1:5" x14ac:dyDescent="0.25">
      <c r="A2272" s="172"/>
      <c r="B2272" s="172"/>
      <c r="C2272" s="172"/>
      <c r="D2272" s="171"/>
      <c r="E2272" s="171"/>
    </row>
    <row r="2273" spans="1:5" x14ac:dyDescent="0.25">
      <c r="A2273" s="172"/>
      <c r="B2273" s="172"/>
      <c r="C2273" s="172"/>
      <c r="D2273" s="171"/>
      <c r="E2273" s="171"/>
    </row>
    <row r="2274" spans="1:5" x14ac:dyDescent="0.25">
      <c r="A2274" s="172"/>
      <c r="B2274" s="172"/>
      <c r="C2274" s="172"/>
      <c r="D2274" s="171"/>
      <c r="E2274" s="171"/>
    </row>
    <row r="2275" spans="1:5" x14ac:dyDescent="0.25">
      <c r="A2275" s="172"/>
      <c r="B2275" s="172"/>
      <c r="C2275" s="172"/>
      <c r="D2275" s="171"/>
      <c r="E2275" s="171"/>
    </row>
    <row r="2276" spans="1:5" x14ac:dyDescent="0.25">
      <c r="A2276" s="172"/>
      <c r="B2276" s="172"/>
      <c r="C2276" s="172"/>
      <c r="D2276" s="171"/>
      <c r="E2276" s="171"/>
    </row>
    <row r="2277" spans="1:5" x14ac:dyDescent="0.25">
      <c r="A2277" s="172"/>
      <c r="B2277" s="172"/>
      <c r="C2277" s="172"/>
      <c r="D2277" s="171"/>
      <c r="E2277" s="171"/>
    </row>
    <row r="2278" spans="1:5" x14ac:dyDescent="0.25">
      <c r="A2278" s="172"/>
      <c r="B2278" s="172"/>
      <c r="C2278" s="172"/>
      <c r="D2278" s="171"/>
      <c r="E2278" s="171"/>
    </row>
    <row r="2279" spans="1:5" x14ac:dyDescent="0.25">
      <c r="A2279" s="172"/>
      <c r="B2279" s="172"/>
      <c r="C2279" s="172"/>
      <c r="D2279" s="171"/>
      <c r="E2279" s="171"/>
    </row>
    <row r="2280" spans="1:5" x14ac:dyDescent="0.25">
      <c r="A2280" s="172"/>
      <c r="B2280" s="172"/>
      <c r="C2280" s="172"/>
      <c r="D2280" s="171"/>
      <c r="E2280" s="171"/>
    </row>
    <row r="2281" spans="1:5" x14ac:dyDescent="0.25">
      <c r="A2281" s="172"/>
      <c r="B2281" s="172"/>
      <c r="C2281" s="172"/>
      <c r="D2281" s="171"/>
      <c r="E2281" s="171"/>
    </row>
    <row r="2282" spans="1:5" x14ac:dyDescent="0.25">
      <c r="A2282" s="172"/>
      <c r="B2282" s="172"/>
      <c r="C2282" s="172"/>
      <c r="D2282" s="171"/>
      <c r="E2282" s="171"/>
    </row>
    <row r="2283" spans="1:5" x14ac:dyDescent="0.25">
      <c r="A2283" s="172"/>
      <c r="B2283" s="172"/>
      <c r="C2283" s="172"/>
      <c r="D2283" s="171"/>
      <c r="E2283" s="171"/>
    </row>
    <row r="2284" spans="1:5" x14ac:dyDescent="0.25">
      <c r="A2284" s="172"/>
      <c r="B2284" s="172"/>
      <c r="C2284" s="172"/>
      <c r="D2284" s="171"/>
      <c r="E2284" s="171"/>
    </row>
    <row r="2285" spans="1:5" x14ac:dyDescent="0.25">
      <c r="A2285" s="172"/>
      <c r="B2285" s="172"/>
      <c r="C2285" s="172"/>
      <c r="D2285" s="171"/>
      <c r="E2285" s="171"/>
    </row>
    <row r="2286" spans="1:5" x14ac:dyDescent="0.25">
      <c r="A2286" s="172"/>
      <c r="B2286" s="172"/>
      <c r="C2286" s="172"/>
      <c r="D2286" s="171"/>
      <c r="E2286" s="171"/>
    </row>
    <row r="2287" spans="1:5" x14ac:dyDescent="0.25">
      <c r="A2287" s="172"/>
      <c r="B2287" s="172"/>
      <c r="C2287" s="172"/>
      <c r="D2287" s="171"/>
      <c r="E2287" s="171"/>
    </row>
    <row r="2288" spans="1:5" x14ac:dyDescent="0.25">
      <c r="A2288" s="172"/>
      <c r="B2288" s="172"/>
      <c r="C2288" s="172"/>
      <c r="D2288" s="171"/>
      <c r="E2288" s="171"/>
    </row>
    <row r="2289" spans="1:5" x14ac:dyDescent="0.25">
      <c r="A2289" s="172"/>
      <c r="B2289" s="172"/>
      <c r="C2289" s="172"/>
      <c r="D2289" s="171"/>
      <c r="E2289" s="171"/>
    </row>
    <row r="2290" spans="1:5" x14ac:dyDescent="0.25">
      <c r="A2290" s="172"/>
      <c r="B2290" s="172"/>
      <c r="C2290" s="172"/>
      <c r="D2290" s="171"/>
      <c r="E2290" s="171"/>
    </row>
    <row r="2291" spans="1:5" x14ac:dyDescent="0.25">
      <c r="A2291" s="172"/>
      <c r="B2291" s="172"/>
      <c r="C2291" s="172"/>
      <c r="D2291" s="171"/>
      <c r="E2291" s="171"/>
    </row>
    <row r="2292" spans="1:5" x14ac:dyDescent="0.25">
      <c r="A2292" s="172"/>
      <c r="B2292" s="172"/>
      <c r="C2292" s="172"/>
      <c r="D2292" s="171"/>
      <c r="E2292" s="171"/>
    </row>
    <row r="2293" spans="1:5" x14ac:dyDescent="0.25">
      <c r="A2293" s="172"/>
      <c r="B2293" s="172"/>
      <c r="C2293" s="172"/>
      <c r="D2293" s="171"/>
      <c r="E2293" s="171"/>
    </row>
    <row r="2294" spans="1:5" x14ac:dyDescent="0.25">
      <c r="A2294" s="172"/>
      <c r="B2294" s="172"/>
      <c r="C2294" s="172"/>
      <c r="D2294" s="171"/>
      <c r="E2294" s="171"/>
    </row>
    <row r="2295" spans="1:5" x14ac:dyDescent="0.25">
      <c r="A2295" s="172"/>
      <c r="B2295" s="172"/>
      <c r="C2295" s="172"/>
      <c r="D2295" s="171"/>
      <c r="E2295" s="171"/>
    </row>
    <row r="2296" spans="1:5" x14ac:dyDescent="0.25">
      <c r="A2296" s="172"/>
      <c r="B2296" s="172"/>
      <c r="C2296" s="172"/>
      <c r="D2296" s="171"/>
      <c r="E2296" s="171"/>
    </row>
    <row r="2297" spans="1:5" x14ac:dyDescent="0.25">
      <c r="A2297" s="172"/>
      <c r="B2297" s="172"/>
      <c r="C2297" s="172"/>
      <c r="D2297" s="171"/>
      <c r="E2297" s="171"/>
    </row>
    <row r="2298" spans="1:5" x14ac:dyDescent="0.25">
      <c r="A2298" s="172"/>
      <c r="B2298" s="172"/>
      <c r="C2298" s="172"/>
      <c r="D2298" s="171"/>
      <c r="E2298" s="171"/>
    </row>
    <row r="2299" spans="1:5" x14ac:dyDescent="0.25">
      <c r="A2299" s="172"/>
      <c r="B2299" s="172"/>
      <c r="C2299" s="172"/>
      <c r="D2299" s="171"/>
      <c r="E2299" s="171"/>
    </row>
    <row r="2300" spans="1:5" x14ac:dyDescent="0.25">
      <c r="A2300" s="172"/>
      <c r="B2300" s="172"/>
      <c r="C2300" s="172"/>
      <c r="D2300" s="171"/>
      <c r="E2300" s="171"/>
    </row>
    <row r="2301" spans="1:5" x14ac:dyDescent="0.25">
      <c r="A2301" s="172"/>
      <c r="B2301" s="172"/>
      <c r="C2301" s="172"/>
      <c r="D2301" s="171"/>
      <c r="E2301" s="171"/>
    </row>
    <row r="2302" spans="1:5" x14ac:dyDescent="0.25">
      <c r="A2302" s="172"/>
      <c r="B2302" s="172"/>
      <c r="C2302" s="172"/>
      <c r="D2302" s="171"/>
      <c r="E2302" s="171"/>
    </row>
    <row r="2303" spans="1:5" x14ac:dyDescent="0.25">
      <c r="A2303" s="172"/>
      <c r="B2303" s="172"/>
      <c r="C2303" s="172"/>
      <c r="D2303" s="171"/>
      <c r="E2303" s="171"/>
    </row>
    <row r="2304" spans="1:5" x14ac:dyDescent="0.25">
      <c r="A2304" s="172"/>
      <c r="B2304" s="172"/>
      <c r="C2304" s="172"/>
      <c r="D2304" s="171"/>
      <c r="E2304" s="171"/>
    </row>
    <row r="2305" spans="1:5" x14ac:dyDescent="0.25">
      <c r="A2305" s="172"/>
      <c r="B2305" s="172"/>
      <c r="C2305" s="172"/>
      <c r="D2305" s="171"/>
      <c r="E2305" s="171"/>
    </row>
    <row r="2306" spans="1:5" x14ac:dyDescent="0.25">
      <c r="A2306" s="172"/>
      <c r="B2306" s="172"/>
      <c r="C2306" s="172"/>
      <c r="D2306" s="171"/>
      <c r="E2306" s="171"/>
    </row>
    <row r="2307" spans="1:5" x14ac:dyDescent="0.25">
      <c r="A2307" s="172"/>
      <c r="B2307" s="172"/>
      <c r="C2307" s="172"/>
      <c r="D2307" s="171"/>
      <c r="E2307" s="171"/>
    </row>
    <row r="2308" spans="1:5" x14ac:dyDescent="0.25">
      <c r="A2308" s="172"/>
      <c r="B2308" s="172"/>
      <c r="C2308" s="172"/>
      <c r="D2308" s="171"/>
      <c r="E2308" s="171"/>
    </row>
    <row r="2309" spans="1:5" x14ac:dyDescent="0.25">
      <c r="A2309" s="172"/>
      <c r="B2309" s="172"/>
      <c r="C2309" s="172"/>
      <c r="D2309" s="171"/>
      <c r="E2309" s="171"/>
    </row>
    <row r="2310" spans="1:5" x14ac:dyDescent="0.25">
      <c r="A2310" s="172"/>
      <c r="B2310" s="172"/>
      <c r="C2310" s="172"/>
      <c r="D2310" s="171"/>
      <c r="E2310" s="171"/>
    </row>
    <row r="2311" spans="1:5" x14ac:dyDescent="0.25">
      <c r="A2311" s="172"/>
      <c r="B2311" s="172"/>
      <c r="C2311" s="172"/>
      <c r="D2311" s="171"/>
      <c r="E2311" s="171"/>
    </row>
    <row r="2312" spans="1:5" x14ac:dyDescent="0.25">
      <c r="A2312" s="172"/>
      <c r="B2312" s="172"/>
      <c r="C2312" s="172"/>
      <c r="D2312" s="171"/>
      <c r="E2312" s="171"/>
    </row>
    <row r="2313" spans="1:5" x14ac:dyDescent="0.25">
      <c r="A2313" s="172"/>
      <c r="B2313" s="172"/>
      <c r="C2313" s="172"/>
      <c r="D2313" s="171"/>
      <c r="E2313" s="171"/>
    </row>
    <row r="2314" spans="1:5" x14ac:dyDescent="0.25">
      <c r="A2314" s="172"/>
      <c r="B2314" s="172"/>
      <c r="C2314" s="172"/>
      <c r="D2314" s="171"/>
      <c r="E2314" s="171"/>
    </row>
    <row r="2315" spans="1:5" x14ac:dyDescent="0.25">
      <c r="A2315" s="172"/>
      <c r="B2315" s="172"/>
      <c r="C2315" s="172"/>
      <c r="D2315" s="171"/>
      <c r="E2315" s="171"/>
    </row>
    <row r="2316" spans="1:5" x14ac:dyDescent="0.25">
      <c r="A2316" s="172"/>
      <c r="B2316" s="172"/>
      <c r="C2316" s="172"/>
      <c r="D2316" s="171"/>
      <c r="E2316" s="171"/>
    </row>
    <row r="2317" spans="1:5" x14ac:dyDescent="0.25">
      <c r="A2317" s="172"/>
      <c r="B2317" s="172"/>
      <c r="C2317" s="172"/>
      <c r="D2317" s="171"/>
      <c r="E2317" s="171"/>
    </row>
    <row r="2318" spans="1:5" x14ac:dyDescent="0.25">
      <c r="A2318" s="172"/>
      <c r="B2318" s="172"/>
      <c r="C2318" s="172"/>
      <c r="D2318" s="171"/>
      <c r="E2318" s="171"/>
    </row>
    <row r="2319" spans="1:5" x14ac:dyDescent="0.25">
      <c r="A2319" s="172"/>
      <c r="B2319" s="172"/>
      <c r="C2319" s="172"/>
      <c r="D2319" s="171"/>
      <c r="E2319" s="171"/>
    </row>
    <row r="2320" spans="1:5" x14ac:dyDescent="0.25">
      <c r="A2320" s="172"/>
      <c r="B2320" s="172"/>
      <c r="C2320" s="172"/>
      <c r="D2320" s="171"/>
      <c r="E2320" s="171"/>
    </row>
    <row r="2321" spans="1:5" x14ac:dyDescent="0.25">
      <c r="A2321" s="172"/>
      <c r="B2321" s="172"/>
      <c r="C2321" s="172"/>
      <c r="D2321" s="171"/>
      <c r="E2321" s="171"/>
    </row>
    <row r="2322" spans="1:5" x14ac:dyDescent="0.25">
      <c r="A2322" s="172"/>
      <c r="B2322" s="172"/>
      <c r="C2322" s="172"/>
      <c r="D2322" s="171"/>
      <c r="E2322" s="171"/>
    </row>
    <row r="2323" spans="1:5" x14ac:dyDescent="0.25">
      <c r="A2323" s="172"/>
      <c r="B2323" s="172"/>
      <c r="C2323" s="172"/>
      <c r="D2323" s="171"/>
      <c r="E2323" s="171"/>
    </row>
    <row r="2324" spans="1:5" x14ac:dyDescent="0.25">
      <c r="A2324" s="172"/>
      <c r="B2324" s="172"/>
      <c r="C2324" s="172"/>
      <c r="D2324" s="171"/>
      <c r="E2324" s="171"/>
    </row>
    <row r="2325" spans="1:5" x14ac:dyDescent="0.25">
      <c r="A2325" s="172"/>
      <c r="B2325" s="172"/>
      <c r="C2325" s="172"/>
      <c r="D2325" s="171"/>
      <c r="E2325" s="171"/>
    </row>
    <row r="2326" spans="1:5" x14ac:dyDescent="0.25">
      <c r="A2326" s="172"/>
      <c r="B2326" s="172"/>
      <c r="C2326" s="172"/>
      <c r="D2326" s="171"/>
      <c r="E2326" s="171"/>
    </row>
    <row r="2327" spans="1:5" x14ac:dyDescent="0.25">
      <c r="A2327" s="172"/>
      <c r="B2327" s="172"/>
      <c r="C2327" s="172"/>
      <c r="D2327" s="171"/>
      <c r="E2327" s="171"/>
    </row>
    <row r="2328" spans="1:5" x14ac:dyDescent="0.25">
      <c r="A2328" s="172"/>
      <c r="B2328" s="172"/>
      <c r="C2328" s="172"/>
      <c r="D2328" s="171"/>
      <c r="E2328" s="171"/>
    </row>
    <row r="2329" spans="1:5" x14ac:dyDescent="0.25">
      <c r="A2329" s="172"/>
      <c r="B2329" s="172"/>
      <c r="C2329" s="172"/>
      <c r="D2329" s="171"/>
      <c r="E2329" s="171"/>
    </row>
    <row r="2330" spans="1:5" x14ac:dyDescent="0.25">
      <c r="A2330" s="172"/>
      <c r="B2330" s="172"/>
      <c r="C2330" s="172"/>
      <c r="D2330" s="171"/>
      <c r="E2330" s="171"/>
    </row>
    <row r="2331" spans="1:5" x14ac:dyDescent="0.25">
      <c r="A2331" s="172"/>
      <c r="B2331" s="172"/>
      <c r="C2331" s="172"/>
      <c r="D2331" s="171"/>
      <c r="E2331" s="171"/>
    </row>
    <row r="2332" spans="1:5" x14ac:dyDescent="0.25">
      <c r="A2332" s="172"/>
      <c r="B2332" s="172"/>
      <c r="C2332" s="172"/>
      <c r="D2332" s="171"/>
      <c r="E2332" s="171"/>
    </row>
    <row r="2333" spans="1:5" x14ac:dyDescent="0.25">
      <c r="A2333" s="172"/>
      <c r="B2333" s="172"/>
      <c r="C2333" s="172"/>
      <c r="D2333" s="171"/>
      <c r="E2333" s="171"/>
    </row>
    <row r="2334" spans="1:5" x14ac:dyDescent="0.25">
      <c r="A2334" s="172"/>
      <c r="B2334" s="172"/>
      <c r="C2334" s="172"/>
      <c r="D2334" s="171"/>
      <c r="E2334" s="171"/>
    </row>
    <row r="2335" spans="1:5" x14ac:dyDescent="0.25">
      <c r="A2335" s="172"/>
      <c r="B2335" s="172"/>
      <c r="C2335" s="172"/>
      <c r="D2335" s="171"/>
      <c r="E2335" s="171"/>
    </row>
    <row r="2336" spans="1:5" x14ac:dyDescent="0.25">
      <c r="A2336" s="172"/>
      <c r="B2336" s="172"/>
      <c r="C2336" s="172"/>
      <c r="D2336" s="171"/>
      <c r="E2336" s="171"/>
    </row>
    <row r="2337" spans="1:5" x14ac:dyDescent="0.25">
      <c r="A2337" s="172"/>
      <c r="B2337" s="172"/>
      <c r="C2337" s="172"/>
      <c r="D2337" s="171"/>
      <c r="E2337" s="171"/>
    </row>
    <row r="2338" spans="1:5" x14ac:dyDescent="0.25">
      <c r="A2338" s="172"/>
      <c r="B2338" s="172"/>
      <c r="C2338" s="172"/>
      <c r="D2338" s="171"/>
      <c r="E2338" s="171"/>
    </row>
    <row r="2339" spans="1:5" x14ac:dyDescent="0.25">
      <c r="A2339" s="172"/>
      <c r="B2339" s="172"/>
      <c r="C2339" s="172"/>
      <c r="D2339" s="171"/>
      <c r="E2339" s="171"/>
    </row>
    <row r="2340" spans="1:5" x14ac:dyDescent="0.25">
      <c r="A2340" s="172"/>
      <c r="B2340" s="172"/>
      <c r="C2340" s="172"/>
      <c r="D2340" s="171"/>
      <c r="E2340" s="171"/>
    </row>
    <row r="2341" spans="1:5" x14ac:dyDescent="0.25">
      <c r="A2341" s="172"/>
      <c r="B2341" s="172"/>
      <c r="C2341" s="172"/>
      <c r="D2341" s="171"/>
      <c r="E2341" s="171"/>
    </row>
    <row r="2342" spans="1:5" x14ac:dyDescent="0.25">
      <c r="A2342" s="172"/>
      <c r="B2342" s="172"/>
      <c r="C2342" s="172"/>
      <c r="D2342" s="171"/>
      <c r="E2342" s="171"/>
    </row>
    <row r="2343" spans="1:5" x14ac:dyDescent="0.25">
      <c r="A2343" s="172"/>
      <c r="B2343" s="172"/>
      <c r="C2343" s="172"/>
      <c r="D2343" s="171"/>
      <c r="E2343" s="171"/>
    </row>
    <row r="2344" spans="1:5" x14ac:dyDescent="0.25">
      <c r="A2344" s="172"/>
      <c r="B2344" s="172"/>
      <c r="C2344" s="172"/>
      <c r="D2344" s="171"/>
      <c r="E2344" s="171"/>
    </row>
    <row r="2345" spans="1:5" x14ac:dyDescent="0.25">
      <c r="A2345" s="172"/>
      <c r="B2345" s="172"/>
      <c r="C2345" s="172"/>
      <c r="D2345" s="171"/>
      <c r="E2345" s="171"/>
    </row>
    <row r="2346" spans="1:5" x14ac:dyDescent="0.25">
      <c r="A2346" s="172"/>
      <c r="B2346" s="172"/>
      <c r="C2346" s="172"/>
      <c r="D2346" s="171"/>
      <c r="E2346" s="171"/>
    </row>
    <row r="2347" spans="1:5" x14ac:dyDescent="0.25">
      <c r="A2347" s="172"/>
      <c r="B2347" s="172"/>
      <c r="C2347" s="172"/>
      <c r="D2347" s="171"/>
      <c r="E2347" s="171"/>
    </row>
    <row r="2348" spans="1:5" x14ac:dyDescent="0.25">
      <c r="A2348" s="172"/>
      <c r="B2348" s="172"/>
      <c r="C2348" s="172"/>
      <c r="D2348" s="171"/>
      <c r="E2348" s="171"/>
    </row>
    <row r="2349" spans="1:5" x14ac:dyDescent="0.25">
      <c r="A2349" s="172"/>
      <c r="B2349" s="172"/>
      <c r="C2349" s="172"/>
      <c r="D2349" s="171"/>
      <c r="E2349" s="171"/>
    </row>
    <row r="2350" spans="1:5" x14ac:dyDescent="0.25">
      <c r="A2350" s="172"/>
      <c r="B2350" s="172"/>
      <c r="C2350" s="172"/>
      <c r="D2350" s="171"/>
      <c r="E2350" s="171"/>
    </row>
    <row r="2351" spans="1:5" x14ac:dyDescent="0.25">
      <c r="A2351" s="172"/>
      <c r="B2351" s="172"/>
      <c r="C2351" s="172"/>
      <c r="D2351" s="171"/>
      <c r="E2351" s="171"/>
    </row>
    <row r="2352" spans="1:5" x14ac:dyDescent="0.25">
      <c r="A2352" s="172"/>
      <c r="B2352" s="172"/>
      <c r="C2352" s="172"/>
      <c r="D2352" s="171"/>
      <c r="E2352" s="171"/>
    </row>
    <row r="2353" spans="1:5" x14ac:dyDescent="0.25">
      <c r="A2353" s="172"/>
      <c r="B2353" s="172"/>
      <c r="C2353" s="172"/>
      <c r="D2353" s="171"/>
      <c r="E2353" s="171"/>
    </row>
    <row r="2354" spans="1:5" x14ac:dyDescent="0.25">
      <c r="A2354" s="172"/>
      <c r="B2354" s="172"/>
      <c r="C2354" s="172"/>
      <c r="D2354" s="171"/>
      <c r="E2354" s="171"/>
    </row>
    <row r="2355" spans="1:5" x14ac:dyDescent="0.25">
      <c r="A2355" s="172"/>
      <c r="B2355" s="172"/>
      <c r="C2355" s="172"/>
      <c r="D2355" s="171"/>
      <c r="E2355" s="171"/>
    </row>
    <row r="2356" spans="1:5" x14ac:dyDescent="0.25">
      <c r="A2356" s="172"/>
      <c r="B2356" s="172"/>
      <c r="C2356" s="172"/>
      <c r="D2356" s="171"/>
      <c r="E2356" s="171"/>
    </row>
    <row r="2357" spans="1:5" x14ac:dyDescent="0.25">
      <c r="A2357" s="172"/>
      <c r="B2357" s="172"/>
      <c r="C2357" s="172"/>
      <c r="D2357" s="171"/>
      <c r="E2357" s="171"/>
    </row>
    <row r="2358" spans="1:5" x14ac:dyDescent="0.25">
      <c r="A2358" s="172"/>
      <c r="B2358" s="172"/>
      <c r="C2358" s="172"/>
      <c r="D2358" s="171"/>
      <c r="E2358" s="171"/>
    </row>
    <row r="2359" spans="1:5" x14ac:dyDescent="0.25">
      <c r="A2359" s="172"/>
      <c r="B2359" s="172"/>
      <c r="C2359" s="172"/>
      <c r="D2359" s="171"/>
      <c r="E2359" s="171"/>
    </row>
    <row r="2360" spans="1:5" x14ac:dyDescent="0.25">
      <c r="A2360" s="172"/>
      <c r="B2360" s="172"/>
      <c r="C2360" s="172"/>
      <c r="D2360" s="171"/>
      <c r="E2360" s="171"/>
    </row>
    <row r="2361" spans="1:5" x14ac:dyDescent="0.25">
      <c r="A2361" s="172"/>
      <c r="B2361" s="172"/>
      <c r="C2361" s="172"/>
      <c r="D2361" s="171"/>
      <c r="E2361" s="171"/>
    </row>
    <row r="2362" spans="1:5" x14ac:dyDescent="0.25">
      <c r="A2362" s="172"/>
      <c r="B2362" s="172"/>
      <c r="C2362" s="172"/>
      <c r="D2362" s="171"/>
      <c r="E2362" s="171"/>
    </row>
    <row r="2363" spans="1:5" x14ac:dyDescent="0.25">
      <c r="A2363" s="172"/>
      <c r="B2363" s="172"/>
      <c r="C2363" s="172"/>
      <c r="D2363" s="171"/>
      <c r="E2363" s="171"/>
    </row>
    <row r="2364" spans="1:5" x14ac:dyDescent="0.25">
      <c r="A2364" s="172"/>
      <c r="B2364" s="172"/>
      <c r="C2364" s="172"/>
      <c r="D2364" s="171"/>
      <c r="E2364" s="171"/>
    </row>
    <row r="2365" spans="1:5" x14ac:dyDescent="0.25">
      <c r="A2365" s="172"/>
      <c r="B2365" s="172"/>
      <c r="C2365" s="172"/>
      <c r="D2365" s="171"/>
      <c r="E2365" s="171"/>
    </row>
    <row r="2366" spans="1:5" x14ac:dyDescent="0.25">
      <c r="A2366" s="172"/>
      <c r="B2366" s="172"/>
      <c r="C2366" s="172"/>
      <c r="D2366" s="171"/>
      <c r="E2366" s="171"/>
    </row>
    <row r="2367" spans="1:5" x14ac:dyDescent="0.25">
      <c r="A2367" s="172"/>
      <c r="B2367" s="172"/>
      <c r="C2367" s="172"/>
      <c r="D2367" s="171"/>
      <c r="E2367" s="171"/>
    </row>
    <row r="2368" spans="1:5" x14ac:dyDescent="0.25">
      <c r="A2368" s="172"/>
      <c r="B2368" s="172"/>
      <c r="C2368" s="172"/>
      <c r="D2368" s="171"/>
      <c r="E2368" s="171"/>
    </row>
    <row r="2369" spans="1:5" x14ac:dyDescent="0.25">
      <c r="A2369" s="172"/>
      <c r="B2369" s="172"/>
      <c r="C2369" s="172"/>
      <c r="D2369" s="171"/>
      <c r="E2369" s="171"/>
    </row>
    <row r="2370" spans="1:5" x14ac:dyDescent="0.25">
      <c r="A2370" s="172"/>
      <c r="B2370" s="172"/>
      <c r="C2370" s="172"/>
      <c r="D2370" s="171"/>
      <c r="E2370" s="171"/>
    </row>
    <row r="2371" spans="1:5" x14ac:dyDescent="0.25">
      <c r="A2371" s="172"/>
      <c r="B2371" s="172"/>
      <c r="C2371" s="172"/>
      <c r="D2371" s="171"/>
      <c r="E2371" s="171"/>
    </row>
    <row r="2372" spans="1:5" x14ac:dyDescent="0.25">
      <c r="A2372" s="172"/>
      <c r="B2372" s="172"/>
      <c r="C2372" s="172"/>
      <c r="D2372" s="171"/>
      <c r="E2372" s="171"/>
    </row>
    <row r="2373" spans="1:5" x14ac:dyDescent="0.25">
      <c r="A2373" s="172"/>
      <c r="B2373" s="172"/>
      <c r="C2373" s="172"/>
      <c r="D2373" s="171"/>
      <c r="E2373" s="171"/>
    </row>
    <row r="2374" spans="1:5" x14ac:dyDescent="0.25">
      <c r="A2374" s="172"/>
      <c r="B2374" s="172"/>
      <c r="C2374" s="172"/>
      <c r="D2374" s="171"/>
      <c r="E2374" s="171"/>
    </row>
    <row r="2375" spans="1:5" x14ac:dyDescent="0.25">
      <c r="A2375" s="172"/>
      <c r="B2375" s="172"/>
      <c r="C2375" s="172"/>
      <c r="D2375" s="171"/>
      <c r="E2375" s="171"/>
    </row>
    <row r="2376" spans="1:5" x14ac:dyDescent="0.25">
      <c r="A2376" s="172"/>
      <c r="B2376" s="172"/>
      <c r="C2376" s="172"/>
      <c r="D2376" s="171"/>
      <c r="E2376" s="171"/>
    </row>
    <row r="2377" spans="1:5" x14ac:dyDescent="0.25">
      <c r="A2377" s="172"/>
      <c r="B2377" s="172"/>
      <c r="C2377" s="172"/>
      <c r="D2377" s="171"/>
      <c r="E2377" s="171"/>
    </row>
    <row r="2378" spans="1:5" x14ac:dyDescent="0.25">
      <c r="A2378" s="172"/>
      <c r="B2378" s="172"/>
      <c r="C2378" s="172"/>
      <c r="D2378" s="171"/>
      <c r="E2378" s="171"/>
    </row>
    <row r="2379" spans="1:5" x14ac:dyDescent="0.25">
      <c r="A2379" s="172"/>
      <c r="B2379" s="172"/>
      <c r="C2379" s="172"/>
      <c r="D2379" s="171"/>
      <c r="E2379" s="171"/>
    </row>
    <row r="2380" spans="1:5" x14ac:dyDescent="0.25">
      <c r="A2380" s="172"/>
      <c r="B2380" s="172"/>
      <c r="C2380" s="172"/>
      <c r="D2380" s="171"/>
      <c r="E2380" s="171"/>
    </row>
    <row r="2381" spans="1:5" x14ac:dyDescent="0.25">
      <c r="A2381" s="172"/>
      <c r="B2381" s="172"/>
      <c r="C2381" s="172"/>
      <c r="D2381" s="171"/>
      <c r="E2381" s="171"/>
    </row>
    <row r="2382" spans="1:5" x14ac:dyDescent="0.25">
      <c r="A2382" s="172"/>
      <c r="B2382" s="172"/>
      <c r="C2382" s="172"/>
      <c r="D2382" s="171"/>
      <c r="E2382" s="171"/>
    </row>
    <row r="2383" spans="1:5" x14ac:dyDescent="0.25">
      <c r="A2383" s="172"/>
      <c r="B2383" s="172"/>
      <c r="C2383" s="172"/>
      <c r="D2383" s="171"/>
      <c r="E2383" s="171"/>
    </row>
    <row r="2384" spans="1:5" x14ac:dyDescent="0.25">
      <c r="A2384" s="172"/>
      <c r="B2384" s="172"/>
      <c r="C2384" s="172"/>
      <c r="D2384" s="171"/>
      <c r="E2384" s="171"/>
    </row>
    <row r="2385" spans="1:5" x14ac:dyDescent="0.25">
      <c r="A2385" s="172"/>
      <c r="B2385" s="172"/>
      <c r="C2385" s="172"/>
      <c r="D2385" s="171"/>
      <c r="E2385" s="171"/>
    </row>
    <row r="2386" spans="1:5" x14ac:dyDescent="0.25">
      <c r="A2386" s="172"/>
      <c r="B2386" s="172"/>
      <c r="C2386" s="172"/>
      <c r="D2386" s="171"/>
      <c r="E2386" s="171"/>
    </row>
    <row r="2387" spans="1:5" x14ac:dyDescent="0.25">
      <c r="A2387" s="172"/>
      <c r="B2387" s="172"/>
      <c r="C2387" s="172"/>
      <c r="D2387" s="171"/>
      <c r="E2387" s="171"/>
    </row>
    <row r="2388" spans="1:5" x14ac:dyDescent="0.25">
      <c r="A2388" s="172"/>
      <c r="B2388" s="172"/>
      <c r="C2388" s="172"/>
      <c r="D2388" s="171"/>
      <c r="E2388" s="171"/>
    </row>
    <row r="2389" spans="1:5" x14ac:dyDescent="0.25">
      <c r="A2389" s="172"/>
      <c r="B2389" s="172"/>
      <c r="C2389" s="172"/>
      <c r="D2389" s="171"/>
      <c r="E2389" s="171"/>
    </row>
    <row r="2390" spans="1:5" x14ac:dyDescent="0.25">
      <c r="A2390" s="172"/>
      <c r="B2390" s="172"/>
      <c r="C2390" s="172"/>
      <c r="D2390" s="171"/>
      <c r="E2390" s="171"/>
    </row>
    <row r="2391" spans="1:5" x14ac:dyDescent="0.25">
      <c r="A2391" s="172"/>
      <c r="B2391" s="172"/>
      <c r="C2391" s="172"/>
      <c r="D2391" s="171"/>
      <c r="E2391" s="171"/>
    </row>
    <row r="2392" spans="1:5" x14ac:dyDescent="0.25">
      <c r="A2392" s="172"/>
      <c r="B2392" s="172"/>
      <c r="C2392" s="172"/>
      <c r="D2392" s="171"/>
      <c r="E2392" s="171"/>
    </row>
    <row r="2393" spans="1:5" x14ac:dyDescent="0.25">
      <c r="A2393" s="172"/>
      <c r="B2393" s="172"/>
      <c r="C2393" s="172"/>
      <c r="D2393" s="171"/>
      <c r="E2393" s="171"/>
    </row>
    <row r="2394" spans="1:5" x14ac:dyDescent="0.25">
      <c r="A2394" s="172"/>
      <c r="B2394" s="172"/>
      <c r="C2394" s="172"/>
      <c r="D2394" s="171"/>
      <c r="E2394" s="171"/>
    </row>
    <row r="2395" spans="1:5" x14ac:dyDescent="0.25">
      <c r="A2395" s="172"/>
      <c r="B2395" s="172"/>
      <c r="C2395" s="172"/>
      <c r="D2395" s="171"/>
      <c r="E2395" s="171"/>
    </row>
    <row r="2396" spans="1:5" x14ac:dyDescent="0.25">
      <c r="A2396" s="172"/>
      <c r="B2396" s="172"/>
      <c r="C2396" s="172"/>
      <c r="D2396" s="171"/>
      <c r="E2396" s="171"/>
    </row>
    <row r="2397" spans="1:5" x14ac:dyDescent="0.25">
      <c r="A2397" s="172"/>
      <c r="B2397" s="172"/>
      <c r="C2397" s="172"/>
      <c r="D2397" s="171"/>
      <c r="E2397" s="171"/>
    </row>
    <row r="2398" spans="1:5" x14ac:dyDescent="0.25">
      <c r="A2398" s="172"/>
      <c r="B2398" s="172"/>
      <c r="C2398" s="172"/>
      <c r="D2398" s="171"/>
      <c r="E2398" s="171"/>
    </row>
    <row r="2399" spans="1:5" x14ac:dyDescent="0.25">
      <c r="A2399" s="172"/>
      <c r="B2399" s="172"/>
      <c r="C2399" s="172"/>
      <c r="D2399" s="171"/>
      <c r="E2399" s="171"/>
    </row>
    <row r="2400" spans="1:5" x14ac:dyDescent="0.25">
      <c r="A2400" s="172"/>
      <c r="B2400" s="172"/>
      <c r="C2400" s="172"/>
      <c r="D2400" s="171"/>
      <c r="E2400" s="171"/>
    </row>
    <row r="2401" spans="1:5" x14ac:dyDescent="0.25">
      <c r="A2401" s="172"/>
      <c r="B2401" s="172"/>
      <c r="C2401" s="172"/>
      <c r="D2401" s="171"/>
      <c r="E2401" s="171"/>
    </row>
    <row r="2402" spans="1:5" x14ac:dyDescent="0.25">
      <c r="A2402" s="172"/>
      <c r="B2402" s="172"/>
      <c r="C2402" s="172"/>
      <c r="D2402" s="171"/>
      <c r="E2402" s="171"/>
    </row>
    <row r="2403" spans="1:5" x14ac:dyDescent="0.25">
      <c r="A2403" s="172"/>
      <c r="B2403" s="172"/>
      <c r="C2403" s="172"/>
      <c r="D2403" s="171"/>
      <c r="E2403" s="171"/>
    </row>
    <row r="2404" spans="1:5" x14ac:dyDescent="0.25">
      <c r="A2404" s="172"/>
      <c r="B2404" s="172"/>
      <c r="C2404" s="172"/>
      <c r="D2404" s="171"/>
      <c r="E2404" s="171"/>
    </row>
    <row r="2405" spans="1:5" x14ac:dyDescent="0.25">
      <c r="A2405" s="172"/>
      <c r="B2405" s="172"/>
      <c r="C2405" s="172"/>
      <c r="D2405" s="171"/>
      <c r="E2405" s="171"/>
    </row>
    <row r="2406" spans="1:5" x14ac:dyDescent="0.25">
      <c r="A2406" s="172"/>
      <c r="B2406" s="172"/>
      <c r="C2406" s="172"/>
      <c r="D2406" s="171"/>
      <c r="E2406" s="171"/>
    </row>
    <row r="2407" spans="1:5" x14ac:dyDescent="0.25">
      <c r="A2407" s="172"/>
      <c r="B2407" s="172"/>
      <c r="C2407" s="172"/>
      <c r="D2407" s="171"/>
      <c r="E2407" s="171"/>
    </row>
    <row r="2408" spans="1:5" x14ac:dyDescent="0.25">
      <c r="A2408" s="172"/>
      <c r="B2408" s="172"/>
      <c r="C2408" s="172"/>
      <c r="D2408" s="171"/>
      <c r="E2408" s="171"/>
    </row>
    <row r="2409" spans="1:5" x14ac:dyDescent="0.25">
      <c r="A2409" s="172"/>
      <c r="B2409" s="172"/>
      <c r="C2409" s="172"/>
      <c r="D2409" s="171"/>
      <c r="E2409" s="171"/>
    </row>
    <row r="2410" spans="1:5" x14ac:dyDescent="0.25">
      <c r="A2410" s="172"/>
      <c r="B2410" s="172"/>
      <c r="C2410" s="172"/>
      <c r="D2410" s="171"/>
      <c r="E2410" s="171"/>
    </row>
    <row r="2411" spans="1:5" x14ac:dyDescent="0.25">
      <c r="A2411" s="172"/>
      <c r="B2411" s="172"/>
      <c r="C2411" s="172"/>
      <c r="D2411" s="171"/>
      <c r="E2411" s="171"/>
    </row>
    <row r="2412" spans="1:5" x14ac:dyDescent="0.25">
      <c r="A2412" s="172"/>
      <c r="B2412" s="172"/>
      <c r="C2412" s="172"/>
      <c r="D2412" s="171"/>
      <c r="E2412" s="171"/>
    </row>
    <row r="2413" spans="1:5" x14ac:dyDescent="0.25">
      <c r="A2413" s="172"/>
      <c r="B2413" s="172"/>
      <c r="C2413" s="172"/>
      <c r="D2413" s="171"/>
      <c r="E2413" s="171"/>
    </row>
    <row r="2414" spans="1:5" x14ac:dyDescent="0.25">
      <c r="A2414" s="172"/>
      <c r="B2414" s="172"/>
      <c r="C2414" s="172"/>
      <c r="D2414" s="171"/>
      <c r="E2414" s="171"/>
    </row>
    <row r="2415" spans="1:5" x14ac:dyDescent="0.25">
      <c r="A2415" s="172"/>
      <c r="B2415" s="172"/>
      <c r="C2415" s="172"/>
      <c r="D2415" s="171"/>
      <c r="E2415" s="171"/>
    </row>
    <row r="2416" spans="1:5" x14ac:dyDescent="0.25">
      <c r="A2416" s="172"/>
      <c r="B2416" s="172"/>
      <c r="C2416" s="172"/>
      <c r="D2416" s="171"/>
      <c r="E2416" s="171"/>
    </row>
    <row r="2417" spans="1:5" x14ac:dyDescent="0.25">
      <c r="A2417" s="172"/>
      <c r="B2417" s="172"/>
      <c r="C2417" s="172"/>
      <c r="D2417" s="171"/>
      <c r="E2417" s="171"/>
    </row>
    <row r="2418" spans="1:5" x14ac:dyDescent="0.25">
      <c r="A2418" s="172"/>
      <c r="B2418" s="172"/>
      <c r="C2418" s="172"/>
      <c r="D2418" s="171"/>
      <c r="E2418" s="171"/>
    </row>
    <row r="2419" spans="1:5" x14ac:dyDescent="0.25">
      <c r="A2419" s="172"/>
      <c r="B2419" s="172"/>
      <c r="C2419" s="172"/>
      <c r="D2419" s="171"/>
      <c r="E2419" s="171"/>
    </row>
    <row r="2420" spans="1:5" x14ac:dyDescent="0.25">
      <c r="A2420" s="172"/>
      <c r="B2420" s="172"/>
      <c r="C2420" s="172"/>
      <c r="D2420" s="171"/>
      <c r="E2420" s="171"/>
    </row>
    <row r="2421" spans="1:5" x14ac:dyDescent="0.25">
      <c r="A2421" s="172"/>
      <c r="B2421" s="172"/>
      <c r="C2421" s="172"/>
      <c r="D2421" s="171"/>
      <c r="E2421" s="171"/>
    </row>
    <row r="2422" spans="1:5" x14ac:dyDescent="0.25">
      <c r="A2422" s="172"/>
      <c r="B2422" s="172"/>
      <c r="C2422" s="172"/>
      <c r="D2422" s="171"/>
      <c r="E2422" s="171"/>
    </row>
    <row r="2423" spans="1:5" x14ac:dyDescent="0.25">
      <c r="A2423" s="172"/>
      <c r="B2423" s="172"/>
      <c r="C2423" s="172"/>
      <c r="D2423" s="171"/>
      <c r="E2423" s="171"/>
    </row>
    <row r="2424" spans="1:5" x14ac:dyDescent="0.25">
      <c r="A2424" s="172"/>
      <c r="B2424" s="172"/>
      <c r="C2424" s="172"/>
      <c r="D2424" s="171"/>
      <c r="E2424" s="171"/>
    </row>
    <row r="2425" spans="1:5" x14ac:dyDescent="0.25">
      <c r="A2425" s="172"/>
      <c r="B2425" s="172"/>
      <c r="C2425" s="172"/>
      <c r="D2425" s="171"/>
      <c r="E2425" s="171"/>
    </row>
    <row r="2426" spans="1:5" x14ac:dyDescent="0.25">
      <c r="A2426" s="172"/>
      <c r="B2426" s="172"/>
      <c r="C2426" s="172"/>
      <c r="D2426" s="171"/>
      <c r="E2426" s="171"/>
    </row>
    <row r="2427" spans="1:5" x14ac:dyDescent="0.25">
      <c r="A2427" s="172"/>
      <c r="B2427" s="172"/>
      <c r="C2427" s="172"/>
      <c r="D2427" s="171"/>
      <c r="E2427" s="171"/>
    </row>
    <row r="2428" spans="1:5" x14ac:dyDescent="0.25">
      <c r="A2428" s="172"/>
      <c r="B2428" s="172"/>
      <c r="C2428" s="172"/>
      <c r="D2428" s="171"/>
      <c r="E2428" s="171"/>
    </row>
    <row r="2429" spans="1:5" x14ac:dyDescent="0.25">
      <c r="A2429" s="172"/>
      <c r="B2429" s="172"/>
      <c r="C2429" s="172"/>
      <c r="D2429" s="171"/>
      <c r="E2429" s="171"/>
    </row>
    <row r="2430" spans="1:5" x14ac:dyDescent="0.25">
      <c r="A2430" s="172"/>
      <c r="B2430" s="172"/>
      <c r="C2430" s="172"/>
      <c r="D2430" s="171"/>
      <c r="E2430" s="171"/>
    </row>
    <row r="2431" spans="1:5" x14ac:dyDescent="0.25">
      <c r="A2431" s="172"/>
      <c r="B2431" s="172"/>
      <c r="C2431" s="172"/>
      <c r="D2431" s="171"/>
      <c r="E2431" s="171"/>
    </row>
    <row r="2432" spans="1:5" x14ac:dyDescent="0.25">
      <c r="A2432" s="172"/>
      <c r="B2432" s="172"/>
      <c r="C2432" s="172"/>
      <c r="D2432" s="171"/>
      <c r="E2432" s="171"/>
    </row>
    <row r="2433" spans="1:5" x14ac:dyDescent="0.25">
      <c r="A2433" s="172"/>
      <c r="B2433" s="172"/>
      <c r="C2433" s="172"/>
      <c r="D2433" s="171"/>
      <c r="E2433" s="171"/>
    </row>
    <row r="2434" spans="1:5" x14ac:dyDescent="0.25">
      <c r="A2434" s="172"/>
      <c r="B2434" s="172"/>
      <c r="C2434" s="172"/>
      <c r="D2434" s="171"/>
      <c r="E2434" s="171"/>
    </row>
    <row r="2435" spans="1:5" x14ac:dyDescent="0.25">
      <c r="A2435" s="172"/>
      <c r="B2435" s="172"/>
      <c r="C2435" s="172"/>
      <c r="D2435" s="171"/>
      <c r="E2435" s="171"/>
    </row>
    <row r="2436" spans="1:5" x14ac:dyDescent="0.25">
      <c r="A2436" s="172"/>
      <c r="B2436" s="172"/>
      <c r="C2436" s="172"/>
      <c r="D2436" s="171"/>
      <c r="E2436" s="171"/>
    </row>
    <row r="2437" spans="1:5" x14ac:dyDescent="0.25">
      <c r="A2437" s="172"/>
      <c r="B2437" s="172"/>
      <c r="C2437" s="172"/>
      <c r="D2437" s="171"/>
      <c r="E2437" s="171"/>
    </row>
    <row r="2438" spans="1:5" x14ac:dyDescent="0.25">
      <c r="A2438" s="172"/>
      <c r="B2438" s="172"/>
      <c r="C2438" s="172"/>
      <c r="D2438" s="171"/>
      <c r="E2438" s="171"/>
    </row>
    <row r="2439" spans="1:5" x14ac:dyDescent="0.25">
      <c r="A2439" s="172"/>
      <c r="B2439" s="172"/>
      <c r="C2439" s="172"/>
      <c r="D2439" s="171"/>
      <c r="E2439" s="171"/>
    </row>
    <row r="2440" spans="1:5" x14ac:dyDescent="0.25">
      <c r="A2440" s="172"/>
      <c r="B2440" s="172"/>
      <c r="C2440" s="172"/>
      <c r="D2440" s="171"/>
      <c r="E2440" s="171"/>
    </row>
    <row r="2441" spans="1:5" x14ac:dyDescent="0.25">
      <c r="A2441" s="172"/>
      <c r="B2441" s="172"/>
      <c r="C2441" s="172"/>
      <c r="D2441" s="171"/>
      <c r="E2441" s="171"/>
    </row>
    <row r="2442" spans="1:5" x14ac:dyDescent="0.25">
      <c r="A2442" s="172"/>
      <c r="B2442" s="172"/>
      <c r="C2442" s="172"/>
      <c r="D2442" s="171"/>
      <c r="E2442" s="171"/>
    </row>
    <row r="2443" spans="1:5" x14ac:dyDescent="0.25">
      <c r="A2443" s="172"/>
      <c r="B2443" s="172"/>
      <c r="C2443" s="172"/>
      <c r="D2443" s="171"/>
      <c r="E2443" s="171"/>
    </row>
    <row r="2444" spans="1:5" x14ac:dyDescent="0.25">
      <c r="A2444" s="172"/>
      <c r="B2444" s="172"/>
      <c r="C2444" s="172"/>
      <c r="D2444" s="171"/>
      <c r="E2444" s="171"/>
    </row>
    <row r="2445" spans="1:5" x14ac:dyDescent="0.25">
      <c r="A2445" s="172"/>
      <c r="B2445" s="172"/>
      <c r="C2445" s="172"/>
      <c r="D2445" s="171"/>
      <c r="E2445" s="171"/>
    </row>
    <row r="2446" spans="1:5" x14ac:dyDescent="0.25">
      <c r="A2446" s="172"/>
      <c r="B2446" s="172"/>
      <c r="C2446" s="172"/>
      <c r="D2446" s="171"/>
      <c r="E2446" s="171"/>
    </row>
    <row r="2447" spans="1:5" x14ac:dyDescent="0.25">
      <c r="A2447" s="172"/>
      <c r="B2447" s="172"/>
      <c r="C2447" s="172"/>
      <c r="D2447" s="171"/>
      <c r="E2447" s="171"/>
    </row>
    <row r="2448" spans="1:5" x14ac:dyDescent="0.25">
      <c r="A2448" s="172"/>
      <c r="B2448" s="172"/>
      <c r="C2448" s="172"/>
      <c r="D2448" s="171"/>
      <c r="E2448" s="171"/>
    </row>
    <row r="2449" spans="1:5" x14ac:dyDescent="0.25">
      <c r="A2449" s="172"/>
      <c r="B2449" s="172"/>
      <c r="C2449" s="172"/>
      <c r="D2449" s="171"/>
      <c r="E2449" s="171"/>
    </row>
    <row r="2450" spans="1:5" x14ac:dyDescent="0.25">
      <c r="A2450" s="172"/>
      <c r="B2450" s="172"/>
      <c r="C2450" s="172"/>
      <c r="D2450" s="171"/>
      <c r="E2450" s="171"/>
    </row>
    <row r="2451" spans="1:5" x14ac:dyDescent="0.25">
      <c r="A2451" s="172"/>
      <c r="B2451" s="172"/>
      <c r="C2451" s="172"/>
      <c r="D2451" s="171"/>
      <c r="E2451" s="171"/>
    </row>
    <row r="2452" spans="1:5" x14ac:dyDescent="0.25">
      <c r="A2452" s="172"/>
      <c r="B2452" s="172"/>
      <c r="C2452" s="172"/>
      <c r="D2452" s="171"/>
      <c r="E2452" s="171"/>
    </row>
    <row r="2453" spans="1:5" x14ac:dyDescent="0.25">
      <c r="A2453" s="172"/>
      <c r="B2453" s="172"/>
      <c r="C2453" s="172"/>
      <c r="D2453" s="171"/>
      <c r="E2453" s="171"/>
    </row>
    <row r="2454" spans="1:5" x14ac:dyDescent="0.25">
      <c r="A2454" s="172"/>
      <c r="B2454" s="172"/>
      <c r="C2454" s="172"/>
      <c r="D2454" s="171"/>
      <c r="E2454" s="171"/>
    </row>
    <row r="2455" spans="1:5" x14ac:dyDescent="0.25">
      <c r="A2455" s="172"/>
      <c r="B2455" s="172"/>
      <c r="C2455" s="172"/>
      <c r="D2455" s="171"/>
      <c r="E2455" s="171"/>
    </row>
    <row r="2456" spans="1:5" x14ac:dyDescent="0.25">
      <c r="A2456" s="172"/>
      <c r="B2456" s="172"/>
      <c r="C2456" s="172"/>
      <c r="D2456" s="171"/>
      <c r="E2456" s="171"/>
    </row>
    <row r="2457" spans="1:5" x14ac:dyDescent="0.25">
      <c r="A2457" s="172"/>
      <c r="B2457" s="172"/>
      <c r="C2457" s="172"/>
      <c r="D2457" s="171"/>
      <c r="E2457" s="171"/>
    </row>
    <row r="2458" spans="1:5" x14ac:dyDescent="0.25">
      <c r="A2458" s="172"/>
      <c r="B2458" s="172"/>
      <c r="C2458" s="172"/>
      <c r="D2458" s="171"/>
      <c r="E2458" s="171"/>
    </row>
    <row r="2459" spans="1:5" x14ac:dyDescent="0.25">
      <c r="A2459" s="172"/>
      <c r="B2459" s="172"/>
      <c r="C2459" s="172"/>
      <c r="D2459" s="171"/>
      <c r="E2459" s="171"/>
    </row>
    <row r="2460" spans="1:5" x14ac:dyDescent="0.25">
      <c r="A2460" s="172"/>
      <c r="B2460" s="172"/>
      <c r="C2460" s="172"/>
      <c r="D2460" s="171"/>
      <c r="E2460" s="171"/>
    </row>
    <row r="2461" spans="1:5" x14ac:dyDescent="0.25">
      <c r="A2461" s="172"/>
      <c r="B2461" s="172"/>
      <c r="C2461" s="172"/>
      <c r="D2461" s="171"/>
      <c r="E2461" s="171"/>
    </row>
    <row r="2462" spans="1:5" x14ac:dyDescent="0.25">
      <c r="A2462" s="172"/>
      <c r="B2462" s="172"/>
      <c r="C2462" s="172"/>
      <c r="D2462" s="171"/>
      <c r="E2462" s="171"/>
    </row>
    <row r="2463" spans="1:5" x14ac:dyDescent="0.25">
      <c r="A2463" s="172"/>
      <c r="B2463" s="172"/>
      <c r="C2463" s="172"/>
      <c r="D2463" s="171"/>
      <c r="E2463" s="171"/>
    </row>
    <row r="2464" spans="1:5" x14ac:dyDescent="0.25">
      <c r="A2464" s="172"/>
      <c r="B2464" s="172"/>
      <c r="C2464" s="172"/>
      <c r="D2464" s="171"/>
      <c r="E2464" s="171"/>
    </row>
    <row r="2465" spans="1:5" x14ac:dyDescent="0.25">
      <c r="A2465" s="172"/>
      <c r="B2465" s="172"/>
      <c r="C2465" s="172"/>
      <c r="D2465" s="171"/>
      <c r="E2465" s="171"/>
    </row>
    <row r="2466" spans="1:5" x14ac:dyDescent="0.25">
      <c r="A2466" s="172"/>
      <c r="B2466" s="172"/>
      <c r="C2466" s="172"/>
      <c r="D2466" s="171"/>
      <c r="E2466" s="171"/>
    </row>
    <row r="2467" spans="1:5" x14ac:dyDescent="0.25">
      <c r="A2467" s="172"/>
      <c r="B2467" s="172"/>
      <c r="C2467" s="172"/>
      <c r="D2467" s="171"/>
      <c r="E2467" s="171"/>
    </row>
    <row r="2468" spans="1:5" x14ac:dyDescent="0.25">
      <c r="A2468" s="172"/>
      <c r="B2468" s="172"/>
      <c r="C2468" s="172"/>
      <c r="D2468" s="171"/>
      <c r="E2468" s="171"/>
    </row>
    <row r="2469" spans="1:5" x14ac:dyDescent="0.25">
      <c r="A2469" s="172"/>
      <c r="B2469" s="172"/>
      <c r="C2469" s="172"/>
      <c r="D2469" s="171"/>
      <c r="E2469" s="171"/>
    </row>
    <row r="2470" spans="1:5" x14ac:dyDescent="0.25">
      <c r="A2470" s="172"/>
      <c r="B2470" s="172"/>
      <c r="C2470" s="172"/>
      <c r="D2470" s="171"/>
      <c r="E2470" s="171"/>
    </row>
    <row r="2471" spans="1:5" x14ac:dyDescent="0.25">
      <c r="A2471" s="172"/>
      <c r="B2471" s="172"/>
      <c r="C2471" s="172"/>
      <c r="D2471" s="171"/>
      <c r="E2471" s="171"/>
    </row>
    <row r="2472" spans="1:5" x14ac:dyDescent="0.25">
      <c r="A2472" s="172"/>
      <c r="B2472" s="172"/>
      <c r="C2472" s="172"/>
      <c r="D2472" s="171"/>
      <c r="E2472" s="171"/>
    </row>
    <row r="2473" spans="1:5" x14ac:dyDescent="0.25">
      <c r="A2473" s="172"/>
      <c r="B2473" s="172"/>
      <c r="C2473" s="172"/>
      <c r="D2473" s="171"/>
      <c r="E2473" s="171"/>
    </row>
    <row r="2474" spans="1:5" x14ac:dyDescent="0.25">
      <c r="A2474" s="172"/>
      <c r="B2474" s="172"/>
      <c r="C2474" s="172"/>
      <c r="D2474" s="171"/>
      <c r="E2474" s="171"/>
    </row>
    <row r="2475" spans="1:5" x14ac:dyDescent="0.25">
      <c r="A2475" s="172"/>
      <c r="B2475" s="172"/>
      <c r="C2475" s="172"/>
      <c r="D2475" s="171"/>
      <c r="E2475" s="171"/>
    </row>
    <row r="2476" spans="1:5" x14ac:dyDescent="0.25">
      <c r="A2476" s="172"/>
      <c r="B2476" s="172"/>
      <c r="C2476" s="172"/>
      <c r="D2476" s="171"/>
      <c r="E2476" s="171"/>
    </row>
    <row r="2477" spans="1:5" x14ac:dyDescent="0.25">
      <c r="A2477" s="172"/>
      <c r="B2477" s="172"/>
      <c r="C2477" s="172"/>
      <c r="D2477" s="171"/>
      <c r="E2477" s="171"/>
    </row>
    <row r="2478" spans="1:5" x14ac:dyDescent="0.25">
      <c r="A2478" s="172"/>
      <c r="B2478" s="172"/>
      <c r="C2478" s="172"/>
      <c r="D2478" s="171"/>
      <c r="E2478" s="171"/>
    </row>
    <row r="2479" spans="1:5" x14ac:dyDescent="0.25">
      <c r="A2479" s="172"/>
      <c r="B2479" s="172"/>
      <c r="C2479" s="172"/>
      <c r="D2479" s="171"/>
      <c r="E2479" s="171"/>
    </row>
    <row r="2480" spans="1:5" x14ac:dyDescent="0.25">
      <c r="A2480" s="172"/>
      <c r="B2480" s="172"/>
      <c r="C2480" s="172"/>
      <c r="D2480" s="171"/>
      <c r="E2480" s="171"/>
    </row>
    <row r="2481" spans="1:5" x14ac:dyDescent="0.25">
      <c r="A2481" s="172"/>
      <c r="B2481" s="172"/>
      <c r="C2481" s="172"/>
      <c r="D2481" s="171"/>
      <c r="E2481" s="171"/>
    </row>
    <row r="2482" spans="1:5" x14ac:dyDescent="0.25">
      <c r="A2482" s="172"/>
      <c r="B2482" s="172"/>
      <c r="C2482" s="172"/>
      <c r="D2482" s="171"/>
      <c r="E2482" s="171"/>
    </row>
    <row r="2483" spans="1:5" x14ac:dyDescent="0.25">
      <c r="A2483" s="172"/>
      <c r="B2483" s="172"/>
      <c r="C2483" s="172"/>
      <c r="D2483" s="171"/>
      <c r="E2483" s="171"/>
    </row>
    <row r="2484" spans="1:5" x14ac:dyDescent="0.25">
      <c r="A2484" s="172"/>
      <c r="B2484" s="172"/>
      <c r="C2484" s="172"/>
      <c r="D2484" s="171"/>
      <c r="E2484" s="171"/>
    </row>
    <row r="2485" spans="1:5" x14ac:dyDescent="0.25">
      <c r="A2485" s="172"/>
      <c r="B2485" s="172"/>
      <c r="C2485" s="172"/>
      <c r="D2485" s="171"/>
      <c r="E2485" s="171"/>
    </row>
    <row r="2486" spans="1:5" x14ac:dyDescent="0.25">
      <c r="A2486" s="172"/>
      <c r="B2486" s="172"/>
      <c r="C2486" s="172"/>
      <c r="D2486" s="171"/>
      <c r="E2486" s="171"/>
    </row>
    <row r="2487" spans="1:5" x14ac:dyDescent="0.25">
      <c r="A2487" s="172"/>
      <c r="B2487" s="172"/>
      <c r="C2487" s="172"/>
      <c r="D2487" s="171"/>
      <c r="E2487" s="171"/>
    </row>
    <row r="2488" spans="1:5" x14ac:dyDescent="0.25">
      <c r="A2488" s="172"/>
      <c r="B2488" s="172"/>
      <c r="C2488" s="172"/>
      <c r="D2488" s="171"/>
      <c r="E2488" s="171"/>
    </row>
    <row r="2489" spans="1:5" x14ac:dyDescent="0.25">
      <c r="A2489" s="172"/>
      <c r="B2489" s="172"/>
      <c r="C2489" s="172"/>
      <c r="D2489" s="171"/>
      <c r="E2489" s="171"/>
    </row>
    <row r="2490" spans="1:5" x14ac:dyDescent="0.25">
      <c r="A2490" s="172"/>
      <c r="B2490" s="172"/>
      <c r="C2490" s="172"/>
      <c r="D2490" s="171"/>
      <c r="E2490" s="171"/>
    </row>
    <row r="2491" spans="1:5" x14ac:dyDescent="0.25">
      <c r="A2491" s="172"/>
      <c r="B2491" s="172"/>
      <c r="C2491" s="172"/>
      <c r="D2491" s="171"/>
      <c r="E2491" s="171"/>
    </row>
    <row r="2492" spans="1:5" x14ac:dyDescent="0.25">
      <c r="A2492" s="172"/>
      <c r="B2492" s="172"/>
      <c r="C2492" s="172"/>
      <c r="D2492" s="171"/>
      <c r="E2492" s="171"/>
    </row>
    <row r="2493" spans="1:5" x14ac:dyDescent="0.25">
      <c r="A2493" s="172"/>
      <c r="B2493" s="172"/>
      <c r="C2493" s="172"/>
      <c r="D2493" s="171"/>
      <c r="E2493" s="171"/>
    </row>
    <row r="2494" spans="1:5" x14ac:dyDescent="0.25">
      <c r="A2494" s="172"/>
      <c r="B2494" s="172"/>
      <c r="C2494" s="172"/>
      <c r="D2494" s="171"/>
      <c r="E2494" s="171"/>
    </row>
    <row r="2495" spans="1:5" x14ac:dyDescent="0.25">
      <c r="A2495" s="172"/>
      <c r="B2495" s="172"/>
      <c r="C2495" s="172"/>
      <c r="D2495" s="171"/>
      <c r="E2495" s="171"/>
    </row>
    <row r="2496" spans="1:5" x14ac:dyDescent="0.25">
      <c r="A2496" s="172"/>
      <c r="B2496" s="172"/>
      <c r="C2496" s="172"/>
      <c r="D2496" s="171"/>
      <c r="E2496" s="171"/>
    </row>
    <row r="2497" spans="1:5" x14ac:dyDescent="0.25">
      <c r="A2497" s="172"/>
      <c r="B2497" s="172"/>
      <c r="C2497" s="172"/>
      <c r="D2497" s="171"/>
      <c r="E2497" s="171"/>
    </row>
    <row r="2498" spans="1:5" x14ac:dyDescent="0.25">
      <c r="A2498" s="172"/>
      <c r="B2498" s="172"/>
      <c r="C2498" s="172"/>
      <c r="D2498" s="171"/>
      <c r="E2498" s="171"/>
    </row>
    <row r="2499" spans="1:5" x14ac:dyDescent="0.25">
      <c r="A2499" s="172"/>
      <c r="B2499" s="172"/>
      <c r="C2499" s="172"/>
      <c r="D2499" s="171"/>
      <c r="E2499" s="171"/>
    </row>
    <row r="2500" spans="1:5" x14ac:dyDescent="0.25">
      <c r="A2500" s="172"/>
      <c r="B2500" s="172"/>
      <c r="C2500" s="172"/>
      <c r="D2500" s="171"/>
      <c r="E2500" s="171"/>
    </row>
    <row r="2501" spans="1:5" x14ac:dyDescent="0.25">
      <c r="A2501" s="172"/>
      <c r="B2501" s="172"/>
      <c r="C2501" s="172"/>
      <c r="D2501" s="171"/>
      <c r="E2501" s="171"/>
    </row>
    <row r="2502" spans="1:5" x14ac:dyDescent="0.25">
      <c r="A2502" s="172"/>
      <c r="B2502" s="172"/>
      <c r="C2502" s="172"/>
      <c r="D2502" s="171"/>
      <c r="E2502" s="171"/>
    </row>
    <row r="2503" spans="1:5" x14ac:dyDescent="0.25">
      <c r="A2503" s="172"/>
      <c r="B2503" s="172"/>
      <c r="C2503" s="172"/>
      <c r="D2503" s="171"/>
      <c r="E2503" s="171"/>
    </row>
    <row r="2504" spans="1:5" x14ac:dyDescent="0.25">
      <c r="A2504" s="172"/>
      <c r="B2504" s="172"/>
      <c r="C2504" s="172"/>
      <c r="D2504" s="171"/>
      <c r="E2504" s="171"/>
    </row>
    <row r="2505" spans="1:5" x14ac:dyDescent="0.25">
      <c r="A2505" s="172"/>
      <c r="B2505" s="172"/>
      <c r="C2505" s="172"/>
      <c r="D2505" s="171"/>
      <c r="E2505" s="171"/>
    </row>
    <row r="2506" spans="1:5" x14ac:dyDescent="0.25">
      <c r="A2506" s="172"/>
      <c r="B2506" s="172"/>
      <c r="C2506" s="172"/>
      <c r="D2506" s="171"/>
      <c r="E2506" s="171"/>
    </row>
    <row r="2507" spans="1:5" x14ac:dyDescent="0.25">
      <c r="A2507" s="172"/>
      <c r="B2507" s="172"/>
      <c r="C2507" s="172"/>
      <c r="D2507" s="171"/>
      <c r="E2507" s="171"/>
    </row>
    <row r="2508" spans="1:5" x14ac:dyDescent="0.25">
      <c r="A2508" s="172"/>
      <c r="B2508" s="172"/>
      <c r="C2508" s="172"/>
      <c r="D2508" s="171"/>
      <c r="E2508" s="171"/>
    </row>
    <row r="2509" spans="1:5" x14ac:dyDescent="0.25">
      <c r="A2509" s="172"/>
      <c r="B2509" s="172"/>
      <c r="C2509" s="172"/>
      <c r="D2509" s="171"/>
      <c r="E2509" s="171"/>
    </row>
    <row r="2510" spans="1:5" x14ac:dyDescent="0.25">
      <c r="A2510" s="172"/>
      <c r="B2510" s="172"/>
      <c r="C2510" s="172"/>
      <c r="D2510" s="171"/>
      <c r="E2510" s="171"/>
    </row>
    <row r="2511" spans="1:5" x14ac:dyDescent="0.25">
      <c r="A2511" s="172"/>
      <c r="B2511" s="172"/>
      <c r="C2511" s="172"/>
      <c r="D2511" s="171"/>
      <c r="E2511" s="171"/>
    </row>
    <row r="2512" spans="1:5" x14ac:dyDescent="0.25">
      <c r="A2512" s="172"/>
      <c r="B2512" s="172"/>
      <c r="C2512" s="172"/>
      <c r="D2512" s="171"/>
      <c r="E2512" s="171"/>
    </row>
    <row r="2513" spans="1:5" x14ac:dyDescent="0.25">
      <c r="A2513" s="172"/>
      <c r="B2513" s="172"/>
      <c r="C2513" s="172"/>
      <c r="D2513" s="171"/>
      <c r="E2513" s="171"/>
    </row>
    <row r="2514" spans="1:5" x14ac:dyDescent="0.25">
      <c r="A2514" s="172"/>
      <c r="B2514" s="172"/>
      <c r="C2514" s="172"/>
      <c r="D2514" s="171"/>
      <c r="E2514" s="171"/>
    </row>
    <row r="2515" spans="1:5" x14ac:dyDescent="0.25">
      <c r="A2515" s="172"/>
      <c r="B2515" s="172"/>
      <c r="C2515" s="172"/>
      <c r="D2515" s="171"/>
      <c r="E2515" s="171"/>
    </row>
    <row r="2516" spans="1:5" x14ac:dyDescent="0.25">
      <c r="A2516" s="172"/>
      <c r="B2516" s="172"/>
      <c r="C2516" s="172"/>
      <c r="D2516" s="171"/>
      <c r="E2516" s="171"/>
    </row>
    <row r="2517" spans="1:5" x14ac:dyDescent="0.25">
      <c r="A2517" s="172"/>
      <c r="B2517" s="172"/>
      <c r="C2517" s="172"/>
      <c r="D2517" s="171"/>
      <c r="E2517" s="171"/>
    </row>
    <row r="2518" spans="1:5" x14ac:dyDescent="0.25">
      <c r="A2518" s="172"/>
      <c r="B2518" s="172"/>
      <c r="C2518" s="172"/>
      <c r="D2518" s="171"/>
      <c r="E2518" s="171"/>
    </row>
    <row r="2519" spans="1:5" x14ac:dyDescent="0.25">
      <c r="A2519" s="172"/>
      <c r="B2519" s="172"/>
      <c r="C2519" s="172"/>
      <c r="D2519" s="171"/>
      <c r="E2519" s="171"/>
    </row>
    <row r="2520" spans="1:5" x14ac:dyDescent="0.25">
      <c r="A2520" s="172"/>
      <c r="B2520" s="172"/>
      <c r="C2520" s="172"/>
      <c r="D2520" s="171"/>
      <c r="E2520" s="171"/>
    </row>
    <row r="2521" spans="1:5" x14ac:dyDescent="0.25">
      <c r="A2521" s="172"/>
      <c r="B2521" s="172"/>
      <c r="C2521" s="172"/>
      <c r="D2521" s="171"/>
      <c r="E2521" s="171"/>
    </row>
    <row r="2522" spans="1:5" x14ac:dyDescent="0.25">
      <c r="A2522" s="172"/>
      <c r="B2522" s="172"/>
      <c r="C2522" s="172"/>
      <c r="D2522" s="171"/>
      <c r="E2522" s="171"/>
    </row>
    <row r="2523" spans="1:5" x14ac:dyDescent="0.25">
      <c r="A2523" s="172"/>
      <c r="B2523" s="172"/>
      <c r="C2523" s="172"/>
      <c r="D2523" s="171"/>
      <c r="E2523" s="171"/>
    </row>
    <row r="2524" spans="1:5" x14ac:dyDescent="0.25">
      <c r="A2524" s="172"/>
      <c r="B2524" s="172"/>
      <c r="C2524" s="172"/>
      <c r="D2524" s="171"/>
      <c r="E2524" s="171"/>
    </row>
    <row r="2525" spans="1:5" x14ac:dyDescent="0.25">
      <c r="A2525" s="172"/>
      <c r="B2525" s="172"/>
      <c r="C2525" s="172"/>
      <c r="D2525" s="171"/>
      <c r="E2525" s="171"/>
    </row>
    <row r="2526" spans="1:5" x14ac:dyDescent="0.25">
      <c r="A2526" s="172"/>
      <c r="B2526" s="172"/>
      <c r="C2526" s="172"/>
      <c r="D2526" s="171"/>
      <c r="E2526" s="171"/>
    </row>
    <row r="2527" spans="1:5" x14ac:dyDescent="0.25">
      <c r="A2527" s="172"/>
      <c r="B2527" s="172"/>
      <c r="C2527" s="172"/>
      <c r="D2527" s="171"/>
      <c r="E2527" s="171"/>
    </row>
    <row r="2528" spans="1:5" x14ac:dyDescent="0.25">
      <c r="A2528" s="172"/>
      <c r="B2528" s="172"/>
      <c r="C2528" s="172"/>
      <c r="D2528" s="171"/>
      <c r="E2528" s="171"/>
    </row>
    <row r="2529" spans="1:5" x14ac:dyDescent="0.25">
      <c r="A2529" s="172"/>
      <c r="B2529" s="172"/>
      <c r="C2529" s="172"/>
      <c r="D2529" s="171"/>
      <c r="E2529" s="171"/>
    </row>
    <row r="2530" spans="1:5" x14ac:dyDescent="0.25">
      <c r="A2530" s="172"/>
      <c r="B2530" s="172"/>
      <c r="C2530" s="172"/>
      <c r="D2530" s="171"/>
      <c r="E2530" s="171"/>
    </row>
    <row r="2531" spans="1:5" x14ac:dyDescent="0.25">
      <c r="A2531" s="172"/>
      <c r="B2531" s="172"/>
      <c r="C2531" s="172"/>
      <c r="D2531" s="171"/>
      <c r="E2531" s="171"/>
    </row>
    <row r="2532" spans="1:5" x14ac:dyDescent="0.25">
      <c r="A2532" s="172"/>
      <c r="B2532" s="172"/>
      <c r="C2532" s="172"/>
      <c r="D2532" s="171"/>
      <c r="E2532" s="171"/>
    </row>
    <row r="2533" spans="1:5" x14ac:dyDescent="0.25">
      <c r="A2533" s="172"/>
      <c r="B2533" s="172"/>
      <c r="C2533" s="172"/>
      <c r="D2533" s="171"/>
      <c r="E2533" s="171"/>
    </row>
    <row r="2534" spans="1:5" x14ac:dyDescent="0.25">
      <c r="A2534" s="172"/>
      <c r="B2534" s="172"/>
      <c r="C2534" s="172"/>
      <c r="D2534" s="171"/>
      <c r="E2534" s="171"/>
    </row>
    <row r="2535" spans="1:5" x14ac:dyDescent="0.25">
      <c r="A2535" s="172"/>
      <c r="B2535" s="172"/>
      <c r="C2535" s="172"/>
      <c r="D2535" s="171"/>
      <c r="E2535" s="171"/>
    </row>
    <row r="2536" spans="1:5" x14ac:dyDescent="0.25">
      <c r="A2536" s="172"/>
      <c r="B2536" s="172"/>
      <c r="C2536" s="172"/>
      <c r="D2536" s="171"/>
      <c r="E2536" s="171"/>
    </row>
    <row r="2537" spans="1:5" x14ac:dyDescent="0.25">
      <c r="A2537" s="172"/>
      <c r="B2537" s="172"/>
      <c r="C2537" s="172"/>
      <c r="D2537" s="171"/>
      <c r="E2537" s="171"/>
    </row>
    <row r="2538" spans="1:5" x14ac:dyDescent="0.25">
      <c r="A2538" s="172"/>
      <c r="B2538" s="172"/>
      <c r="C2538" s="172"/>
      <c r="D2538" s="171"/>
      <c r="E2538" s="171"/>
    </row>
    <row r="2539" spans="1:5" x14ac:dyDescent="0.25">
      <c r="A2539" s="172"/>
      <c r="B2539" s="172"/>
      <c r="C2539" s="172"/>
      <c r="D2539" s="171"/>
      <c r="E2539" s="171"/>
    </row>
    <row r="2540" spans="1:5" x14ac:dyDescent="0.25">
      <c r="A2540" s="172"/>
      <c r="B2540" s="172"/>
      <c r="C2540" s="172"/>
      <c r="D2540" s="171"/>
      <c r="E2540" s="171"/>
    </row>
    <row r="2541" spans="1:5" x14ac:dyDescent="0.25">
      <c r="A2541" s="172"/>
      <c r="B2541" s="172"/>
      <c r="C2541" s="172"/>
      <c r="D2541" s="171"/>
      <c r="E2541" s="171"/>
    </row>
    <row r="2542" spans="1:5" x14ac:dyDescent="0.25">
      <c r="A2542" s="172"/>
      <c r="B2542" s="172"/>
      <c r="C2542" s="172"/>
      <c r="D2542" s="171"/>
      <c r="E2542" s="171"/>
    </row>
    <row r="2543" spans="1:5" x14ac:dyDescent="0.25">
      <c r="A2543" s="172"/>
      <c r="B2543" s="172"/>
      <c r="C2543" s="172"/>
      <c r="D2543" s="171"/>
      <c r="E2543" s="171"/>
    </row>
    <row r="2544" spans="1:5" x14ac:dyDescent="0.25">
      <c r="A2544" s="172"/>
      <c r="B2544" s="172"/>
      <c r="C2544" s="172"/>
      <c r="D2544" s="171"/>
      <c r="E2544" s="171"/>
    </row>
    <row r="2545" spans="1:5" x14ac:dyDescent="0.25">
      <c r="A2545" s="172"/>
      <c r="B2545" s="172"/>
      <c r="C2545" s="172"/>
      <c r="D2545" s="171"/>
      <c r="E2545" s="171"/>
    </row>
    <row r="2546" spans="1:5" x14ac:dyDescent="0.25">
      <c r="A2546" s="172"/>
      <c r="B2546" s="172"/>
      <c r="C2546" s="172"/>
      <c r="D2546" s="171"/>
      <c r="E2546" s="171"/>
    </row>
    <row r="2547" spans="1:5" x14ac:dyDescent="0.25">
      <c r="A2547" s="172"/>
      <c r="B2547" s="172"/>
      <c r="C2547" s="172"/>
      <c r="D2547" s="171"/>
      <c r="E2547" s="171"/>
    </row>
    <row r="2548" spans="1:5" x14ac:dyDescent="0.25">
      <c r="A2548" s="172"/>
      <c r="B2548" s="172"/>
      <c r="C2548" s="172"/>
      <c r="D2548" s="171"/>
      <c r="E2548" s="171"/>
    </row>
    <row r="2549" spans="1:5" x14ac:dyDescent="0.25">
      <c r="A2549" s="172"/>
      <c r="B2549" s="172"/>
      <c r="C2549" s="172"/>
      <c r="D2549" s="171"/>
      <c r="E2549" s="171"/>
    </row>
    <row r="2550" spans="1:5" x14ac:dyDescent="0.25">
      <c r="A2550" s="172"/>
      <c r="B2550" s="172"/>
      <c r="C2550" s="172"/>
      <c r="D2550" s="171"/>
      <c r="E2550" s="171"/>
    </row>
    <row r="2551" spans="1:5" x14ac:dyDescent="0.25">
      <c r="A2551" s="172"/>
      <c r="B2551" s="172"/>
      <c r="C2551" s="172"/>
      <c r="D2551" s="171"/>
      <c r="E2551" s="171"/>
    </row>
    <row r="2552" spans="1:5" x14ac:dyDescent="0.25">
      <c r="A2552" s="172"/>
      <c r="B2552" s="172"/>
      <c r="C2552" s="172"/>
      <c r="D2552" s="171"/>
      <c r="E2552" s="171"/>
    </row>
    <row r="2553" spans="1:5" x14ac:dyDescent="0.25">
      <c r="A2553" s="172"/>
      <c r="B2553" s="172"/>
      <c r="C2553" s="172"/>
      <c r="D2553" s="171"/>
      <c r="E2553" s="171"/>
    </row>
    <row r="2554" spans="1:5" x14ac:dyDescent="0.25">
      <c r="A2554" s="172"/>
      <c r="B2554" s="172"/>
      <c r="C2554" s="172"/>
      <c r="D2554" s="171"/>
      <c r="E2554" s="171"/>
    </row>
    <row r="2555" spans="1:5" x14ac:dyDescent="0.25">
      <c r="A2555" s="172"/>
      <c r="B2555" s="172"/>
      <c r="C2555" s="172"/>
      <c r="D2555" s="171"/>
      <c r="E2555" s="171"/>
    </row>
    <row r="2556" spans="1:5" x14ac:dyDescent="0.25">
      <c r="A2556" s="172"/>
      <c r="B2556" s="172"/>
      <c r="C2556" s="172"/>
      <c r="D2556" s="171"/>
      <c r="E2556" s="171"/>
    </row>
    <row r="2557" spans="1:5" x14ac:dyDescent="0.25">
      <c r="A2557" s="172"/>
      <c r="B2557" s="172"/>
      <c r="C2557" s="172"/>
      <c r="D2557" s="171"/>
      <c r="E2557" s="171"/>
    </row>
    <row r="2558" spans="1:5" x14ac:dyDescent="0.25">
      <c r="A2558" s="172"/>
      <c r="B2558" s="172"/>
      <c r="C2558" s="172"/>
      <c r="D2558" s="171"/>
      <c r="E2558" s="171"/>
    </row>
    <row r="2559" spans="1:5" x14ac:dyDescent="0.25">
      <c r="A2559" s="172"/>
      <c r="B2559" s="172"/>
      <c r="C2559" s="172"/>
      <c r="D2559" s="171"/>
      <c r="E2559" s="171"/>
    </row>
    <row r="2560" spans="1:5" x14ac:dyDescent="0.25">
      <c r="A2560" s="172"/>
      <c r="B2560" s="172"/>
      <c r="C2560" s="172"/>
      <c r="D2560" s="171"/>
      <c r="E2560" s="171"/>
    </row>
    <row r="2561" spans="1:5" x14ac:dyDescent="0.25">
      <c r="A2561" s="172"/>
      <c r="B2561" s="172"/>
      <c r="C2561" s="172"/>
      <c r="D2561" s="171"/>
      <c r="E2561" s="171"/>
    </row>
    <row r="2562" spans="1:5" x14ac:dyDescent="0.25">
      <c r="A2562" s="172"/>
      <c r="B2562" s="172"/>
      <c r="C2562" s="172"/>
      <c r="D2562" s="171"/>
      <c r="E2562" s="171"/>
    </row>
    <row r="2563" spans="1:5" x14ac:dyDescent="0.25">
      <c r="A2563" s="172"/>
      <c r="B2563" s="172"/>
      <c r="C2563" s="172"/>
      <c r="D2563" s="171"/>
      <c r="E2563" s="171"/>
    </row>
    <row r="2564" spans="1:5" x14ac:dyDescent="0.25">
      <c r="A2564" s="172"/>
      <c r="B2564" s="172"/>
      <c r="C2564" s="172"/>
      <c r="D2564" s="171"/>
      <c r="E2564" s="171"/>
    </row>
    <row r="2565" spans="1:5" x14ac:dyDescent="0.25">
      <c r="A2565" s="172"/>
      <c r="B2565" s="172"/>
      <c r="C2565" s="172"/>
      <c r="D2565" s="171"/>
      <c r="E2565" s="171"/>
    </row>
    <row r="2566" spans="1:5" x14ac:dyDescent="0.25">
      <c r="A2566" s="172"/>
      <c r="B2566" s="172"/>
      <c r="C2566" s="172"/>
      <c r="D2566" s="171"/>
      <c r="E2566" s="171"/>
    </row>
    <row r="2567" spans="1:5" x14ac:dyDescent="0.25">
      <c r="A2567" s="172"/>
      <c r="B2567" s="172"/>
      <c r="C2567" s="172"/>
      <c r="D2567" s="171"/>
      <c r="E2567" s="171"/>
    </row>
    <row r="2568" spans="1:5" x14ac:dyDescent="0.25">
      <c r="A2568" s="172"/>
      <c r="B2568" s="172"/>
      <c r="C2568" s="172"/>
      <c r="D2568" s="171"/>
      <c r="E2568" s="171"/>
    </row>
    <row r="2569" spans="1:5" x14ac:dyDescent="0.25">
      <c r="A2569" s="172"/>
      <c r="B2569" s="172"/>
      <c r="C2569" s="172"/>
      <c r="D2569" s="171"/>
      <c r="E2569" s="171"/>
    </row>
    <row r="2570" spans="1:5" x14ac:dyDescent="0.25">
      <c r="A2570" s="172"/>
      <c r="B2570" s="172"/>
      <c r="C2570" s="172"/>
      <c r="D2570" s="171"/>
      <c r="E2570" s="171"/>
    </row>
    <row r="2571" spans="1:5" x14ac:dyDescent="0.25">
      <c r="A2571" s="172"/>
      <c r="B2571" s="172"/>
      <c r="C2571" s="172"/>
      <c r="D2571" s="171"/>
      <c r="E2571" s="171"/>
    </row>
    <row r="2572" spans="1:5" x14ac:dyDescent="0.25">
      <c r="A2572" s="172"/>
      <c r="B2572" s="172"/>
      <c r="C2572" s="172"/>
      <c r="D2572" s="171"/>
      <c r="E2572" s="171"/>
    </row>
    <row r="2573" spans="1:5" x14ac:dyDescent="0.25">
      <c r="A2573" s="172"/>
      <c r="B2573" s="172"/>
      <c r="C2573" s="172"/>
      <c r="D2573" s="171"/>
      <c r="E2573" s="171"/>
    </row>
    <row r="2574" spans="1:5" x14ac:dyDescent="0.25">
      <c r="A2574" s="172"/>
      <c r="B2574" s="172"/>
      <c r="C2574" s="172"/>
      <c r="D2574" s="171"/>
      <c r="E2574" s="171"/>
    </row>
    <row r="2575" spans="1:5" x14ac:dyDescent="0.25">
      <c r="A2575" s="172"/>
      <c r="B2575" s="172"/>
      <c r="C2575" s="172"/>
      <c r="D2575" s="171"/>
      <c r="E2575" s="171"/>
    </row>
    <row r="2576" spans="1:5" x14ac:dyDescent="0.25">
      <c r="A2576" s="172"/>
      <c r="B2576" s="172"/>
      <c r="C2576" s="172"/>
      <c r="D2576" s="171"/>
      <c r="E2576" s="171"/>
    </row>
    <row r="2577" spans="1:5" x14ac:dyDescent="0.25">
      <c r="A2577" s="172"/>
      <c r="B2577" s="172"/>
      <c r="C2577" s="172"/>
      <c r="D2577" s="171"/>
      <c r="E2577" s="171"/>
    </row>
    <row r="2578" spans="1:5" x14ac:dyDescent="0.25">
      <c r="A2578" s="172"/>
      <c r="B2578" s="172"/>
      <c r="C2578" s="172"/>
      <c r="D2578" s="171"/>
      <c r="E2578" s="171"/>
    </row>
    <row r="2579" spans="1:5" x14ac:dyDescent="0.25">
      <c r="A2579" s="172"/>
      <c r="B2579" s="172"/>
      <c r="C2579" s="172"/>
      <c r="D2579" s="171"/>
      <c r="E2579" s="171"/>
    </row>
    <row r="2580" spans="1:5" x14ac:dyDescent="0.25">
      <c r="A2580" s="172"/>
      <c r="B2580" s="172"/>
      <c r="C2580" s="172"/>
      <c r="D2580" s="171"/>
      <c r="E2580" s="171"/>
    </row>
    <row r="2581" spans="1:5" x14ac:dyDescent="0.25">
      <c r="A2581" s="172"/>
      <c r="B2581" s="172"/>
      <c r="C2581" s="172"/>
      <c r="D2581" s="171"/>
      <c r="E2581" s="171"/>
    </row>
    <row r="2582" spans="1:5" x14ac:dyDescent="0.25">
      <c r="A2582" s="172"/>
      <c r="B2582" s="172"/>
      <c r="C2582" s="172"/>
      <c r="D2582" s="171"/>
      <c r="E2582" s="171"/>
    </row>
    <row r="2583" spans="1:5" x14ac:dyDescent="0.25">
      <c r="A2583" s="172"/>
      <c r="B2583" s="172"/>
      <c r="C2583" s="172"/>
      <c r="D2583" s="171"/>
      <c r="E2583" s="171"/>
    </row>
    <row r="2584" spans="1:5" x14ac:dyDescent="0.25">
      <c r="A2584" s="172"/>
      <c r="B2584" s="172"/>
      <c r="C2584" s="172"/>
      <c r="D2584" s="171"/>
      <c r="E2584" s="171"/>
    </row>
    <row r="2585" spans="1:5" x14ac:dyDescent="0.25">
      <c r="A2585" s="172"/>
      <c r="B2585" s="172"/>
      <c r="C2585" s="172"/>
      <c r="D2585" s="171"/>
      <c r="E2585" s="171"/>
    </row>
    <row r="2586" spans="1:5" x14ac:dyDescent="0.25">
      <c r="A2586" s="172"/>
      <c r="B2586" s="172"/>
      <c r="C2586" s="172"/>
      <c r="D2586" s="171"/>
      <c r="E2586" s="171"/>
    </row>
    <row r="2587" spans="1:5" x14ac:dyDescent="0.25">
      <c r="A2587" s="172"/>
      <c r="B2587" s="172"/>
      <c r="C2587" s="172"/>
      <c r="D2587" s="171"/>
      <c r="E2587" s="171"/>
    </row>
    <row r="2588" spans="1:5" x14ac:dyDescent="0.25">
      <c r="A2588" s="172"/>
      <c r="B2588" s="172"/>
      <c r="C2588" s="172"/>
      <c r="D2588" s="171"/>
      <c r="E2588" s="171"/>
    </row>
    <row r="2589" spans="1:5" x14ac:dyDescent="0.25">
      <c r="A2589" s="172"/>
      <c r="B2589" s="172"/>
      <c r="C2589" s="172"/>
      <c r="D2589" s="171"/>
      <c r="E2589" s="171"/>
    </row>
    <row r="2590" spans="1:5" x14ac:dyDescent="0.25">
      <c r="A2590" s="172"/>
      <c r="B2590" s="172"/>
      <c r="C2590" s="172"/>
      <c r="D2590" s="171"/>
      <c r="E2590" s="171"/>
    </row>
    <row r="2591" spans="1:5" x14ac:dyDescent="0.25">
      <c r="A2591" s="172"/>
      <c r="B2591" s="172"/>
      <c r="C2591" s="172"/>
      <c r="D2591" s="171"/>
      <c r="E2591" s="171"/>
    </row>
    <row r="2592" spans="1:5" x14ac:dyDescent="0.25">
      <c r="A2592" s="172"/>
      <c r="B2592" s="172"/>
      <c r="C2592" s="172"/>
      <c r="D2592" s="171"/>
      <c r="E2592" s="171"/>
    </row>
    <row r="2593" spans="1:5" x14ac:dyDescent="0.25">
      <c r="A2593" s="172"/>
      <c r="B2593" s="172"/>
      <c r="C2593" s="172"/>
      <c r="D2593" s="171"/>
      <c r="E2593" s="171"/>
    </row>
    <row r="2594" spans="1:5" x14ac:dyDescent="0.25">
      <c r="A2594" s="172"/>
      <c r="B2594" s="172"/>
      <c r="C2594" s="172"/>
      <c r="D2594" s="171"/>
      <c r="E2594" s="171"/>
    </row>
    <row r="2595" spans="1:5" x14ac:dyDescent="0.25">
      <c r="A2595" s="172"/>
      <c r="B2595" s="172"/>
      <c r="C2595" s="172"/>
      <c r="D2595" s="171"/>
      <c r="E2595" s="171"/>
    </row>
    <row r="2596" spans="1:5" x14ac:dyDescent="0.25">
      <c r="A2596" s="172"/>
      <c r="B2596" s="172"/>
      <c r="C2596" s="172"/>
      <c r="D2596" s="171"/>
      <c r="E2596" s="171"/>
    </row>
    <row r="2597" spans="1:5" x14ac:dyDescent="0.25">
      <c r="A2597" s="172"/>
      <c r="B2597" s="172"/>
      <c r="C2597" s="172"/>
      <c r="D2597" s="171"/>
      <c r="E2597" s="171"/>
    </row>
    <row r="2598" spans="1:5" x14ac:dyDescent="0.25">
      <c r="A2598" s="172"/>
      <c r="B2598" s="172"/>
      <c r="C2598" s="172"/>
      <c r="D2598" s="171"/>
      <c r="E2598" s="171"/>
    </row>
    <row r="2599" spans="1:5" x14ac:dyDescent="0.25">
      <c r="A2599" s="172"/>
      <c r="B2599" s="172"/>
      <c r="C2599" s="172"/>
      <c r="D2599" s="171"/>
      <c r="E2599" s="171"/>
    </row>
    <row r="2600" spans="1:5" x14ac:dyDescent="0.25">
      <c r="A2600" s="172"/>
      <c r="B2600" s="172"/>
      <c r="C2600" s="172"/>
      <c r="D2600" s="171"/>
      <c r="E2600" s="171"/>
    </row>
    <row r="2601" spans="1:5" x14ac:dyDescent="0.25">
      <c r="A2601" s="172"/>
      <c r="B2601" s="172"/>
      <c r="C2601" s="172"/>
      <c r="D2601" s="171"/>
      <c r="E2601" s="171"/>
    </row>
    <row r="2602" spans="1:5" x14ac:dyDescent="0.25">
      <c r="A2602" s="172"/>
      <c r="B2602" s="172"/>
      <c r="C2602" s="172"/>
      <c r="D2602" s="171"/>
      <c r="E2602" s="171"/>
    </row>
    <row r="2603" spans="1:5" x14ac:dyDescent="0.25">
      <c r="A2603" s="172"/>
      <c r="B2603" s="172"/>
      <c r="C2603" s="172"/>
      <c r="D2603" s="171"/>
      <c r="E2603" s="171"/>
    </row>
    <row r="2604" spans="1:5" x14ac:dyDescent="0.25">
      <c r="A2604" s="172"/>
      <c r="B2604" s="172"/>
      <c r="C2604" s="172"/>
      <c r="D2604" s="171"/>
      <c r="E2604" s="171"/>
    </row>
    <row r="2605" spans="1:5" x14ac:dyDescent="0.25">
      <c r="A2605" s="172"/>
      <c r="B2605" s="172"/>
      <c r="C2605" s="172"/>
      <c r="D2605" s="171"/>
      <c r="E2605" s="171"/>
    </row>
    <row r="2606" spans="1:5" x14ac:dyDescent="0.25">
      <c r="A2606" s="172"/>
      <c r="B2606" s="172"/>
      <c r="C2606" s="172"/>
      <c r="D2606" s="171"/>
      <c r="E2606" s="171"/>
    </row>
    <row r="2607" spans="1:5" x14ac:dyDescent="0.25">
      <c r="A2607" s="172"/>
      <c r="B2607" s="172"/>
      <c r="C2607" s="172"/>
      <c r="D2607" s="171"/>
      <c r="E2607" s="171"/>
    </row>
    <row r="2608" spans="1:5" x14ac:dyDescent="0.25">
      <c r="A2608" s="172"/>
      <c r="B2608" s="172"/>
      <c r="C2608" s="172"/>
      <c r="D2608" s="171"/>
      <c r="E2608" s="171"/>
    </row>
    <row r="2609" spans="1:5" x14ac:dyDescent="0.25">
      <c r="A2609" s="172"/>
      <c r="B2609" s="172"/>
      <c r="C2609" s="172"/>
      <c r="D2609" s="171"/>
      <c r="E2609" s="171"/>
    </row>
    <row r="2610" spans="1:5" x14ac:dyDescent="0.25">
      <c r="A2610" s="172"/>
      <c r="B2610" s="172"/>
      <c r="C2610" s="172"/>
      <c r="D2610" s="171"/>
      <c r="E2610" s="171"/>
    </row>
    <row r="2611" spans="1:5" x14ac:dyDescent="0.25">
      <c r="A2611" s="172"/>
      <c r="B2611" s="172"/>
      <c r="C2611" s="172"/>
      <c r="D2611" s="171"/>
      <c r="E2611" s="171"/>
    </row>
    <row r="2612" spans="1:5" x14ac:dyDescent="0.25">
      <c r="A2612" s="172"/>
      <c r="B2612" s="172"/>
      <c r="C2612" s="172"/>
      <c r="D2612" s="171"/>
      <c r="E2612" s="171"/>
    </row>
    <row r="2613" spans="1:5" x14ac:dyDescent="0.25">
      <c r="A2613" s="172"/>
      <c r="B2613" s="172"/>
      <c r="C2613" s="172"/>
      <c r="D2613" s="171"/>
      <c r="E2613" s="171"/>
    </row>
    <row r="2614" spans="1:5" x14ac:dyDescent="0.25">
      <c r="A2614" s="172"/>
      <c r="B2614" s="172"/>
      <c r="C2614" s="172"/>
      <c r="D2614" s="171"/>
      <c r="E2614" s="171"/>
    </row>
    <row r="2615" spans="1:5" x14ac:dyDescent="0.25">
      <c r="A2615" s="172"/>
      <c r="B2615" s="172"/>
      <c r="C2615" s="172"/>
      <c r="D2615" s="171"/>
      <c r="E2615" s="171"/>
    </row>
    <row r="2616" spans="1:5" x14ac:dyDescent="0.25">
      <c r="A2616" s="172"/>
      <c r="B2616" s="172"/>
      <c r="C2616" s="172"/>
      <c r="D2616" s="171"/>
      <c r="E2616" s="171"/>
    </row>
    <row r="2617" spans="1:5" x14ac:dyDescent="0.25">
      <c r="A2617" s="172"/>
      <c r="B2617" s="172"/>
      <c r="C2617" s="172"/>
      <c r="D2617" s="171"/>
      <c r="E2617" s="171"/>
    </row>
    <row r="2618" spans="1:5" x14ac:dyDescent="0.25">
      <c r="A2618" s="172"/>
      <c r="B2618" s="172"/>
      <c r="C2618" s="172"/>
      <c r="D2618" s="171"/>
      <c r="E2618" s="171"/>
    </row>
    <row r="2619" spans="1:5" x14ac:dyDescent="0.25">
      <c r="A2619" s="172"/>
      <c r="B2619" s="172"/>
      <c r="C2619" s="172"/>
      <c r="D2619" s="171"/>
      <c r="E2619" s="171"/>
    </row>
    <row r="2620" spans="1:5" x14ac:dyDescent="0.25">
      <c r="A2620" s="172"/>
      <c r="B2620" s="172"/>
      <c r="C2620" s="172"/>
      <c r="D2620" s="171"/>
      <c r="E2620" s="171"/>
    </row>
    <row r="2621" spans="1:5" x14ac:dyDescent="0.25">
      <c r="A2621" s="172"/>
      <c r="B2621" s="172"/>
      <c r="C2621" s="172"/>
      <c r="D2621" s="171"/>
      <c r="E2621" s="171"/>
    </row>
    <row r="2622" spans="1:5" x14ac:dyDescent="0.25">
      <c r="A2622" s="172"/>
      <c r="B2622" s="172"/>
      <c r="C2622" s="172"/>
      <c r="D2622" s="171"/>
      <c r="E2622" s="171"/>
    </row>
    <row r="2623" spans="1:5" x14ac:dyDescent="0.25">
      <c r="A2623" s="172"/>
      <c r="B2623" s="172"/>
      <c r="C2623" s="172"/>
      <c r="D2623" s="171"/>
      <c r="E2623" s="171"/>
    </row>
    <row r="2624" spans="1:5" x14ac:dyDescent="0.25">
      <c r="A2624" s="172"/>
      <c r="B2624" s="172"/>
      <c r="C2624" s="172"/>
      <c r="D2624" s="171"/>
      <c r="E2624" s="171"/>
    </row>
    <row r="2625" spans="1:5" x14ac:dyDescent="0.25">
      <c r="A2625" s="172"/>
      <c r="B2625" s="172"/>
      <c r="C2625" s="172"/>
      <c r="D2625" s="171"/>
      <c r="E2625" s="171"/>
    </row>
    <row r="2626" spans="1:5" x14ac:dyDescent="0.25">
      <c r="A2626" s="172"/>
      <c r="B2626" s="172"/>
      <c r="C2626" s="172"/>
      <c r="D2626" s="171"/>
      <c r="E2626" s="171"/>
    </row>
    <row r="2627" spans="1:5" x14ac:dyDescent="0.25">
      <c r="A2627" s="172"/>
      <c r="B2627" s="172"/>
      <c r="C2627" s="172"/>
      <c r="D2627" s="171"/>
      <c r="E2627" s="171"/>
    </row>
    <row r="2628" spans="1:5" x14ac:dyDescent="0.25">
      <c r="A2628" s="172"/>
      <c r="B2628" s="172"/>
      <c r="C2628" s="172"/>
      <c r="D2628" s="171"/>
      <c r="E2628" s="171"/>
    </row>
    <row r="2629" spans="1:5" x14ac:dyDescent="0.25">
      <c r="A2629" s="172"/>
      <c r="B2629" s="172"/>
      <c r="C2629" s="172"/>
      <c r="D2629" s="171"/>
      <c r="E2629" s="171"/>
    </row>
    <row r="2630" spans="1:5" x14ac:dyDescent="0.25">
      <c r="A2630" s="172"/>
      <c r="B2630" s="172"/>
      <c r="C2630" s="172"/>
      <c r="D2630" s="171"/>
      <c r="E2630" s="171"/>
    </row>
    <row r="2631" spans="1:5" x14ac:dyDescent="0.25">
      <c r="A2631" s="172"/>
      <c r="B2631" s="172"/>
      <c r="C2631" s="172"/>
      <c r="D2631" s="171"/>
      <c r="E2631" s="171"/>
    </row>
    <row r="2632" spans="1:5" x14ac:dyDescent="0.25">
      <c r="A2632" s="172"/>
      <c r="B2632" s="172"/>
      <c r="C2632" s="172"/>
      <c r="D2632" s="171"/>
      <c r="E2632" s="171"/>
    </row>
    <row r="2633" spans="1:5" x14ac:dyDescent="0.25">
      <c r="A2633" s="172"/>
      <c r="B2633" s="172"/>
      <c r="C2633" s="172"/>
      <c r="D2633" s="171"/>
      <c r="E2633" s="171"/>
    </row>
    <row r="2634" spans="1:5" x14ac:dyDescent="0.25">
      <c r="A2634" s="172"/>
      <c r="B2634" s="172"/>
      <c r="C2634" s="172"/>
      <c r="D2634" s="171"/>
      <c r="E2634" s="171"/>
    </row>
    <row r="2635" spans="1:5" x14ac:dyDescent="0.25">
      <c r="A2635" s="172"/>
      <c r="B2635" s="172"/>
      <c r="C2635" s="172"/>
      <c r="D2635" s="171"/>
      <c r="E2635" s="171"/>
    </row>
    <row r="2636" spans="1:5" x14ac:dyDescent="0.25">
      <c r="A2636" s="172"/>
      <c r="B2636" s="172"/>
      <c r="C2636" s="172"/>
      <c r="D2636" s="171"/>
      <c r="E2636" s="171"/>
    </row>
    <row r="2637" spans="1:5" x14ac:dyDescent="0.25">
      <c r="A2637" s="172"/>
      <c r="B2637" s="172"/>
      <c r="C2637" s="172"/>
      <c r="D2637" s="171"/>
      <c r="E2637" s="171"/>
    </row>
    <row r="2638" spans="1:5" x14ac:dyDescent="0.25">
      <c r="A2638" s="172"/>
      <c r="B2638" s="172"/>
      <c r="C2638" s="172"/>
      <c r="D2638" s="171"/>
      <c r="E2638" s="171"/>
    </row>
    <row r="2639" spans="1:5" x14ac:dyDescent="0.25">
      <c r="A2639" s="172"/>
      <c r="B2639" s="172"/>
      <c r="C2639" s="172"/>
      <c r="D2639" s="171"/>
      <c r="E2639" s="171"/>
    </row>
    <row r="2640" spans="1:5" x14ac:dyDescent="0.25">
      <c r="A2640" s="172"/>
      <c r="B2640" s="172"/>
      <c r="C2640" s="172"/>
      <c r="D2640" s="171"/>
      <c r="E2640" s="171"/>
    </row>
    <row r="2641" spans="1:5" x14ac:dyDescent="0.25">
      <c r="A2641" s="172"/>
      <c r="B2641" s="172"/>
      <c r="C2641" s="172"/>
      <c r="D2641" s="171"/>
      <c r="E2641" s="171"/>
    </row>
    <row r="2642" spans="1:5" x14ac:dyDescent="0.25">
      <c r="A2642" s="172"/>
      <c r="B2642" s="172"/>
      <c r="C2642" s="172"/>
      <c r="D2642" s="171"/>
      <c r="E2642" s="171"/>
    </row>
    <row r="2643" spans="1:5" x14ac:dyDescent="0.25">
      <c r="A2643" s="172"/>
      <c r="B2643" s="172"/>
      <c r="C2643" s="172"/>
      <c r="D2643" s="171"/>
      <c r="E2643" s="171"/>
    </row>
    <row r="2644" spans="1:5" x14ac:dyDescent="0.25">
      <c r="A2644" s="172"/>
      <c r="B2644" s="172"/>
      <c r="C2644" s="172"/>
      <c r="D2644" s="171"/>
      <c r="E2644" s="171"/>
    </row>
    <row r="2645" spans="1:5" x14ac:dyDescent="0.25">
      <c r="A2645" s="172"/>
      <c r="B2645" s="172"/>
      <c r="C2645" s="172"/>
      <c r="D2645" s="171"/>
      <c r="E2645" s="171"/>
    </row>
    <row r="2646" spans="1:5" x14ac:dyDescent="0.25">
      <c r="A2646" s="172"/>
      <c r="B2646" s="172"/>
      <c r="C2646" s="172"/>
      <c r="D2646" s="171"/>
      <c r="E2646" s="171"/>
    </row>
    <row r="2647" spans="1:5" x14ac:dyDescent="0.25">
      <c r="A2647" s="172"/>
      <c r="B2647" s="172"/>
      <c r="C2647" s="172"/>
      <c r="D2647" s="171"/>
      <c r="E2647" s="171"/>
    </row>
    <row r="2648" spans="1:5" x14ac:dyDescent="0.25">
      <c r="A2648" s="172"/>
      <c r="B2648" s="172"/>
      <c r="C2648" s="172"/>
      <c r="D2648" s="171"/>
      <c r="E2648" s="171"/>
    </row>
    <row r="2649" spans="1:5" x14ac:dyDescent="0.25">
      <c r="A2649" s="172"/>
      <c r="B2649" s="172"/>
      <c r="C2649" s="172"/>
      <c r="D2649" s="171"/>
      <c r="E2649" s="171"/>
    </row>
    <row r="2650" spans="1:5" x14ac:dyDescent="0.25">
      <c r="A2650" s="172"/>
      <c r="B2650" s="172"/>
      <c r="C2650" s="172"/>
      <c r="D2650" s="171"/>
      <c r="E2650" s="171"/>
    </row>
    <row r="2651" spans="1:5" x14ac:dyDescent="0.25">
      <c r="A2651" s="172"/>
      <c r="B2651" s="172"/>
      <c r="C2651" s="172"/>
      <c r="D2651" s="171"/>
      <c r="E2651" s="171"/>
    </row>
    <row r="2652" spans="1:5" x14ac:dyDescent="0.25">
      <c r="A2652" s="172"/>
      <c r="B2652" s="172"/>
      <c r="C2652" s="172"/>
      <c r="D2652" s="171"/>
      <c r="E2652" s="171"/>
    </row>
    <row r="2653" spans="1:5" x14ac:dyDescent="0.25">
      <c r="A2653" s="172"/>
      <c r="B2653" s="172"/>
      <c r="C2653" s="172"/>
      <c r="D2653" s="171"/>
      <c r="E2653" s="171"/>
    </row>
    <row r="2654" spans="1:5" x14ac:dyDescent="0.25">
      <c r="A2654" s="172"/>
      <c r="B2654" s="172"/>
      <c r="C2654" s="172"/>
      <c r="D2654" s="171"/>
      <c r="E2654" s="171"/>
    </row>
    <row r="2655" spans="1:5" x14ac:dyDescent="0.25">
      <c r="A2655" s="172"/>
      <c r="B2655" s="172"/>
      <c r="C2655" s="172"/>
      <c r="D2655" s="171"/>
      <c r="E2655" s="171"/>
    </row>
    <row r="2656" spans="1:5" x14ac:dyDescent="0.25">
      <c r="A2656" s="172"/>
      <c r="B2656" s="172"/>
      <c r="C2656" s="172"/>
      <c r="D2656" s="171"/>
      <c r="E2656" s="171"/>
    </row>
    <row r="2657" spans="1:5" x14ac:dyDescent="0.25">
      <c r="A2657" s="172"/>
      <c r="B2657" s="172"/>
      <c r="C2657" s="172"/>
      <c r="D2657" s="171"/>
      <c r="E2657" s="171"/>
    </row>
    <row r="2658" spans="1:5" x14ac:dyDescent="0.25">
      <c r="A2658" s="172"/>
      <c r="B2658" s="172"/>
      <c r="C2658" s="172"/>
      <c r="D2658" s="171"/>
      <c r="E2658" s="171"/>
    </row>
    <row r="2659" spans="1:5" x14ac:dyDescent="0.25">
      <c r="A2659" s="172"/>
      <c r="B2659" s="172"/>
      <c r="C2659" s="172"/>
      <c r="D2659" s="171"/>
      <c r="E2659" s="171"/>
    </row>
    <row r="2660" spans="1:5" x14ac:dyDescent="0.25">
      <c r="A2660" s="172"/>
      <c r="B2660" s="172"/>
      <c r="C2660" s="172"/>
      <c r="D2660" s="171"/>
      <c r="E2660" s="171"/>
    </row>
    <row r="2661" spans="1:5" x14ac:dyDescent="0.25">
      <c r="A2661" s="172"/>
      <c r="B2661" s="172"/>
      <c r="C2661" s="172"/>
      <c r="D2661" s="171"/>
      <c r="E2661" s="171"/>
    </row>
    <row r="2662" spans="1:5" x14ac:dyDescent="0.25">
      <c r="A2662" s="172"/>
      <c r="B2662" s="172"/>
      <c r="C2662" s="172"/>
      <c r="D2662" s="171"/>
      <c r="E2662" s="171"/>
    </row>
    <row r="2663" spans="1:5" x14ac:dyDescent="0.25">
      <c r="A2663" s="172"/>
      <c r="B2663" s="172"/>
      <c r="C2663" s="172"/>
      <c r="D2663" s="171"/>
      <c r="E2663" s="171"/>
    </row>
    <row r="2664" spans="1:5" x14ac:dyDescent="0.25">
      <c r="A2664" s="172"/>
      <c r="B2664" s="172"/>
      <c r="C2664" s="172"/>
      <c r="D2664" s="171"/>
      <c r="E2664" s="171"/>
    </row>
    <row r="2665" spans="1:5" x14ac:dyDescent="0.25">
      <c r="A2665" s="172"/>
      <c r="B2665" s="172"/>
      <c r="C2665" s="172"/>
      <c r="D2665" s="171"/>
      <c r="E2665" s="171"/>
    </row>
    <row r="2666" spans="1:5" x14ac:dyDescent="0.25">
      <c r="A2666" s="172"/>
      <c r="B2666" s="172"/>
      <c r="C2666" s="172"/>
      <c r="D2666" s="171"/>
      <c r="E2666" s="171"/>
    </row>
    <row r="2667" spans="1:5" x14ac:dyDescent="0.25">
      <c r="A2667" s="172"/>
      <c r="B2667" s="172"/>
      <c r="C2667" s="172"/>
      <c r="D2667" s="171"/>
      <c r="E2667" s="171"/>
    </row>
    <row r="2668" spans="1:5" x14ac:dyDescent="0.25">
      <c r="A2668" s="172"/>
      <c r="B2668" s="172"/>
      <c r="C2668" s="172"/>
      <c r="D2668" s="171"/>
      <c r="E2668" s="171"/>
    </row>
    <row r="2669" spans="1:5" x14ac:dyDescent="0.25">
      <c r="A2669" s="172"/>
      <c r="B2669" s="172"/>
      <c r="C2669" s="172"/>
      <c r="D2669" s="171"/>
      <c r="E2669" s="171"/>
    </row>
    <row r="2670" spans="1:5" x14ac:dyDescent="0.25">
      <c r="A2670" s="172"/>
      <c r="B2670" s="172"/>
      <c r="C2670" s="172"/>
      <c r="D2670" s="171"/>
      <c r="E2670" s="171"/>
    </row>
    <row r="2671" spans="1:5" x14ac:dyDescent="0.25">
      <c r="A2671" s="172"/>
      <c r="B2671" s="172"/>
      <c r="C2671" s="172"/>
      <c r="D2671" s="171"/>
      <c r="E2671" s="171"/>
    </row>
    <row r="2672" spans="1:5" x14ac:dyDescent="0.25">
      <c r="A2672" s="172"/>
      <c r="B2672" s="172"/>
      <c r="C2672" s="172"/>
      <c r="D2672" s="171"/>
      <c r="E2672" s="171"/>
    </row>
    <row r="2673" spans="1:5" x14ac:dyDescent="0.25">
      <c r="A2673" s="172"/>
      <c r="B2673" s="172"/>
      <c r="C2673" s="172"/>
      <c r="D2673" s="171"/>
      <c r="E2673" s="171"/>
    </row>
    <row r="2674" spans="1:5" x14ac:dyDescent="0.25">
      <c r="A2674" s="172"/>
      <c r="B2674" s="172"/>
      <c r="C2674" s="172"/>
      <c r="D2674" s="171"/>
      <c r="E2674" s="171"/>
    </row>
    <row r="2675" spans="1:5" x14ac:dyDescent="0.25">
      <c r="A2675" s="172"/>
      <c r="B2675" s="172"/>
      <c r="C2675" s="172"/>
      <c r="D2675" s="171"/>
      <c r="E2675" s="171"/>
    </row>
    <row r="2676" spans="1:5" x14ac:dyDescent="0.25">
      <c r="A2676" s="172"/>
      <c r="B2676" s="172"/>
      <c r="C2676" s="172"/>
      <c r="D2676" s="171"/>
      <c r="E2676" s="171"/>
    </row>
    <row r="2677" spans="1:5" x14ac:dyDescent="0.25">
      <c r="A2677" s="172"/>
      <c r="B2677" s="172"/>
      <c r="C2677" s="172"/>
      <c r="D2677" s="171"/>
      <c r="E2677" s="171"/>
    </row>
    <row r="2678" spans="1:5" x14ac:dyDescent="0.25">
      <c r="A2678" s="172"/>
      <c r="B2678" s="172"/>
      <c r="C2678" s="172"/>
      <c r="D2678" s="171"/>
      <c r="E2678" s="171"/>
    </row>
    <row r="2679" spans="1:5" x14ac:dyDescent="0.25">
      <c r="A2679" s="172"/>
      <c r="B2679" s="172"/>
      <c r="C2679" s="172"/>
      <c r="D2679" s="171"/>
      <c r="E2679" s="171"/>
    </row>
    <row r="2680" spans="1:5" x14ac:dyDescent="0.25">
      <c r="A2680" s="172"/>
      <c r="B2680" s="172"/>
      <c r="C2680" s="172"/>
      <c r="D2680" s="171"/>
      <c r="E2680" s="171"/>
    </row>
    <row r="2681" spans="1:5" x14ac:dyDescent="0.25">
      <c r="A2681" s="172"/>
      <c r="B2681" s="172"/>
      <c r="C2681" s="172"/>
      <c r="D2681" s="171"/>
      <c r="E2681" s="171"/>
    </row>
    <row r="2682" spans="1:5" x14ac:dyDescent="0.25">
      <c r="A2682" s="172"/>
      <c r="B2682" s="172"/>
      <c r="C2682" s="172"/>
      <c r="D2682" s="171"/>
      <c r="E2682" s="171"/>
    </row>
    <row r="2683" spans="1:5" x14ac:dyDescent="0.25">
      <c r="A2683" s="172"/>
      <c r="B2683" s="172"/>
      <c r="C2683" s="172"/>
      <c r="D2683" s="171"/>
      <c r="E2683" s="171"/>
    </row>
    <row r="2684" spans="1:5" x14ac:dyDescent="0.25">
      <c r="A2684" s="172"/>
      <c r="B2684" s="172"/>
      <c r="C2684" s="172"/>
      <c r="D2684" s="171"/>
      <c r="E2684" s="171"/>
    </row>
    <row r="2685" spans="1:5" x14ac:dyDescent="0.25">
      <c r="A2685" s="172"/>
      <c r="B2685" s="172"/>
      <c r="C2685" s="172"/>
      <c r="D2685" s="171"/>
      <c r="E2685" s="171"/>
    </row>
    <row r="2686" spans="1:5" x14ac:dyDescent="0.25">
      <c r="A2686" s="172"/>
      <c r="B2686" s="172"/>
      <c r="C2686" s="172"/>
      <c r="D2686" s="171"/>
      <c r="E2686" s="171"/>
    </row>
    <row r="2687" spans="1:5" x14ac:dyDescent="0.25">
      <c r="A2687" s="172"/>
      <c r="B2687" s="172"/>
      <c r="C2687" s="172"/>
      <c r="D2687" s="171"/>
      <c r="E2687" s="171"/>
    </row>
    <row r="2688" spans="1:5" x14ac:dyDescent="0.25">
      <c r="A2688" s="172"/>
      <c r="B2688" s="172"/>
      <c r="C2688" s="172"/>
      <c r="D2688" s="171"/>
      <c r="E2688" s="171"/>
    </row>
    <row r="2689" spans="1:5" x14ac:dyDescent="0.25">
      <c r="A2689" s="172"/>
      <c r="B2689" s="172"/>
      <c r="C2689" s="172"/>
      <c r="D2689" s="171"/>
      <c r="E2689" s="171"/>
    </row>
    <row r="2690" spans="1:5" x14ac:dyDescent="0.25">
      <c r="A2690" s="172"/>
      <c r="B2690" s="172"/>
      <c r="C2690" s="172"/>
      <c r="D2690" s="171"/>
      <c r="E2690" s="171"/>
    </row>
    <row r="2691" spans="1:5" x14ac:dyDescent="0.25">
      <c r="A2691" s="172"/>
      <c r="B2691" s="172"/>
      <c r="C2691" s="172"/>
      <c r="D2691" s="171"/>
      <c r="E2691" s="171"/>
    </row>
    <row r="2692" spans="1:5" x14ac:dyDescent="0.25">
      <c r="A2692" s="172"/>
      <c r="B2692" s="172"/>
      <c r="C2692" s="172"/>
      <c r="D2692" s="171"/>
      <c r="E2692" s="171"/>
    </row>
    <row r="2693" spans="1:5" x14ac:dyDescent="0.25">
      <c r="A2693" s="172"/>
      <c r="B2693" s="172"/>
      <c r="C2693" s="172"/>
      <c r="D2693" s="171"/>
      <c r="E2693" s="171"/>
    </row>
    <row r="2694" spans="1:5" x14ac:dyDescent="0.25">
      <c r="A2694" s="172"/>
      <c r="B2694" s="172"/>
      <c r="C2694" s="172"/>
      <c r="D2694" s="171"/>
      <c r="E2694" s="171"/>
    </row>
    <row r="2695" spans="1:5" x14ac:dyDescent="0.25">
      <c r="A2695" s="172"/>
      <c r="B2695" s="172"/>
      <c r="C2695" s="172"/>
      <c r="D2695" s="171"/>
      <c r="E2695" s="171"/>
    </row>
    <row r="2696" spans="1:5" x14ac:dyDescent="0.25">
      <c r="A2696" s="172"/>
      <c r="B2696" s="172"/>
      <c r="C2696" s="172"/>
      <c r="D2696" s="171"/>
      <c r="E2696" s="171"/>
    </row>
    <row r="2697" spans="1:5" x14ac:dyDescent="0.25">
      <c r="A2697" s="172"/>
      <c r="B2697" s="172"/>
      <c r="C2697" s="172"/>
      <c r="D2697" s="171"/>
      <c r="E2697" s="171"/>
    </row>
    <row r="2698" spans="1:5" x14ac:dyDescent="0.25">
      <c r="A2698" s="172"/>
      <c r="B2698" s="172"/>
      <c r="C2698" s="172"/>
      <c r="D2698" s="171"/>
      <c r="E2698" s="171"/>
    </row>
    <row r="2699" spans="1:5" x14ac:dyDescent="0.25">
      <c r="A2699" s="172"/>
      <c r="B2699" s="172"/>
      <c r="C2699" s="172"/>
      <c r="D2699" s="171"/>
      <c r="E2699" s="171"/>
    </row>
    <row r="2700" spans="1:5" x14ac:dyDescent="0.25">
      <c r="A2700" s="172"/>
      <c r="B2700" s="172"/>
      <c r="C2700" s="172"/>
      <c r="D2700" s="171"/>
      <c r="E2700" s="171"/>
    </row>
    <row r="2701" spans="1:5" x14ac:dyDescent="0.25">
      <c r="A2701" s="172"/>
      <c r="B2701" s="172"/>
      <c r="C2701" s="172"/>
      <c r="D2701" s="171"/>
      <c r="E2701" s="171"/>
    </row>
    <row r="2702" spans="1:5" x14ac:dyDescent="0.25">
      <c r="A2702" s="172"/>
      <c r="B2702" s="172"/>
      <c r="C2702" s="172"/>
      <c r="D2702" s="171"/>
      <c r="E2702" s="171"/>
    </row>
    <row r="2703" spans="1:5" x14ac:dyDescent="0.25">
      <c r="A2703" s="172"/>
      <c r="B2703" s="172"/>
      <c r="C2703" s="172"/>
      <c r="D2703" s="171"/>
      <c r="E2703" s="171"/>
    </row>
    <row r="2704" spans="1:5" x14ac:dyDescent="0.25">
      <c r="A2704" s="172"/>
      <c r="B2704" s="172"/>
      <c r="C2704" s="172"/>
      <c r="D2704" s="171"/>
      <c r="E2704" s="171"/>
    </row>
    <row r="2705" spans="1:5" x14ac:dyDescent="0.25">
      <c r="A2705" s="172"/>
      <c r="B2705" s="172"/>
      <c r="C2705" s="172"/>
      <c r="D2705" s="171"/>
      <c r="E2705" s="171"/>
    </row>
    <row r="2706" spans="1:5" x14ac:dyDescent="0.25">
      <c r="A2706" s="172"/>
      <c r="B2706" s="172"/>
      <c r="C2706" s="172"/>
      <c r="D2706" s="171"/>
      <c r="E2706" s="171"/>
    </row>
    <row r="2707" spans="1:5" x14ac:dyDescent="0.25">
      <c r="A2707" s="172"/>
      <c r="B2707" s="172"/>
      <c r="C2707" s="172"/>
      <c r="D2707" s="171"/>
      <c r="E2707" s="171"/>
    </row>
    <row r="2708" spans="1:5" x14ac:dyDescent="0.25">
      <c r="A2708" s="172"/>
      <c r="B2708" s="172"/>
      <c r="C2708" s="172"/>
      <c r="D2708" s="171"/>
      <c r="E2708" s="171"/>
    </row>
    <row r="2709" spans="1:5" x14ac:dyDescent="0.25">
      <c r="A2709" s="172"/>
      <c r="B2709" s="172"/>
      <c r="C2709" s="172"/>
      <c r="D2709" s="171"/>
      <c r="E2709" s="171"/>
    </row>
    <row r="2710" spans="1:5" x14ac:dyDescent="0.25">
      <c r="A2710" s="172"/>
      <c r="B2710" s="172"/>
      <c r="C2710" s="172"/>
      <c r="D2710" s="171"/>
      <c r="E2710" s="171"/>
    </row>
    <row r="2711" spans="1:5" x14ac:dyDescent="0.25">
      <c r="A2711" s="172"/>
      <c r="B2711" s="172"/>
      <c r="C2711" s="172"/>
      <c r="D2711" s="171"/>
      <c r="E2711" s="171"/>
    </row>
    <row r="2712" spans="1:5" x14ac:dyDescent="0.25">
      <c r="A2712" s="172"/>
      <c r="B2712" s="172"/>
      <c r="C2712" s="172"/>
      <c r="D2712" s="171"/>
      <c r="E2712" s="171"/>
    </row>
    <row r="2713" spans="1:5" x14ac:dyDescent="0.25">
      <c r="A2713" s="172"/>
      <c r="B2713" s="172"/>
      <c r="C2713" s="172"/>
      <c r="D2713" s="171"/>
      <c r="E2713" s="171"/>
    </row>
    <row r="2714" spans="1:5" x14ac:dyDescent="0.25">
      <c r="A2714" s="172"/>
      <c r="B2714" s="172"/>
      <c r="C2714" s="172"/>
      <c r="D2714" s="171"/>
      <c r="E2714" s="171"/>
    </row>
    <row r="2715" spans="1:5" x14ac:dyDescent="0.25">
      <c r="A2715" s="172"/>
      <c r="B2715" s="172"/>
      <c r="C2715" s="172"/>
      <c r="D2715" s="171"/>
      <c r="E2715" s="171"/>
    </row>
    <row r="2716" spans="1:5" x14ac:dyDescent="0.25">
      <c r="A2716" s="172"/>
      <c r="B2716" s="172"/>
      <c r="C2716" s="172"/>
      <c r="D2716" s="171"/>
      <c r="E2716" s="171"/>
    </row>
    <row r="2717" spans="1:5" x14ac:dyDescent="0.25">
      <c r="A2717" s="172"/>
      <c r="B2717" s="172"/>
      <c r="C2717" s="172"/>
      <c r="D2717" s="171"/>
      <c r="E2717" s="171"/>
    </row>
    <row r="2718" spans="1:5" x14ac:dyDescent="0.25">
      <c r="A2718" s="172"/>
      <c r="B2718" s="172"/>
      <c r="C2718" s="172"/>
      <c r="D2718" s="171"/>
      <c r="E2718" s="171"/>
    </row>
    <row r="2719" spans="1:5" x14ac:dyDescent="0.25">
      <c r="A2719" s="172"/>
      <c r="B2719" s="172"/>
      <c r="C2719" s="172"/>
      <c r="D2719" s="171"/>
      <c r="E2719" s="171"/>
    </row>
    <row r="2720" spans="1:5" x14ac:dyDescent="0.25">
      <c r="A2720" s="172"/>
      <c r="B2720" s="172"/>
      <c r="C2720" s="172"/>
      <c r="D2720" s="171"/>
      <c r="E2720" s="171"/>
    </row>
    <row r="2721" spans="1:5" x14ac:dyDescent="0.25">
      <c r="A2721" s="172"/>
      <c r="B2721" s="172"/>
      <c r="C2721" s="172"/>
      <c r="D2721" s="171"/>
      <c r="E2721" s="171"/>
    </row>
    <row r="2722" spans="1:5" x14ac:dyDescent="0.25">
      <c r="A2722" s="172"/>
      <c r="B2722" s="172"/>
      <c r="C2722" s="172"/>
      <c r="D2722" s="171"/>
      <c r="E2722" s="171"/>
    </row>
    <row r="2723" spans="1:5" x14ac:dyDescent="0.25">
      <c r="A2723" s="172"/>
      <c r="B2723" s="172"/>
      <c r="C2723" s="172"/>
      <c r="D2723" s="171"/>
      <c r="E2723" s="171"/>
    </row>
    <row r="2724" spans="1:5" x14ac:dyDescent="0.25">
      <c r="A2724" s="172"/>
      <c r="B2724" s="172"/>
      <c r="C2724" s="172"/>
      <c r="D2724" s="171"/>
      <c r="E2724" s="171"/>
    </row>
    <row r="2725" spans="1:5" x14ac:dyDescent="0.25">
      <c r="A2725" s="172"/>
      <c r="B2725" s="172"/>
      <c r="C2725" s="172"/>
      <c r="D2725" s="171"/>
      <c r="E2725" s="171"/>
    </row>
    <row r="2726" spans="1:5" x14ac:dyDescent="0.25">
      <c r="A2726" s="172"/>
      <c r="B2726" s="172"/>
      <c r="C2726" s="172"/>
      <c r="D2726" s="171"/>
      <c r="E2726" s="171"/>
    </row>
    <row r="2727" spans="1:5" x14ac:dyDescent="0.25">
      <c r="A2727" s="172"/>
      <c r="B2727" s="172"/>
      <c r="C2727" s="172"/>
      <c r="D2727" s="171"/>
      <c r="E2727" s="171"/>
    </row>
    <row r="2728" spans="1:5" x14ac:dyDescent="0.25">
      <c r="A2728" s="172"/>
      <c r="B2728" s="172"/>
      <c r="C2728" s="172"/>
      <c r="D2728" s="171"/>
      <c r="E2728" s="171"/>
    </row>
    <row r="2729" spans="1:5" x14ac:dyDescent="0.25">
      <c r="A2729" s="172"/>
      <c r="B2729" s="172"/>
      <c r="C2729" s="172"/>
      <c r="D2729" s="171"/>
      <c r="E2729" s="171"/>
    </row>
    <row r="2730" spans="1:5" x14ac:dyDescent="0.25">
      <c r="A2730" s="172"/>
      <c r="B2730" s="172"/>
      <c r="C2730" s="172"/>
      <c r="D2730" s="171"/>
      <c r="E2730" s="171"/>
    </row>
    <row r="2731" spans="1:5" x14ac:dyDescent="0.25">
      <c r="A2731" s="172"/>
      <c r="B2731" s="172"/>
      <c r="C2731" s="172"/>
      <c r="D2731" s="171"/>
      <c r="E2731" s="171"/>
    </row>
    <row r="2732" spans="1:5" x14ac:dyDescent="0.25">
      <c r="A2732" s="172"/>
      <c r="B2732" s="172"/>
      <c r="C2732" s="172"/>
      <c r="D2732" s="171"/>
      <c r="E2732" s="171"/>
    </row>
    <row r="2733" spans="1:5" x14ac:dyDescent="0.25">
      <c r="A2733" s="172"/>
      <c r="B2733" s="172"/>
      <c r="C2733" s="172"/>
      <c r="D2733" s="171"/>
      <c r="E2733" s="171"/>
    </row>
    <row r="2734" spans="1:5" x14ac:dyDescent="0.25">
      <c r="A2734" s="172"/>
      <c r="B2734" s="172"/>
      <c r="C2734" s="172"/>
      <c r="D2734" s="171"/>
      <c r="E2734" s="171"/>
    </row>
    <row r="2735" spans="1:5" x14ac:dyDescent="0.25">
      <c r="A2735" s="172"/>
      <c r="B2735" s="172"/>
      <c r="C2735" s="172"/>
      <c r="D2735" s="171"/>
      <c r="E2735" s="171"/>
    </row>
    <row r="2736" spans="1:5" x14ac:dyDescent="0.25">
      <c r="A2736" s="172"/>
      <c r="B2736" s="172"/>
      <c r="C2736" s="172"/>
      <c r="D2736" s="171"/>
      <c r="E2736" s="171"/>
    </row>
    <row r="2737" spans="1:5" x14ac:dyDescent="0.25">
      <c r="A2737" s="172"/>
      <c r="B2737" s="172"/>
      <c r="C2737" s="172"/>
      <c r="D2737" s="171"/>
      <c r="E2737" s="171"/>
    </row>
    <row r="2738" spans="1:5" x14ac:dyDescent="0.25">
      <c r="A2738" s="172"/>
      <c r="B2738" s="172"/>
      <c r="C2738" s="172"/>
      <c r="D2738" s="171"/>
      <c r="E2738" s="171"/>
    </row>
    <row r="2739" spans="1:5" x14ac:dyDescent="0.25">
      <c r="A2739" s="172"/>
      <c r="B2739" s="172"/>
      <c r="C2739" s="172"/>
      <c r="D2739" s="171"/>
      <c r="E2739" s="171"/>
    </row>
    <row r="2740" spans="1:5" x14ac:dyDescent="0.25">
      <c r="A2740" s="172"/>
      <c r="B2740" s="172"/>
      <c r="C2740" s="172"/>
      <c r="D2740" s="171"/>
      <c r="E2740" s="171"/>
    </row>
    <row r="2741" spans="1:5" x14ac:dyDescent="0.25">
      <c r="A2741" s="172"/>
      <c r="B2741" s="172"/>
      <c r="C2741" s="172"/>
      <c r="D2741" s="171"/>
      <c r="E2741" s="171"/>
    </row>
    <row r="2742" spans="1:5" x14ac:dyDescent="0.25">
      <c r="A2742" s="172"/>
      <c r="B2742" s="172"/>
      <c r="C2742" s="172"/>
      <c r="D2742" s="171"/>
      <c r="E2742" s="171"/>
    </row>
    <row r="2743" spans="1:5" x14ac:dyDescent="0.25">
      <c r="A2743" s="172"/>
      <c r="B2743" s="172"/>
      <c r="C2743" s="172"/>
      <c r="D2743" s="171"/>
      <c r="E2743" s="171"/>
    </row>
    <row r="2744" spans="1:5" x14ac:dyDescent="0.25">
      <c r="A2744" s="172"/>
      <c r="B2744" s="172"/>
      <c r="C2744" s="172"/>
      <c r="D2744" s="171"/>
      <c r="E2744" s="171"/>
    </row>
    <row r="2745" spans="1:5" x14ac:dyDescent="0.25">
      <c r="A2745" s="172"/>
      <c r="B2745" s="172"/>
      <c r="C2745" s="172"/>
      <c r="D2745" s="171"/>
      <c r="E2745" s="171"/>
    </row>
    <row r="2746" spans="1:5" x14ac:dyDescent="0.25">
      <c r="A2746" s="172"/>
      <c r="B2746" s="172"/>
      <c r="C2746" s="172"/>
      <c r="D2746" s="171"/>
      <c r="E2746" s="171"/>
    </row>
    <row r="2747" spans="1:5" x14ac:dyDescent="0.25">
      <c r="A2747" s="172"/>
      <c r="B2747" s="172"/>
      <c r="C2747" s="172"/>
      <c r="D2747" s="171"/>
      <c r="E2747" s="171"/>
    </row>
    <row r="2748" spans="1:5" x14ac:dyDescent="0.25">
      <c r="A2748" s="172"/>
      <c r="B2748" s="172"/>
      <c r="C2748" s="172"/>
      <c r="D2748" s="171"/>
      <c r="E2748" s="171"/>
    </row>
    <row r="2749" spans="1:5" x14ac:dyDescent="0.25">
      <c r="A2749" s="172"/>
      <c r="B2749" s="172"/>
      <c r="C2749" s="172"/>
      <c r="D2749" s="171"/>
      <c r="E2749" s="171"/>
    </row>
    <row r="2750" spans="1:5" x14ac:dyDescent="0.25">
      <c r="A2750" s="172"/>
      <c r="B2750" s="172"/>
      <c r="C2750" s="172"/>
      <c r="D2750" s="171"/>
      <c r="E2750" s="171"/>
    </row>
    <row r="2751" spans="1:5" x14ac:dyDescent="0.25">
      <c r="A2751" s="172"/>
      <c r="B2751" s="172"/>
      <c r="C2751" s="172"/>
      <c r="D2751" s="171"/>
      <c r="E2751" s="171"/>
    </row>
    <row r="2752" spans="1:5" x14ac:dyDescent="0.25">
      <c r="A2752" s="172"/>
      <c r="B2752" s="172"/>
      <c r="C2752" s="172"/>
      <c r="D2752" s="171"/>
      <c r="E2752" s="171"/>
    </row>
    <row r="2753" spans="1:5" x14ac:dyDescent="0.25">
      <c r="A2753" s="172"/>
      <c r="B2753" s="172"/>
      <c r="C2753" s="172"/>
      <c r="D2753" s="171"/>
      <c r="E2753" s="171"/>
    </row>
    <row r="2754" spans="1:5" x14ac:dyDescent="0.25">
      <c r="A2754" s="172"/>
      <c r="B2754" s="172"/>
      <c r="C2754" s="172"/>
      <c r="D2754" s="171"/>
      <c r="E2754" s="171"/>
    </row>
    <row r="2755" spans="1:5" x14ac:dyDescent="0.25">
      <c r="A2755" s="172"/>
      <c r="B2755" s="172"/>
      <c r="C2755" s="172"/>
      <c r="D2755" s="171"/>
      <c r="E2755" s="171"/>
    </row>
    <row r="2756" spans="1:5" x14ac:dyDescent="0.25">
      <c r="A2756" s="172"/>
      <c r="B2756" s="172"/>
      <c r="C2756" s="172"/>
      <c r="D2756" s="171"/>
      <c r="E2756" s="171"/>
    </row>
    <row r="2757" spans="1:5" x14ac:dyDescent="0.25">
      <c r="A2757" s="172"/>
      <c r="B2757" s="172"/>
      <c r="C2757" s="172"/>
      <c r="D2757" s="171"/>
      <c r="E2757" s="171"/>
    </row>
    <row r="2758" spans="1:5" x14ac:dyDescent="0.25">
      <c r="A2758" s="172"/>
      <c r="B2758" s="172"/>
      <c r="C2758" s="172"/>
      <c r="D2758" s="171"/>
      <c r="E2758" s="171"/>
    </row>
    <row r="2759" spans="1:5" x14ac:dyDescent="0.25">
      <c r="A2759" s="172"/>
      <c r="B2759" s="172"/>
      <c r="C2759" s="172"/>
      <c r="D2759" s="171"/>
      <c r="E2759" s="171"/>
    </row>
    <row r="2760" spans="1:5" x14ac:dyDescent="0.25">
      <c r="A2760" s="172"/>
      <c r="B2760" s="172"/>
      <c r="C2760" s="172"/>
      <c r="D2760" s="171"/>
      <c r="E2760" s="171"/>
    </row>
    <row r="2761" spans="1:5" x14ac:dyDescent="0.25">
      <c r="A2761" s="172"/>
      <c r="B2761" s="172"/>
      <c r="C2761" s="172"/>
      <c r="D2761" s="171"/>
      <c r="E2761" s="171"/>
    </row>
    <row r="2762" spans="1:5" x14ac:dyDescent="0.25">
      <c r="A2762" s="172"/>
      <c r="B2762" s="172"/>
      <c r="C2762" s="172"/>
      <c r="D2762" s="171"/>
      <c r="E2762" s="171"/>
    </row>
    <row r="2763" spans="1:5" x14ac:dyDescent="0.25">
      <c r="A2763" s="172"/>
      <c r="B2763" s="172"/>
      <c r="C2763" s="172"/>
      <c r="D2763" s="171"/>
      <c r="E2763" s="171"/>
    </row>
    <row r="2764" spans="1:5" x14ac:dyDescent="0.25">
      <c r="A2764" s="172"/>
      <c r="B2764" s="172"/>
      <c r="C2764" s="172"/>
      <c r="D2764" s="171"/>
      <c r="E2764" s="171"/>
    </row>
    <row r="2765" spans="1:5" x14ac:dyDescent="0.25">
      <c r="A2765" s="172"/>
      <c r="B2765" s="172"/>
      <c r="C2765" s="172"/>
      <c r="D2765" s="171"/>
      <c r="E2765" s="171"/>
    </row>
    <row r="2766" spans="1:5" x14ac:dyDescent="0.25">
      <c r="A2766" s="172"/>
      <c r="B2766" s="172"/>
      <c r="C2766" s="172"/>
      <c r="D2766" s="171"/>
      <c r="E2766" s="171"/>
    </row>
    <row r="2767" spans="1:5" x14ac:dyDescent="0.25">
      <c r="A2767" s="172"/>
      <c r="B2767" s="172"/>
      <c r="C2767" s="172"/>
      <c r="D2767" s="171"/>
      <c r="E2767" s="171"/>
    </row>
    <row r="2768" spans="1:5" x14ac:dyDescent="0.25">
      <c r="A2768" s="172"/>
      <c r="B2768" s="172"/>
      <c r="C2768" s="172"/>
      <c r="D2768" s="171"/>
      <c r="E2768" s="171"/>
    </row>
    <row r="2769" spans="1:5" x14ac:dyDescent="0.25">
      <c r="A2769" s="172"/>
      <c r="B2769" s="172"/>
      <c r="C2769" s="172"/>
      <c r="D2769" s="171"/>
      <c r="E2769" s="171"/>
    </row>
    <row r="2770" spans="1:5" x14ac:dyDescent="0.25">
      <c r="A2770" s="172"/>
      <c r="B2770" s="172"/>
      <c r="C2770" s="172"/>
      <c r="D2770" s="171"/>
      <c r="E2770" s="171"/>
    </row>
    <row r="2771" spans="1:5" x14ac:dyDescent="0.25">
      <c r="A2771" s="172"/>
      <c r="B2771" s="172"/>
      <c r="C2771" s="172"/>
      <c r="D2771" s="171"/>
      <c r="E2771" s="171"/>
    </row>
    <row r="2772" spans="1:5" x14ac:dyDescent="0.25">
      <c r="A2772" s="172"/>
      <c r="B2772" s="172"/>
      <c r="C2772" s="172"/>
      <c r="D2772" s="171"/>
      <c r="E2772" s="171"/>
    </row>
    <row r="2773" spans="1:5" x14ac:dyDescent="0.25">
      <c r="A2773" s="172"/>
      <c r="B2773" s="172"/>
      <c r="C2773" s="172"/>
      <c r="D2773" s="171"/>
      <c r="E2773" s="171"/>
    </row>
    <row r="2774" spans="1:5" x14ac:dyDescent="0.25">
      <c r="A2774" s="172"/>
      <c r="B2774" s="172"/>
      <c r="C2774" s="172"/>
      <c r="D2774" s="171"/>
      <c r="E2774" s="171"/>
    </row>
    <row r="2775" spans="1:5" x14ac:dyDescent="0.25">
      <c r="A2775" s="172"/>
      <c r="B2775" s="172"/>
      <c r="C2775" s="172"/>
      <c r="D2775" s="171"/>
      <c r="E2775" s="171"/>
    </row>
    <row r="2776" spans="1:5" x14ac:dyDescent="0.25">
      <c r="A2776" s="172"/>
      <c r="B2776" s="172"/>
      <c r="C2776" s="172"/>
      <c r="D2776" s="171"/>
      <c r="E2776" s="171"/>
    </row>
    <row r="2777" spans="1:5" x14ac:dyDescent="0.25">
      <c r="A2777" s="172"/>
      <c r="B2777" s="172"/>
      <c r="C2777" s="172"/>
      <c r="D2777" s="171"/>
      <c r="E2777" s="171"/>
    </row>
    <row r="2778" spans="1:5" x14ac:dyDescent="0.25">
      <c r="A2778" s="172"/>
      <c r="B2778" s="172"/>
      <c r="C2778" s="172"/>
      <c r="D2778" s="171"/>
      <c r="E2778" s="171"/>
    </row>
    <row r="2779" spans="1:5" x14ac:dyDescent="0.25">
      <c r="A2779" s="172"/>
      <c r="B2779" s="172"/>
      <c r="C2779" s="172"/>
      <c r="D2779" s="171"/>
      <c r="E2779" s="171"/>
    </row>
    <row r="2780" spans="1:5" x14ac:dyDescent="0.25">
      <c r="A2780" s="172"/>
      <c r="B2780" s="172"/>
      <c r="C2780" s="172"/>
      <c r="D2780" s="171"/>
      <c r="E2780" s="171"/>
    </row>
    <row r="2781" spans="1:5" x14ac:dyDescent="0.25">
      <c r="A2781" s="172"/>
      <c r="B2781" s="172"/>
      <c r="C2781" s="172"/>
      <c r="D2781" s="171"/>
      <c r="E2781" s="171"/>
    </row>
    <row r="2782" spans="1:5" x14ac:dyDescent="0.25">
      <c r="A2782" s="172"/>
      <c r="B2782" s="172"/>
      <c r="C2782" s="172"/>
      <c r="D2782" s="171"/>
      <c r="E2782" s="171"/>
    </row>
    <row r="2783" spans="1:5" x14ac:dyDescent="0.25">
      <c r="A2783" s="172"/>
      <c r="B2783" s="172"/>
      <c r="C2783" s="172"/>
      <c r="D2783" s="171"/>
      <c r="E2783" s="171"/>
    </row>
    <row r="2784" spans="1:5" x14ac:dyDescent="0.25">
      <c r="A2784" s="172"/>
      <c r="B2784" s="172"/>
      <c r="C2784" s="172"/>
      <c r="D2784" s="171"/>
      <c r="E2784" s="171"/>
    </row>
    <row r="2785" spans="1:5" x14ac:dyDescent="0.25">
      <c r="A2785" s="172"/>
      <c r="B2785" s="172"/>
      <c r="C2785" s="172"/>
      <c r="D2785" s="171"/>
      <c r="E2785" s="171"/>
    </row>
    <row r="2786" spans="1:5" x14ac:dyDescent="0.25">
      <c r="A2786" s="172"/>
      <c r="B2786" s="172"/>
      <c r="C2786" s="172"/>
      <c r="D2786" s="171"/>
      <c r="E2786" s="171"/>
    </row>
    <row r="2787" spans="1:5" x14ac:dyDescent="0.25">
      <c r="A2787" s="172"/>
      <c r="B2787" s="172"/>
      <c r="C2787" s="172"/>
      <c r="D2787" s="171"/>
      <c r="E2787" s="171"/>
    </row>
    <row r="2788" spans="1:5" x14ac:dyDescent="0.25">
      <c r="A2788" s="172"/>
      <c r="B2788" s="172"/>
      <c r="C2788" s="172"/>
      <c r="D2788" s="171"/>
      <c r="E2788" s="171"/>
    </row>
    <row r="2789" spans="1:5" x14ac:dyDescent="0.25">
      <c r="A2789" s="172"/>
      <c r="B2789" s="172"/>
      <c r="C2789" s="172"/>
      <c r="D2789" s="171"/>
      <c r="E2789" s="171"/>
    </row>
    <row r="2790" spans="1:5" x14ac:dyDescent="0.25">
      <c r="A2790" s="172"/>
      <c r="B2790" s="172"/>
      <c r="C2790" s="172"/>
      <c r="D2790" s="171"/>
      <c r="E2790" s="171"/>
    </row>
    <row r="2791" spans="1:5" x14ac:dyDescent="0.25">
      <c r="A2791" s="172"/>
      <c r="B2791" s="172"/>
      <c r="C2791" s="172"/>
      <c r="D2791" s="171"/>
      <c r="E2791" s="171"/>
    </row>
    <row r="2792" spans="1:5" x14ac:dyDescent="0.25">
      <c r="A2792" s="172"/>
      <c r="B2792" s="172"/>
      <c r="C2792" s="172"/>
      <c r="D2792" s="171"/>
      <c r="E2792" s="171"/>
    </row>
    <row r="2793" spans="1:5" x14ac:dyDescent="0.25">
      <c r="A2793" s="172"/>
      <c r="B2793" s="172"/>
      <c r="C2793" s="172"/>
      <c r="D2793" s="171"/>
      <c r="E2793" s="171"/>
    </row>
    <row r="2794" spans="1:5" x14ac:dyDescent="0.25">
      <c r="A2794" s="172"/>
      <c r="B2794" s="172"/>
      <c r="C2794" s="172"/>
      <c r="D2794" s="171"/>
      <c r="E2794" s="171"/>
    </row>
    <row r="2795" spans="1:5" x14ac:dyDescent="0.25">
      <c r="A2795" s="172"/>
      <c r="B2795" s="172"/>
      <c r="C2795" s="172"/>
      <c r="D2795" s="171"/>
      <c r="E2795" s="171"/>
    </row>
    <row r="2796" spans="1:5" x14ac:dyDescent="0.25">
      <c r="A2796" s="172"/>
      <c r="B2796" s="172"/>
      <c r="C2796" s="172"/>
      <c r="D2796" s="171"/>
      <c r="E2796" s="171"/>
    </row>
    <row r="2797" spans="1:5" x14ac:dyDescent="0.25">
      <c r="A2797" s="172"/>
      <c r="B2797" s="172"/>
      <c r="C2797" s="172"/>
      <c r="D2797" s="171"/>
      <c r="E2797" s="171"/>
    </row>
    <row r="2798" spans="1:5" x14ac:dyDescent="0.25">
      <c r="A2798" s="172"/>
      <c r="B2798" s="172"/>
      <c r="C2798" s="172"/>
      <c r="D2798" s="171"/>
      <c r="E2798" s="171"/>
    </row>
    <row r="2799" spans="1:5" x14ac:dyDescent="0.25">
      <c r="A2799" s="172"/>
      <c r="B2799" s="172"/>
      <c r="C2799" s="172"/>
      <c r="D2799" s="171"/>
      <c r="E2799" s="171"/>
    </row>
    <row r="2800" spans="1:5" x14ac:dyDescent="0.25">
      <c r="A2800" s="172"/>
      <c r="B2800" s="172"/>
      <c r="C2800" s="172"/>
      <c r="D2800" s="171"/>
      <c r="E2800" s="171"/>
    </row>
    <row r="2801" spans="1:5" x14ac:dyDescent="0.25">
      <c r="A2801" s="172"/>
      <c r="B2801" s="172"/>
      <c r="C2801" s="172"/>
      <c r="D2801" s="171"/>
      <c r="E2801" s="171"/>
    </row>
    <row r="2802" spans="1:5" x14ac:dyDescent="0.25">
      <c r="A2802" s="172"/>
      <c r="B2802" s="172"/>
      <c r="C2802" s="172"/>
      <c r="D2802" s="171"/>
      <c r="E2802" s="171"/>
    </row>
    <row r="2803" spans="1:5" x14ac:dyDescent="0.25">
      <c r="A2803" s="172"/>
      <c r="B2803" s="172"/>
      <c r="C2803" s="172"/>
      <c r="D2803" s="171"/>
      <c r="E2803" s="171"/>
    </row>
    <row r="2804" spans="1:5" x14ac:dyDescent="0.25">
      <c r="A2804" s="172"/>
      <c r="B2804" s="172"/>
      <c r="C2804" s="172"/>
      <c r="D2804" s="171"/>
      <c r="E2804" s="171"/>
    </row>
    <row r="2805" spans="1:5" x14ac:dyDescent="0.25">
      <c r="A2805" s="172"/>
      <c r="B2805" s="172"/>
      <c r="C2805" s="172"/>
      <c r="D2805" s="171"/>
      <c r="E2805" s="171"/>
    </row>
    <row r="2806" spans="1:5" x14ac:dyDescent="0.25">
      <c r="A2806" s="172"/>
      <c r="B2806" s="172"/>
      <c r="C2806" s="172"/>
      <c r="D2806" s="171"/>
      <c r="E2806" s="171"/>
    </row>
    <row r="2807" spans="1:5" x14ac:dyDescent="0.25">
      <c r="A2807" s="172"/>
      <c r="B2807" s="172"/>
      <c r="C2807" s="172"/>
      <c r="D2807" s="171"/>
      <c r="E2807" s="171"/>
    </row>
    <row r="2808" spans="1:5" x14ac:dyDescent="0.25">
      <c r="A2808" s="172"/>
      <c r="B2808" s="172"/>
      <c r="C2808" s="172"/>
      <c r="D2808" s="171"/>
      <c r="E2808" s="171"/>
    </row>
    <row r="2809" spans="1:5" x14ac:dyDescent="0.25">
      <c r="A2809" s="172"/>
      <c r="B2809" s="172"/>
      <c r="C2809" s="172"/>
      <c r="D2809" s="171"/>
      <c r="E2809" s="171"/>
    </row>
    <row r="2810" spans="1:5" x14ac:dyDescent="0.25">
      <c r="A2810" s="172"/>
      <c r="B2810" s="172"/>
      <c r="C2810" s="172"/>
      <c r="D2810" s="171"/>
      <c r="E2810" s="171"/>
    </row>
    <row r="2811" spans="1:5" x14ac:dyDescent="0.25">
      <c r="A2811" s="172"/>
      <c r="B2811" s="172"/>
      <c r="C2811" s="172"/>
      <c r="D2811" s="171"/>
      <c r="E2811" s="171"/>
    </row>
    <row r="2812" spans="1:5" x14ac:dyDescent="0.25">
      <c r="A2812" s="172"/>
      <c r="B2812" s="172"/>
      <c r="C2812" s="172"/>
      <c r="D2812" s="171"/>
      <c r="E2812" s="171"/>
    </row>
    <row r="2813" spans="1:5" x14ac:dyDescent="0.25">
      <c r="A2813" s="172"/>
      <c r="B2813" s="172"/>
      <c r="C2813" s="172"/>
      <c r="D2813" s="171"/>
      <c r="E2813" s="171"/>
    </row>
    <row r="2814" spans="1:5" x14ac:dyDescent="0.25">
      <c r="A2814" s="172"/>
      <c r="B2814" s="172"/>
      <c r="C2814" s="172"/>
      <c r="D2814" s="171"/>
      <c r="E2814" s="171"/>
    </row>
    <row r="2815" spans="1:5" x14ac:dyDescent="0.25">
      <c r="A2815" s="172"/>
      <c r="B2815" s="172"/>
      <c r="C2815" s="172"/>
      <c r="D2815" s="171"/>
      <c r="E2815" s="171"/>
    </row>
    <row r="2816" spans="1:5" x14ac:dyDescent="0.25">
      <c r="A2816" s="172"/>
      <c r="B2816" s="172"/>
      <c r="C2816" s="172"/>
      <c r="D2816" s="171"/>
      <c r="E2816" s="171"/>
    </row>
    <row r="2817" spans="1:5" x14ac:dyDescent="0.25">
      <c r="A2817" s="172"/>
      <c r="B2817" s="172"/>
      <c r="C2817" s="172"/>
      <c r="D2817" s="171"/>
      <c r="E2817" s="171"/>
    </row>
    <row r="2818" spans="1:5" x14ac:dyDescent="0.25">
      <c r="A2818" s="172"/>
      <c r="B2818" s="172"/>
      <c r="C2818" s="172"/>
      <c r="D2818" s="171"/>
      <c r="E2818" s="171"/>
    </row>
    <row r="2819" spans="1:5" x14ac:dyDescent="0.25">
      <c r="A2819" s="172"/>
      <c r="B2819" s="172"/>
      <c r="C2819" s="172"/>
      <c r="D2819" s="171"/>
      <c r="E2819" s="171"/>
    </row>
    <row r="2820" spans="1:5" x14ac:dyDescent="0.25">
      <c r="A2820" s="172"/>
      <c r="B2820" s="172"/>
      <c r="C2820" s="172"/>
      <c r="D2820" s="171"/>
      <c r="E2820" s="171"/>
    </row>
    <row r="2821" spans="1:5" x14ac:dyDescent="0.25">
      <c r="A2821" s="172"/>
      <c r="B2821" s="172"/>
      <c r="C2821" s="172"/>
      <c r="D2821" s="171"/>
      <c r="E2821" s="171"/>
    </row>
    <row r="2822" spans="1:5" x14ac:dyDescent="0.25">
      <c r="A2822" s="172"/>
      <c r="B2822" s="172"/>
      <c r="C2822" s="172"/>
      <c r="D2822" s="171"/>
      <c r="E2822" s="171"/>
    </row>
    <row r="2823" spans="1:5" x14ac:dyDescent="0.25">
      <c r="A2823" s="172"/>
      <c r="B2823" s="172"/>
      <c r="C2823" s="172"/>
      <c r="D2823" s="171"/>
      <c r="E2823" s="171"/>
    </row>
    <row r="2824" spans="1:5" x14ac:dyDescent="0.25">
      <c r="A2824" s="172"/>
      <c r="B2824" s="172"/>
      <c r="C2824" s="172"/>
      <c r="D2824" s="171"/>
      <c r="E2824" s="171"/>
    </row>
    <row r="2825" spans="1:5" x14ac:dyDescent="0.25">
      <c r="A2825" s="172"/>
      <c r="B2825" s="172"/>
      <c r="C2825" s="172"/>
      <c r="D2825" s="171"/>
      <c r="E2825" s="171"/>
    </row>
    <row r="2826" spans="1:5" x14ac:dyDescent="0.25">
      <c r="A2826" s="172"/>
      <c r="B2826" s="172"/>
      <c r="C2826" s="172"/>
      <c r="D2826" s="171"/>
      <c r="E2826" s="171"/>
    </row>
    <row r="2827" spans="1:5" x14ac:dyDescent="0.25">
      <c r="A2827" s="172"/>
      <c r="B2827" s="172"/>
      <c r="C2827" s="172"/>
      <c r="D2827" s="171"/>
      <c r="E2827" s="171"/>
    </row>
    <row r="2828" spans="1:5" x14ac:dyDescent="0.25">
      <c r="A2828" s="172"/>
      <c r="B2828" s="172"/>
      <c r="C2828" s="172"/>
      <c r="D2828" s="171"/>
      <c r="E2828" s="171"/>
    </row>
    <row r="2829" spans="1:5" x14ac:dyDescent="0.25">
      <c r="A2829" s="172"/>
      <c r="B2829" s="172"/>
      <c r="C2829" s="172"/>
      <c r="D2829" s="171"/>
      <c r="E2829" s="171"/>
    </row>
    <row r="2830" spans="1:5" x14ac:dyDescent="0.25">
      <c r="A2830" s="172"/>
      <c r="B2830" s="172"/>
      <c r="C2830" s="172"/>
      <c r="D2830" s="171"/>
      <c r="E2830" s="171"/>
    </row>
    <row r="2831" spans="1:5" x14ac:dyDescent="0.25">
      <c r="A2831" s="172"/>
      <c r="B2831" s="172"/>
      <c r="C2831" s="172"/>
      <c r="D2831" s="171"/>
      <c r="E2831" s="171"/>
    </row>
    <row r="2832" spans="1:5" x14ac:dyDescent="0.25">
      <c r="A2832" s="172"/>
      <c r="B2832" s="172"/>
      <c r="C2832" s="172"/>
      <c r="D2832" s="171"/>
      <c r="E2832" s="171"/>
    </row>
    <row r="2833" spans="1:5" x14ac:dyDescent="0.25">
      <c r="A2833" s="172"/>
      <c r="B2833" s="172"/>
      <c r="C2833" s="172"/>
      <c r="D2833" s="171"/>
      <c r="E2833" s="171"/>
    </row>
    <row r="2834" spans="1:5" x14ac:dyDescent="0.25">
      <c r="A2834" s="172"/>
      <c r="B2834" s="172"/>
      <c r="C2834" s="172"/>
      <c r="D2834" s="171"/>
      <c r="E2834" s="171"/>
    </row>
    <row r="2835" spans="1:5" x14ac:dyDescent="0.25">
      <c r="A2835" s="172"/>
      <c r="B2835" s="172"/>
      <c r="C2835" s="172"/>
      <c r="D2835" s="171"/>
      <c r="E2835" s="171"/>
    </row>
    <row r="2836" spans="1:5" x14ac:dyDescent="0.25">
      <c r="A2836" s="172"/>
      <c r="B2836" s="172"/>
      <c r="C2836" s="172"/>
      <c r="D2836" s="171"/>
      <c r="E2836" s="171"/>
    </row>
    <row r="2837" spans="1:5" x14ac:dyDescent="0.25">
      <c r="A2837" s="172"/>
      <c r="B2837" s="172"/>
      <c r="C2837" s="172"/>
      <c r="D2837" s="171"/>
      <c r="E2837" s="171"/>
    </row>
    <row r="2838" spans="1:5" x14ac:dyDescent="0.25">
      <c r="A2838" s="172"/>
      <c r="B2838" s="172"/>
      <c r="C2838" s="172"/>
      <c r="D2838" s="171"/>
      <c r="E2838" s="171"/>
    </row>
    <row r="2839" spans="1:5" x14ac:dyDescent="0.25">
      <c r="A2839" s="172"/>
      <c r="B2839" s="172"/>
      <c r="C2839" s="172"/>
      <c r="D2839" s="171"/>
      <c r="E2839" s="171"/>
    </row>
    <row r="2840" spans="1:5" x14ac:dyDescent="0.25">
      <c r="A2840" s="172"/>
      <c r="B2840" s="172"/>
      <c r="C2840" s="172"/>
      <c r="D2840" s="171"/>
      <c r="E2840" s="171"/>
    </row>
    <row r="2841" spans="1:5" x14ac:dyDescent="0.25">
      <c r="A2841" s="172"/>
      <c r="B2841" s="172"/>
      <c r="C2841" s="172"/>
      <c r="D2841" s="171"/>
      <c r="E2841" s="171"/>
    </row>
    <row r="2842" spans="1:5" x14ac:dyDescent="0.25">
      <c r="A2842" s="172"/>
      <c r="B2842" s="172"/>
      <c r="C2842" s="172"/>
      <c r="D2842" s="171"/>
      <c r="E2842" s="171"/>
    </row>
    <row r="2843" spans="1:5" x14ac:dyDescent="0.25">
      <c r="A2843" s="172"/>
      <c r="B2843" s="172"/>
      <c r="C2843" s="172"/>
      <c r="D2843" s="171"/>
      <c r="E2843" s="171"/>
    </row>
    <row r="2844" spans="1:5" x14ac:dyDescent="0.25">
      <c r="A2844" s="172"/>
      <c r="B2844" s="172"/>
      <c r="C2844" s="172"/>
      <c r="D2844" s="171"/>
      <c r="E2844" s="171"/>
    </row>
    <row r="2845" spans="1:5" x14ac:dyDescent="0.25">
      <c r="A2845" s="172"/>
      <c r="B2845" s="172"/>
      <c r="C2845" s="172"/>
      <c r="D2845" s="171"/>
      <c r="E2845" s="171"/>
    </row>
    <row r="2846" spans="1:5" x14ac:dyDescent="0.25">
      <c r="A2846" s="172"/>
      <c r="B2846" s="172"/>
      <c r="C2846" s="172"/>
      <c r="D2846" s="171"/>
      <c r="E2846" s="171"/>
    </row>
    <row r="2847" spans="1:5" x14ac:dyDescent="0.25">
      <c r="A2847" s="172"/>
      <c r="B2847" s="172"/>
      <c r="C2847" s="172"/>
      <c r="D2847" s="171"/>
      <c r="E2847" s="171"/>
    </row>
    <row r="2848" spans="1:5" x14ac:dyDescent="0.25">
      <c r="A2848" s="172"/>
      <c r="B2848" s="172"/>
      <c r="C2848" s="172"/>
      <c r="D2848" s="171"/>
      <c r="E2848" s="171"/>
    </row>
    <row r="2849" spans="1:5" x14ac:dyDescent="0.25">
      <c r="A2849" s="172"/>
      <c r="B2849" s="172"/>
      <c r="C2849" s="172"/>
      <c r="D2849" s="171"/>
      <c r="E2849" s="171"/>
    </row>
    <row r="2850" spans="1:5" x14ac:dyDescent="0.25">
      <c r="A2850" s="172"/>
      <c r="B2850" s="172"/>
      <c r="C2850" s="172"/>
      <c r="D2850" s="171"/>
      <c r="E2850" s="171"/>
    </row>
    <row r="2851" spans="1:5" x14ac:dyDescent="0.25">
      <c r="A2851" s="172"/>
      <c r="B2851" s="172"/>
      <c r="C2851" s="172"/>
      <c r="D2851" s="171"/>
      <c r="E2851" s="171"/>
    </row>
    <row r="2852" spans="1:5" x14ac:dyDescent="0.25">
      <c r="A2852" s="172"/>
      <c r="B2852" s="172"/>
      <c r="C2852" s="172"/>
      <c r="D2852" s="171"/>
      <c r="E2852" s="171"/>
    </row>
    <row r="2853" spans="1:5" x14ac:dyDescent="0.25">
      <c r="A2853" s="172"/>
      <c r="B2853" s="172"/>
      <c r="C2853" s="172"/>
      <c r="D2853" s="171"/>
      <c r="E2853" s="171"/>
    </row>
    <row r="2854" spans="1:5" x14ac:dyDescent="0.25">
      <c r="A2854" s="172"/>
      <c r="B2854" s="172"/>
      <c r="C2854" s="172"/>
      <c r="D2854" s="171"/>
      <c r="E2854" s="171"/>
    </row>
    <row r="2855" spans="1:5" x14ac:dyDescent="0.25">
      <c r="A2855" s="172"/>
      <c r="B2855" s="172"/>
      <c r="C2855" s="172"/>
      <c r="D2855" s="171"/>
      <c r="E2855" s="171"/>
    </row>
    <row r="2856" spans="1:5" x14ac:dyDescent="0.25">
      <c r="A2856" s="172"/>
      <c r="B2856" s="172"/>
      <c r="C2856" s="172"/>
      <c r="D2856" s="171"/>
      <c r="E2856" s="171"/>
    </row>
    <row r="2857" spans="1:5" x14ac:dyDescent="0.25">
      <c r="A2857" s="172"/>
      <c r="B2857" s="172"/>
      <c r="C2857" s="172"/>
      <c r="D2857" s="171"/>
      <c r="E2857" s="171"/>
    </row>
    <row r="2858" spans="1:5" x14ac:dyDescent="0.25">
      <c r="A2858" s="172"/>
      <c r="B2858" s="172"/>
      <c r="C2858" s="172"/>
      <c r="D2858" s="171"/>
      <c r="E2858" s="171"/>
    </row>
    <row r="2859" spans="1:5" x14ac:dyDescent="0.25">
      <c r="A2859" s="172"/>
      <c r="B2859" s="172"/>
      <c r="C2859" s="172"/>
      <c r="D2859" s="171"/>
      <c r="E2859" s="171"/>
    </row>
    <row r="2860" spans="1:5" x14ac:dyDescent="0.25">
      <c r="A2860" s="172"/>
      <c r="B2860" s="172"/>
      <c r="C2860" s="172"/>
      <c r="D2860" s="171"/>
      <c r="E2860" s="171"/>
    </row>
    <row r="2861" spans="1:5" x14ac:dyDescent="0.25">
      <c r="A2861" s="172"/>
      <c r="B2861" s="172"/>
      <c r="C2861" s="172"/>
      <c r="D2861" s="171"/>
      <c r="E2861" s="171"/>
    </row>
    <row r="2862" spans="1:5" x14ac:dyDescent="0.25">
      <c r="A2862" s="172"/>
      <c r="B2862" s="172"/>
      <c r="C2862" s="172"/>
      <c r="D2862" s="171"/>
      <c r="E2862" s="171"/>
    </row>
    <row r="2863" spans="1:5" x14ac:dyDescent="0.25">
      <c r="A2863" s="172"/>
      <c r="B2863" s="172"/>
      <c r="C2863" s="172"/>
      <c r="D2863" s="171"/>
      <c r="E2863" s="171"/>
    </row>
    <row r="2864" spans="1:5" x14ac:dyDescent="0.25">
      <c r="A2864" s="172"/>
      <c r="B2864" s="172"/>
      <c r="C2864" s="172"/>
      <c r="D2864" s="171"/>
      <c r="E2864" s="171"/>
    </row>
    <row r="2865" spans="1:5" x14ac:dyDescent="0.25">
      <c r="A2865" s="172"/>
      <c r="B2865" s="172"/>
      <c r="C2865" s="172"/>
      <c r="D2865" s="171"/>
      <c r="E2865" s="171"/>
    </row>
    <row r="2866" spans="1:5" x14ac:dyDescent="0.25">
      <c r="A2866" s="172"/>
      <c r="B2866" s="172"/>
      <c r="C2866" s="172"/>
      <c r="D2866" s="171"/>
      <c r="E2866" s="171"/>
    </row>
    <row r="2867" spans="1:5" x14ac:dyDescent="0.25">
      <c r="A2867" s="172"/>
      <c r="B2867" s="172"/>
      <c r="C2867" s="172"/>
      <c r="D2867" s="171"/>
      <c r="E2867" s="171"/>
    </row>
    <row r="2868" spans="1:5" x14ac:dyDescent="0.25">
      <c r="A2868" s="172"/>
      <c r="B2868" s="172"/>
      <c r="C2868" s="172"/>
      <c r="D2868" s="171"/>
      <c r="E2868" s="171"/>
    </row>
    <row r="2869" spans="1:5" x14ac:dyDescent="0.25">
      <c r="A2869" s="172"/>
      <c r="B2869" s="172"/>
      <c r="C2869" s="172"/>
      <c r="D2869" s="171"/>
      <c r="E2869" s="171"/>
    </row>
    <row r="2870" spans="1:5" x14ac:dyDescent="0.25">
      <c r="A2870" s="172"/>
      <c r="B2870" s="172"/>
      <c r="C2870" s="172"/>
      <c r="D2870" s="171"/>
      <c r="E2870" s="171"/>
    </row>
    <row r="2871" spans="1:5" x14ac:dyDescent="0.25">
      <c r="A2871" s="172"/>
      <c r="B2871" s="172"/>
      <c r="C2871" s="172"/>
      <c r="D2871" s="171"/>
      <c r="E2871" s="171"/>
    </row>
    <row r="2872" spans="1:5" x14ac:dyDescent="0.25">
      <c r="A2872" s="172"/>
      <c r="B2872" s="172"/>
      <c r="C2872" s="172"/>
      <c r="D2872" s="171"/>
      <c r="E2872" s="171"/>
    </row>
    <row r="2873" spans="1:5" x14ac:dyDescent="0.25">
      <c r="A2873" s="172"/>
      <c r="B2873" s="172"/>
      <c r="C2873" s="172"/>
      <c r="D2873" s="171"/>
      <c r="E2873" s="171"/>
    </row>
    <row r="2874" spans="1:5" x14ac:dyDescent="0.25">
      <c r="A2874" s="172"/>
      <c r="B2874" s="172"/>
      <c r="C2874" s="172"/>
      <c r="D2874" s="171"/>
      <c r="E2874" s="171"/>
    </row>
    <row r="2875" spans="1:5" x14ac:dyDescent="0.25">
      <c r="A2875" s="172"/>
      <c r="B2875" s="172"/>
      <c r="C2875" s="172"/>
      <c r="D2875" s="171"/>
      <c r="E2875" s="171"/>
    </row>
    <row r="2876" spans="1:5" x14ac:dyDescent="0.25">
      <c r="A2876" s="172"/>
      <c r="B2876" s="172"/>
      <c r="C2876" s="172"/>
      <c r="D2876" s="171"/>
      <c r="E2876" s="171"/>
    </row>
    <row r="2877" spans="1:5" x14ac:dyDescent="0.25">
      <c r="A2877" s="172"/>
      <c r="B2877" s="172"/>
      <c r="C2877" s="172"/>
      <c r="D2877" s="171"/>
      <c r="E2877" s="171"/>
    </row>
    <row r="2878" spans="1:5" x14ac:dyDescent="0.25">
      <c r="A2878" s="172"/>
      <c r="B2878" s="172"/>
      <c r="C2878" s="172"/>
      <c r="D2878" s="171"/>
      <c r="E2878" s="171"/>
    </row>
    <row r="2879" spans="1:5" x14ac:dyDescent="0.25">
      <c r="A2879" s="172"/>
      <c r="B2879" s="172"/>
      <c r="C2879" s="172"/>
      <c r="D2879" s="171"/>
      <c r="E2879" s="171"/>
    </row>
    <row r="2880" spans="1:5" x14ac:dyDescent="0.25">
      <c r="A2880" s="172"/>
      <c r="B2880" s="172"/>
      <c r="C2880" s="172"/>
      <c r="D2880" s="171"/>
      <c r="E2880" s="171"/>
    </row>
    <row r="2881" spans="1:5" x14ac:dyDescent="0.25">
      <c r="A2881" s="172"/>
      <c r="B2881" s="172"/>
      <c r="C2881" s="172"/>
      <c r="D2881" s="171"/>
      <c r="E2881" s="171"/>
    </row>
    <row r="2882" spans="1:5" x14ac:dyDescent="0.25">
      <c r="A2882" s="172"/>
      <c r="B2882" s="172"/>
      <c r="C2882" s="172"/>
      <c r="D2882" s="171"/>
      <c r="E2882" s="171"/>
    </row>
    <row r="2883" spans="1:5" x14ac:dyDescent="0.25">
      <c r="A2883" s="172"/>
      <c r="B2883" s="172"/>
      <c r="C2883" s="172"/>
      <c r="D2883" s="171"/>
      <c r="E2883" s="171"/>
    </row>
    <row r="2884" spans="1:5" x14ac:dyDescent="0.25">
      <c r="A2884" s="172"/>
      <c r="B2884" s="172"/>
      <c r="C2884" s="172"/>
      <c r="D2884" s="171"/>
      <c r="E2884" s="171"/>
    </row>
    <row r="2885" spans="1:5" x14ac:dyDescent="0.25">
      <c r="A2885" s="172"/>
      <c r="B2885" s="172"/>
      <c r="C2885" s="172"/>
      <c r="D2885" s="171"/>
      <c r="E2885" s="171"/>
    </row>
    <row r="2886" spans="1:5" x14ac:dyDescent="0.25">
      <c r="A2886" s="172"/>
      <c r="B2886" s="172"/>
      <c r="C2886" s="172"/>
      <c r="D2886" s="171"/>
      <c r="E2886" s="171"/>
    </row>
    <row r="2887" spans="1:5" x14ac:dyDescent="0.25">
      <c r="A2887" s="172"/>
      <c r="B2887" s="172"/>
      <c r="C2887" s="172"/>
      <c r="D2887" s="171"/>
      <c r="E2887" s="171"/>
    </row>
    <row r="2888" spans="1:5" x14ac:dyDescent="0.25">
      <c r="A2888" s="172"/>
      <c r="B2888" s="172"/>
      <c r="C2888" s="172"/>
      <c r="D2888" s="171"/>
      <c r="E2888" s="171"/>
    </row>
    <row r="2889" spans="1:5" x14ac:dyDescent="0.25">
      <c r="A2889" s="172"/>
      <c r="B2889" s="172"/>
      <c r="C2889" s="172"/>
      <c r="D2889" s="171"/>
      <c r="E2889" s="171"/>
    </row>
    <row r="2890" spans="1:5" x14ac:dyDescent="0.25">
      <c r="A2890" s="172"/>
      <c r="B2890" s="172"/>
      <c r="C2890" s="172"/>
      <c r="D2890" s="171"/>
      <c r="E2890" s="171"/>
    </row>
    <row r="2891" spans="1:5" x14ac:dyDescent="0.25">
      <c r="A2891" s="172"/>
      <c r="B2891" s="172"/>
      <c r="C2891" s="172"/>
      <c r="D2891" s="171"/>
      <c r="E2891" s="171"/>
    </row>
    <row r="2892" spans="1:5" x14ac:dyDescent="0.25">
      <c r="A2892" s="172"/>
      <c r="B2892" s="172"/>
      <c r="C2892" s="172"/>
      <c r="D2892" s="171"/>
      <c r="E2892" s="171"/>
    </row>
    <row r="2893" spans="1:5" x14ac:dyDescent="0.25">
      <c r="A2893" s="172"/>
      <c r="B2893" s="172"/>
      <c r="C2893" s="172"/>
      <c r="D2893" s="171"/>
      <c r="E2893" s="171"/>
    </row>
    <row r="2894" spans="1:5" x14ac:dyDescent="0.25">
      <c r="A2894" s="172"/>
      <c r="B2894" s="172"/>
      <c r="C2894" s="172"/>
      <c r="D2894" s="171"/>
      <c r="E2894" s="171"/>
    </row>
    <row r="2895" spans="1:5" x14ac:dyDescent="0.25">
      <c r="A2895" s="172"/>
      <c r="B2895" s="172"/>
      <c r="C2895" s="172"/>
      <c r="D2895" s="171"/>
      <c r="E2895" s="171"/>
    </row>
    <row r="2896" spans="1:5" x14ac:dyDescent="0.25">
      <c r="A2896" s="172"/>
      <c r="B2896" s="172"/>
      <c r="C2896" s="172"/>
      <c r="D2896" s="171"/>
      <c r="E2896" s="171"/>
    </row>
    <row r="2897" spans="1:5" x14ac:dyDescent="0.25">
      <c r="A2897" s="172"/>
      <c r="B2897" s="172"/>
      <c r="C2897" s="172"/>
      <c r="D2897" s="171"/>
      <c r="E2897" s="171"/>
    </row>
    <row r="2898" spans="1:5" x14ac:dyDescent="0.25">
      <c r="A2898" s="172"/>
      <c r="B2898" s="172"/>
      <c r="C2898" s="172"/>
      <c r="D2898" s="171"/>
      <c r="E2898" s="171"/>
    </row>
    <row r="2899" spans="1:5" x14ac:dyDescent="0.25">
      <c r="A2899" s="172"/>
      <c r="B2899" s="172"/>
      <c r="C2899" s="172"/>
      <c r="D2899" s="171"/>
      <c r="E2899" s="171"/>
    </row>
    <row r="2900" spans="1:5" x14ac:dyDescent="0.25">
      <c r="A2900" s="172"/>
      <c r="B2900" s="172"/>
      <c r="C2900" s="172"/>
      <c r="D2900" s="171"/>
      <c r="E2900" s="171"/>
    </row>
    <row r="2901" spans="1:5" x14ac:dyDescent="0.25">
      <c r="A2901" s="172"/>
      <c r="B2901" s="172"/>
      <c r="C2901" s="172"/>
      <c r="D2901" s="171"/>
      <c r="E2901" s="171"/>
    </row>
    <row r="2902" spans="1:5" x14ac:dyDescent="0.25">
      <c r="A2902" s="172"/>
      <c r="B2902" s="172"/>
      <c r="C2902" s="172"/>
      <c r="D2902" s="171"/>
      <c r="E2902" s="171"/>
    </row>
    <row r="2903" spans="1:5" x14ac:dyDescent="0.25">
      <c r="A2903" s="172"/>
      <c r="B2903" s="172"/>
      <c r="C2903" s="172"/>
      <c r="D2903" s="171"/>
      <c r="E2903" s="171"/>
    </row>
    <row r="2904" spans="1:5" x14ac:dyDescent="0.25">
      <c r="A2904" s="172"/>
      <c r="B2904" s="172"/>
      <c r="C2904" s="172"/>
      <c r="D2904" s="171"/>
      <c r="E2904" s="171"/>
    </row>
    <row r="2905" spans="1:5" x14ac:dyDescent="0.25">
      <c r="A2905" s="172"/>
      <c r="B2905" s="172"/>
      <c r="C2905" s="172"/>
      <c r="D2905" s="171"/>
      <c r="E2905" s="171"/>
    </row>
    <row r="2906" spans="1:5" x14ac:dyDescent="0.25">
      <c r="A2906" s="172"/>
      <c r="B2906" s="172"/>
      <c r="C2906" s="172"/>
      <c r="D2906" s="171"/>
      <c r="E2906" s="171"/>
    </row>
    <row r="2907" spans="1:5" x14ac:dyDescent="0.25">
      <c r="A2907" s="172"/>
      <c r="B2907" s="172"/>
      <c r="C2907" s="172"/>
      <c r="D2907" s="171"/>
      <c r="E2907" s="171"/>
    </row>
    <row r="2908" spans="1:5" x14ac:dyDescent="0.25">
      <c r="A2908" s="172"/>
      <c r="B2908" s="172"/>
      <c r="C2908" s="172"/>
      <c r="D2908" s="171"/>
      <c r="E2908" s="171"/>
    </row>
    <row r="2909" spans="1:5" x14ac:dyDescent="0.25">
      <c r="A2909" s="172"/>
      <c r="B2909" s="172"/>
      <c r="C2909" s="172"/>
      <c r="D2909" s="171"/>
      <c r="E2909" s="171"/>
    </row>
    <row r="2910" spans="1:5" x14ac:dyDescent="0.25">
      <c r="A2910" s="172"/>
      <c r="B2910" s="172"/>
      <c r="C2910" s="172"/>
      <c r="D2910" s="171"/>
      <c r="E2910" s="171"/>
    </row>
    <row r="2911" spans="1:5" x14ac:dyDescent="0.25">
      <c r="A2911" s="172"/>
      <c r="B2911" s="172"/>
      <c r="C2911" s="172"/>
      <c r="D2911" s="171"/>
      <c r="E2911" s="171"/>
    </row>
    <row r="2912" spans="1:5" x14ac:dyDescent="0.25">
      <c r="A2912" s="172"/>
      <c r="B2912" s="172"/>
      <c r="C2912" s="172"/>
      <c r="D2912" s="171"/>
      <c r="E2912" s="171"/>
    </row>
    <row r="2913" spans="1:5" x14ac:dyDescent="0.25">
      <c r="A2913" s="172"/>
      <c r="B2913" s="172"/>
      <c r="C2913" s="172"/>
      <c r="D2913" s="171"/>
      <c r="E2913" s="171"/>
    </row>
    <row r="2914" spans="1:5" x14ac:dyDescent="0.25">
      <c r="A2914" s="172"/>
      <c r="B2914" s="172"/>
      <c r="C2914" s="172"/>
      <c r="D2914" s="171"/>
      <c r="E2914" s="171"/>
    </row>
    <row r="2915" spans="1:5" x14ac:dyDescent="0.25">
      <c r="A2915" s="172"/>
      <c r="B2915" s="172"/>
      <c r="C2915" s="172"/>
      <c r="D2915" s="171"/>
      <c r="E2915" s="171"/>
    </row>
    <row r="2916" spans="1:5" x14ac:dyDescent="0.25">
      <c r="A2916" s="172"/>
      <c r="B2916" s="172"/>
      <c r="C2916" s="172"/>
      <c r="D2916" s="171"/>
      <c r="E2916" s="171"/>
    </row>
    <row r="2917" spans="1:5" x14ac:dyDescent="0.25">
      <c r="A2917" s="172"/>
      <c r="B2917" s="172"/>
      <c r="C2917" s="172"/>
      <c r="D2917" s="171"/>
      <c r="E2917" s="171"/>
    </row>
    <row r="2918" spans="1:5" x14ac:dyDescent="0.25">
      <c r="A2918" s="172"/>
      <c r="B2918" s="172"/>
      <c r="C2918" s="172"/>
      <c r="D2918" s="171"/>
      <c r="E2918" s="171"/>
    </row>
    <row r="2919" spans="1:5" x14ac:dyDescent="0.25">
      <c r="A2919" s="172"/>
      <c r="B2919" s="172"/>
      <c r="C2919" s="172"/>
      <c r="D2919" s="171"/>
      <c r="E2919" s="171"/>
    </row>
    <row r="2920" spans="1:5" x14ac:dyDescent="0.25">
      <c r="A2920" s="172"/>
      <c r="B2920" s="172"/>
      <c r="C2920" s="172"/>
      <c r="D2920" s="171"/>
      <c r="E2920" s="171"/>
    </row>
    <row r="2921" spans="1:5" x14ac:dyDescent="0.25">
      <c r="A2921" s="172"/>
      <c r="B2921" s="172"/>
      <c r="C2921" s="172"/>
      <c r="D2921" s="171"/>
      <c r="E2921" s="171"/>
    </row>
    <row r="2922" spans="1:5" x14ac:dyDescent="0.25">
      <c r="A2922" s="172"/>
      <c r="B2922" s="172"/>
      <c r="C2922" s="172"/>
      <c r="D2922" s="171"/>
      <c r="E2922" s="171"/>
    </row>
    <row r="2923" spans="1:5" x14ac:dyDescent="0.25">
      <c r="A2923" s="172"/>
      <c r="B2923" s="172"/>
      <c r="C2923" s="172"/>
      <c r="D2923" s="171"/>
      <c r="E2923" s="171"/>
    </row>
    <row r="2924" spans="1:5" x14ac:dyDescent="0.25">
      <c r="A2924" s="172"/>
      <c r="B2924" s="172"/>
      <c r="C2924" s="172"/>
      <c r="D2924" s="171"/>
      <c r="E2924" s="171"/>
    </row>
    <row r="2925" spans="1:5" x14ac:dyDescent="0.25">
      <c r="A2925" s="172"/>
      <c r="B2925" s="172"/>
      <c r="C2925" s="172"/>
      <c r="D2925" s="171"/>
      <c r="E2925" s="171"/>
    </row>
    <row r="2926" spans="1:5" x14ac:dyDescent="0.25">
      <c r="A2926" s="172"/>
      <c r="B2926" s="172"/>
      <c r="C2926" s="172"/>
      <c r="D2926" s="171"/>
      <c r="E2926" s="171"/>
    </row>
    <row r="2927" spans="1:5" x14ac:dyDescent="0.25">
      <c r="A2927" s="172"/>
      <c r="B2927" s="172"/>
      <c r="C2927" s="172"/>
      <c r="D2927" s="171"/>
      <c r="E2927" s="171"/>
    </row>
    <row r="2928" spans="1:5" x14ac:dyDescent="0.25">
      <c r="A2928" s="172"/>
      <c r="B2928" s="172"/>
      <c r="C2928" s="172"/>
      <c r="D2928" s="171"/>
      <c r="E2928" s="171"/>
    </row>
    <row r="2929" spans="1:5" x14ac:dyDescent="0.25">
      <c r="A2929" s="172"/>
      <c r="B2929" s="172"/>
      <c r="C2929" s="172"/>
      <c r="D2929" s="171"/>
      <c r="E2929" s="171"/>
    </row>
    <row r="2930" spans="1:5" x14ac:dyDescent="0.25">
      <c r="A2930" s="172"/>
      <c r="B2930" s="172"/>
      <c r="C2930" s="172"/>
      <c r="D2930" s="171"/>
      <c r="E2930" s="171"/>
    </row>
    <row r="2931" spans="1:5" x14ac:dyDescent="0.25">
      <c r="A2931" s="172"/>
      <c r="B2931" s="172"/>
      <c r="C2931" s="172"/>
      <c r="D2931" s="171"/>
      <c r="E2931" s="171"/>
    </row>
    <row r="2932" spans="1:5" x14ac:dyDescent="0.25">
      <c r="A2932" s="172"/>
      <c r="B2932" s="172"/>
      <c r="C2932" s="172"/>
      <c r="D2932" s="171"/>
      <c r="E2932" s="171"/>
    </row>
    <row r="2933" spans="1:5" x14ac:dyDescent="0.25">
      <c r="A2933" s="172"/>
      <c r="B2933" s="172"/>
      <c r="C2933" s="172"/>
      <c r="D2933" s="171"/>
      <c r="E2933" s="171"/>
    </row>
    <row r="2934" spans="1:5" x14ac:dyDescent="0.25">
      <c r="A2934" s="172"/>
      <c r="B2934" s="172"/>
      <c r="C2934" s="172"/>
      <c r="D2934" s="171"/>
      <c r="E2934" s="171"/>
    </row>
    <row r="2935" spans="1:5" x14ac:dyDescent="0.25">
      <c r="A2935" s="172"/>
      <c r="B2935" s="172"/>
      <c r="C2935" s="172"/>
      <c r="D2935" s="171"/>
      <c r="E2935" s="171"/>
    </row>
    <row r="2936" spans="1:5" x14ac:dyDescent="0.25">
      <c r="A2936" s="172"/>
      <c r="B2936" s="172"/>
      <c r="C2936" s="172"/>
      <c r="D2936" s="171"/>
      <c r="E2936" s="171"/>
    </row>
    <row r="2937" spans="1:5" x14ac:dyDescent="0.25">
      <c r="A2937" s="172"/>
      <c r="B2937" s="172"/>
      <c r="C2937" s="172"/>
      <c r="D2937" s="171"/>
      <c r="E2937" s="171"/>
    </row>
    <row r="2938" spans="1:5" x14ac:dyDescent="0.25">
      <c r="A2938" s="172"/>
      <c r="B2938" s="172"/>
      <c r="C2938" s="172"/>
      <c r="D2938" s="171"/>
      <c r="E2938" s="171"/>
    </row>
    <row r="2939" spans="1:5" x14ac:dyDescent="0.25">
      <c r="A2939" s="172"/>
      <c r="B2939" s="172"/>
      <c r="C2939" s="172"/>
      <c r="D2939" s="171"/>
      <c r="E2939" s="171"/>
    </row>
    <row r="2940" spans="1:5" x14ac:dyDescent="0.25">
      <c r="A2940" s="172"/>
      <c r="B2940" s="172"/>
      <c r="C2940" s="172"/>
      <c r="D2940" s="171"/>
      <c r="E2940" s="171"/>
    </row>
    <row r="2941" spans="1:5" x14ac:dyDescent="0.25">
      <c r="A2941" s="172"/>
      <c r="B2941" s="172"/>
      <c r="C2941" s="172"/>
      <c r="D2941" s="171"/>
      <c r="E2941" s="171"/>
    </row>
    <row r="2942" spans="1:5" x14ac:dyDescent="0.25">
      <c r="A2942" s="172"/>
      <c r="B2942" s="172"/>
      <c r="C2942" s="172"/>
      <c r="D2942" s="171"/>
      <c r="E2942" s="171"/>
    </row>
    <row r="2943" spans="1:5" x14ac:dyDescent="0.25">
      <c r="A2943" s="172"/>
      <c r="B2943" s="172"/>
      <c r="C2943" s="172"/>
      <c r="D2943" s="171"/>
      <c r="E2943" s="171"/>
    </row>
    <row r="2944" spans="1:5" x14ac:dyDescent="0.25">
      <c r="A2944" s="172"/>
      <c r="B2944" s="172"/>
      <c r="C2944" s="172"/>
      <c r="D2944" s="171"/>
      <c r="E2944" s="171"/>
    </row>
    <row r="2945" spans="1:5" x14ac:dyDescent="0.25">
      <c r="A2945" s="172"/>
      <c r="B2945" s="172"/>
      <c r="C2945" s="172"/>
      <c r="D2945" s="171"/>
      <c r="E2945" s="171"/>
    </row>
    <row r="2946" spans="1:5" x14ac:dyDescent="0.25">
      <c r="A2946" s="172"/>
      <c r="B2946" s="172"/>
      <c r="C2946" s="172"/>
      <c r="D2946" s="171"/>
      <c r="E2946" s="171"/>
    </row>
    <row r="2947" spans="1:5" x14ac:dyDescent="0.25">
      <c r="A2947" s="172"/>
      <c r="B2947" s="172"/>
      <c r="C2947" s="172"/>
      <c r="D2947" s="171"/>
      <c r="E2947" s="171"/>
    </row>
    <row r="2948" spans="1:5" x14ac:dyDescent="0.25">
      <c r="A2948" s="172"/>
      <c r="B2948" s="172"/>
      <c r="C2948" s="172"/>
      <c r="D2948" s="171"/>
      <c r="E2948" s="171"/>
    </row>
    <row r="2949" spans="1:5" x14ac:dyDescent="0.25">
      <c r="A2949" s="172"/>
      <c r="B2949" s="172"/>
      <c r="C2949" s="172"/>
      <c r="D2949" s="171"/>
      <c r="E2949" s="171"/>
    </row>
    <row r="2950" spans="1:5" x14ac:dyDescent="0.25">
      <c r="A2950" s="172"/>
      <c r="B2950" s="172"/>
      <c r="C2950" s="172"/>
      <c r="D2950" s="171"/>
      <c r="E2950" s="171"/>
    </row>
    <row r="2951" spans="1:5" x14ac:dyDescent="0.25">
      <c r="A2951" s="172"/>
      <c r="B2951" s="172"/>
      <c r="C2951" s="172"/>
      <c r="D2951" s="171"/>
      <c r="E2951" s="171"/>
    </row>
    <row r="2952" spans="1:5" x14ac:dyDescent="0.25">
      <c r="A2952" s="172"/>
      <c r="B2952" s="172"/>
      <c r="C2952" s="172"/>
      <c r="D2952" s="171"/>
      <c r="E2952" s="171"/>
    </row>
    <row r="2953" spans="1:5" x14ac:dyDescent="0.25">
      <c r="A2953" s="172"/>
      <c r="B2953" s="172"/>
      <c r="C2953" s="172"/>
      <c r="D2953" s="171"/>
      <c r="E2953" s="171"/>
    </row>
    <row r="2954" spans="1:5" x14ac:dyDescent="0.25">
      <c r="A2954" s="172"/>
      <c r="B2954" s="172"/>
      <c r="C2954" s="172"/>
      <c r="D2954" s="171"/>
      <c r="E2954" s="171"/>
    </row>
    <row r="2955" spans="1:5" x14ac:dyDescent="0.25">
      <c r="A2955" s="172"/>
      <c r="B2955" s="172"/>
      <c r="C2955" s="172"/>
      <c r="D2955" s="171"/>
      <c r="E2955" s="171"/>
    </row>
    <row r="2956" spans="1:5" x14ac:dyDescent="0.25">
      <c r="A2956" s="172"/>
      <c r="B2956" s="172"/>
      <c r="C2956" s="172"/>
      <c r="D2956" s="171"/>
      <c r="E2956" s="171"/>
    </row>
    <row r="2957" spans="1:5" x14ac:dyDescent="0.25">
      <c r="A2957" s="172"/>
      <c r="B2957" s="172"/>
      <c r="C2957" s="172"/>
      <c r="D2957" s="171"/>
      <c r="E2957" s="171"/>
    </row>
    <row r="2958" spans="1:5" x14ac:dyDescent="0.25">
      <c r="A2958" s="172"/>
      <c r="B2958" s="172"/>
      <c r="C2958" s="172"/>
      <c r="D2958" s="171"/>
      <c r="E2958" s="171"/>
    </row>
    <row r="2959" spans="1:5" x14ac:dyDescent="0.25">
      <c r="A2959" s="172"/>
      <c r="B2959" s="172"/>
      <c r="C2959" s="172"/>
      <c r="D2959" s="171"/>
      <c r="E2959" s="171"/>
    </row>
    <row r="2960" spans="1:5" x14ac:dyDescent="0.25">
      <c r="A2960" s="172"/>
      <c r="B2960" s="172"/>
      <c r="C2960" s="172"/>
      <c r="D2960" s="171"/>
      <c r="E2960" s="171"/>
    </row>
    <row r="2961" spans="1:5" x14ac:dyDescent="0.25">
      <c r="A2961" s="172"/>
      <c r="B2961" s="172"/>
      <c r="C2961" s="172"/>
      <c r="D2961" s="171"/>
      <c r="E2961" s="171"/>
    </row>
    <row r="2962" spans="1:5" x14ac:dyDescent="0.25">
      <c r="A2962" s="172"/>
      <c r="B2962" s="172"/>
      <c r="C2962" s="172"/>
      <c r="D2962" s="171"/>
      <c r="E2962" s="171"/>
    </row>
    <row r="2963" spans="1:5" x14ac:dyDescent="0.25">
      <c r="A2963" s="172"/>
      <c r="B2963" s="172"/>
      <c r="C2963" s="172"/>
      <c r="D2963" s="171"/>
      <c r="E2963" s="171"/>
    </row>
    <row r="2964" spans="1:5" x14ac:dyDescent="0.25">
      <c r="A2964" s="172"/>
      <c r="B2964" s="172"/>
      <c r="C2964" s="172"/>
      <c r="D2964" s="171"/>
      <c r="E2964" s="171"/>
    </row>
    <row r="2965" spans="1:5" x14ac:dyDescent="0.25">
      <c r="A2965" s="172"/>
      <c r="B2965" s="172"/>
      <c r="C2965" s="172"/>
      <c r="D2965" s="171"/>
      <c r="E2965" s="171"/>
    </row>
    <row r="2966" spans="1:5" x14ac:dyDescent="0.25">
      <c r="A2966" s="172"/>
      <c r="B2966" s="172"/>
      <c r="C2966" s="172"/>
      <c r="D2966" s="171"/>
      <c r="E2966" s="171"/>
    </row>
    <row r="2967" spans="1:5" x14ac:dyDescent="0.25">
      <c r="A2967" s="172"/>
      <c r="B2967" s="172"/>
      <c r="C2967" s="172"/>
      <c r="D2967" s="171"/>
      <c r="E2967" s="171"/>
    </row>
    <row r="2968" spans="1:5" x14ac:dyDescent="0.25">
      <c r="A2968" s="172"/>
      <c r="B2968" s="172"/>
      <c r="C2968" s="172"/>
      <c r="D2968" s="171"/>
      <c r="E2968" s="171"/>
    </row>
    <row r="2969" spans="1:5" x14ac:dyDescent="0.25">
      <c r="A2969" s="172"/>
      <c r="B2969" s="172"/>
      <c r="C2969" s="172"/>
      <c r="D2969" s="171"/>
      <c r="E2969" s="171"/>
    </row>
    <row r="2970" spans="1:5" x14ac:dyDescent="0.25">
      <c r="A2970" s="172"/>
      <c r="B2970" s="172"/>
      <c r="C2970" s="172"/>
      <c r="D2970" s="171"/>
      <c r="E2970" s="171"/>
    </row>
    <row r="2971" spans="1:5" x14ac:dyDescent="0.25">
      <c r="A2971" s="172"/>
      <c r="B2971" s="172"/>
      <c r="C2971" s="172"/>
      <c r="D2971" s="171"/>
      <c r="E2971" s="171"/>
    </row>
    <row r="2972" spans="1:5" x14ac:dyDescent="0.25">
      <c r="A2972" s="172"/>
      <c r="B2972" s="172"/>
      <c r="C2972" s="172"/>
      <c r="D2972" s="171"/>
      <c r="E2972" s="171"/>
    </row>
    <row r="2973" spans="1:5" x14ac:dyDescent="0.25">
      <c r="A2973" s="172"/>
      <c r="B2973" s="172"/>
      <c r="C2973" s="172"/>
      <c r="D2973" s="171"/>
      <c r="E2973" s="171"/>
    </row>
    <row r="2974" spans="1:5" x14ac:dyDescent="0.25">
      <c r="A2974" s="172"/>
      <c r="B2974" s="172"/>
      <c r="C2974" s="172"/>
      <c r="D2974" s="171"/>
      <c r="E2974" s="171"/>
    </row>
    <row r="2975" spans="1:5" x14ac:dyDescent="0.25">
      <c r="A2975" s="172"/>
      <c r="B2975" s="172"/>
      <c r="C2975" s="172"/>
      <c r="D2975" s="171"/>
      <c r="E2975" s="171"/>
    </row>
    <row r="2976" spans="1:5" x14ac:dyDescent="0.25">
      <c r="A2976" s="172"/>
      <c r="B2976" s="172"/>
      <c r="C2976" s="172"/>
      <c r="D2976" s="171"/>
      <c r="E2976" s="171"/>
    </row>
    <row r="2977" spans="1:5" x14ac:dyDescent="0.25">
      <c r="A2977" s="172"/>
      <c r="B2977" s="172"/>
      <c r="C2977" s="172"/>
      <c r="D2977" s="171"/>
      <c r="E2977" s="171"/>
    </row>
    <row r="2978" spans="1:5" x14ac:dyDescent="0.25">
      <c r="A2978" s="172"/>
      <c r="B2978" s="172"/>
      <c r="C2978" s="172"/>
      <c r="D2978" s="171"/>
      <c r="E2978" s="171"/>
    </row>
    <row r="2979" spans="1:5" x14ac:dyDescent="0.25">
      <c r="A2979" s="172"/>
      <c r="B2979" s="172"/>
      <c r="C2979" s="172"/>
      <c r="D2979" s="171"/>
      <c r="E2979" s="171"/>
    </row>
    <row r="2980" spans="1:5" x14ac:dyDescent="0.25">
      <c r="A2980" s="172"/>
      <c r="B2980" s="172"/>
      <c r="C2980" s="172"/>
      <c r="D2980" s="171"/>
      <c r="E2980" s="171"/>
    </row>
    <row r="2981" spans="1:5" x14ac:dyDescent="0.25">
      <c r="A2981" s="172"/>
      <c r="B2981" s="172"/>
      <c r="C2981" s="172"/>
      <c r="D2981" s="171"/>
      <c r="E2981" s="171"/>
    </row>
    <row r="2982" spans="1:5" x14ac:dyDescent="0.25">
      <c r="A2982" s="172"/>
      <c r="B2982" s="172"/>
      <c r="C2982" s="172"/>
      <c r="D2982" s="171"/>
      <c r="E2982" s="171"/>
    </row>
    <row r="2983" spans="1:5" x14ac:dyDescent="0.25">
      <c r="A2983" s="172"/>
      <c r="B2983" s="172"/>
      <c r="C2983" s="172"/>
      <c r="D2983" s="171"/>
      <c r="E2983" s="171"/>
    </row>
    <row r="2984" spans="1:5" x14ac:dyDescent="0.25">
      <c r="A2984" s="172"/>
      <c r="B2984" s="172"/>
      <c r="C2984" s="172"/>
      <c r="D2984" s="171"/>
      <c r="E2984" s="171"/>
    </row>
    <row r="2985" spans="1:5" x14ac:dyDescent="0.25">
      <c r="A2985" s="172"/>
      <c r="B2985" s="172"/>
      <c r="C2985" s="172"/>
      <c r="D2985" s="171"/>
      <c r="E2985" s="171"/>
    </row>
    <row r="2986" spans="1:5" x14ac:dyDescent="0.25">
      <c r="A2986" s="172"/>
      <c r="B2986" s="172"/>
      <c r="C2986" s="172"/>
      <c r="D2986" s="171"/>
      <c r="E2986" s="171"/>
    </row>
    <row r="2987" spans="1:5" x14ac:dyDescent="0.25">
      <c r="A2987" s="172"/>
      <c r="B2987" s="172"/>
      <c r="C2987" s="172"/>
      <c r="D2987" s="171"/>
      <c r="E2987" s="171"/>
    </row>
    <row r="2988" spans="1:5" x14ac:dyDescent="0.25">
      <c r="A2988" s="172"/>
      <c r="B2988" s="172"/>
      <c r="C2988" s="172"/>
      <c r="D2988" s="171"/>
      <c r="E2988" s="171"/>
    </row>
    <row r="2989" spans="1:5" x14ac:dyDescent="0.25">
      <c r="A2989" s="172"/>
      <c r="B2989" s="172"/>
      <c r="C2989" s="172"/>
      <c r="D2989" s="171"/>
      <c r="E2989" s="171"/>
    </row>
    <row r="2990" spans="1:5" x14ac:dyDescent="0.25">
      <c r="A2990" s="172"/>
      <c r="B2990" s="172"/>
      <c r="C2990" s="172"/>
      <c r="D2990" s="171"/>
      <c r="E2990" s="171"/>
    </row>
    <row r="2991" spans="1:5" x14ac:dyDescent="0.25">
      <c r="A2991" s="172"/>
      <c r="B2991" s="172"/>
      <c r="C2991" s="172"/>
      <c r="D2991" s="171"/>
      <c r="E2991" s="171"/>
    </row>
    <row r="2992" spans="1:5" x14ac:dyDescent="0.25">
      <c r="A2992" s="172"/>
      <c r="B2992" s="172"/>
      <c r="C2992" s="172"/>
      <c r="D2992" s="171"/>
      <c r="E2992" s="171"/>
    </row>
    <row r="2993" spans="1:5" x14ac:dyDescent="0.25">
      <c r="A2993" s="172"/>
      <c r="B2993" s="172"/>
      <c r="C2993" s="172"/>
      <c r="D2993" s="171"/>
      <c r="E2993" s="171"/>
    </row>
    <row r="2994" spans="1:5" x14ac:dyDescent="0.25">
      <c r="A2994" s="172"/>
      <c r="B2994" s="172"/>
      <c r="C2994" s="172"/>
      <c r="D2994" s="171"/>
      <c r="E2994" s="171"/>
    </row>
    <row r="2995" spans="1:5" x14ac:dyDescent="0.25">
      <c r="A2995" s="172"/>
      <c r="B2995" s="172"/>
      <c r="C2995" s="172"/>
      <c r="D2995" s="171"/>
      <c r="E2995" s="171"/>
    </row>
    <row r="2996" spans="1:5" x14ac:dyDescent="0.25">
      <c r="A2996" s="172"/>
      <c r="B2996" s="172"/>
      <c r="C2996" s="172"/>
      <c r="D2996" s="171"/>
      <c r="E2996" s="171"/>
    </row>
    <row r="2997" spans="1:5" x14ac:dyDescent="0.25">
      <c r="A2997" s="172"/>
      <c r="B2997" s="172"/>
      <c r="C2997" s="172"/>
      <c r="D2997" s="171"/>
      <c r="E2997" s="171"/>
    </row>
    <row r="2998" spans="1:5" x14ac:dyDescent="0.25">
      <c r="A2998" s="172"/>
      <c r="B2998" s="172"/>
      <c r="C2998" s="172"/>
      <c r="D2998" s="171"/>
      <c r="E2998" s="171"/>
    </row>
    <row r="2999" spans="1:5" x14ac:dyDescent="0.25">
      <c r="A2999" s="172"/>
      <c r="B2999" s="172"/>
      <c r="C2999" s="172"/>
      <c r="D2999" s="171"/>
      <c r="E2999" s="171"/>
    </row>
    <row r="3000" spans="1:5" x14ac:dyDescent="0.25">
      <c r="A3000" s="172"/>
      <c r="B3000" s="172"/>
      <c r="C3000" s="172"/>
      <c r="D3000" s="171"/>
      <c r="E3000" s="171"/>
    </row>
    <row r="3001" spans="1:5" x14ac:dyDescent="0.25">
      <c r="A3001" s="172"/>
      <c r="B3001" s="172"/>
      <c r="C3001" s="172"/>
      <c r="D3001" s="171"/>
      <c r="E3001" s="171"/>
    </row>
    <row r="3002" spans="1:5" x14ac:dyDescent="0.25">
      <c r="A3002" s="172"/>
      <c r="B3002" s="172"/>
      <c r="C3002" s="172"/>
      <c r="D3002" s="171"/>
      <c r="E3002" s="171"/>
    </row>
    <row r="3003" spans="1:5" x14ac:dyDescent="0.25">
      <c r="A3003" s="172"/>
      <c r="B3003" s="172"/>
      <c r="C3003" s="172"/>
      <c r="D3003" s="171"/>
      <c r="E3003" s="171"/>
    </row>
    <row r="3004" spans="1:5" x14ac:dyDescent="0.25">
      <c r="A3004" s="172"/>
      <c r="B3004" s="172"/>
      <c r="C3004" s="172"/>
      <c r="D3004" s="171"/>
      <c r="E3004" s="171"/>
    </row>
    <row r="3005" spans="1:5" x14ac:dyDescent="0.25">
      <c r="A3005" s="172"/>
      <c r="B3005" s="172"/>
      <c r="C3005" s="172"/>
      <c r="D3005" s="171"/>
      <c r="E3005" s="171"/>
    </row>
    <row r="3006" spans="1:5" x14ac:dyDescent="0.25">
      <c r="A3006" s="172"/>
      <c r="B3006" s="172"/>
      <c r="C3006" s="172"/>
      <c r="D3006" s="171"/>
      <c r="E3006" s="171"/>
    </row>
    <row r="3007" spans="1:5" x14ac:dyDescent="0.25">
      <c r="A3007" s="172"/>
      <c r="B3007" s="172"/>
      <c r="C3007" s="172"/>
      <c r="D3007" s="171"/>
      <c r="E3007" s="171"/>
    </row>
    <row r="3008" spans="1:5" x14ac:dyDescent="0.25">
      <c r="A3008" s="172"/>
      <c r="B3008" s="172"/>
      <c r="C3008" s="172"/>
      <c r="D3008" s="171"/>
      <c r="E3008" s="171"/>
    </row>
    <row r="3009" spans="1:5" x14ac:dyDescent="0.25">
      <c r="A3009" s="172"/>
      <c r="B3009" s="172"/>
      <c r="C3009" s="172"/>
      <c r="D3009" s="171"/>
      <c r="E3009" s="171"/>
    </row>
    <row r="3010" spans="1:5" x14ac:dyDescent="0.25">
      <c r="A3010" s="172"/>
      <c r="B3010" s="172"/>
      <c r="C3010" s="172"/>
      <c r="D3010" s="171"/>
      <c r="E3010" s="171"/>
    </row>
    <row r="3011" spans="1:5" x14ac:dyDescent="0.25">
      <c r="A3011" s="172"/>
      <c r="B3011" s="172"/>
      <c r="C3011" s="172"/>
      <c r="D3011" s="171"/>
      <c r="E3011" s="171"/>
    </row>
    <row r="3012" spans="1:5" x14ac:dyDescent="0.25">
      <c r="A3012" s="172"/>
      <c r="B3012" s="172"/>
      <c r="C3012" s="172"/>
      <c r="D3012" s="171"/>
      <c r="E3012" s="171"/>
    </row>
    <row r="3013" spans="1:5" x14ac:dyDescent="0.25">
      <c r="A3013" s="172"/>
      <c r="B3013" s="172"/>
      <c r="C3013" s="172"/>
      <c r="D3013" s="171"/>
      <c r="E3013" s="171"/>
    </row>
    <row r="3014" spans="1:5" x14ac:dyDescent="0.25">
      <c r="A3014" s="172"/>
      <c r="B3014" s="172"/>
      <c r="C3014" s="172"/>
      <c r="D3014" s="171"/>
      <c r="E3014" s="171"/>
    </row>
    <row r="3015" spans="1:5" x14ac:dyDescent="0.25">
      <c r="A3015" s="172"/>
      <c r="B3015" s="172"/>
      <c r="C3015" s="172"/>
      <c r="D3015" s="171"/>
      <c r="E3015" s="171"/>
    </row>
    <row r="3016" spans="1:5" x14ac:dyDescent="0.25">
      <c r="A3016" s="172"/>
      <c r="B3016" s="172"/>
      <c r="C3016" s="172"/>
      <c r="D3016" s="171"/>
      <c r="E3016" s="171"/>
    </row>
    <row r="3017" spans="1:5" x14ac:dyDescent="0.25">
      <c r="A3017" s="172"/>
      <c r="B3017" s="172"/>
      <c r="C3017" s="172"/>
      <c r="D3017" s="171"/>
      <c r="E3017" s="171"/>
    </row>
    <row r="3018" spans="1:5" x14ac:dyDescent="0.25">
      <c r="A3018" s="172"/>
      <c r="B3018" s="172"/>
      <c r="C3018" s="172"/>
      <c r="D3018" s="171"/>
      <c r="E3018" s="171"/>
    </row>
    <row r="3019" spans="1:5" x14ac:dyDescent="0.25">
      <c r="A3019" s="172"/>
      <c r="B3019" s="172"/>
      <c r="C3019" s="172"/>
      <c r="D3019" s="171"/>
      <c r="E3019" s="171"/>
    </row>
    <row r="3020" spans="1:5" x14ac:dyDescent="0.25">
      <c r="A3020" s="172"/>
      <c r="B3020" s="172"/>
      <c r="C3020" s="172"/>
      <c r="D3020" s="171"/>
      <c r="E3020" s="171"/>
    </row>
    <row r="3021" spans="1:5" x14ac:dyDescent="0.25">
      <c r="A3021" s="172"/>
      <c r="B3021" s="172"/>
      <c r="C3021" s="172"/>
      <c r="D3021" s="171"/>
      <c r="E3021" s="171"/>
    </row>
    <row r="3022" spans="1:5" x14ac:dyDescent="0.25">
      <c r="A3022" s="172"/>
      <c r="B3022" s="172"/>
      <c r="C3022" s="172"/>
      <c r="D3022" s="171"/>
      <c r="E3022" s="171"/>
    </row>
    <row r="3023" spans="1:5" x14ac:dyDescent="0.25">
      <c r="A3023" s="172"/>
      <c r="B3023" s="172"/>
      <c r="C3023" s="172"/>
      <c r="D3023" s="171"/>
      <c r="E3023" s="171"/>
    </row>
    <row r="3024" spans="1:5" x14ac:dyDescent="0.25">
      <c r="A3024" s="172"/>
      <c r="B3024" s="172"/>
      <c r="C3024" s="172"/>
      <c r="D3024" s="171"/>
      <c r="E3024" s="171"/>
    </row>
    <row r="3025" spans="1:5" x14ac:dyDescent="0.25">
      <c r="A3025" s="172"/>
      <c r="B3025" s="172"/>
      <c r="C3025" s="172"/>
      <c r="D3025" s="171"/>
      <c r="E3025" s="171"/>
    </row>
    <row r="3026" spans="1:5" x14ac:dyDescent="0.25">
      <c r="A3026" s="172"/>
      <c r="B3026" s="172"/>
      <c r="C3026" s="172"/>
      <c r="D3026" s="171"/>
      <c r="E3026" s="171"/>
    </row>
    <row r="3027" spans="1:5" x14ac:dyDescent="0.25">
      <c r="A3027" s="172"/>
      <c r="B3027" s="172"/>
      <c r="C3027" s="172"/>
      <c r="D3027" s="171"/>
      <c r="E3027" s="171"/>
    </row>
    <row r="3028" spans="1:5" x14ac:dyDescent="0.25">
      <c r="A3028" s="172"/>
      <c r="B3028" s="172"/>
      <c r="C3028" s="172"/>
      <c r="D3028" s="171"/>
      <c r="E3028" s="171"/>
    </row>
    <row r="3029" spans="1:5" x14ac:dyDescent="0.25">
      <c r="A3029" s="172"/>
      <c r="B3029" s="172"/>
      <c r="C3029" s="172"/>
      <c r="D3029" s="171"/>
      <c r="E3029" s="171"/>
    </row>
    <row r="3030" spans="1:5" x14ac:dyDescent="0.25">
      <c r="A3030" s="172"/>
      <c r="B3030" s="172"/>
      <c r="C3030" s="172"/>
      <c r="D3030" s="171"/>
      <c r="E3030" s="171"/>
    </row>
    <row r="3031" spans="1:5" x14ac:dyDescent="0.25">
      <c r="A3031" s="172"/>
      <c r="B3031" s="172"/>
      <c r="C3031" s="172"/>
      <c r="D3031" s="171"/>
      <c r="E3031" s="171"/>
    </row>
    <row r="3032" spans="1:5" x14ac:dyDescent="0.25">
      <c r="A3032" s="172"/>
      <c r="B3032" s="172"/>
      <c r="C3032" s="172"/>
      <c r="D3032" s="171"/>
      <c r="E3032" s="171"/>
    </row>
    <row r="3033" spans="1:5" x14ac:dyDescent="0.25">
      <c r="A3033" s="172"/>
      <c r="B3033" s="172"/>
      <c r="C3033" s="172"/>
      <c r="D3033" s="171"/>
      <c r="E3033" s="171"/>
    </row>
    <row r="3034" spans="1:5" x14ac:dyDescent="0.25">
      <c r="A3034" s="172"/>
      <c r="B3034" s="172"/>
      <c r="C3034" s="172"/>
      <c r="D3034" s="171"/>
      <c r="E3034" s="171"/>
    </row>
    <row r="3035" spans="1:5" x14ac:dyDescent="0.25">
      <c r="A3035" s="172"/>
      <c r="B3035" s="172"/>
      <c r="C3035" s="172"/>
      <c r="D3035" s="171"/>
      <c r="E3035" s="171"/>
    </row>
    <row r="3036" spans="1:5" x14ac:dyDescent="0.25">
      <c r="A3036" s="172"/>
      <c r="B3036" s="172"/>
      <c r="C3036" s="172"/>
      <c r="D3036" s="171"/>
      <c r="E3036" s="171"/>
    </row>
    <row r="3037" spans="1:5" x14ac:dyDescent="0.25">
      <c r="A3037" s="172"/>
      <c r="B3037" s="172"/>
      <c r="C3037" s="172"/>
      <c r="D3037" s="171"/>
      <c r="E3037" s="171"/>
    </row>
    <row r="3038" spans="1:5" x14ac:dyDescent="0.25">
      <c r="A3038" s="172"/>
      <c r="B3038" s="172"/>
      <c r="C3038" s="172"/>
      <c r="D3038" s="171"/>
      <c r="E3038" s="171"/>
    </row>
    <row r="3039" spans="1:5" x14ac:dyDescent="0.25">
      <c r="A3039" s="172"/>
      <c r="B3039" s="172"/>
      <c r="C3039" s="172"/>
      <c r="D3039" s="171"/>
      <c r="E3039" s="171"/>
    </row>
    <row r="3040" spans="1:5" x14ac:dyDescent="0.25">
      <c r="A3040" s="172"/>
      <c r="B3040" s="172"/>
      <c r="C3040" s="172"/>
      <c r="D3040" s="171"/>
      <c r="E3040" s="171"/>
    </row>
    <row r="3041" spans="1:5" x14ac:dyDescent="0.25">
      <c r="A3041" s="172"/>
      <c r="B3041" s="172"/>
      <c r="C3041" s="172"/>
      <c r="D3041" s="171"/>
      <c r="E3041" s="171"/>
    </row>
    <row r="3042" spans="1:5" x14ac:dyDescent="0.25">
      <c r="A3042" s="172"/>
      <c r="B3042" s="172"/>
      <c r="C3042" s="172"/>
      <c r="D3042" s="171"/>
      <c r="E3042" s="171"/>
    </row>
    <row r="3043" spans="1:5" x14ac:dyDescent="0.25">
      <c r="A3043" s="172"/>
      <c r="B3043" s="172"/>
      <c r="C3043" s="172"/>
      <c r="D3043" s="171"/>
      <c r="E3043" s="171"/>
    </row>
    <row r="3044" spans="1:5" x14ac:dyDescent="0.25">
      <c r="A3044" s="172"/>
      <c r="B3044" s="172"/>
      <c r="C3044" s="172"/>
      <c r="D3044" s="171"/>
      <c r="E3044" s="171"/>
    </row>
    <row r="3045" spans="1:5" x14ac:dyDescent="0.25">
      <c r="A3045" s="172"/>
      <c r="B3045" s="172"/>
      <c r="C3045" s="172"/>
      <c r="D3045" s="171"/>
      <c r="E3045" s="171"/>
    </row>
    <row r="3046" spans="1:5" x14ac:dyDescent="0.25">
      <c r="A3046" s="172"/>
      <c r="B3046" s="172"/>
      <c r="C3046" s="172"/>
      <c r="D3046" s="171"/>
      <c r="E3046" s="171"/>
    </row>
    <row r="3047" spans="1:5" x14ac:dyDescent="0.25">
      <c r="A3047" s="172"/>
      <c r="B3047" s="172"/>
      <c r="C3047" s="172"/>
      <c r="D3047" s="171"/>
      <c r="E3047" s="171"/>
    </row>
    <row r="3048" spans="1:5" x14ac:dyDescent="0.25">
      <c r="A3048" s="172"/>
      <c r="B3048" s="172"/>
      <c r="C3048" s="172"/>
      <c r="D3048" s="171"/>
      <c r="E3048" s="171"/>
    </row>
    <row r="3049" spans="1:5" x14ac:dyDescent="0.25">
      <c r="A3049" s="172"/>
      <c r="B3049" s="172"/>
      <c r="C3049" s="172"/>
      <c r="D3049" s="171"/>
      <c r="E3049" s="171"/>
    </row>
    <row r="3050" spans="1:5" x14ac:dyDescent="0.25">
      <c r="A3050" s="172"/>
      <c r="B3050" s="172"/>
      <c r="C3050" s="172"/>
      <c r="D3050" s="171"/>
      <c r="E3050" s="171"/>
    </row>
    <row r="3051" spans="1:5" x14ac:dyDescent="0.25">
      <c r="A3051" s="172"/>
      <c r="B3051" s="172"/>
      <c r="C3051" s="172"/>
      <c r="D3051" s="171"/>
      <c r="E3051" s="171"/>
    </row>
    <row r="3052" spans="1:5" x14ac:dyDescent="0.25">
      <c r="A3052" s="172"/>
      <c r="B3052" s="172"/>
      <c r="C3052" s="172"/>
      <c r="D3052" s="171"/>
      <c r="E3052" s="171"/>
    </row>
    <row r="3053" spans="1:5" x14ac:dyDescent="0.25">
      <c r="A3053" s="172"/>
      <c r="B3053" s="172"/>
      <c r="C3053" s="172"/>
      <c r="D3053" s="171"/>
      <c r="E3053" s="171"/>
    </row>
    <row r="3054" spans="1:5" x14ac:dyDescent="0.25">
      <c r="A3054" s="172"/>
      <c r="B3054" s="172"/>
      <c r="C3054" s="172"/>
      <c r="D3054" s="171"/>
      <c r="E3054" s="171"/>
    </row>
    <row r="3055" spans="1:5" x14ac:dyDescent="0.25">
      <c r="A3055" s="172"/>
      <c r="B3055" s="172"/>
      <c r="C3055" s="172"/>
      <c r="D3055" s="171"/>
      <c r="E3055" s="171"/>
    </row>
    <row r="3056" spans="1:5" x14ac:dyDescent="0.25">
      <c r="A3056" s="172"/>
      <c r="B3056" s="172"/>
      <c r="C3056" s="172"/>
      <c r="D3056" s="171"/>
      <c r="E3056" s="171"/>
    </row>
    <row r="3057" spans="1:5" x14ac:dyDescent="0.25">
      <c r="A3057" s="172"/>
      <c r="B3057" s="172"/>
      <c r="C3057" s="172"/>
      <c r="D3057" s="171"/>
      <c r="E3057" s="171"/>
    </row>
    <row r="3058" spans="1:5" x14ac:dyDescent="0.25">
      <c r="A3058" s="172"/>
      <c r="B3058" s="172"/>
      <c r="C3058" s="172"/>
      <c r="D3058" s="171"/>
      <c r="E3058" s="171"/>
    </row>
    <row r="3059" spans="1:5" x14ac:dyDescent="0.25">
      <c r="A3059" s="172"/>
      <c r="B3059" s="172"/>
      <c r="C3059" s="172"/>
      <c r="D3059" s="171"/>
      <c r="E3059" s="171"/>
    </row>
    <row r="3060" spans="1:5" x14ac:dyDescent="0.25">
      <c r="A3060" s="172"/>
      <c r="B3060" s="172"/>
      <c r="C3060" s="172"/>
      <c r="D3060" s="171"/>
      <c r="E3060" s="171"/>
    </row>
    <row r="3061" spans="1:5" x14ac:dyDescent="0.25">
      <c r="A3061" s="172"/>
      <c r="B3061" s="172"/>
      <c r="C3061" s="172"/>
      <c r="D3061" s="171"/>
      <c r="E3061" s="171"/>
    </row>
    <row r="3062" spans="1:5" x14ac:dyDescent="0.25">
      <c r="A3062" s="172"/>
      <c r="B3062" s="172"/>
      <c r="C3062" s="172"/>
      <c r="D3062" s="171"/>
      <c r="E3062" s="171"/>
    </row>
    <row r="3063" spans="1:5" x14ac:dyDescent="0.25">
      <c r="A3063" s="172"/>
      <c r="B3063" s="172"/>
      <c r="C3063" s="172"/>
      <c r="D3063" s="171"/>
      <c r="E3063" s="171"/>
    </row>
    <row r="3064" spans="1:5" x14ac:dyDescent="0.25">
      <c r="A3064" s="172"/>
      <c r="B3064" s="172"/>
      <c r="C3064" s="172"/>
      <c r="D3064" s="171"/>
      <c r="E3064" s="171"/>
    </row>
    <row r="3065" spans="1:5" x14ac:dyDescent="0.25">
      <c r="A3065" s="172"/>
      <c r="B3065" s="172"/>
      <c r="C3065" s="172"/>
      <c r="D3065" s="171"/>
      <c r="E3065" s="171"/>
    </row>
    <row r="3066" spans="1:5" x14ac:dyDescent="0.25">
      <c r="A3066" s="172"/>
      <c r="B3066" s="172"/>
      <c r="C3066" s="172"/>
      <c r="D3066" s="171"/>
      <c r="E3066" s="171"/>
    </row>
    <row r="3067" spans="1:5" x14ac:dyDescent="0.25">
      <c r="A3067" s="172"/>
      <c r="B3067" s="172"/>
      <c r="C3067" s="172"/>
      <c r="D3067" s="171"/>
      <c r="E3067" s="171"/>
    </row>
    <row r="3068" spans="1:5" x14ac:dyDescent="0.25">
      <c r="A3068" s="172"/>
      <c r="B3068" s="172"/>
      <c r="C3068" s="172"/>
      <c r="D3068" s="171"/>
      <c r="E3068" s="171"/>
    </row>
    <row r="3069" spans="1:5" x14ac:dyDescent="0.25">
      <c r="A3069" s="172"/>
      <c r="B3069" s="172"/>
      <c r="C3069" s="172"/>
      <c r="D3069" s="171"/>
      <c r="E3069" s="171"/>
    </row>
    <row r="3070" spans="1:5" x14ac:dyDescent="0.25">
      <c r="A3070" s="172"/>
      <c r="B3070" s="172"/>
      <c r="C3070" s="172"/>
      <c r="D3070" s="171"/>
      <c r="E3070" s="171"/>
    </row>
    <row r="3071" spans="1:5" x14ac:dyDescent="0.25">
      <c r="A3071" s="172"/>
      <c r="B3071" s="172"/>
      <c r="C3071" s="172"/>
      <c r="D3071" s="171"/>
      <c r="E3071" s="171"/>
    </row>
    <row r="3072" spans="1:5" x14ac:dyDescent="0.25">
      <c r="A3072" s="172"/>
      <c r="B3072" s="172"/>
      <c r="C3072" s="172"/>
      <c r="D3072" s="171"/>
      <c r="E3072" s="171"/>
    </row>
    <row r="3073" spans="1:5" x14ac:dyDescent="0.25">
      <c r="A3073" s="172"/>
      <c r="B3073" s="172"/>
      <c r="C3073" s="172"/>
      <c r="D3073" s="171"/>
      <c r="E3073" s="171"/>
    </row>
    <row r="3074" spans="1:5" x14ac:dyDescent="0.25">
      <c r="A3074" s="172"/>
      <c r="B3074" s="172"/>
      <c r="C3074" s="172"/>
      <c r="D3074" s="171"/>
      <c r="E3074" s="171"/>
    </row>
    <row r="3075" spans="1:5" x14ac:dyDescent="0.25">
      <c r="A3075" s="172"/>
      <c r="B3075" s="172"/>
      <c r="C3075" s="172"/>
      <c r="D3075" s="171"/>
      <c r="E3075" s="171"/>
    </row>
    <row r="3076" spans="1:5" x14ac:dyDescent="0.25">
      <c r="A3076" s="172"/>
      <c r="B3076" s="172"/>
      <c r="C3076" s="172"/>
      <c r="D3076" s="171"/>
      <c r="E3076" s="171"/>
    </row>
    <row r="3077" spans="1:5" x14ac:dyDescent="0.25">
      <c r="A3077" s="172"/>
      <c r="B3077" s="172"/>
      <c r="C3077" s="172"/>
      <c r="D3077" s="171"/>
      <c r="E3077" s="171"/>
    </row>
    <row r="3078" spans="1:5" x14ac:dyDescent="0.25">
      <c r="A3078" s="172"/>
      <c r="B3078" s="172"/>
      <c r="C3078" s="172"/>
      <c r="D3078" s="171"/>
      <c r="E3078" s="171"/>
    </row>
    <row r="3079" spans="1:5" x14ac:dyDescent="0.25">
      <c r="A3079" s="172"/>
      <c r="B3079" s="172"/>
      <c r="C3079" s="172"/>
      <c r="D3079" s="171"/>
      <c r="E3079" s="171"/>
    </row>
    <row r="3080" spans="1:5" x14ac:dyDescent="0.25">
      <c r="A3080" s="172"/>
      <c r="B3080" s="172"/>
      <c r="C3080" s="172"/>
      <c r="D3080" s="171"/>
      <c r="E3080" s="171"/>
    </row>
    <row r="3081" spans="1:5" x14ac:dyDescent="0.25">
      <c r="A3081" s="172"/>
      <c r="B3081" s="172"/>
      <c r="C3081" s="172"/>
      <c r="D3081" s="171"/>
      <c r="E3081" s="171"/>
    </row>
    <row r="3082" spans="1:5" x14ac:dyDescent="0.25">
      <c r="A3082" s="172"/>
      <c r="B3082" s="172"/>
      <c r="C3082" s="172"/>
      <c r="D3082" s="171"/>
      <c r="E3082" s="171"/>
    </row>
    <row r="3083" spans="1:5" x14ac:dyDescent="0.25">
      <c r="A3083" s="172"/>
      <c r="B3083" s="172"/>
      <c r="C3083" s="172"/>
      <c r="D3083" s="171"/>
      <c r="E3083" s="171"/>
    </row>
    <row r="3084" spans="1:5" x14ac:dyDescent="0.25">
      <c r="A3084" s="172"/>
      <c r="B3084" s="172"/>
      <c r="C3084" s="172"/>
      <c r="D3084" s="171"/>
      <c r="E3084" s="171"/>
    </row>
    <row r="3085" spans="1:5" x14ac:dyDescent="0.25">
      <c r="A3085" s="172"/>
      <c r="B3085" s="172"/>
      <c r="C3085" s="172"/>
      <c r="D3085" s="171"/>
      <c r="E3085" s="171"/>
    </row>
    <row r="3086" spans="1:5" x14ac:dyDescent="0.25">
      <c r="A3086" s="172"/>
      <c r="B3086" s="172"/>
      <c r="C3086" s="172"/>
      <c r="D3086" s="171"/>
      <c r="E3086" s="171"/>
    </row>
    <row r="3087" spans="1:5" x14ac:dyDescent="0.25">
      <c r="A3087" s="172"/>
      <c r="B3087" s="172"/>
      <c r="C3087" s="172"/>
      <c r="D3087" s="171"/>
      <c r="E3087" s="171"/>
    </row>
    <row r="3088" spans="1:5" x14ac:dyDescent="0.25">
      <c r="A3088" s="172"/>
      <c r="B3088" s="172"/>
      <c r="C3088" s="172"/>
      <c r="D3088" s="171"/>
      <c r="E3088" s="171"/>
    </row>
    <row r="3089" spans="1:5" x14ac:dyDescent="0.25">
      <c r="A3089" s="172"/>
      <c r="B3089" s="172"/>
      <c r="C3089" s="172"/>
      <c r="D3089" s="171"/>
      <c r="E3089" s="171"/>
    </row>
    <row r="3090" spans="1:5" x14ac:dyDescent="0.25">
      <c r="A3090" s="172"/>
      <c r="B3090" s="172"/>
      <c r="C3090" s="172"/>
      <c r="D3090" s="171"/>
      <c r="E3090" s="171"/>
    </row>
    <row r="3091" spans="1:5" x14ac:dyDescent="0.25">
      <c r="A3091" s="172"/>
      <c r="B3091" s="172"/>
      <c r="C3091" s="172"/>
      <c r="D3091" s="171"/>
      <c r="E3091" s="171"/>
    </row>
    <row r="3092" spans="1:5" x14ac:dyDescent="0.25">
      <c r="A3092" s="172"/>
      <c r="B3092" s="172"/>
      <c r="C3092" s="172"/>
      <c r="D3092" s="171"/>
      <c r="E3092" s="171"/>
    </row>
    <row r="3093" spans="1:5" x14ac:dyDescent="0.25">
      <c r="A3093" s="172"/>
      <c r="B3093" s="172"/>
      <c r="C3093" s="172"/>
      <c r="D3093" s="171"/>
      <c r="E3093" s="171"/>
    </row>
    <row r="3094" spans="1:5" x14ac:dyDescent="0.25">
      <c r="A3094" s="172"/>
      <c r="B3094" s="172"/>
      <c r="C3094" s="172"/>
      <c r="D3094" s="171"/>
      <c r="E3094" s="171"/>
    </row>
    <row r="3095" spans="1:5" x14ac:dyDescent="0.25">
      <c r="A3095" s="172"/>
      <c r="B3095" s="172"/>
      <c r="C3095" s="172"/>
      <c r="D3095" s="171"/>
      <c r="E3095" s="171"/>
    </row>
    <row r="3096" spans="1:5" x14ac:dyDescent="0.25">
      <c r="A3096" s="172"/>
      <c r="B3096" s="172"/>
      <c r="C3096" s="172"/>
      <c r="D3096" s="171"/>
      <c r="E3096" s="171"/>
    </row>
    <row r="3097" spans="1:5" x14ac:dyDescent="0.25">
      <c r="A3097" s="172"/>
      <c r="B3097" s="172"/>
      <c r="C3097" s="172"/>
      <c r="D3097" s="171"/>
      <c r="E3097" s="171"/>
    </row>
    <row r="3098" spans="1:5" x14ac:dyDescent="0.25">
      <c r="A3098" s="172"/>
      <c r="B3098" s="172"/>
      <c r="C3098" s="172"/>
      <c r="D3098" s="171"/>
      <c r="E3098" s="171"/>
    </row>
    <row r="3099" spans="1:5" x14ac:dyDescent="0.25">
      <c r="A3099" s="172"/>
      <c r="B3099" s="172"/>
      <c r="C3099" s="172"/>
      <c r="D3099" s="171"/>
      <c r="E3099" s="171"/>
    </row>
    <row r="3100" spans="1:5" x14ac:dyDescent="0.25">
      <c r="A3100" s="172"/>
      <c r="B3100" s="172"/>
      <c r="C3100" s="172"/>
      <c r="D3100" s="171"/>
      <c r="E3100" s="171"/>
    </row>
    <row r="3101" spans="1:5" x14ac:dyDescent="0.25">
      <c r="A3101" s="172"/>
      <c r="B3101" s="172"/>
      <c r="C3101" s="172"/>
      <c r="D3101" s="171"/>
      <c r="E3101" s="171"/>
    </row>
    <row r="3102" spans="1:5" x14ac:dyDescent="0.25">
      <c r="A3102" s="172"/>
      <c r="B3102" s="172"/>
      <c r="C3102" s="172"/>
      <c r="D3102" s="171"/>
      <c r="E3102" s="171"/>
    </row>
    <row r="3103" spans="1:5" x14ac:dyDescent="0.25">
      <c r="A3103" s="172"/>
      <c r="B3103" s="172"/>
      <c r="C3103" s="172"/>
      <c r="D3103" s="171"/>
      <c r="E3103" s="171"/>
    </row>
    <row r="3104" spans="1:5" x14ac:dyDescent="0.25">
      <c r="A3104" s="172"/>
      <c r="B3104" s="172"/>
      <c r="C3104" s="172"/>
      <c r="D3104" s="171"/>
      <c r="E3104" s="171"/>
    </row>
    <row r="3105" spans="1:5" x14ac:dyDescent="0.25">
      <c r="A3105" s="172"/>
      <c r="B3105" s="172"/>
      <c r="C3105" s="172"/>
      <c r="D3105" s="171"/>
      <c r="E3105" s="171"/>
    </row>
    <row r="3106" spans="1:5" x14ac:dyDescent="0.25">
      <c r="A3106" s="172"/>
      <c r="B3106" s="172"/>
      <c r="C3106" s="172"/>
      <c r="D3106" s="171"/>
      <c r="E3106" s="171"/>
    </row>
    <row r="3107" spans="1:5" x14ac:dyDescent="0.25">
      <c r="A3107" s="172"/>
      <c r="B3107" s="172"/>
      <c r="C3107" s="172"/>
      <c r="D3107" s="171"/>
      <c r="E3107" s="171"/>
    </row>
    <row r="3108" spans="1:5" x14ac:dyDescent="0.25">
      <c r="A3108" s="172"/>
      <c r="B3108" s="172"/>
      <c r="C3108" s="172"/>
      <c r="D3108" s="171"/>
      <c r="E3108" s="171"/>
    </row>
    <row r="3109" spans="1:5" x14ac:dyDescent="0.25">
      <c r="A3109" s="172"/>
      <c r="B3109" s="172"/>
      <c r="C3109" s="172"/>
      <c r="D3109" s="171"/>
      <c r="E3109" s="171"/>
    </row>
    <row r="3110" spans="1:5" x14ac:dyDescent="0.25">
      <c r="A3110" s="172"/>
      <c r="B3110" s="172"/>
      <c r="C3110" s="172"/>
      <c r="D3110" s="171"/>
      <c r="E3110" s="171"/>
    </row>
    <row r="3111" spans="1:5" x14ac:dyDescent="0.25">
      <c r="A3111" s="172"/>
      <c r="B3111" s="172"/>
      <c r="C3111" s="172"/>
      <c r="D3111" s="171"/>
      <c r="E3111" s="171"/>
    </row>
    <row r="3112" spans="1:5" x14ac:dyDescent="0.25">
      <c r="A3112" s="172"/>
      <c r="B3112" s="172"/>
      <c r="C3112" s="172"/>
      <c r="D3112" s="171"/>
      <c r="E3112" s="171"/>
    </row>
    <row r="3113" spans="1:5" x14ac:dyDescent="0.25">
      <c r="A3113" s="172"/>
      <c r="B3113" s="172"/>
      <c r="C3113" s="172"/>
      <c r="D3113" s="171"/>
      <c r="E3113" s="171"/>
    </row>
    <row r="3114" spans="1:5" x14ac:dyDescent="0.25">
      <c r="A3114" s="172"/>
      <c r="B3114" s="172"/>
      <c r="C3114" s="172"/>
      <c r="D3114" s="171"/>
      <c r="E3114" s="171"/>
    </row>
    <row r="3115" spans="1:5" x14ac:dyDescent="0.25">
      <c r="A3115" s="172"/>
      <c r="B3115" s="172"/>
      <c r="C3115" s="172"/>
      <c r="D3115" s="171"/>
      <c r="E3115" s="171"/>
    </row>
    <row r="3116" spans="1:5" x14ac:dyDescent="0.25">
      <c r="A3116" s="172"/>
      <c r="B3116" s="172"/>
      <c r="C3116" s="172"/>
      <c r="D3116" s="171"/>
      <c r="E3116" s="171"/>
    </row>
    <row r="3117" spans="1:5" x14ac:dyDescent="0.25">
      <c r="A3117" s="172"/>
      <c r="B3117" s="172"/>
      <c r="C3117" s="172"/>
      <c r="D3117" s="171"/>
      <c r="E3117" s="171"/>
    </row>
    <row r="3118" spans="1:5" x14ac:dyDescent="0.25">
      <c r="A3118" s="172"/>
      <c r="B3118" s="172"/>
      <c r="C3118" s="172"/>
      <c r="D3118" s="171"/>
      <c r="E3118" s="171"/>
    </row>
    <row r="3119" spans="1:5" x14ac:dyDescent="0.25">
      <c r="A3119" s="172"/>
      <c r="B3119" s="172"/>
      <c r="C3119" s="172"/>
      <c r="D3119" s="171"/>
      <c r="E3119" s="171"/>
    </row>
    <row r="3120" spans="1:5" x14ac:dyDescent="0.25">
      <c r="A3120" s="172"/>
      <c r="B3120" s="172"/>
      <c r="C3120" s="172"/>
      <c r="D3120" s="171"/>
      <c r="E3120" s="171"/>
    </row>
    <row r="3121" spans="1:5" x14ac:dyDescent="0.25">
      <c r="A3121" s="172"/>
      <c r="B3121" s="172"/>
      <c r="C3121" s="172"/>
      <c r="D3121" s="171"/>
      <c r="E3121" s="171"/>
    </row>
    <row r="3122" spans="1:5" x14ac:dyDescent="0.25">
      <c r="A3122" s="172"/>
      <c r="B3122" s="172"/>
      <c r="C3122" s="172"/>
      <c r="D3122" s="171"/>
      <c r="E3122" s="171"/>
    </row>
    <row r="3123" spans="1:5" x14ac:dyDescent="0.25">
      <c r="A3123" s="172"/>
      <c r="B3123" s="172"/>
      <c r="C3123" s="172"/>
      <c r="D3123" s="171"/>
      <c r="E3123" s="171"/>
    </row>
    <row r="3124" spans="1:5" x14ac:dyDescent="0.25">
      <c r="A3124" s="172"/>
      <c r="B3124" s="172"/>
      <c r="C3124" s="172"/>
      <c r="D3124" s="171"/>
      <c r="E3124" s="171"/>
    </row>
    <row r="3125" spans="1:5" x14ac:dyDescent="0.25">
      <c r="A3125" s="172"/>
      <c r="B3125" s="172"/>
      <c r="C3125" s="172"/>
      <c r="D3125" s="171"/>
      <c r="E3125" s="171"/>
    </row>
    <row r="3126" spans="1:5" x14ac:dyDescent="0.25">
      <c r="A3126" s="172"/>
      <c r="B3126" s="172"/>
      <c r="C3126" s="172"/>
      <c r="D3126" s="171"/>
      <c r="E3126" s="171"/>
    </row>
    <row r="3127" spans="1:5" x14ac:dyDescent="0.25">
      <c r="A3127" s="172"/>
      <c r="B3127" s="172"/>
      <c r="C3127" s="172"/>
      <c r="D3127" s="171"/>
      <c r="E3127" s="171"/>
    </row>
    <row r="3128" spans="1:5" x14ac:dyDescent="0.25">
      <c r="A3128" s="172"/>
      <c r="B3128" s="172"/>
      <c r="C3128" s="172"/>
      <c r="D3128" s="171"/>
      <c r="E3128" s="171"/>
    </row>
    <row r="3129" spans="1:5" x14ac:dyDescent="0.25">
      <c r="A3129" s="172"/>
      <c r="B3129" s="172"/>
      <c r="C3129" s="172"/>
      <c r="D3129" s="171"/>
      <c r="E3129" s="171"/>
    </row>
    <row r="3130" spans="1:5" x14ac:dyDescent="0.25">
      <c r="A3130" s="172"/>
      <c r="B3130" s="172"/>
      <c r="C3130" s="172"/>
      <c r="D3130" s="171"/>
      <c r="E3130" s="171"/>
    </row>
    <row r="3131" spans="1:5" x14ac:dyDescent="0.25">
      <c r="A3131" s="172"/>
      <c r="B3131" s="172"/>
      <c r="C3131" s="172"/>
      <c r="D3131" s="171"/>
      <c r="E3131" s="171"/>
    </row>
    <row r="3132" spans="1:5" x14ac:dyDescent="0.25">
      <c r="A3132" s="172"/>
      <c r="B3132" s="172"/>
      <c r="C3132" s="172"/>
      <c r="D3132" s="171"/>
      <c r="E3132" s="171"/>
    </row>
    <row r="3133" spans="1:5" x14ac:dyDescent="0.25">
      <c r="A3133" s="172"/>
      <c r="B3133" s="172"/>
      <c r="C3133" s="172"/>
      <c r="D3133" s="171"/>
      <c r="E3133" s="171"/>
    </row>
    <row r="3134" spans="1:5" x14ac:dyDescent="0.25">
      <c r="A3134" s="172"/>
      <c r="B3134" s="172"/>
      <c r="C3134" s="172"/>
      <c r="D3134" s="171"/>
      <c r="E3134" s="171"/>
    </row>
    <row r="3135" spans="1:5" x14ac:dyDescent="0.25">
      <c r="A3135" s="172"/>
      <c r="B3135" s="172"/>
      <c r="C3135" s="172"/>
      <c r="D3135" s="171"/>
      <c r="E3135" s="171"/>
    </row>
    <row r="3136" spans="1:5" x14ac:dyDescent="0.25">
      <c r="A3136" s="172"/>
      <c r="B3136" s="172"/>
      <c r="C3136" s="172"/>
      <c r="D3136" s="171"/>
      <c r="E3136" s="171"/>
    </row>
    <row r="3137" spans="1:5" x14ac:dyDescent="0.25">
      <c r="A3137" s="172"/>
      <c r="B3137" s="172"/>
      <c r="C3137" s="172"/>
      <c r="D3137" s="171"/>
      <c r="E3137" s="171"/>
    </row>
    <row r="3138" spans="1:5" x14ac:dyDescent="0.25">
      <c r="A3138" s="172"/>
      <c r="B3138" s="172"/>
      <c r="C3138" s="172"/>
      <c r="D3138" s="171"/>
      <c r="E3138" s="171"/>
    </row>
    <row r="3139" spans="1:5" x14ac:dyDescent="0.25">
      <c r="A3139" s="172"/>
      <c r="B3139" s="172"/>
      <c r="C3139" s="172"/>
      <c r="D3139" s="171"/>
      <c r="E3139" s="171"/>
    </row>
    <row r="3140" spans="1:5" x14ac:dyDescent="0.25">
      <c r="A3140" s="172"/>
      <c r="B3140" s="172"/>
      <c r="C3140" s="172"/>
      <c r="D3140" s="171"/>
      <c r="E3140" s="171"/>
    </row>
    <row r="3141" spans="1:5" x14ac:dyDescent="0.25">
      <c r="A3141" s="172"/>
      <c r="B3141" s="172"/>
      <c r="C3141" s="172"/>
      <c r="D3141" s="171"/>
      <c r="E3141" s="171"/>
    </row>
    <row r="3142" spans="1:5" x14ac:dyDescent="0.25">
      <c r="A3142" s="172"/>
      <c r="B3142" s="172"/>
      <c r="C3142" s="172"/>
      <c r="D3142" s="171"/>
      <c r="E3142" s="171"/>
    </row>
    <row r="3143" spans="1:5" x14ac:dyDescent="0.25">
      <c r="A3143" s="172"/>
      <c r="B3143" s="172"/>
      <c r="C3143" s="172"/>
      <c r="D3143" s="171"/>
      <c r="E3143" s="171"/>
    </row>
    <row r="3144" spans="1:5" x14ac:dyDescent="0.25">
      <c r="A3144" s="172"/>
      <c r="B3144" s="172"/>
      <c r="C3144" s="172"/>
      <c r="D3144" s="171"/>
      <c r="E3144" s="171"/>
    </row>
    <row r="3145" spans="1:5" x14ac:dyDescent="0.25">
      <c r="A3145" s="172"/>
      <c r="B3145" s="172"/>
      <c r="C3145" s="172"/>
      <c r="D3145" s="171"/>
      <c r="E3145" s="171"/>
    </row>
    <row r="3146" spans="1:5" x14ac:dyDescent="0.25">
      <c r="A3146" s="172"/>
      <c r="B3146" s="172"/>
      <c r="C3146" s="172"/>
      <c r="D3146" s="171"/>
      <c r="E3146" s="171"/>
    </row>
    <row r="3147" spans="1:5" x14ac:dyDescent="0.25">
      <c r="A3147" s="172"/>
      <c r="B3147" s="172"/>
      <c r="C3147" s="172"/>
      <c r="D3147" s="171"/>
      <c r="E3147" s="171"/>
    </row>
    <row r="3148" spans="1:5" x14ac:dyDescent="0.25">
      <c r="A3148" s="172"/>
      <c r="B3148" s="172"/>
      <c r="C3148" s="172"/>
      <c r="D3148" s="171"/>
      <c r="E3148" s="171"/>
    </row>
    <row r="3149" spans="1:5" x14ac:dyDescent="0.25">
      <c r="A3149" s="172"/>
      <c r="B3149" s="172"/>
      <c r="C3149" s="172"/>
      <c r="D3149" s="171"/>
      <c r="E3149" s="171"/>
    </row>
    <row r="3150" spans="1:5" x14ac:dyDescent="0.25">
      <c r="A3150" s="172"/>
      <c r="B3150" s="172"/>
      <c r="C3150" s="172"/>
      <c r="D3150" s="171"/>
      <c r="E3150" s="171"/>
    </row>
    <row r="3151" spans="1:5" x14ac:dyDescent="0.25">
      <c r="A3151" s="172"/>
      <c r="B3151" s="172"/>
      <c r="C3151" s="172"/>
      <c r="D3151" s="171"/>
      <c r="E3151" s="171"/>
    </row>
    <row r="3152" spans="1:5" x14ac:dyDescent="0.25">
      <c r="A3152" s="172"/>
      <c r="B3152" s="172"/>
      <c r="C3152" s="172"/>
      <c r="D3152" s="171"/>
      <c r="E3152" s="171"/>
    </row>
    <row r="3153" spans="1:5" x14ac:dyDescent="0.25">
      <c r="A3153" s="172"/>
      <c r="B3153" s="172"/>
      <c r="C3153" s="172"/>
      <c r="D3153" s="171"/>
      <c r="E3153" s="171"/>
    </row>
    <row r="3154" spans="1:5" x14ac:dyDescent="0.25">
      <c r="A3154" s="172"/>
      <c r="B3154" s="172"/>
      <c r="C3154" s="172"/>
      <c r="D3154" s="171"/>
      <c r="E3154" s="171"/>
    </row>
    <row r="3155" spans="1:5" x14ac:dyDescent="0.25">
      <c r="A3155" s="172"/>
      <c r="B3155" s="172"/>
      <c r="C3155" s="172"/>
      <c r="D3155" s="171"/>
      <c r="E3155" s="171"/>
    </row>
    <row r="3156" spans="1:5" x14ac:dyDescent="0.25">
      <c r="A3156" s="172"/>
      <c r="B3156" s="172"/>
      <c r="C3156" s="172"/>
      <c r="D3156" s="171"/>
      <c r="E3156" s="171"/>
    </row>
    <row r="3157" spans="1:5" x14ac:dyDescent="0.25">
      <c r="A3157" s="172"/>
      <c r="B3157" s="172"/>
      <c r="C3157" s="172"/>
      <c r="D3157" s="171"/>
      <c r="E3157" s="171"/>
    </row>
    <row r="3158" spans="1:5" x14ac:dyDescent="0.25">
      <c r="A3158" s="172"/>
      <c r="B3158" s="172"/>
      <c r="C3158" s="172"/>
      <c r="D3158" s="171"/>
      <c r="E3158" s="171"/>
    </row>
    <row r="3159" spans="1:5" x14ac:dyDescent="0.25">
      <c r="A3159" s="172"/>
      <c r="B3159" s="172"/>
      <c r="C3159" s="172"/>
      <c r="D3159" s="171"/>
      <c r="E3159" s="171"/>
    </row>
    <row r="3160" spans="1:5" x14ac:dyDescent="0.25">
      <c r="A3160" s="172"/>
      <c r="B3160" s="172"/>
      <c r="C3160" s="172"/>
      <c r="D3160" s="171"/>
      <c r="E3160" s="171"/>
    </row>
    <row r="3161" spans="1:5" x14ac:dyDescent="0.25">
      <c r="A3161" s="172"/>
      <c r="B3161" s="172"/>
      <c r="C3161" s="172"/>
      <c r="D3161" s="171"/>
      <c r="E3161" s="171"/>
    </row>
    <row r="3162" spans="1:5" x14ac:dyDescent="0.25">
      <c r="A3162" s="172"/>
      <c r="B3162" s="172"/>
      <c r="C3162" s="172"/>
      <c r="D3162" s="171"/>
      <c r="E3162" s="171"/>
    </row>
    <row r="3163" spans="1:5" x14ac:dyDescent="0.25">
      <c r="A3163" s="172"/>
      <c r="B3163" s="172"/>
      <c r="C3163" s="172"/>
      <c r="D3163" s="171"/>
      <c r="E3163" s="171"/>
    </row>
    <row r="3164" spans="1:5" x14ac:dyDescent="0.25">
      <c r="A3164" s="172"/>
      <c r="B3164" s="172"/>
      <c r="C3164" s="172"/>
      <c r="D3164" s="171"/>
      <c r="E3164" s="171"/>
    </row>
    <row r="3165" spans="1:5" x14ac:dyDescent="0.25">
      <c r="A3165" s="172"/>
      <c r="B3165" s="172"/>
      <c r="C3165" s="172"/>
      <c r="D3165" s="171"/>
      <c r="E3165" s="171"/>
    </row>
    <row r="3166" spans="1:5" x14ac:dyDescent="0.25">
      <c r="A3166" s="172"/>
      <c r="B3166" s="172"/>
      <c r="C3166" s="172"/>
      <c r="D3166" s="171"/>
      <c r="E3166" s="171"/>
    </row>
    <row r="3167" spans="1:5" x14ac:dyDescent="0.25">
      <c r="A3167" s="172"/>
      <c r="B3167" s="172"/>
      <c r="C3167" s="172"/>
      <c r="D3167" s="171"/>
      <c r="E3167" s="171"/>
    </row>
    <row r="3168" spans="1:5" x14ac:dyDescent="0.25">
      <c r="A3168" s="172"/>
      <c r="B3168" s="172"/>
      <c r="C3168" s="172"/>
      <c r="D3168" s="171"/>
      <c r="E3168" s="171"/>
    </row>
    <row r="3169" spans="1:5" x14ac:dyDescent="0.25">
      <c r="A3169" s="172"/>
      <c r="B3169" s="172"/>
      <c r="C3169" s="172"/>
      <c r="D3169" s="171"/>
      <c r="E3169" s="171"/>
    </row>
    <row r="3170" spans="1:5" x14ac:dyDescent="0.25">
      <c r="A3170" s="172"/>
      <c r="B3170" s="172"/>
      <c r="C3170" s="172"/>
      <c r="D3170" s="171"/>
      <c r="E3170" s="171"/>
    </row>
    <row r="3171" spans="1:5" x14ac:dyDescent="0.25">
      <c r="A3171" s="172"/>
      <c r="B3171" s="172"/>
      <c r="C3171" s="172"/>
      <c r="D3171" s="171"/>
      <c r="E3171" s="171"/>
    </row>
    <row r="3172" spans="1:5" x14ac:dyDescent="0.25">
      <c r="A3172" s="172"/>
      <c r="B3172" s="172"/>
      <c r="C3172" s="172"/>
      <c r="D3172" s="171"/>
      <c r="E3172" s="171"/>
    </row>
    <row r="3173" spans="1:5" x14ac:dyDescent="0.25">
      <c r="A3173" s="172"/>
      <c r="B3173" s="172"/>
      <c r="C3173" s="172"/>
      <c r="D3173" s="171"/>
      <c r="E3173" s="171"/>
    </row>
    <row r="3174" spans="1:5" x14ac:dyDescent="0.25">
      <c r="A3174" s="172"/>
      <c r="B3174" s="172"/>
      <c r="C3174" s="172"/>
      <c r="D3174" s="171"/>
      <c r="E3174" s="171"/>
    </row>
    <row r="3175" spans="1:5" x14ac:dyDescent="0.25">
      <c r="A3175" s="172"/>
      <c r="B3175" s="172"/>
      <c r="C3175" s="172"/>
      <c r="D3175" s="171"/>
      <c r="E3175" s="171"/>
    </row>
    <row r="3176" spans="1:5" x14ac:dyDescent="0.25">
      <c r="A3176" s="172"/>
      <c r="B3176" s="172"/>
      <c r="C3176" s="172"/>
      <c r="D3176" s="171"/>
      <c r="E3176" s="171"/>
    </row>
    <row r="3177" spans="1:5" x14ac:dyDescent="0.25">
      <c r="A3177" s="172"/>
      <c r="B3177" s="172"/>
      <c r="C3177" s="172"/>
      <c r="D3177" s="171"/>
      <c r="E3177" s="171"/>
    </row>
    <row r="3178" spans="1:5" x14ac:dyDescent="0.25">
      <c r="A3178" s="172"/>
      <c r="B3178" s="172"/>
      <c r="C3178" s="172"/>
      <c r="D3178" s="171"/>
      <c r="E3178" s="171"/>
    </row>
    <row r="3179" spans="1:5" x14ac:dyDescent="0.25">
      <c r="A3179" s="172"/>
      <c r="B3179" s="172"/>
      <c r="C3179" s="172"/>
      <c r="D3179" s="171"/>
      <c r="E3179" s="171"/>
    </row>
    <row r="3180" spans="1:5" x14ac:dyDescent="0.25">
      <c r="A3180" s="172"/>
      <c r="B3180" s="172"/>
      <c r="C3180" s="172"/>
      <c r="D3180" s="171"/>
      <c r="E3180" s="171"/>
    </row>
    <row r="3181" spans="1:5" x14ac:dyDescent="0.25">
      <c r="A3181" s="172"/>
      <c r="B3181" s="172"/>
      <c r="C3181" s="172"/>
      <c r="D3181" s="171"/>
      <c r="E3181" s="171"/>
    </row>
    <row r="3182" spans="1:5" x14ac:dyDescent="0.25">
      <c r="A3182" s="172"/>
      <c r="B3182" s="172"/>
      <c r="C3182" s="172"/>
      <c r="D3182" s="171"/>
      <c r="E3182" s="171"/>
    </row>
    <row r="3183" spans="1:5" x14ac:dyDescent="0.25">
      <c r="A3183" s="172"/>
      <c r="B3183" s="172"/>
      <c r="C3183" s="172"/>
      <c r="D3183" s="171"/>
      <c r="E3183" s="171"/>
    </row>
    <row r="3184" spans="1:5" x14ac:dyDescent="0.25">
      <c r="A3184" s="172"/>
      <c r="B3184" s="172"/>
      <c r="C3184" s="172"/>
      <c r="D3184" s="171"/>
      <c r="E3184" s="171"/>
    </row>
    <row r="3185" spans="1:5" x14ac:dyDescent="0.25">
      <c r="A3185" s="172"/>
      <c r="B3185" s="172"/>
      <c r="C3185" s="172"/>
      <c r="D3185" s="171"/>
      <c r="E3185" s="171"/>
    </row>
    <row r="3186" spans="1:5" x14ac:dyDescent="0.25">
      <c r="A3186" s="172"/>
      <c r="B3186" s="172"/>
      <c r="C3186" s="172"/>
      <c r="D3186" s="171"/>
      <c r="E3186" s="171"/>
    </row>
    <row r="3187" spans="1:5" x14ac:dyDescent="0.25">
      <c r="A3187" s="172"/>
      <c r="B3187" s="172"/>
      <c r="C3187" s="172"/>
      <c r="D3187" s="171"/>
      <c r="E3187" s="171"/>
    </row>
    <row r="3188" spans="1:5" x14ac:dyDescent="0.25">
      <c r="A3188" s="172"/>
      <c r="B3188" s="172"/>
      <c r="C3188" s="172"/>
      <c r="D3188" s="171"/>
      <c r="E3188" s="171"/>
    </row>
    <row r="3189" spans="1:5" x14ac:dyDescent="0.25">
      <c r="A3189" s="172"/>
      <c r="B3189" s="172"/>
      <c r="C3189" s="172"/>
      <c r="D3189" s="171"/>
      <c r="E3189" s="171"/>
    </row>
    <row r="3190" spans="1:5" x14ac:dyDescent="0.25">
      <c r="A3190" s="172"/>
      <c r="B3190" s="172"/>
      <c r="C3190" s="172"/>
      <c r="D3190" s="171"/>
      <c r="E3190" s="171"/>
    </row>
    <row r="3191" spans="1:5" x14ac:dyDescent="0.25">
      <c r="A3191" s="172"/>
      <c r="B3191" s="172"/>
      <c r="C3191" s="172"/>
      <c r="D3191" s="171"/>
      <c r="E3191" s="171"/>
    </row>
    <row r="3192" spans="1:5" x14ac:dyDescent="0.25">
      <c r="A3192" s="172"/>
      <c r="B3192" s="172"/>
      <c r="C3192" s="172"/>
      <c r="D3192" s="171"/>
      <c r="E3192" s="171"/>
    </row>
    <row r="3193" spans="1:5" x14ac:dyDescent="0.25">
      <c r="A3193" s="172"/>
      <c r="B3193" s="172"/>
      <c r="C3193" s="172"/>
      <c r="D3193" s="171"/>
      <c r="E3193" s="171"/>
    </row>
    <row r="3194" spans="1:5" x14ac:dyDescent="0.25">
      <c r="A3194" s="172"/>
      <c r="B3194" s="172"/>
      <c r="C3194" s="172"/>
      <c r="D3194" s="171"/>
      <c r="E3194" s="171"/>
    </row>
    <row r="3195" spans="1:5" x14ac:dyDescent="0.25">
      <c r="A3195" s="172"/>
      <c r="B3195" s="172"/>
      <c r="C3195" s="172"/>
      <c r="D3195" s="171"/>
      <c r="E3195" s="171"/>
    </row>
    <row r="3196" spans="1:5" x14ac:dyDescent="0.25">
      <c r="A3196" s="172"/>
      <c r="B3196" s="172"/>
      <c r="C3196" s="172"/>
      <c r="D3196" s="171"/>
      <c r="E3196" s="171"/>
    </row>
    <row r="3197" spans="1:5" x14ac:dyDescent="0.25">
      <c r="A3197" s="172"/>
      <c r="B3197" s="172"/>
      <c r="C3197" s="172"/>
      <c r="D3197" s="171"/>
      <c r="E3197" s="171"/>
    </row>
    <row r="3198" spans="1:5" x14ac:dyDescent="0.25">
      <c r="A3198" s="172"/>
      <c r="B3198" s="172"/>
      <c r="C3198" s="172"/>
      <c r="D3198" s="171"/>
      <c r="E3198" s="171"/>
    </row>
    <row r="3199" spans="1:5" x14ac:dyDescent="0.25">
      <c r="A3199" s="172"/>
      <c r="B3199" s="172"/>
      <c r="C3199" s="172"/>
      <c r="D3199" s="171"/>
      <c r="E3199" s="171"/>
    </row>
    <row r="3200" spans="1:5" x14ac:dyDescent="0.25">
      <c r="A3200" s="172"/>
      <c r="B3200" s="172"/>
      <c r="C3200" s="172"/>
      <c r="D3200" s="171"/>
      <c r="E3200" s="171"/>
    </row>
    <row r="3201" spans="1:5" x14ac:dyDescent="0.25">
      <c r="A3201" s="172"/>
      <c r="B3201" s="172"/>
      <c r="C3201" s="172"/>
      <c r="D3201" s="171"/>
      <c r="E3201" s="171"/>
    </row>
    <row r="3202" spans="1:5" x14ac:dyDescent="0.25">
      <c r="A3202" s="172"/>
      <c r="B3202" s="172"/>
      <c r="C3202" s="172"/>
      <c r="D3202" s="171"/>
      <c r="E3202" s="171"/>
    </row>
    <row r="3203" spans="1:5" x14ac:dyDescent="0.25">
      <c r="A3203" s="172"/>
      <c r="B3203" s="172"/>
      <c r="C3203" s="172"/>
      <c r="D3203" s="171"/>
      <c r="E3203" s="171"/>
    </row>
    <row r="3204" spans="1:5" x14ac:dyDescent="0.25">
      <c r="A3204" s="172"/>
      <c r="B3204" s="172"/>
      <c r="C3204" s="172"/>
      <c r="D3204" s="171"/>
      <c r="E3204" s="171"/>
    </row>
    <row r="3205" spans="1:5" x14ac:dyDescent="0.25">
      <c r="A3205" s="172"/>
      <c r="B3205" s="172"/>
      <c r="C3205" s="172"/>
      <c r="D3205" s="171"/>
      <c r="E3205" s="171"/>
    </row>
    <row r="3206" spans="1:5" x14ac:dyDescent="0.25">
      <c r="A3206" s="172"/>
      <c r="B3206" s="172"/>
      <c r="C3206" s="172"/>
      <c r="D3206" s="171"/>
      <c r="E3206" s="171"/>
    </row>
    <row r="3207" spans="1:5" x14ac:dyDescent="0.25">
      <c r="A3207" s="172"/>
      <c r="B3207" s="172"/>
      <c r="C3207" s="172"/>
      <c r="D3207" s="171"/>
      <c r="E3207" s="171"/>
    </row>
    <row r="3208" spans="1:5" x14ac:dyDescent="0.25">
      <c r="A3208" s="172"/>
      <c r="B3208" s="172"/>
      <c r="C3208" s="172"/>
      <c r="D3208" s="171"/>
      <c r="E3208" s="171"/>
    </row>
    <row r="3209" spans="1:5" x14ac:dyDescent="0.25">
      <c r="A3209" s="172"/>
      <c r="B3209" s="172"/>
      <c r="C3209" s="172"/>
      <c r="D3209" s="171"/>
      <c r="E3209" s="171"/>
    </row>
    <row r="3210" spans="1:5" x14ac:dyDescent="0.25">
      <c r="A3210" s="172"/>
      <c r="B3210" s="172"/>
      <c r="C3210" s="172"/>
      <c r="D3210" s="171"/>
      <c r="E3210" s="171"/>
    </row>
    <row r="3211" spans="1:5" x14ac:dyDescent="0.25">
      <c r="A3211" s="172"/>
      <c r="B3211" s="172"/>
      <c r="C3211" s="172"/>
      <c r="D3211" s="171"/>
      <c r="E3211" s="171"/>
    </row>
    <row r="3212" spans="1:5" x14ac:dyDescent="0.25">
      <c r="A3212" s="172"/>
      <c r="B3212" s="172"/>
      <c r="C3212" s="172"/>
      <c r="D3212" s="171"/>
      <c r="E3212" s="171"/>
    </row>
    <row r="3213" spans="1:5" x14ac:dyDescent="0.25">
      <c r="A3213" s="172"/>
      <c r="B3213" s="172"/>
      <c r="C3213" s="172"/>
      <c r="D3213" s="171"/>
      <c r="E3213" s="171"/>
    </row>
    <row r="3214" spans="1:5" x14ac:dyDescent="0.25">
      <c r="A3214" s="172"/>
      <c r="B3214" s="172"/>
      <c r="C3214" s="172"/>
      <c r="D3214" s="171"/>
      <c r="E3214" s="171"/>
    </row>
    <row r="3215" spans="1:5" x14ac:dyDescent="0.25">
      <c r="A3215" s="172"/>
      <c r="B3215" s="172"/>
      <c r="C3215" s="172"/>
      <c r="D3215" s="171"/>
      <c r="E3215" s="171"/>
    </row>
    <row r="3216" spans="1:5" x14ac:dyDescent="0.25">
      <c r="A3216" s="172"/>
      <c r="B3216" s="172"/>
      <c r="C3216" s="172"/>
      <c r="D3216" s="171"/>
      <c r="E3216" s="171"/>
    </row>
    <row r="3217" spans="1:5" x14ac:dyDescent="0.25">
      <c r="A3217" s="172"/>
      <c r="B3217" s="172"/>
      <c r="C3217" s="172"/>
      <c r="D3217" s="171"/>
      <c r="E3217" s="171"/>
    </row>
    <row r="3218" spans="1:5" x14ac:dyDescent="0.25">
      <c r="A3218" s="172"/>
      <c r="B3218" s="172"/>
      <c r="C3218" s="172"/>
      <c r="D3218" s="171"/>
      <c r="E3218" s="171"/>
    </row>
    <row r="3219" spans="1:5" x14ac:dyDescent="0.25">
      <c r="A3219" s="172"/>
      <c r="B3219" s="172"/>
      <c r="C3219" s="172"/>
      <c r="D3219" s="171"/>
      <c r="E3219" s="171"/>
    </row>
    <row r="3220" spans="1:5" x14ac:dyDescent="0.25">
      <c r="A3220" s="172"/>
      <c r="B3220" s="172"/>
      <c r="C3220" s="172"/>
      <c r="D3220" s="171"/>
      <c r="E3220" s="171"/>
    </row>
    <row r="3221" spans="1:5" x14ac:dyDescent="0.25">
      <c r="A3221" s="172"/>
      <c r="B3221" s="172"/>
      <c r="C3221" s="172"/>
      <c r="D3221" s="171"/>
      <c r="E3221" s="171"/>
    </row>
    <row r="3222" spans="1:5" x14ac:dyDescent="0.25">
      <c r="A3222" s="172"/>
      <c r="B3222" s="172"/>
      <c r="C3222" s="172"/>
      <c r="D3222" s="171"/>
      <c r="E3222" s="171"/>
    </row>
    <row r="3223" spans="1:5" x14ac:dyDescent="0.25">
      <c r="A3223" s="172"/>
      <c r="B3223" s="172"/>
      <c r="C3223" s="172"/>
      <c r="D3223" s="171"/>
      <c r="E3223" s="171"/>
    </row>
    <row r="3224" spans="1:5" x14ac:dyDescent="0.25">
      <c r="A3224" s="172"/>
      <c r="B3224" s="172"/>
      <c r="C3224" s="172"/>
      <c r="D3224" s="171"/>
      <c r="E3224" s="171"/>
    </row>
    <row r="3225" spans="1:5" x14ac:dyDescent="0.25">
      <c r="A3225" s="172"/>
      <c r="B3225" s="172"/>
      <c r="C3225" s="172"/>
      <c r="D3225" s="171"/>
      <c r="E3225" s="171"/>
    </row>
    <row r="3226" spans="1:5" x14ac:dyDescent="0.25">
      <c r="A3226" s="172"/>
      <c r="B3226" s="172"/>
      <c r="C3226" s="172"/>
      <c r="D3226" s="171"/>
      <c r="E3226" s="171"/>
    </row>
    <row r="3227" spans="1:5" x14ac:dyDescent="0.25">
      <c r="A3227" s="172"/>
      <c r="B3227" s="172"/>
      <c r="C3227" s="172"/>
      <c r="D3227" s="171"/>
      <c r="E3227" s="171"/>
    </row>
    <row r="3228" spans="1:5" x14ac:dyDescent="0.25">
      <c r="A3228" s="172"/>
      <c r="B3228" s="172"/>
      <c r="C3228" s="172"/>
      <c r="D3228" s="171"/>
      <c r="E3228" s="171"/>
    </row>
    <row r="3229" spans="1:5" x14ac:dyDescent="0.25">
      <c r="A3229" s="172"/>
      <c r="B3229" s="172"/>
      <c r="C3229" s="172"/>
      <c r="D3229" s="171"/>
      <c r="E3229" s="171"/>
    </row>
    <row r="3230" spans="1:5" x14ac:dyDescent="0.25">
      <c r="A3230" s="172"/>
      <c r="B3230" s="172"/>
      <c r="C3230" s="172"/>
      <c r="D3230" s="171"/>
      <c r="E3230" s="171"/>
    </row>
    <row r="3231" spans="1:5" x14ac:dyDescent="0.25">
      <c r="A3231" s="172"/>
      <c r="B3231" s="172"/>
      <c r="C3231" s="172"/>
      <c r="D3231" s="171"/>
      <c r="E3231" s="171"/>
    </row>
    <row r="3232" spans="1:5" x14ac:dyDescent="0.25">
      <c r="A3232" s="172"/>
      <c r="B3232" s="172"/>
      <c r="C3232" s="172"/>
      <c r="D3232" s="171"/>
      <c r="E3232" s="171"/>
    </row>
    <row r="3233" spans="1:5" x14ac:dyDescent="0.25">
      <c r="A3233" s="172"/>
      <c r="B3233" s="172"/>
      <c r="C3233" s="172"/>
      <c r="D3233" s="171"/>
      <c r="E3233" s="171"/>
    </row>
    <row r="3234" spans="1:5" x14ac:dyDescent="0.25">
      <c r="A3234" s="172"/>
      <c r="B3234" s="172"/>
      <c r="C3234" s="172"/>
      <c r="D3234" s="171"/>
      <c r="E3234" s="171"/>
    </row>
    <row r="3235" spans="1:5" x14ac:dyDescent="0.25">
      <c r="A3235" s="172"/>
      <c r="B3235" s="172"/>
      <c r="C3235" s="172"/>
      <c r="D3235" s="171"/>
      <c r="E3235" s="171"/>
    </row>
    <row r="3236" spans="1:5" x14ac:dyDescent="0.25">
      <c r="A3236" s="172"/>
      <c r="B3236" s="172"/>
      <c r="C3236" s="172"/>
      <c r="D3236" s="171"/>
      <c r="E3236" s="171"/>
    </row>
    <row r="3237" spans="1:5" x14ac:dyDescent="0.25">
      <c r="A3237" s="172"/>
      <c r="B3237" s="172"/>
      <c r="C3237" s="172"/>
      <c r="D3237" s="171"/>
      <c r="E3237" s="171"/>
    </row>
    <row r="3238" spans="1:5" x14ac:dyDescent="0.25">
      <c r="A3238" s="172"/>
      <c r="B3238" s="172"/>
      <c r="C3238" s="172"/>
      <c r="D3238" s="171"/>
      <c r="E3238" s="171"/>
    </row>
    <row r="3239" spans="1:5" x14ac:dyDescent="0.25">
      <c r="A3239" s="172"/>
      <c r="B3239" s="172"/>
      <c r="C3239" s="172"/>
      <c r="D3239" s="171"/>
      <c r="E3239" s="171"/>
    </row>
    <row r="3240" spans="1:5" x14ac:dyDescent="0.25">
      <c r="A3240" s="172"/>
      <c r="B3240" s="172"/>
      <c r="C3240" s="172"/>
      <c r="D3240" s="171"/>
      <c r="E3240" s="171"/>
    </row>
    <row r="3241" spans="1:5" x14ac:dyDescent="0.25">
      <c r="A3241" s="172"/>
      <c r="B3241" s="172"/>
      <c r="C3241" s="172"/>
      <c r="D3241" s="171"/>
      <c r="E3241" s="171"/>
    </row>
    <row r="3242" spans="1:5" x14ac:dyDescent="0.25">
      <c r="A3242" s="172"/>
      <c r="B3242" s="172"/>
      <c r="C3242" s="172"/>
      <c r="D3242" s="171"/>
      <c r="E3242" s="171"/>
    </row>
    <row r="3243" spans="1:5" x14ac:dyDescent="0.25">
      <c r="A3243" s="172"/>
      <c r="B3243" s="172"/>
      <c r="C3243" s="172"/>
      <c r="D3243" s="171"/>
      <c r="E3243" s="171"/>
    </row>
    <row r="3244" spans="1:5" x14ac:dyDescent="0.25">
      <c r="A3244" s="172"/>
      <c r="B3244" s="172"/>
      <c r="C3244" s="172"/>
      <c r="D3244" s="171"/>
      <c r="E3244" s="171"/>
    </row>
    <row r="3245" spans="1:5" x14ac:dyDescent="0.25">
      <c r="A3245" s="172"/>
      <c r="B3245" s="172"/>
      <c r="C3245" s="172"/>
      <c r="D3245" s="171"/>
      <c r="E3245" s="171"/>
    </row>
    <row r="3246" spans="1:5" x14ac:dyDescent="0.25">
      <c r="A3246" s="172"/>
      <c r="B3246" s="172"/>
      <c r="C3246" s="172"/>
      <c r="D3246" s="171"/>
      <c r="E3246" s="171"/>
    </row>
    <row r="3247" spans="1:5" x14ac:dyDescent="0.25">
      <c r="A3247" s="172"/>
      <c r="B3247" s="172"/>
      <c r="C3247" s="172"/>
      <c r="D3247" s="171"/>
      <c r="E3247" s="171"/>
    </row>
    <row r="3248" spans="1:5" x14ac:dyDescent="0.25">
      <c r="A3248" s="172"/>
      <c r="B3248" s="172"/>
      <c r="C3248" s="172"/>
      <c r="D3248" s="171"/>
      <c r="E3248" s="171"/>
    </row>
    <row r="3249" spans="1:5" x14ac:dyDescent="0.25">
      <c r="A3249" s="172"/>
      <c r="B3249" s="172"/>
      <c r="C3249" s="172"/>
      <c r="D3249" s="171"/>
      <c r="E3249" s="171"/>
    </row>
    <row r="3250" spans="1:5" x14ac:dyDescent="0.25">
      <c r="A3250" s="172"/>
      <c r="B3250" s="172"/>
      <c r="C3250" s="172"/>
      <c r="D3250" s="171"/>
      <c r="E3250" s="171"/>
    </row>
    <row r="3251" spans="1:5" x14ac:dyDescent="0.25">
      <c r="A3251" s="172"/>
      <c r="B3251" s="172"/>
      <c r="C3251" s="172"/>
      <c r="D3251" s="171"/>
      <c r="E3251" s="171"/>
    </row>
    <row r="3252" spans="1:5" x14ac:dyDescent="0.25">
      <c r="A3252" s="172"/>
      <c r="B3252" s="172"/>
      <c r="C3252" s="172"/>
      <c r="D3252" s="171"/>
      <c r="E3252" s="171"/>
    </row>
    <row r="3253" spans="1:5" x14ac:dyDescent="0.25">
      <c r="A3253" s="172"/>
      <c r="B3253" s="172"/>
      <c r="C3253" s="172"/>
      <c r="D3253" s="171"/>
      <c r="E3253" s="171"/>
    </row>
    <row r="3254" spans="1:5" x14ac:dyDescent="0.25">
      <c r="A3254" s="172"/>
      <c r="B3254" s="172"/>
      <c r="C3254" s="172"/>
      <c r="D3254" s="171"/>
      <c r="E3254" s="171"/>
    </row>
    <row r="3255" spans="1:5" x14ac:dyDescent="0.25">
      <c r="A3255" s="172"/>
      <c r="B3255" s="172"/>
      <c r="C3255" s="172"/>
      <c r="D3255" s="171"/>
      <c r="E3255" s="171"/>
    </row>
    <row r="3256" spans="1:5" x14ac:dyDescent="0.25">
      <c r="A3256" s="172"/>
      <c r="B3256" s="172"/>
      <c r="C3256" s="172"/>
      <c r="D3256" s="171"/>
      <c r="E3256" s="171"/>
    </row>
    <row r="3257" spans="1:5" x14ac:dyDescent="0.25">
      <c r="A3257" s="172"/>
      <c r="B3257" s="172"/>
      <c r="C3257" s="172"/>
      <c r="D3257" s="171"/>
      <c r="E3257" s="171"/>
    </row>
    <row r="3258" spans="1:5" x14ac:dyDescent="0.25">
      <c r="A3258" s="172"/>
      <c r="B3258" s="172"/>
      <c r="C3258" s="172"/>
      <c r="D3258" s="171"/>
      <c r="E3258" s="171"/>
    </row>
    <row r="3259" spans="1:5" x14ac:dyDescent="0.25">
      <c r="A3259" s="172"/>
      <c r="B3259" s="172"/>
      <c r="C3259" s="172"/>
      <c r="D3259" s="171"/>
      <c r="E3259" s="171"/>
    </row>
    <row r="3260" spans="1:5" x14ac:dyDescent="0.25">
      <c r="A3260" s="172"/>
      <c r="B3260" s="172"/>
      <c r="C3260" s="172"/>
      <c r="D3260" s="171"/>
      <c r="E3260" s="171"/>
    </row>
    <row r="3261" spans="1:5" x14ac:dyDescent="0.25">
      <c r="A3261" s="172"/>
      <c r="B3261" s="172"/>
      <c r="C3261" s="172"/>
      <c r="D3261" s="171"/>
      <c r="E3261" s="171"/>
    </row>
    <row r="3262" spans="1:5" x14ac:dyDescent="0.25">
      <c r="A3262" s="172"/>
      <c r="B3262" s="172"/>
      <c r="C3262" s="172"/>
      <c r="D3262" s="171"/>
      <c r="E3262" s="171"/>
    </row>
    <row r="3263" spans="1:5" x14ac:dyDescent="0.25">
      <c r="A3263" s="172"/>
      <c r="B3263" s="172"/>
      <c r="C3263" s="172"/>
      <c r="D3263" s="171"/>
      <c r="E3263" s="171"/>
    </row>
    <row r="3264" spans="1:5" x14ac:dyDescent="0.25">
      <c r="A3264" s="172"/>
      <c r="B3264" s="172"/>
      <c r="C3264" s="172"/>
      <c r="D3264" s="171"/>
      <c r="E3264" s="171"/>
    </row>
    <row r="3265" spans="1:5" x14ac:dyDescent="0.25">
      <c r="A3265" s="172"/>
      <c r="B3265" s="172"/>
      <c r="C3265" s="172"/>
      <c r="D3265" s="171"/>
      <c r="E3265" s="171"/>
    </row>
    <row r="3266" spans="1:5" x14ac:dyDescent="0.25">
      <c r="A3266" s="172"/>
      <c r="B3266" s="172"/>
      <c r="C3266" s="172"/>
      <c r="D3266" s="171"/>
      <c r="E3266" s="171"/>
    </row>
    <row r="3267" spans="1:5" x14ac:dyDescent="0.25">
      <c r="A3267" s="172"/>
      <c r="B3267" s="172"/>
      <c r="C3267" s="172"/>
      <c r="D3267" s="171"/>
      <c r="E3267" s="171"/>
    </row>
    <row r="3268" spans="1:5" x14ac:dyDescent="0.25">
      <c r="A3268" s="172"/>
      <c r="B3268" s="172"/>
      <c r="C3268" s="172"/>
      <c r="D3268" s="171"/>
      <c r="E3268" s="171"/>
    </row>
    <row r="3269" spans="1:5" x14ac:dyDescent="0.25">
      <c r="A3269" s="172"/>
      <c r="B3269" s="172"/>
      <c r="C3269" s="172"/>
      <c r="D3269" s="171"/>
      <c r="E3269" s="171"/>
    </row>
    <row r="3270" spans="1:5" x14ac:dyDescent="0.25">
      <c r="A3270" s="172"/>
      <c r="B3270" s="172"/>
      <c r="C3270" s="172"/>
      <c r="D3270" s="171"/>
      <c r="E3270" s="171"/>
    </row>
    <row r="3271" spans="1:5" x14ac:dyDescent="0.25">
      <c r="A3271" s="172"/>
      <c r="B3271" s="172"/>
      <c r="C3271" s="172"/>
      <c r="D3271" s="171"/>
      <c r="E3271" s="171"/>
    </row>
    <row r="3272" spans="1:5" x14ac:dyDescent="0.25">
      <c r="A3272" s="172"/>
      <c r="B3272" s="172"/>
      <c r="C3272" s="172"/>
      <c r="D3272" s="171"/>
      <c r="E3272" s="171"/>
    </row>
    <row r="3273" spans="1:5" x14ac:dyDescent="0.25">
      <c r="A3273" s="172"/>
      <c r="B3273" s="172"/>
      <c r="C3273" s="172"/>
      <c r="D3273" s="171"/>
      <c r="E3273" s="171"/>
    </row>
    <row r="3274" spans="1:5" x14ac:dyDescent="0.25">
      <c r="A3274" s="172"/>
      <c r="B3274" s="172"/>
      <c r="C3274" s="172"/>
      <c r="D3274" s="171"/>
      <c r="E3274" s="171"/>
    </row>
    <row r="3275" spans="1:5" x14ac:dyDescent="0.25">
      <c r="A3275" s="172"/>
      <c r="B3275" s="172"/>
      <c r="C3275" s="172"/>
      <c r="D3275" s="171"/>
      <c r="E3275" s="171"/>
    </row>
    <row r="3276" spans="1:5" x14ac:dyDescent="0.25">
      <c r="A3276" s="172"/>
      <c r="B3276" s="172"/>
      <c r="C3276" s="172"/>
      <c r="D3276" s="171"/>
      <c r="E3276" s="171"/>
    </row>
    <row r="3277" spans="1:5" x14ac:dyDescent="0.25">
      <c r="A3277" s="172"/>
      <c r="B3277" s="172"/>
      <c r="C3277" s="172"/>
      <c r="D3277" s="171"/>
      <c r="E3277" s="171"/>
    </row>
    <row r="3278" spans="1:5" x14ac:dyDescent="0.25">
      <c r="A3278" s="172"/>
      <c r="B3278" s="172"/>
      <c r="C3278" s="172"/>
      <c r="D3278" s="171"/>
      <c r="E3278" s="171"/>
    </row>
    <row r="3279" spans="1:5" x14ac:dyDescent="0.25">
      <c r="A3279" s="172"/>
      <c r="B3279" s="172"/>
      <c r="C3279" s="172"/>
      <c r="D3279" s="171"/>
      <c r="E3279" s="171"/>
    </row>
    <row r="3280" spans="1:5" x14ac:dyDescent="0.25">
      <c r="A3280" s="172"/>
      <c r="B3280" s="172"/>
      <c r="C3280" s="172"/>
      <c r="D3280" s="171"/>
      <c r="E3280" s="171"/>
    </row>
    <row r="3281" spans="1:5" x14ac:dyDescent="0.25">
      <c r="A3281" s="172"/>
      <c r="B3281" s="172"/>
      <c r="C3281" s="172"/>
      <c r="D3281" s="171"/>
      <c r="E3281" s="171"/>
    </row>
    <row r="3282" spans="1:5" x14ac:dyDescent="0.25">
      <c r="A3282" s="172"/>
      <c r="B3282" s="172"/>
      <c r="C3282" s="172"/>
      <c r="D3282" s="171"/>
      <c r="E3282" s="171"/>
    </row>
    <row r="3283" spans="1:5" x14ac:dyDescent="0.25">
      <c r="A3283" s="172"/>
      <c r="B3283" s="172"/>
      <c r="C3283" s="172"/>
      <c r="D3283" s="171"/>
      <c r="E3283" s="171"/>
    </row>
    <row r="3284" spans="1:5" x14ac:dyDescent="0.25">
      <c r="A3284" s="172"/>
      <c r="B3284" s="172"/>
      <c r="C3284" s="172"/>
      <c r="D3284" s="171"/>
      <c r="E3284" s="171"/>
    </row>
    <row r="3285" spans="1:5" x14ac:dyDescent="0.25">
      <c r="A3285" s="172"/>
      <c r="B3285" s="172"/>
      <c r="C3285" s="172"/>
      <c r="D3285" s="171"/>
      <c r="E3285" s="171"/>
    </row>
    <row r="3286" spans="1:5" x14ac:dyDescent="0.25">
      <c r="A3286" s="172"/>
      <c r="B3286" s="172"/>
      <c r="C3286" s="172"/>
      <c r="D3286" s="171"/>
      <c r="E3286" s="171"/>
    </row>
    <row r="3287" spans="1:5" x14ac:dyDescent="0.25">
      <c r="A3287" s="172"/>
      <c r="B3287" s="172"/>
      <c r="C3287" s="172"/>
      <c r="D3287" s="171"/>
      <c r="E3287" s="171"/>
    </row>
    <row r="3288" spans="1:5" x14ac:dyDescent="0.25">
      <c r="A3288" s="172"/>
      <c r="B3288" s="172"/>
      <c r="C3288" s="172"/>
      <c r="D3288" s="171"/>
      <c r="E3288" s="171"/>
    </row>
    <row r="3289" spans="1:5" x14ac:dyDescent="0.25">
      <c r="A3289" s="172"/>
      <c r="B3289" s="172"/>
      <c r="C3289" s="172"/>
      <c r="D3289" s="171"/>
      <c r="E3289" s="171"/>
    </row>
    <row r="3290" spans="1:5" x14ac:dyDescent="0.25">
      <c r="A3290" s="172"/>
      <c r="B3290" s="172"/>
      <c r="C3290" s="172"/>
      <c r="D3290" s="171"/>
      <c r="E3290" s="171"/>
    </row>
    <row r="3291" spans="1:5" x14ac:dyDescent="0.25">
      <c r="A3291" s="172"/>
      <c r="B3291" s="172"/>
      <c r="C3291" s="172"/>
      <c r="D3291" s="171"/>
      <c r="E3291" s="171"/>
    </row>
    <row r="3292" spans="1:5" x14ac:dyDescent="0.25">
      <c r="A3292" s="172"/>
      <c r="B3292" s="172"/>
      <c r="C3292" s="172"/>
      <c r="D3292" s="171"/>
      <c r="E3292" s="171"/>
    </row>
    <row r="3293" spans="1:5" x14ac:dyDescent="0.25">
      <c r="A3293" s="172"/>
      <c r="B3293" s="172"/>
      <c r="C3293" s="172"/>
      <c r="D3293" s="171"/>
      <c r="E3293" s="171"/>
    </row>
    <row r="3294" spans="1:5" x14ac:dyDescent="0.25">
      <c r="A3294" s="172"/>
      <c r="B3294" s="172"/>
      <c r="C3294" s="172"/>
      <c r="D3294" s="171"/>
      <c r="E3294" s="171"/>
    </row>
    <row r="3295" spans="1:5" x14ac:dyDescent="0.25">
      <c r="A3295" s="172"/>
      <c r="B3295" s="172"/>
      <c r="C3295" s="172"/>
      <c r="D3295" s="171"/>
      <c r="E3295" s="171"/>
    </row>
    <row r="3296" spans="1:5" x14ac:dyDescent="0.25">
      <c r="A3296" s="172"/>
      <c r="B3296" s="172"/>
      <c r="C3296" s="172"/>
      <c r="D3296" s="171"/>
      <c r="E3296" s="171"/>
    </row>
    <row r="3297" spans="1:5" x14ac:dyDescent="0.25">
      <c r="A3297" s="172"/>
      <c r="B3297" s="172"/>
      <c r="C3297" s="172"/>
      <c r="D3297" s="171"/>
      <c r="E3297" s="171"/>
    </row>
    <row r="3298" spans="1:5" x14ac:dyDescent="0.25">
      <c r="A3298" s="172"/>
      <c r="B3298" s="172"/>
      <c r="C3298" s="172"/>
      <c r="D3298" s="171"/>
      <c r="E3298" s="171"/>
    </row>
    <row r="3299" spans="1:5" x14ac:dyDescent="0.25">
      <c r="A3299" s="172"/>
      <c r="B3299" s="172"/>
      <c r="C3299" s="172"/>
      <c r="D3299" s="171"/>
      <c r="E3299" s="171"/>
    </row>
    <row r="3300" spans="1:5" x14ac:dyDescent="0.25">
      <c r="A3300" s="172"/>
      <c r="B3300" s="172"/>
      <c r="C3300" s="172"/>
      <c r="D3300" s="171"/>
      <c r="E3300" s="171"/>
    </row>
    <row r="3301" spans="1:5" x14ac:dyDescent="0.25">
      <c r="A3301" s="172"/>
      <c r="B3301" s="172"/>
      <c r="C3301" s="172"/>
      <c r="D3301" s="171"/>
      <c r="E3301" s="171"/>
    </row>
    <row r="3302" spans="1:5" x14ac:dyDescent="0.25">
      <c r="A3302" s="172"/>
      <c r="B3302" s="172"/>
      <c r="C3302" s="172"/>
      <c r="D3302" s="171"/>
      <c r="E3302" s="171"/>
    </row>
    <row r="3303" spans="1:5" x14ac:dyDescent="0.25">
      <c r="A3303" s="172"/>
      <c r="B3303" s="172"/>
      <c r="C3303" s="172"/>
      <c r="D3303" s="171"/>
      <c r="E3303" s="171"/>
    </row>
    <row r="3304" spans="1:5" x14ac:dyDescent="0.25">
      <c r="A3304" s="172"/>
      <c r="B3304" s="172"/>
      <c r="C3304" s="172"/>
      <c r="D3304" s="171"/>
      <c r="E3304" s="171"/>
    </row>
    <row r="3305" spans="1:5" x14ac:dyDescent="0.25">
      <c r="A3305" s="172"/>
      <c r="B3305" s="172"/>
      <c r="C3305" s="172"/>
      <c r="D3305" s="171"/>
      <c r="E3305" s="171"/>
    </row>
    <row r="3306" spans="1:5" x14ac:dyDescent="0.25">
      <c r="A3306" s="172"/>
      <c r="B3306" s="172"/>
      <c r="C3306" s="172"/>
      <c r="D3306" s="171"/>
      <c r="E3306" s="171"/>
    </row>
    <row r="3307" spans="1:5" x14ac:dyDescent="0.25">
      <c r="A3307" s="172"/>
      <c r="B3307" s="172"/>
      <c r="C3307" s="172"/>
      <c r="D3307" s="171"/>
      <c r="E3307" s="171"/>
    </row>
    <row r="3308" spans="1:5" x14ac:dyDescent="0.25">
      <c r="A3308" s="172"/>
      <c r="B3308" s="172"/>
      <c r="C3308" s="172"/>
      <c r="D3308" s="171"/>
      <c r="E3308" s="171"/>
    </row>
    <row r="3309" spans="1:5" x14ac:dyDescent="0.25">
      <c r="A3309" s="172"/>
      <c r="B3309" s="172"/>
      <c r="C3309" s="172"/>
      <c r="D3309" s="171"/>
      <c r="E3309" s="171"/>
    </row>
    <row r="3310" spans="1:5" x14ac:dyDescent="0.25">
      <c r="A3310" s="172"/>
      <c r="B3310" s="172"/>
      <c r="C3310" s="172"/>
      <c r="D3310" s="171"/>
      <c r="E3310" s="171"/>
    </row>
    <row r="3311" spans="1:5" x14ac:dyDescent="0.25">
      <c r="A3311" s="172"/>
      <c r="B3311" s="172"/>
      <c r="C3311" s="172"/>
      <c r="D3311" s="171"/>
      <c r="E3311" s="171"/>
    </row>
    <row r="3312" spans="1:5" x14ac:dyDescent="0.25">
      <c r="A3312" s="172"/>
      <c r="B3312" s="172"/>
      <c r="C3312" s="172"/>
      <c r="D3312" s="171"/>
      <c r="E3312" s="171"/>
    </row>
    <row r="3313" spans="1:5" x14ac:dyDescent="0.25">
      <c r="A3313" s="172"/>
      <c r="B3313" s="172"/>
      <c r="C3313" s="172"/>
      <c r="D3313" s="171"/>
      <c r="E3313" s="171"/>
    </row>
    <row r="3314" spans="1:5" x14ac:dyDescent="0.25">
      <c r="A3314" s="172"/>
      <c r="B3314" s="172"/>
      <c r="C3314" s="172"/>
      <c r="D3314" s="171"/>
      <c r="E3314" s="171"/>
    </row>
    <row r="3315" spans="1:5" x14ac:dyDescent="0.25">
      <c r="A3315" s="172"/>
      <c r="B3315" s="172"/>
      <c r="C3315" s="172"/>
      <c r="D3315" s="171"/>
      <c r="E3315" s="171"/>
    </row>
    <row r="3316" spans="1:5" x14ac:dyDescent="0.25">
      <c r="A3316" s="172"/>
      <c r="B3316" s="172"/>
      <c r="C3316" s="172"/>
      <c r="D3316" s="171"/>
      <c r="E3316" s="171"/>
    </row>
    <row r="3317" spans="1:5" x14ac:dyDescent="0.25">
      <c r="A3317" s="172"/>
      <c r="B3317" s="172"/>
      <c r="C3317" s="172"/>
      <c r="D3317" s="171"/>
      <c r="E3317" s="171"/>
    </row>
    <row r="3318" spans="1:5" x14ac:dyDescent="0.25">
      <c r="A3318" s="172"/>
      <c r="B3318" s="172"/>
      <c r="C3318" s="172"/>
      <c r="D3318" s="171"/>
      <c r="E3318" s="171"/>
    </row>
    <row r="3319" spans="1:5" x14ac:dyDescent="0.25">
      <c r="A3319" s="172"/>
      <c r="B3319" s="172"/>
      <c r="C3319" s="172"/>
      <c r="D3319" s="171"/>
      <c r="E3319" s="171"/>
    </row>
    <row r="3320" spans="1:5" x14ac:dyDescent="0.25">
      <c r="A3320" s="172"/>
      <c r="B3320" s="172"/>
      <c r="C3320" s="172"/>
      <c r="D3320" s="171"/>
      <c r="E3320" s="171"/>
    </row>
    <row r="3321" spans="1:5" x14ac:dyDescent="0.25">
      <c r="A3321" s="172"/>
      <c r="B3321" s="172"/>
      <c r="C3321" s="172"/>
      <c r="D3321" s="171"/>
      <c r="E3321" s="171"/>
    </row>
    <row r="3322" spans="1:5" x14ac:dyDescent="0.25">
      <c r="A3322" s="172"/>
      <c r="B3322" s="172"/>
      <c r="C3322" s="172"/>
      <c r="D3322" s="171"/>
      <c r="E3322" s="171"/>
    </row>
    <row r="3323" spans="1:5" x14ac:dyDescent="0.25">
      <c r="A3323" s="172"/>
      <c r="B3323" s="172"/>
      <c r="C3323" s="172"/>
      <c r="D3323" s="171"/>
      <c r="E3323" s="171"/>
    </row>
    <row r="3324" spans="1:5" x14ac:dyDescent="0.25">
      <c r="A3324" s="172"/>
      <c r="B3324" s="172"/>
      <c r="C3324" s="172"/>
      <c r="D3324" s="171"/>
      <c r="E3324" s="171"/>
    </row>
    <row r="3325" spans="1:5" x14ac:dyDescent="0.25">
      <c r="A3325" s="172"/>
      <c r="B3325" s="172"/>
      <c r="C3325" s="172"/>
      <c r="D3325" s="171"/>
      <c r="E3325" s="171"/>
    </row>
    <row r="3326" spans="1:5" x14ac:dyDescent="0.25">
      <c r="A3326" s="172"/>
      <c r="B3326" s="172"/>
      <c r="C3326" s="172"/>
      <c r="D3326" s="171"/>
      <c r="E3326" s="171"/>
    </row>
    <row r="3327" spans="1:5" x14ac:dyDescent="0.25">
      <c r="A3327" s="172"/>
      <c r="B3327" s="172"/>
      <c r="C3327" s="172"/>
      <c r="D3327" s="171"/>
      <c r="E3327" s="171"/>
    </row>
    <row r="3328" spans="1:5" x14ac:dyDescent="0.25">
      <c r="A3328" s="172"/>
      <c r="B3328" s="172"/>
      <c r="C3328" s="172"/>
      <c r="D3328" s="171"/>
      <c r="E3328" s="171"/>
    </row>
    <row r="3329" spans="1:5" x14ac:dyDescent="0.25">
      <c r="A3329" s="172"/>
      <c r="B3329" s="172"/>
      <c r="C3329" s="172"/>
      <c r="D3329" s="171"/>
      <c r="E3329" s="171"/>
    </row>
    <row r="3330" spans="1:5" x14ac:dyDescent="0.25">
      <c r="A3330" s="172"/>
      <c r="B3330" s="172"/>
      <c r="C3330" s="172"/>
      <c r="D3330" s="171"/>
      <c r="E3330" s="171"/>
    </row>
    <row r="3331" spans="1:5" x14ac:dyDescent="0.25">
      <c r="A3331" s="172"/>
      <c r="B3331" s="172"/>
      <c r="C3331" s="172"/>
      <c r="D3331" s="171"/>
      <c r="E3331" s="171"/>
    </row>
    <row r="3332" spans="1:5" x14ac:dyDescent="0.25">
      <c r="A3332" s="172"/>
      <c r="B3332" s="172"/>
      <c r="C3332" s="172"/>
      <c r="D3332" s="171"/>
      <c r="E3332" s="171"/>
    </row>
    <row r="3333" spans="1:5" x14ac:dyDescent="0.25">
      <c r="A3333" s="172"/>
      <c r="B3333" s="172"/>
      <c r="C3333" s="172"/>
      <c r="D3333" s="171"/>
      <c r="E3333" s="171"/>
    </row>
    <row r="3334" spans="1:5" x14ac:dyDescent="0.25">
      <c r="A3334" s="172"/>
      <c r="B3334" s="172"/>
      <c r="C3334" s="172"/>
      <c r="D3334" s="171"/>
      <c r="E3334" s="171"/>
    </row>
    <row r="3335" spans="1:5" x14ac:dyDescent="0.25">
      <c r="A3335" s="172"/>
      <c r="B3335" s="172"/>
      <c r="C3335" s="172"/>
      <c r="D3335" s="171"/>
      <c r="E3335" s="171"/>
    </row>
    <row r="3336" spans="1:5" x14ac:dyDescent="0.25">
      <c r="A3336" s="172"/>
      <c r="B3336" s="172"/>
      <c r="C3336" s="172"/>
      <c r="D3336" s="171"/>
      <c r="E3336" s="171"/>
    </row>
    <row r="3337" spans="1:5" x14ac:dyDescent="0.25">
      <c r="A3337" s="172"/>
      <c r="B3337" s="172"/>
      <c r="C3337" s="172"/>
      <c r="D3337" s="171"/>
      <c r="E3337" s="171"/>
    </row>
    <row r="3338" spans="1:5" x14ac:dyDescent="0.25">
      <c r="A3338" s="172"/>
      <c r="B3338" s="172"/>
      <c r="C3338" s="172"/>
      <c r="D3338" s="171"/>
      <c r="E3338" s="171"/>
    </row>
    <row r="3339" spans="1:5" x14ac:dyDescent="0.25">
      <c r="A3339" s="172"/>
      <c r="B3339" s="172"/>
      <c r="C3339" s="172"/>
      <c r="D3339" s="171"/>
      <c r="E3339" s="171"/>
    </row>
    <row r="3340" spans="1:5" x14ac:dyDescent="0.25">
      <c r="A3340" s="172"/>
      <c r="B3340" s="172"/>
      <c r="C3340" s="172"/>
      <c r="D3340" s="171"/>
      <c r="E3340" s="171"/>
    </row>
    <row r="3341" spans="1:5" x14ac:dyDescent="0.25">
      <c r="A3341" s="172"/>
      <c r="B3341" s="172"/>
      <c r="C3341" s="172"/>
      <c r="D3341" s="171"/>
      <c r="E3341" s="171"/>
    </row>
    <row r="3342" spans="1:5" x14ac:dyDescent="0.25">
      <c r="A3342" s="172"/>
      <c r="B3342" s="172"/>
      <c r="C3342" s="172"/>
      <c r="D3342" s="171"/>
      <c r="E3342" s="171"/>
    </row>
    <row r="3343" spans="1:5" x14ac:dyDescent="0.25">
      <c r="A3343" s="172"/>
      <c r="B3343" s="172"/>
      <c r="C3343" s="172"/>
      <c r="D3343" s="171"/>
      <c r="E3343" s="171"/>
    </row>
    <row r="3344" spans="1:5" x14ac:dyDescent="0.25">
      <c r="A3344" s="172"/>
      <c r="B3344" s="172"/>
      <c r="C3344" s="172"/>
      <c r="D3344" s="171"/>
      <c r="E3344" s="171"/>
    </row>
    <row r="3345" spans="1:5" x14ac:dyDescent="0.25">
      <c r="A3345" s="172"/>
      <c r="B3345" s="172"/>
      <c r="C3345" s="172"/>
      <c r="D3345" s="171"/>
      <c r="E3345" s="171"/>
    </row>
    <row r="3346" spans="1:5" x14ac:dyDescent="0.25">
      <c r="A3346" s="172"/>
      <c r="B3346" s="172"/>
      <c r="C3346" s="172"/>
      <c r="D3346" s="171"/>
      <c r="E3346" s="171"/>
    </row>
    <row r="3347" spans="1:5" x14ac:dyDescent="0.25">
      <c r="A3347" s="172"/>
      <c r="B3347" s="172"/>
      <c r="C3347" s="172"/>
      <c r="D3347" s="171"/>
      <c r="E3347" s="171"/>
    </row>
    <row r="3348" spans="1:5" x14ac:dyDescent="0.25">
      <c r="A3348" s="172"/>
      <c r="B3348" s="172"/>
      <c r="C3348" s="172"/>
      <c r="D3348" s="171"/>
      <c r="E3348" s="171"/>
    </row>
    <row r="3349" spans="1:5" x14ac:dyDescent="0.25">
      <c r="A3349" s="172"/>
      <c r="B3349" s="172"/>
      <c r="C3349" s="172"/>
      <c r="D3349" s="171"/>
      <c r="E3349" s="171"/>
    </row>
    <row r="3350" spans="1:5" x14ac:dyDescent="0.25">
      <c r="A3350" s="172"/>
      <c r="B3350" s="172"/>
      <c r="C3350" s="172"/>
      <c r="D3350" s="171"/>
      <c r="E3350" s="171"/>
    </row>
    <row r="3351" spans="1:5" x14ac:dyDescent="0.25">
      <c r="A3351" s="172"/>
      <c r="B3351" s="172"/>
      <c r="C3351" s="172"/>
      <c r="D3351" s="171"/>
      <c r="E3351" s="171"/>
    </row>
    <row r="3352" spans="1:5" x14ac:dyDescent="0.25">
      <c r="A3352" s="172"/>
      <c r="B3352" s="172"/>
      <c r="C3352" s="172"/>
      <c r="D3352" s="171"/>
      <c r="E3352" s="171"/>
    </row>
    <row r="3353" spans="1:5" x14ac:dyDescent="0.25">
      <c r="A3353" s="172"/>
      <c r="B3353" s="172"/>
      <c r="C3353" s="172"/>
      <c r="D3353" s="171"/>
      <c r="E3353" s="171"/>
    </row>
    <row r="3354" spans="1:5" x14ac:dyDescent="0.25">
      <c r="A3354" s="172"/>
      <c r="B3354" s="172"/>
      <c r="C3354" s="172"/>
      <c r="D3354" s="171"/>
      <c r="E3354" s="171"/>
    </row>
    <row r="3355" spans="1:5" x14ac:dyDescent="0.25">
      <c r="A3355" s="172"/>
      <c r="B3355" s="172"/>
      <c r="C3355" s="172"/>
      <c r="D3355" s="171"/>
      <c r="E3355" s="171"/>
    </row>
    <row r="3356" spans="1:5" x14ac:dyDescent="0.25">
      <c r="A3356" s="172"/>
      <c r="B3356" s="172"/>
      <c r="C3356" s="172"/>
      <c r="D3356" s="171"/>
      <c r="E3356" s="171"/>
    </row>
    <row r="3357" spans="1:5" x14ac:dyDescent="0.25">
      <c r="A3357" s="172"/>
      <c r="B3357" s="172"/>
      <c r="C3357" s="172"/>
      <c r="D3357" s="171"/>
      <c r="E3357" s="171"/>
    </row>
    <row r="3358" spans="1:5" x14ac:dyDescent="0.25">
      <c r="A3358" s="172"/>
      <c r="B3358" s="172"/>
      <c r="C3358" s="172"/>
      <c r="D3358" s="171"/>
      <c r="E3358" s="171"/>
    </row>
    <row r="3359" spans="1:5" x14ac:dyDescent="0.25">
      <c r="A3359" s="172"/>
      <c r="B3359" s="172"/>
      <c r="C3359" s="172"/>
      <c r="D3359" s="171"/>
      <c r="E3359" s="171"/>
    </row>
    <row r="3360" spans="1:5" x14ac:dyDescent="0.25">
      <c r="A3360" s="172"/>
      <c r="B3360" s="172"/>
      <c r="C3360" s="172"/>
      <c r="D3360" s="171"/>
      <c r="E3360" s="171"/>
    </row>
    <row r="3361" spans="1:5" x14ac:dyDescent="0.25">
      <c r="A3361" s="172"/>
      <c r="B3361" s="172"/>
      <c r="C3361" s="172"/>
      <c r="D3361" s="171"/>
      <c r="E3361" s="171"/>
    </row>
    <row r="3362" spans="1:5" x14ac:dyDescent="0.25">
      <c r="A3362" s="172"/>
      <c r="B3362" s="172"/>
      <c r="C3362" s="172"/>
      <c r="D3362" s="171"/>
      <c r="E3362" s="171"/>
    </row>
    <row r="3363" spans="1:5" x14ac:dyDescent="0.25">
      <c r="A3363" s="172"/>
      <c r="B3363" s="172"/>
      <c r="C3363" s="172"/>
      <c r="D3363" s="171"/>
      <c r="E3363" s="171"/>
    </row>
    <row r="3364" spans="1:5" x14ac:dyDescent="0.25">
      <c r="A3364" s="172"/>
      <c r="B3364" s="172"/>
      <c r="C3364" s="172"/>
      <c r="D3364" s="171"/>
      <c r="E3364" s="171"/>
    </row>
    <row r="3365" spans="1:5" x14ac:dyDescent="0.25">
      <c r="A3365" s="172"/>
      <c r="B3365" s="172"/>
      <c r="C3365" s="172"/>
      <c r="D3365" s="171"/>
      <c r="E3365" s="171"/>
    </row>
    <row r="3366" spans="1:5" x14ac:dyDescent="0.25">
      <c r="A3366" s="172"/>
      <c r="B3366" s="172"/>
      <c r="C3366" s="172"/>
      <c r="D3366" s="171"/>
      <c r="E3366" s="171"/>
    </row>
    <row r="3367" spans="1:5" x14ac:dyDescent="0.25">
      <c r="A3367" s="172"/>
      <c r="B3367" s="172"/>
      <c r="C3367" s="172"/>
      <c r="D3367" s="171"/>
      <c r="E3367" s="171"/>
    </row>
    <row r="3368" spans="1:5" x14ac:dyDescent="0.25">
      <c r="A3368" s="172"/>
      <c r="B3368" s="172"/>
      <c r="C3368" s="172"/>
      <c r="D3368" s="171"/>
      <c r="E3368" s="171"/>
    </row>
    <row r="3369" spans="1:5" x14ac:dyDescent="0.25">
      <c r="A3369" s="172"/>
      <c r="B3369" s="172"/>
      <c r="C3369" s="172"/>
      <c r="D3369" s="171"/>
      <c r="E3369" s="171"/>
    </row>
    <row r="3370" spans="1:5" x14ac:dyDescent="0.25">
      <c r="A3370" s="172"/>
      <c r="B3370" s="172"/>
      <c r="C3370" s="172"/>
      <c r="D3370" s="171"/>
      <c r="E3370" s="171"/>
    </row>
    <row r="3371" spans="1:5" x14ac:dyDescent="0.25">
      <c r="A3371" s="172"/>
      <c r="B3371" s="172"/>
      <c r="C3371" s="172"/>
      <c r="D3371" s="171"/>
      <c r="E3371" s="171"/>
    </row>
    <row r="3372" spans="1:5" x14ac:dyDescent="0.25">
      <c r="A3372" s="172"/>
      <c r="B3372" s="172"/>
      <c r="C3372" s="172"/>
      <c r="D3372" s="171"/>
      <c r="E3372" s="171"/>
    </row>
    <row r="3373" spans="1:5" x14ac:dyDescent="0.25">
      <c r="A3373" s="172"/>
      <c r="B3373" s="172"/>
      <c r="C3373" s="172"/>
      <c r="D3373" s="171"/>
      <c r="E3373" s="171"/>
    </row>
    <row r="3374" spans="1:5" x14ac:dyDescent="0.25">
      <c r="A3374" s="172"/>
      <c r="B3374" s="172"/>
      <c r="C3374" s="172"/>
      <c r="D3374" s="171"/>
      <c r="E3374" s="171"/>
    </row>
    <row r="3375" spans="1:5" x14ac:dyDescent="0.25">
      <c r="A3375" s="172"/>
      <c r="B3375" s="172"/>
      <c r="C3375" s="172"/>
      <c r="D3375" s="171"/>
      <c r="E3375" s="171"/>
    </row>
    <row r="3376" spans="1:5" x14ac:dyDescent="0.25">
      <c r="A3376" s="172"/>
      <c r="B3376" s="172"/>
      <c r="C3376" s="172"/>
      <c r="D3376" s="171"/>
      <c r="E3376" s="171"/>
    </row>
    <row r="3377" spans="1:5" x14ac:dyDescent="0.25">
      <c r="A3377" s="172"/>
      <c r="B3377" s="172"/>
      <c r="C3377" s="172"/>
      <c r="D3377" s="171"/>
      <c r="E3377" s="171"/>
    </row>
    <row r="3378" spans="1:5" x14ac:dyDescent="0.25">
      <c r="A3378" s="172"/>
      <c r="B3378" s="172"/>
      <c r="C3378" s="172"/>
      <c r="D3378" s="171"/>
      <c r="E3378" s="171"/>
    </row>
    <row r="3379" spans="1:5" x14ac:dyDescent="0.25">
      <c r="A3379" s="172"/>
      <c r="B3379" s="172"/>
      <c r="C3379" s="172"/>
      <c r="D3379" s="171"/>
      <c r="E3379" s="171"/>
    </row>
    <row r="3380" spans="1:5" x14ac:dyDescent="0.25">
      <c r="A3380" s="172"/>
      <c r="B3380" s="172"/>
      <c r="C3380" s="172"/>
      <c r="D3380" s="171"/>
      <c r="E3380" s="171"/>
    </row>
    <row r="3381" spans="1:5" x14ac:dyDescent="0.25">
      <c r="A3381" s="172"/>
      <c r="B3381" s="172"/>
      <c r="C3381" s="172"/>
      <c r="D3381" s="171"/>
      <c r="E3381" s="171"/>
    </row>
    <row r="3382" spans="1:5" x14ac:dyDescent="0.25">
      <c r="A3382" s="172"/>
      <c r="B3382" s="172"/>
      <c r="C3382" s="172"/>
      <c r="D3382" s="171"/>
      <c r="E3382" s="171"/>
    </row>
    <row r="3383" spans="1:5" x14ac:dyDescent="0.25">
      <c r="A3383" s="172"/>
      <c r="B3383" s="172"/>
      <c r="C3383" s="172"/>
      <c r="D3383" s="171"/>
      <c r="E3383" s="171"/>
    </row>
    <row r="3384" spans="1:5" x14ac:dyDescent="0.25">
      <c r="A3384" s="172"/>
      <c r="B3384" s="172"/>
      <c r="C3384" s="172"/>
      <c r="D3384" s="171"/>
      <c r="E3384" s="171"/>
    </row>
    <row r="3385" spans="1:5" x14ac:dyDescent="0.25">
      <c r="A3385" s="172"/>
      <c r="B3385" s="172"/>
      <c r="C3385" s="172"/>
      <c r="D3385" s="171"/>
      <c r="E3385" s="171"/>
    </row>
    <row r="3386" spans="1:5" x14ac:dyDescent="0.25">
      <c r="A3386" s="172"/>
      <c r="B3386" s="172"/>
      <c r="C3386" s="172"/>
      <c r="D3386" s="171"/>
      <c r="E3386" s="171"/>
    </row>
    <row r="3387" spans="1:5" x14ac:dyDescent="0.25">
      <c r="A3387" s="172"/>
      <c r="B3387" s="172"/>
      <c r="C3387" s="172"/>
      <c r="D3387" s="171"/>
      <c r="E3387" s="171"/>
    </row>
    <row r="3388" spans="1:5" x14ac:dyDescent="0.25">
      <c r="A3388" s="172"/>
      <c r="B3388" s="172"/>
      <c r="C3388" s="172"/>
      <c r="D3388" s="171"/>
      <c r="E3388" s="171"/>
    </row>
    <row r="3389" spans="1:5" x14ac:dyDescent="0.25">
      <c r="A3389" s="172"/>
      <c r="B3389" s="172"/>
      <c r="C3389" s="172"/>
      <c r="D3389" s="171"/>
      <c r="E3389" s="171"/>
    </row>
    <row r="3390" spans="1:5" x14ac:dyDescent="0.25">
      <c r="A3390" s="172"/>
      <c r="B3390" s="172"/>
      <c r="C3390" s="172"/>
      <c r="D3390" s="171"/>
      <c r="E3390" s="171"/>
    </row>
    <row r="3391" spans="1:5" x14ac:dyDescent="0.25">
      <c r="A3391" s="172"/>
      <c r="B3391" s="172"/>
      <c r="C3391" s="172"/>
      <c r="D3391" s="171"/>
      <c r="E3391" s="171"/>
    </row>
    <row r="3392" spans="1:5" x14ac:dyDescent="0.25">
      <c r="A3392" s="172"/>
      <c r="B3392" s="172"/>
      <c r="C3392" s="172"/>
      <c r="D3392" s="171"/>
      <c r="E3392" s="171"/>
    </row>
    <row r="3393" spans="1:5" x14ac:dyDescent="0.25">
      <c r="A3393" s="172"/>
      <c r="B3393" s="172"/>
      <c r="C3393" s="172"/>
      <c r="D3393" s="171"/>
      <c r="E3393" s="171"/>
    </row>
    <row r="3394" spans="1:5" x14ac:dyDescent="0.25">
      <c r="A3394" s="172"/>
      <c r="B3394" s="172"/>
      <c r="C3394" s="172"/>
      <c r="D3394" s="171"/>
      <c r="E3394" s="171"/>
    </row>
    <row r="3395" spans="1:5" x14ac:dyDescent="0.25">
      <c r="A3395" s="172"/>
      <c r="B3395" s="172"/>
      <c r="C3395" s="172"/>
      <c r="D3395" s="171"/>
      <c r="E3395" s="171"/>
    </row>
    <row r="3396" spans="1:5" x14ac:dyDescent="0.25">
      <c r="A3396" s="172"/>
      <c r="B3396" s="172"/>
      <c r="C3396" s="172"/>
      <c r="D3396" s="171"/>
      <c r="E3396" s="171"/>
    </row>
    <row r="3397" spans="1:5" x14ac:dyDescent="0.25">
      <c r="A3397" s="172"/>
      <c r="B3397" s="172"/>
      <c r="C3397" s="172"/>
      <c r="D3397" s="171"/>
      <c r="E3397" s="171"/>
    </row>
    <row r="3398" spans="1:5" x14ac:dyDescent="0.25">
      <c r="A3398" s="172"/>
      <c r="B3398" s="172"/>
      <c r="C3398" s="172"/>
      <c r="D3398" s="171"/>
      <c r="E3398" s="171"/>
    </row>
    <row r="3399" spans="1:5" x14ac:dyDescent="0.25">
      <c r="A3399" s="172"/>
      <c r="B3399" s="172"/>
      <c r="C3399" s="172"/>
      <c r="D3399" s="171"/>
      <c r="E3399" s="171"/>
    </row>
    <row r="3400" spans="1:5" x14ac:dyDescent="0.25">
      <c r="A3400" s="172"/>
      <c r="B3400" s="172"/>
      <c r="C3400" s="172"/>
      <c r="D3400" s="171"/>
      <c r="E3400" s="171"/>
    </row>
    <row r="3401" spans="1:5" x14ac:dyDescent="0.25">
      <c r="A3401" s="172"/>
      <c r="B3401" s="172"/>
      <c r="C3401" s="172"/>
      <c r="D3401" s="171"/>
      <c r="E3401" s="171"/>
    </row>
    <row r="3402" spans="1:5" x14ac:dyDescent="0.25">
      <c r="A3402" s="172"/>
      <c r="B3402" s="172"/>
      <c r="C3402" s="172"/>
      <c r="D3402" s="171"/>
      <c r="E3402" s="171"/>
    </row>
    <row r="3403" spans="1:5" x14ac:dyDescent="0.25">
      <c r="A3403" s="172"/>
      <c r="B3403" s="172"/>
      <c r="C3403" s="172"/>
      <c r="D3403" s="171"/>
      <c r="E3403" s="171"/>
    </row>
    <row r="3404" spans="1:5" x14ac:dyDescent="0.25">
      <c r="A3404" s="172"/>
      <c r="B3404" s="172"/>
      <c r="C3404" s="172"/>
      <c r="D3404" s="171"/>
      <c r="E3404" s="171"/>
    </row>
    <row r="3405" spans="1:5" x14ac:dyDescent="0.25">
      <c r="A3405" s="172"/>
      <c r="B3405" s="172"/>
      <c r="C3405" s="172"/>
      <c r="D3405" s="171"/>
      <c r="E3405" s="171"/>
    </row>
    <row r="3406" spans="1:5" x14ac:dyDescent="0.25">
      <c r="A3406" s="172"/>
      <c r="B3406" s="172"/>
      <c r="C3406" s="172"/>
      <c r="D3406" s="171"/>
      <c r="E3406" s="171"/>
    </row>
    <row r="3407" spans="1:5" x14ac:dyDescent="0.25">
      <c r="A3407" s="172"/>
      <c r="B3407" s="172"/>
      <c r="C3407" s="172"/>
      <c r="D3407" s="171"/>
      <c r="E3407" s="171"/>
    </row>
    <row r="3408" spans="1:5" x14ac:dyDescent="0.25">
      <c r="A3408" s="172"/>
      <c r="B3408" s="172"/>
      <c r="C3408" s="172"/>
      <c r="D3408" s="171"/>
      <c r="E3408" s="171"/>
    </row>
    <row r="3409" spans="1:5" x14ac:dyDescent="0.25">
      <c r="A3409" s="172"/>
      <c r="B3409" s="172"/>
      <c r="C3409" s="172"/>
      <c r="D3409" s="171"/>
      <c r="E3409" s="171"/>
    </row>
    <row r="3410" spans="1:5" x14ac:dyDescent="0.25">
      <c r="A3410" s="172"/>
      <c r="B3410" s="172"/>
      <c r="C3410" s="172"/>
      <c r="D3410" s="171"/>
      <c r="E3410" s="171"/>
    </row>
    <row r="3411" spans="1:5" x14ac:dyDescent="0.25">
      <c r="A3411" s="172"/>
      <c r="B3411" s="172"/>
      <c r="C3411" s="172"/>
      <c r="D3411" s="171"/>
      <c r="E3411" s="171"/>
    </row>
    <row r="3412" spans="1:5" x14ac:dyDescent="0.25">
      <c r="A3412" s="172"/>
      <c r="B3412" s="172"/>
      <c r="C3412" s="172"/>
      <c r="D3412" s="171"/>
      <c r="E3412" s="171"/>
    </row>
    <row r="3413" spans="1:5" x14ac:dyDescent="0.25">
      <c r="A3413" s="172"/>
      <c r="B3413" s="172"/>
      <c r="C3413" s="172"/>
      <c r="D3413" s="171"/>
      <c r="E3413" s="171"/>
    </row>
    <row r="3414" spans="1:5" x14ac:dyDescent="0.25">
      <c r="A3414" s="172"/>
      <c r="B3414" s="172"/>
      <c r="C3414" s="172"/>
      <c r="D3414" s="171"/>
      <c r="E3414" s="171"/>
    </row>
    <row r="3415" spans="1:5" x14ac:dyDescent="0.25">
      <c r="A3415" s="172"/>
      <c r="B3415" s="172"/>
      <c r="C3415" s="172"/>
      <c r="D3415" s="171"/>
      <c r="E3415" s="171"/>
    </row>
    <row r="3416" spans="1:5" x14ac:dyDescent="0.25">
      <c r="A3416" s="172"/>
      <c r="B3416" s="172"/>
      <c r="C3416" s="172"/>
      <c r="D3416" s="171"/>
      <c r="E3416" s="171"/>
    </row>
    <row r="3417" spans="1:5" x14ac:dyDescent="0.25">
      <c r="A3417" s="172"/>
      <c r="B3417" s="172"/>
      <c r="C3417" s="172"/>
      <c r="D3417" s="171"/>
      <c r="E3417" s="171"/>
    </row>
    <row r="3418" spans="1:5" x14ac:dyDescent="0.25">
      <c r="A3418" s="172"/>
      <c r="B3418" s="172"/>
      <c r="C3418" s="172"/>
      <c r="D3418" s="171"/>
      <c r="E3418" s="171"/>
    </row>
    <row r="3419" spans="1:5" x14ac:dyDescent="0.25">
      <c r="A3419" s="172"/>
      <c r="B3419" s="172"/>
      <c r="C3419" s="172"/>
      <c r="D3419" s="171"/>
      <c r="E3419" s="171"/>
    </row>
    <row r="3420" spans="1:5" x14ac:dyDescent="0.25">
      <c r="A3420" s="172"/>
      <c r="B3420" s="172"/>
      <c r="C3420" s="172"/>
      <c r="D3420" s="171"/>
      <c r="E3420" s="171"/>
    </row>
    <row r="3421" spans="1:5" x14ac:dyDescent="0.25">
      <c r="A3421" s="172"/>
      <c r="B3421" s="172"/>
      <c r="C3421" s="172"/>
      <c r="D3421" s="171"/>
      <c r="E3421" s="171"/>
    </row>
    <row r="3422" spans="1:5" x14ac:dyDescent="0.25">
      <c r="A3422" s="172"/>
      <c r="B3422" s="172"/>
      <c r="C3422" s="172"/>
      <c r="D3422" s="171"/>
      <c r="E3422" s="171"/>
    </row>
    <row r="3423" spans="1:5" x14ac:dyDescent="0.25">
      <c r="A3423" s="172"/>
      <c r="B3423" s="172"/>
      <c r="C3423" s="172"/>
      <c r="D3423" s="171"/>
      <c r="E3423" s="171"/>
    </row>
    <row r="3424" spans="1:5" x14ac:dyDescent="0.25">
      <c r="A3424" s="172"/>
      <c r="B3424" s="172"/>
      <c r="C3424" s="172"/>
      <c r="D3424" s="171"/>
      <c r="E3424" s="171"/>
    </row>
    <row r="3425" spans="1:5" x14ac:dyDescent="0.25">
      <c r="A3425" s="172"/>
      <c r="B3425" s="172"/>
      <c r="C3425" s="172"/>
      <c r="D3425" s="171"/>
      <c r="E3425" s="171"/>
    </row>
    <row r="3426" spans="1:5" x14ac:dyDescent="0.25">
      <c r="A3426" s="172"/>
      <c r="B3426" s="172"/>
      <c r="C3426" s="172"/>
      <c r="D3426" s="171"/>
      <c r="E3426" s="171"/>
    </row>
    <row r="3427" spans="1:5" x14ac:dyDescent="0.25">
      <c r="A3427" s="172"/>
      <c r="B3427" s="172"/>
      <c r="C3427" s="172"/>
      <c r="D3427" s="171"/>
      <c r="E3427" s="171"/>
    </row>
    <row r="3428" spans="1:5" x14ac:dyDescent="0.25">
      <c r="A3428" s="172"/>
      <c r="B3428" s="172"/>
      <c r="C3428" s="172"/>
      <c r="D3428" s="171"/>
      <c r="E3428" s="171"/>
    </row>
    <row r="3429" spans="1:5" x14ac:dyDescent="0.25">
      <c r="A3429" s="172"/>
      <c r="B3429" s="172"/>
      <c r="C3429" s="172"/>
      <c r="D3429" s="171"/>
      <c r="E3429" s="171"/>
    </row>
    <row r="3430" spans="1:5" x14ac:dyDescent="0.25">
      <c r="A3430" s="172"/>
      <c r="B3430" s="172"/>
      <c r="C3430" s="172"/>
      <c r="D3430" s="171"/>
      <c r="E3430" s="171"/>
    </row>
    <row r="3431" spans="1:5" x14ac:dyDescent="0.25">
      <c r="A3431" s="172"/>
      <c r="B3431" s="172"/>
      <c r="C3431" s="172"/>
      <c r="D3431" s="171"/>
      <c r="E3431" s="171"/>
    </row>
    <row r="3432" spans="1:5" x14ac:dyDescent="0.25">
      <c r="A3432" s="172"/>
      <c r="B3432" s="172"/>
      <c r="C3432" s="172"/>
      <c r="D3432" s="171"/>
      <c r="E3432" s="171"/>
    </row>
    <row r="3433" spans="1:5" x14ac:dyDescent="0.25">
      <c r="A3433" s="172"/>
      <c r="B3433" s="172"/>
      <c r="C3433" s="172"/>
      <c r="D3433" s="171"/>
      <c r="E3433" s="171"/>
    </row>
    <row r="3434" spans="1:5" x14ac:dyDescent="0.25">
      <c r="A3434" s="172"/>
      <c r="B3434" s="172"/>
      <c r="C3434" s="172"/>
      <c r="D3434" s="171"/>
      <c r="E3434" s="171"/>
    </row>
    <row r="3435" spans="1:5" x14ac:dyDescent="0.25">
      <c r="A3435" s="172"/>
      <c r="B3435" s="172"/>
      <c r="C3435" s="172"/>
      <c r="D3435" s="171"/>
      <c r="E3435" s="171"/>
    </row>
    <row r="3436" spans="1:5" x14ac:dyDescent="0.25">
      <c r="A3436" s="172"/>
      <c r="B3436" s="172"/>
      <c r="C3436" s="172"/>
      <c r="D3436" s="171"/>
      <c r="E3436" s="171"/>
    </row>
    <row r="3437" spans="1:5" x14ac:dyDescent="0.25">
      <c r="A3437" s="172"/>
      <c r="B3437" s="172"/>
      <c r="C3437" s="172"/>
      <c r="D3437" s="171"/>
      <c r="E3437" s="171"/>
    </row>
    <row r="3438" spans="1:5" x14ac:dyDescent="0.25">
      <c r="A3438" s="172"/>
      <c r="B3438" s="172"/>
      <c r="C3438" s="172"/>
      <c r="D3438" s="171"/>
      <c r="E3438" s="171"/>
    </row>
    <row r="3439" spans="1:5" x14ac:dyDescent="0.25">
      <c r="A3439" s="172"/>
      <c r="B3439" s="172"/>
      <c r="C3439" s="172"/>
      <c r="D3439" s="171"/>
      <c r="E3439" s="171"/>
    </row>
    <row r="3440" spans="1:5" x14ac:dyDescent="0.25">
      <c r="A3440" s="172"/>
      <c r="B3440" s="172"/>
      <c r="C3440" s="172"/>
      <c r="D3440" s="171"/>
      <c r="E3440" s="171"/>
    </row>
    <row r="3441" spans="1:5" x14ac:dyDescent="0.25">
      <c r="A3441" s="172"/>
      <c r="B3441" s="172"/>
      <c r="C3441" s="172"/>
      <c r="D3441" s="171"/>
      <c r="E3441" s="171"/>
    </row>
    <row r="3442" spans="1:5" x14ac:dyDescent="0.25">
      <c r="A3442" s="172"/>
      <c r="B3442" s="172"/>
      <c r="C3442" s="172"/>
      <c r="D3442" s="171"/>
      <c r="E3442" s="171"/>
    </row>
    <row r="3443" spans="1:5" x14ac:dyDescent="0.25">
      <c r="A3443" s="172"/>
      <c r="B3443" s="172"/>
      <c r="C3443" s="172"/>
      <c r="D3443" s="171"/>
      <c r="E3443" s="171"/>
    </row>
    <row r="3444" spans="1:5" x14ac:dyDescent="0.25">
      <c r="A3444" s="172"/>
      <c r="B3444" s="172"/>
      <c r="C3444" s="172"/>
      <c r="D3444" s="171"/>
      <c r="E3444" s="171"/>
    </row>
    <row r="3445" spans="1:5" x14ac:dyDescent="0.25">
      <c r="A3445" s="172"/>
      <c r="B3445" s="172"/>
      <c r="C3445" s="172"/>
      <c r="D3445" s="171"/>
      <c r="E3445" s="171"/>
    </row>
    <row r="3446" spans="1:5" x14ac:dyDescent="0.25">
      <c r="A3446" s="172"/>
      <c r="B3446" s="172"/>
      <c r="C3446" s="172"/>
      <c r="D3446" s="171"/>
      <c r="E3446" s="171"/>
    </row>
    <row r="3447" spans="1:5" x14ac:dyDescent="0.25">
      <c r="A3447" s="172"/>
      <c r="B3447" s="172"/>
      <c r="C3447" s="172"/>
      <c r="D3447" s="171"/>
      <c r="E3447" s="171"/>
    </row>
    <row r="3448" spans="1:5" x14ac:dyDescent="0.25">
      <c r="A3448" s="172"/>
      <c r="B3448" s="172"/>
      <c r="C3448" s="172"/>
      <c r="D3448" s="171"/>
      <c r="E3448" s="171"/>
    </row>
    <row r="3449" spans="1:5" x14ac:dyDescent="0.25">
      <c r="A3449" s="172"/>
      <c r="B3449" s="172"/>
      <c r="C3449" s="172"/>
      <c r="D3449" s="171"/>
      <c r="E3449" s="171"/>
    </row>
    <row r="3450" spans="1:5" x14ac:dyDescent="0.25">
      <c r="A3450" s="172"/>
      <c r="B3450" s="172"/>
      <c r="C3450" s="172"/>
      <c r="D3450" s="171"/>
      <c r="E3450" s="171"/>
    </row>
    <row r="3451" spans="1:5" x14ac:dyDescent="0.25">
      <c r="A3451" s="172"/>
      <c r="B3451" s="172"/>
      <c r="C3451" s="172"/>
      <c r="D3451" s="171"/>
      <c r="E3451" s="171"/>
    </row>
    <row r="3452" spans="1:5" x14ac:dyDescent="0.25">
      <c r="A3452" s="172"/>
      <c r="B3452" s="172"/>
      <c r="C3452" s="172"/>
      <c r="D3452" s="171"/>
      <c r="E3452" s="171"/>
    </row>
    <row r="3453" spans="1:5" x14ac:dyDescent="0.25">
      <c r="A3453" s="172"/>
      <c r="B3453" s="172"/>
      <c r="C3453" s="172"/>
      <c r="D3453" s="171"/>
      <c r="E3453" s="171"/>
    </row>
    <row r="3454" spans="1:5" x14ac:dyDescent="0.25">
      <c r="A3454" s="172"/>
      <c r="B3454" s="172"/>
      <c r="C3454" s="172"/>
      <c r="D3454" s="171"/>
      <c r="E3454" s="171"/>
    </row>
    <row r="3455" spans="1:5" x14ac:dyDescent="0.25">
      <c r="A3455" s="172"/>
      <c r="B3455" s="172"/>
      <c r="C3455" s="172"/>
      <c r="D3455" s="171"/>
      <c r="E3455" s="171"/>
    </row>
    <row r="3456" spans="1:5" x14ac:dyDescent="0.25">
      <c r="A3456" s="172"/>
      <c r="B3456" s="172"/>
      <c r="C3456" s="172"/>
      <c r="D3456" s="171"/>
      <c r="E3456" s="171"/>
    </row>
    <row r="3457" spans="1:5" x14ac:dyDescent="0.25">
      <c r="A3457" s="172"/>
      <c r="B3457" s="172"/>
      <c r="C3457" s="172"/>
      <c r="D3457" s="171"/>
      <c r="E3457" s="171"/>
    </row>
    <row r="3458" spans="1:5" x14ac:dyDescent="0.25">
      <c r="A3458" s="172"/>
      <c r="B3458" s="172"/>
      <c r="C3458" s="172"/>
      <c r="D3458" s="171"/>
      <c r="E3458" s="171"/>
    </row>
    <row r="3459" spans="1:5" x14ac:dyDescent="0.25">
      <c r="A3459" s="172"/>
      <c r="B3459" s="172"/>
      <c r="C3459" s="172"/>
      <c r="D3459" s="171"/>
      <c r="E3459" s="171"/>
    </row>
    <row r="3460" spans="1:5" x14ac:dyDescent="0.25">
      <c r="A3460" s="172"/>
      <c r="B3460" s="172"/>
      <c r="C3460" s="172"/>
      <c r="D3460" s="171"/>
      <c r="E3460" s="171"/>
    </row>
    <row r="3461" spans="1:5" x14ac:dyDescent="0.25">
      <c r="A3461" s="172"/>
      <c r="B3461" s="172"/>
      <c r="C3461" s="172"/>
      <c r="D3461" s="171"/>
      <c r="E3461" s="171"/>
    </row>
    <row r="3462" spans="1:5" x14ac:dyDescent="0.25">
      <c r="A3462" s="172"/>
      <c r="B3462" s="172"/>
      <c r="C3462" s="172"/>
      <c r="D3462" s="171"/>
      <c r="E3462" s="171"/>
    </row>
    <row r="3463" spans="1:5" x14ac:dyDescent="0.25">
      <c r="A3463" s="172"/>
      <c r="B3463" s="172"/>
      <c r="C3463" s="172"/>
      <c r="D3463" s="171"/>
      <c r="E3463" s="171"/>
    </row>
    <row r="3464" spans="1:5" x14ac:dyDescent="0.25">
      <c r="A3464" s="172"/>
      <c r="B3464" s="172"/>
      <c r="C3464" s="172"/>
      <c r="D3464" s="171"/>
      <c r="E3464" s="171"/>
    </row>
    <row r="3465" spans="1:5" x14ac:dyDescent="0.25">
      <c r="A3465" s="172"/>
      <c r="B3465" s="172"/>
      <c r="C3465" s="172"/>
      <c r="D3465" s="171"/>
      <c r="E3465" s="171"/>
    </row>
    <row r="3466" spans="1:5" x14ac:dyDescent="0.25">
      <c r="A3466" s="172"/>
      <c r="B3466" s="172"/>
      <c r="C3466" s="172"/>
      <c r="D3466" s="171"/>
      <c r="E3466" s="171"/>
    </row>
    <row r="3467" spans="1:5" x14ac:dyDescent="0.25">
      <c r="A3467" s="172"/>
      <c r="B3467" s="172"/>
      <c r="C3467" s="172"/>
      <c r="D3467" s="171"/>
      <c r="E3467" s="171"/>
    </row>
    <row r="3468" spans="1:5" x14ac:dyDescent="0.25">
      <c r="A3468" s="172"/>
      <c r="B3468" s="172"/>
      <c r="C3468" s="172"/>
      <c r="D3468" s="171"/>
      <c r="E3468" s="171"/>
    </row>
    <row r="3469" spans="1:5" x14ac:dyDescent="0.25">
      <c r="A3469" s="172"/>
      <c r="B3469" s="172"/>
      <c r="C3469" s="172"/>
      <c r="D3469" s="171"/>
      <c r="E3469" s="171"/>
    </row>
    <row r="3470" spans="1:5" x14ac:dyDescent="0.25">
      <c r="A3470" s="172"/>
      <c r="B3470" s="172"/>
      <c r="C3470" s="172"/>
      <c r="D3470" s="171"/>
      <c r="E3470" s="171"/>
    </row>
    <row r="3471" spans="1:5" x14ac:dyDescent="0.25">
      <c r="A3471" s="172"/>
      <c r="B3471" s="172"/>
      <c r="C3471" s="172"/>
      <c r="D3471" s="171"/>
      <c r="E3471" s="171"/>
    </row>
    <row r="3472" spans="1:5" x14ac:dyDescent="0.25">
      <c r="A3472" s="172"/>
      <c r="B3472" s="172"/>
      <c r="C3472" s="172"/>
      <c r="D3472" s="171"/>
      <c r="E3472" s="171"/>
    </row>
    <row r="3473" spans="1:5" x14ac:dyDescent="0.25">
      <c r="A3473" s="172"/>
      <c r="B3473" s="172"/>
      <c r="C3473" s="172"/>
      <c r="D3473" s="171"/>
      <c r="E3473" s="171"/>
    </row>
    <row r="3474" spans="1:5" x14ac:dyDescent="0.25">
      <c r="A3474" s="172"/>
      <c r="B3474" s="172"/>
      <c r="C3474" s="172"/>
      <c r="D3474" s="171"/>
      <c r="E3474" s="171"/>
    </row>
    <row r="3475" spans="1:5" x14ac:dyDescent="0.25">
      <c r="A3475" s="172"/>
      <c r="B3475" s="172"/>
      <c r="C3475" s="172"/>
      <c r="D3475" s="171"/>
      <c r="E3475" s="171"/>
    </row>
    <row r="3476" spans="1:5" x14ac:dyDescent="0.25">
      <c r="A3476" s="172"/>
      <c r="B3476" s="172"/>
      <c r="C3476" s="172"/>
      <c r="D3476" s="171"/>
      <c r="E3476" s="171"/>
    </row>
    <row r="3477" spans="1:5" x14ac:dyDescent="0.25">
      <c r="A3477" s="172"/>
      <c r="B3477" s="172"/>
      <c r="C3477" s="172"/>
      <c r="D3477" s="171"/>
      <c r="E3477" s="171"/>
    </row>
    <row r="3478" spans="1:5" x14ac:dyDescent="0.25">
      <c r="A3478" s="172"/>
      <c r="B3478" s="172"/>
      <c r="C3478" s="172"/>
      <c r="D3478" s="171"/>
      <c r="E3478" s="171"/>
    </row>
    <row r="3479" spans="1:5" x14ac:dyDescent="0.25">
      <c r="A3479" s="172"/>
      <c r="B3479" s="172"/>
      <c r="C3479" s="172"/>
      <c r="D3479" s="171"/>
      <c r="E3479" s="171"/>
    </row>
    <row r="3480" spans="1:5" x14ac:dyDescent="0.25">
      <c r="A3480" s="172"/>
      <c r="B3480" s="172"/>
      <c r="C3480" s="172"/>
      <c r="D3480" s="171"/>
      <c r="E3480" s="171"/>
    </row>
    <row r="3481" spans="1:5" x14ac:dyDescent="0.25">
      <c r="A3481" s="172"/>
      <c r="B3481" s="172"/>
      <c r="C3481" s="172"/>
      <c r="D3481" s="171"/>
      <c r="E3481" s="171"/>
    </row>
    <row r="3482" spans="1:5" x14ac:dyDescent="0.25">
      <c r="A3482" s="172"/>
      <c r="B3482" s="172"/>
      <c r="C3482" s="172"/>
      <c r="D3482" s="171"/>
      <c r="E3482" s="171"/>
    </row>
    <row r="3483" spans="1:5" x14ac:dyDescent="0.25">
      <c r="A3483" s="172"/>
      <c r="B3483" s="172"/>
      <c r="C3483" s="172"/>
      <c r="D3483" s="171"/>
      <c r="E3483" s="171"/>
    </row>
    <row r="3484" spans="1:5" x14ac:dyDescent="0.25">
      <c r="A3484" s="172"/>
      <c r="B3484" s="172"/>
      <c r="C3484" s="172"/>
      <c r="D3484" s="171"/>
      <c r="E3484" s="171"/>
    </row>
    <row r="3485" spans="1:5" x14ac:dyDescent="0.25">
      <c r="A3485" s="172"/>
      <c r="B3485" s="172"/>
      <c r="C3485" s="172"/>
      <c r="D3485" s="171"/>
      <c r="E3485" s="171"/>
    </row>
    <row r="3486" spans="1:5" x14ac:dyDescent="0.25">
      <c r="A3486" s="172"/>
      <c r="B3486" s="172"/>
      <c r="C3486" s="172"/>
      <c r="D3486" s="171"/>
      <c r="E3486" s="171"/>
    </row>
    <row r="3487" spans="1:5" x14ac:dyDescent="0.25">
      <c r="A3487" s="172"/>
      <c r="B3487" s="172"/>
      <c r="C3487" s="172"/>
      <c r="D3487" s="171"/>
      <c r="E3487" s="171"/>
    </row>
    <row r="3488" spans="1:5" x14ac:dyDescent="0.25">
      <c r="A3488" s="172"/>
      <c r="B3488" s="172"/>
      <c r="C3488" s="172"/>
      <c r="D3488" s="171"/>
      <c r="E3488" s="171"/>
    </row>
    <row r="3489" spans="1:5" x14ac:dyDescent="0.25">
      <c r="A3489" s="172"/>
      <c r="B3489" s="172"/>
      <c r="C3489" s="172"/>
      <c r="D3489" s="171"/>
      <c r="E3489" s="171"/>
    </row>
    <row r="3490" spans="1:5" x14ac:dyDescent="0.25">
      <c r="A3490" s="172"/>
      <c r="B3490" s="172"/>
      <c r="C3490" s="172"/>
      <c r="D3490" s="171"/>
      <c r="E3490" s="171"/>
    </row>
    <row r="3491" spans="1:5" x14ac:dyDescent="0.25">
      <c r="A3491" s="172"/>
      <c r="B3491" s="172"/>
      <c r="C3491" s="172"/>
      <c r="D3491" s="171"/>
      <c r="E3491" s="171"/>
    </row>
    <row r="3492" spans="1:5" x14ac:dyDescent="0.25">
      <c r="A3492" s="172"/>
      <c r="B3492" s="172"/>
      <c r="C3492" s="172"/>
      <c r="D3492" s="171"/>
      <c r="E3492" s="171"/>
    </row>
    <row r="3493" spans="1:5" x14ac:dyDescent="0.25">
      <c r="A3493" s="172"/>
      <c r="B3493" s="172"/>
      <c r="C3493" s="172"/>
      <c r="D3493" s="171"/>
      <c r="E3493" s="171"/>
    </row>
    <row r="3494" spans="1:5" x14ac:dyDescent="0.25">
      <c r="A3494" s="172"/>
      <c r="B3494" s="172"/>
      <c r="C3494" s="172"/>
      <c r="D3494" s="171"/>
      <c r="E3494" s="171"/>
    </row>
    <row r="3495" spans="1:5" x14ac:dyDescent="0.25">
      <c r="A3495" s="172"/>
      <c r="B3495" s="172"/>
      <c r="C3495" s="172"/>
      <c r="D3495" s="171"/>
      <c r="E3495" s="171"/>
    </row>
    <row r="3496" spans="1:5" x14ac:dyDescent="0.25">
      <c r="A3496" s="172"/>
      <c r="B3496" s="172"/>
      <c r="C3496" s="172"/>
      <c r="D3496" s="171"/>
      <c r="E3496" s="171"/>
    </row>
    <row r="3497" spans="1:5" x14ac:dyDescent="0.25">
      <c r="A3497" s="172"/>
      <c r="B3497" s="172"/>
      <c r="C3497" s="172"/>
      <c r="D3497" s="171"/>
      <c r="E3497" s="171"/>
    </row>
    <row r="3498" spans="1:5" x14ac:dyDescent="0.25">
      <c r="A3498" s="172"/>
      <c r="B3498" s="172"/>
      <c r="C3498" s="172"/>
      <c r="D3498" s="171"/>
      <c r="E3498" s="171"/>
    </row>
    <row r="3499" spans="1:5" x14ac:dyDescent="0.25">
      <c r="A3499" s="172"/>
      <c r="B3499" s="172"/>
      <c r="C3499" s="172"/>
      <c r="D3499" s="171"/>
      <c r="E3499" s="171"/>
    </row>
    <row r="3500" spans="1:5" x14ac:dyDescent="0.25">
      <c r="A3500" s="172"/>
      <c r="B3500" s="172"/>
      <c r="C3500" s="172"/>
      <c r="D3500" s="171"/>
      <c r="E3500" s="171"/>
    </row>
    <row r="3501" spans="1:5" x14ac:dyDescent="0.25">
      <c r="A3501" s="172"/>
      <c r="B3501" s="172"/>
      <c r="C3501" s="172"/>
      <c r="D3501" s="171"/>
      <c r="E3501" s="171"/>
    </row>
    <row r="3502" spans="1:5" x14ac:dyDescent="0.25">
      <c r="A3502" s="172"/>
      <c r="B3502" s="172"/>
      <c r="C3502" s="172"/>
      <c r="D3502" s="171"/>
      <c r="E3502" s="171"/>
    </row>
    <row r="3503" spans="1:5" x14ac:dyDescent="0.25">
      <c r="A3503" s="172"/>
      <c r="B3503" s="172"/>
      <c r="C3503" s="172"/>
      <c r="D3503" s="171"/>
      <c r="E3503" s="171"/>
    </row>
    <row r="3504" spans="1:5" x14ac:dyDescent="0.25">
      <c r="A3504" s="172"/>
      <c r="B3504" s="172"/>
      <c r="C3504" s="172"/>
      <c r="D3504" s="171"/>
      <c r="E3504" s="171"/>
    </row>
    <row r="3505" spans="1:5" x14ac:dyDescent="0.25">
      <c r="A3505" s="172"/>
      <c r="B3505" s="172"/>
      <c r="C3505" s="172"/>
      <c r="D3505" s="171"/>
      <c r="E3505" s="171"/>
    </row>
    <row r="3506" spans="1:5" x14ac:dyDescent="0.25">
      <c r="A3506" s="172"/>
      <c r="B3506" s="172"/>
      <c r="C3506" s="172"/>
      <c r="D3506" s="171"/>
      <c r="E3506" s="171"/>
    </row>
    <row r="3507" spans="1:5" x14ac:dyDescent="0.25">
      <c r="A3507" s="172"/>
      <c r="B3507" s="172"/>
      <c r="C3507" s="172"/>
      <c r="D3507" s="171"/>
      <c r="E3507" s="171"/>
    </row>
    <row r="3508" spans="1:5" x14ac:dyDescent="0.25">
      <c r="A3508" s="172"/>
      <c r="B3508" s="172"/>
      <c r="C3508" s="172"/>
      <c r="D3508" s="171"/>
      <c r="E3508" s="171"/>
    </row>
    <row r="3509" spans="1:5" x14ac:dyDescent="0.25">
      <c r="A3509" s="172"/>
      <c r="B3509" s="172"/>
      <c r="C3509" s="172"/>
      <c r="D3509" s="171"/>
      <c r="E3509" s="171"/>
    </row>
    <row r="3510" spans="1:5" x14ac:dyDescent="0.25">
      <c r="A3510" s="172"/>
      <c r="B3510" s="172"/>
      <c r="C3510" s="172"/>
      <c r="D3510" s="171"/>
      <c r="E3510" s="171"/>
    </row>
    <row r="3511" spans="1:5" x14ac:dyDescent="0.25">
      <c r="A3511" s="172"/>
      <c r="B3511" s="172"/>
      <c r="C3511" s="172"/>
      <c r="D3511" s="171"/>
      <c r="E3511" s="171"/>
    </row>
    <row r="3512" spans="1:5" x14ac:dyDescent="0.25">
      <c r="A3512" s="172"/>
      <c r="B3512" s="172"/>
      <c r="C3512" s="172"/>
      <c r="D3512" s="171"/>
      <c r="E3512" s="171"/>
    </row>
    <row r="3513" spans="1:5" x14ac:dyDescent="0.25">
      <c r="A3513" s="172"/>
      <c r="B3513" s="172"/>
      <c r="C3513" s="172"/>
      <c r="D3513" s="171"/>
      <c r="E3513" s="171"/>
    </row>
    <row r="3514" spans="1:5" x14ac:dyDescent="0.25">
      <c r="A3514" s="172"/>
      <c r="B3514" s="172"/>
      <c r="C3514" s="172"/>
      <c r="D3514" s="171"/>
      <c r="E3514" s="171"/>
    </row>
    <row r="3515" spans="1:5" x14ac:dyDescent="0.25">
      <c r="A3515" s="172"/>
      <c r="B3515" s="172"/>
      <c r="C3515" s="172"/>
      <c r="D3515" s="171"/>
      <c r="E3515" s="171"/>
    </row>
    <row r="3516" spans="1:5" x14ac:dyDescent="0.25">
      <c r="A3516" s="172"/>
      <c r="B3516" s="172"/>
      <c r="C3516" s="172"/>
      <c r="D3516" s="171"/>
      <c r="E3516" s="171"/>
    </row>
    <row r="3517" spans="1:5" x14ac:dyDescent="0.25">
      <c r="A3517" s="172"/>
      <c r="B3517" s="172"/>
      <c r="C3517" s="172"/>
      <c r="D3517" s="171"/>
      <c r="E3517" s="171"/>
    </row>
    <row r="3518" spans="1:5" x14ac:dyDescent="0.25">
      <c r="A3518" s="172"/>
      <c r="B3518" s="172"/>
      <c r="C3518" s="172"/>
      <c r="D3518" s="171"/>
      <c r="E3518" s="171"/>
    </row>
    <row r="3519" spans="1:5" x14ac:dyDescent="0.25">
      <c r="A3519" s="172"/>
      <c r="B3519" s="172"/>
      <c r="C3519" s="172"/>
      <c r="D3519" s="171"/>
      <c r="E3519" s="171"/>
    </row>
    <row r="3520" spans="1:5" x14ac:dyDescent="0.25">
      <c r="A3520" s="172"/>
      <c r="B3520" s="172"/>
      <c r="C3520" s="172"/>
      <c r="D3520" s="171"/>
      <c r="E3520" s="171"/>
    </row>
    <row r="3521" spans="1:5" x14ac:dyDescent="0.25">
      <c r="A3521" s="172"/>
      <c r="B3521" s="172"/>
      <c r="C3521" s="172"/>
      <c r="D3521" s="171"/>
      <c r="E3521" s="171"/>
    </row>
    <row r="3522" spans="1:5" x14ac:dyDescent="0.25">
      <c r="A3522" s="172"/>
      <c r="B3522" s="172"/>
      <c r="C3522" s="172"/>
      <c r="D3522" s="171"/>
      <c r="E3522" s="171"/>
    </row>
    <row r="3523" spans="1:5" x14ac:dyDescent="0.25">
      <c r="A3523" s="172"/>
      <c r="B3523" s="172"/>
      <c r="C3523" s="172"/>
      <c r="D3523" s="171"/>
      <c r="E3523" s="171"/>
    </row>
    <row r="3524" spans="1:5" x14ac:dyDescent="0.25">
      <c r="A3524" s="172"/>
      <c r="B3524" s="172"/>
      <c r="C3524" s="172"/>
      <c r="D3524" s="171"/>
      <c r="E3524" s="171"/>
    </row>
    <row r="3525" spans="1:5" x14ac:dyDescent="0.25">
      <c r="A3525" s="172"/>
      <c r="B3525" s="172"/>
      <c r="C3525" s="172"/>
      <c r="D3525" s="171"/>
      <c r="E3525" s="171"/>
    </row>
    <row r="3526" spans="1:5" x14ac:dyDescent="0.25">
      <c r="A3526" s="172"/>
      <c r="B3526" s="172"/>
      <c r="C3526" s="172"/>
      <c r="D3526" s="171"/>
      <c r="E3526" s="171"/>
    </row>
    <row r="3527" spans="1:5" x14ac:dyDescent="0.25">
      <c r="A3527" s="172"/>
      <c r="B3527" s="172"/>
      <c r="C3527" s="172"/>
      <c r="D3527" s="171"/>
      <c r="E3527" s="171"/>
    </row>
    <row r="3528" spans="1:5" x14ac:dyDescent="0.25">
      <c r="A3528" s="172"/>
      <c r="B3528" s="172"/>
      <c r="C3528" s="172"/>
      <c r="D3528" s="171"/>
      <c r="E3528" s="171"/>
    </row>
    <row r="3529" spans="1:5" x14ac:dyDescent="0.25">
      <c r="A3529" s="172"/>
      <c r="B3529" s="172"/>
      <c r="C3529" s="172"/>
      <c r="D3529" s="171"/>
      <c r="E3529" s="171"/>
    </row>
    <row r="3530" spans="1:5" x14ac:dyDescent="0.25">
      <c r="A3530" s="172"/>
      <c r="B3530" s="172"/>
      <c r="C3530" s="172"/>
      <c r="D3530" s="171"/>
      <c r="E3530" s="171"/>
    </row>
    <row r="3531" spans="1:5" x14ac:dyDescent="0.25">
      <c r="A3531" s="172"/>
      <c r="B3531" s="172"/>
      <c r="C3531" s="172"/>
      <c r="D3531" s="171"/>
      <c r="E3531" s="171"/>
    </row>
    <row r="3532" spans="1:5" x14ac:dyDescent="0.25">
      <c r="A3532" s="172"/>
      <c r="B3532" s="172"/>
      <c r="C3532" s="172"/>
      <c r="D3532" s="171"/>
      <c r="E3532" s="171"/>
    </row>
    <row r="3533" spans="1:5" x14ac:dyDescent="0.25">
      <c r="A3533" s="172"/>
      <c r="B3533" s="172"/>
      <c r="C3533" s="172"/>
      <c r="D3533" s="171"/>
      <c r="E3533" s="171"/>
    </row>
    <row r="3534" spans="1:5" x14ac:dyDescent="0.25">
      <c r="A3534" s="172"/>
      <c r="B3534" s="172"/>
      <c r="C3534" s="172"/>
      <c r="D3534" s="171"/>
      <c r="E3534" s="171"/>
    </row>
    <row r="3535" spans="1:5" x14ac:dyDescent="0.25">
      <c r="A3535" s="172"/>
      <c r="B3535" s="172"/>
      <c r="C3535" s="172"/>
      <c r="D3535" s="171"/>
      <c r="E3535" s="171"/>
    </row>
    <row r="3536" spans="1:5" x14ac:dyDescent="0.25">
      <c r="A3536" s="172"/>
      <c r="B3536" s="172"/>
      <c r="C3536" s="172"/>
      <c r="D3536" s="171"/>
      <c r="E3536" s="171"/>
    </row>
    <row r="3537" spans="1:5" x14ac:dyDescent="0.25">
      <c r="A3537" s="172"/>
      <c r="B3537" s="172"/>
      <c r="C3537" s="172"/>
      <c r="D3537" s="171"/>
      <c r="E3537" s="171"/>
    </row>
    <row r="3538" spans="1:5" x14ac:dyDescent="0.25">
      <c r="A3538" s="172"/>
      <c r="B3538" s="172"/>
      <c r="C3538" s="172"/>
      <c r="D3538" s="171"/>
      <c r="E3538" s="171"/>
    </row>
    <row r="3539" spans="1:5" x14ac:dyDescent="0.25">
      <c r="A3539" s="172"/>
      <c r="B3539" s="172"/>
      <c r="C3539" s="172"/>
      <c r="D3539" s="171"/>
      <c r="E3539" s="171"/>
    </row>
    <row r="3540" spans="1:5" x14ac:dyDescent="0.25">
      <c r="A3540" s="172"/>
      <c r="B3540" s="172"/>
      <c r="C3540" s="172"/>
      <c r="D3540" s="171"/>
      <c r="E3540" s="171"/>
    </row>
    <row r="3541" spans="1:5" x14ac:dyDescent="0.25">
      <c r="A3541" s="172"/>
      <c r="B3541" s="172"/>
      <c r="C3541" s="172"/>
      <c r="D3541" s="171"/>
      <c r="E3541" s="171"/>
    </row>
    <row r="3542" spans="1:5" x14ac:dyDescent="0.25">
      <c r="A3542" s="172"/>
      <c r="B3542" s="172"/>
      <c r="C3542" s="172"/>
      <c r="D3542" s="171"/>
      <c r="E3542" s="171"/>
    </row>
    <row r="3543" spans="1:5" x14ac:dyDescent="0.25">
      <c r="A3543" s="172"/>
      <c r="B3543" s="172"/>
      <c r="C3543" s="172"/>
      <c r="D3543" s="171"/>
      <c r="E3543" s="171"/>
    </row>
    <row r="3544" spans="1:5" x14ac:dyDescent="0.25">
      <c r="A3544" s="172"/>
      <c r="B3544" s="172"/>
      <c r="C3544" s="172"/>
      <c r="D3544" s="171"/>
      <c r="E3544" s="171"/>
    </row>
    <row r="3545" spans="1:5" x14ac:dyDescent="0.25">
      <c r="A3545" s="172"/>
      <c r="B3545" s="172"/>
      <c r="C3545" s="172"/>
      <c r="D3545" s="171"/>
      <c r="E3545" s="171"/>
    </row>
    <row r="3546" spans="1:5" x14ac:dyDescent="0.25">
      <c r="A3546" s="172"/>
      <c r="B3546" s="172"/>
      <c r="C3546" s="172"/>
      <c r="D3546" s="171"/>
      <c r="E3546" s="171"/>
    </row>
    <row r="3547" spans="1:5" x14ac:dyDescent="0.25">
      <c r="A3547" s="172"/>
      <c r="B3547" s="172"/>
      <c r="C3547" s="172"/>
      <c r="D3547" s="171"/>
      <c r="E3547" s="171"/>
    </row>
    <row r="3548" spans="1:5" x14ac:dyDescent="0.25">
      <c r="A3548" s="172"/>
      <c r="B3548" s="172"/>
      <c r="C3548" s="172"/>
      <c r="D3548" s="171"/>
      <c r="E3548" s="171"/>
    </row>
    <row r="3549" spans="1:5" x14ac:dyDescent="0.25">
      <c r="A3549" s="172"/>
      <c r="B3549" s="172"/>
      <c r="C3549" s="172"/>
      <c r="D3549" s="171"/>
      <c r="E3549" s="171"/>
    </row>
    <row r="3550" spans="1:5" x14ac:dyDescent="0.25">
      <c r="A3550" s="172"/>
      <c r="B3550" s="172"/>
      <c r="C3550" s="172"/>
      <c r="D3550" s="171"/>
      <c r="E3550" s="171"/>
    </row>
    <row r="3551" spans="1:5" x14ac:dyDescent="0.25">
      <c r="A3551" s="172"/>
      <c r="B3551" s="172"/>
      <c r="C3551" s="172"/>
      <c r="D3551" s="171"/>
      <c r="E3551" s="171"/>
    </row>
    <row r="3552" spans="1:5" x14ac:dyDescent="0.25">
      <c r="A3552" s="172"/>
      <c r="B3552" s="172"/>
      <c r="C3552" s="172"/>
      <c r="D3552" s="171"/>
      <c r="E3552" s="171"/>
    </row>
    <row r="3553" spans="1:5" x14ac:dyDescent="0.25">
      <c r="A3553" s="172"/>
      <c r="B3553" s="172"/>
      <c r="C3553" s="172"/>
      <c r="D3553" s="171"/>
      <c r="E3553" s="171"/>
    </row>
    <row r="3554" spans="1:5" x14ac:dyDescent="0.25">
      <c r="A3554" s="172"/>
      <c r="B3554" s="172"/>
      <c r="C3554" s="172"/>
      <c r="D3554" s="171"/>
      <c r="E3554" s="171"/>
    </row>
    <row r="3555" spans="1:5" x14ac:dyDescent="0.25">
      <c r="A3555" s="172"/>
      <c r="B3555" s="172"/>
      <c r="C3555" s="172"/>
      <c r="D3555" s="171"/>
      <c r="E3555" s="171"/>
    </row>
    <row r="3556" spans="1:5" x14ac:dyDescent="0.25">
      <c r="A3556" s="172"/>
      <c r="B3556" s="172"/>
      <c r="C3556" s="172"/>
      <c r="D3556" s="171"/>
      <c r="E3556" s="171"/>
    </row>
    <row r="3557" spans="1:5" x14ac:dyDescent="0.25">
      <c r="A3557" s="172"/>
      <c r="B3557" s="172"/>
      <c r="C3557" s="172"/>
      <c r="D3557" s="171"/>
      <c r="E3557" s="171"/>
    </row>
    <row r="3558" spans="1:5" x14ac:dyDescent="0.25">
      <c r="A3558" s="172"/>
      <c r="B3558" s="172"/>
      <c r="C3558" s="172"/>
      <c r="D3558" s="171"/>
      <c r="E3558" s="171"/>
    </row>
    <row r="3559" spans="1:5" x14ac:dyDescent="0.25">
      <c r="A3559" s="172"/>
      <c r="B3559" s="172"/>
      <c r="C3559" s="172"/>
      <c r="D3559" s="171"/>
      <c r="E3559" s="171"/>
    </row>
    <row r="3560" spans="1:5" x14ac:dyDescent="0.25">
      <c r="A3560" s="172"/>
      <c r="B3560" s="172"/>
      <c r="C3560" s="172"/>
      <c r="D3560" s="171"/>
      <c r="E3560" s="171"/>
    </row>
    <row r="3561" spans="1:5" x14ac:dyDescent="0.25">
      <c r="A3561" s="172"/>
      <c r="B3561" s="172"/>
      <c r="C3561" s="172"/>
      <c r="D3561" s="171"/>
      <c r="E3561" s="171"/>
    </row>
    <row r="3562" spans="1:5" x14ac:dyDescent="0.25">
      <c r="A3562" s="172"/>
      <c r="B3562" s="172"/>
      <c r="C3562" s="172"/>
      <c r="D3562" s="171"/>
      <c r="E3562" s="171"/>
    </row>
    <row r="3563" spans="1:5" x14ac:dyDescent="0.25">
      <c r="A3563" s="172"/>
      <c r="B3563" s="172"/>
      <c r="C3563" s="172"/>
      <c r="D3563" s="171"/>
      <c r="E3563" s="171"/>
    </row>
    <row r="3564" spans="1:5" x14ac:dyDescent="0.25">
      <c r="A3564" s="172"/>
      <c r="B3564" s="172"/>
      <c r="C3564" s="172"/>
      <c r="D3564" s="171"/>
      <c r="E3564" s="171"/>
    </row>
    <row r="3565" spans="1:5" x14ac:dyDescent="0.25">
      <c r="A3565" s="172"/>
      <c r="B3565" s="172"/>
      <c r="C3565" s="172"/>
      <c r="D3565" s="171"/>
      <c r="E3565" s="171"/>
    </row>
    <row r="3566" spans="1:5" x14ac:dyDescent="0.25">
      <c r="A3566" s="172"/>
      <c r="B3566" s="172"/>
      <c r="C3566" s="172"/>
      <c r="D3566" s="171"/>
      <c r="E3566" s="171"/>
    </row>
    <row r="3567" spans="1:5" x14ac:dyDescent="0.25">
      <c r="A3567" s="172"/>
      <c r="B3567" s="172"/>
      <c r="C3567" s="172"/>
      <c r="D3567" s="171"/>
      <c r="E3567" s="171"/>
    </row>
    <row r="3568" spans="1:5" x14ac:dyDescent="0.25">
      <c r="A3568" s="172"/>
      <c r="B3568" s="172"/>
      <c r="C3568" s="172"/>
      <c r="D3568" s="171"/>
      <c r="E3568" s="171"/>
    </row>
    <row r="3569" spans="1:5" x14ac:dyDescent="0.25">
      <c r="A3569" s="172"/>
      <c r="B3569" s="172"/>
      <c r="C3569" s="172"/>
      <c r="D3569" s="171"/>
      <c r="E3569" s="171"/>
    </row>
    <row r="3570" spans="1:5" x14ac:dyDescent="0.25">
      <c r="A3570" s="172"/>
      <c r="B3570" s="172"/>
      <c r="C3570" s="172"/>
      <c r="D3570" s="171"/>
      <c r="E3570" s="171"/>
    </row>
    <row r="3571" spans="1:5" x14ac:dyDescent="0.25">
      <c r="A3571" s="172"/>
      <c r="B3571" s="172"/>
      <c r="C3571" s="172"/>
      <c r="D3571" s="171"/>
      <c r="E3571" s="171"/>
    </row>
    <row r="3572" spans="1:5" x14ac:dyDescent="0.25">
      <c r="A3572" s="172"/>
      <c r="B3572" s="172"/>
      <c r="C3572" s="172"/>
      <c r="D3572" s="171"/>
      <c r="E3572" s="171"/>
    </row>
    <row r="3573" spans="1:5" x14ac:dyDescent="0.25">
      <c r="A3573" s="172"/>
      <c r="B3573" s="172"/>
      <c r="C3573" s="172"/>
      <c r="D3573" s="171"/>
      <c r="E3573" s="171"/>
    </row>
    <row r="3574" spans="1:5" x14ac:dyDescent="0.25">
      <c r="A3574" s="172"/>
      <c r="B3574" s="172"/>
      <c r="C3574" s="172"/>
      <c r="D3574" s="171"/>
      <c r="E3574" s="171"/>
    </row>
    <row r="3575" spans="1:5" x14ac:dyDescent="0.25">
      <c r="A3575" s="172"/>
      <c r="B3575" s="172"/>
      <c r="C3575" s="172"/>
      <c r="D3575" s="171"/>
      <c r="E3575" s="171"/>
    </row>
    <row r="3576" spans="1:5" x14ac:dyDescent="0.25">
      <c r="A3576" s="172"/>
      <c r="B3576" s="172"/>
      <c r="C3576" s="172"/>
      <c r="D3576" s="171"/>
      <c r="E3576" s="171"/>
    </row>
    <row r="3577" spans="1:5" x14ac:dyDescent="0.25">
      <c r="A3577" s="172"/>
      <c r="B3577" s="172"/>
      <c r="C3577" s="172"/>
      <c r="D3577" s="171"/>
      <c r="E3577" s="171"/>
    </row>
    <row r="3578" spans="1:5" x14ac:dyDescent="0.25">
      <c r="A3578" s="172"/>
      <c r="B3578" s="172"/>
      <c r="C3578" s="172"/>
      <c r="D3578" s="171"/>
      <c r="E3578" s="171"/>
    </row>
    <row r="3579" spans="1:5" x14ac:dyDescent="0.25">
      <c r="A3579" s="172"/>
      <c r="B3579" s="172"/>
      <c r="C3579" s="172"/>
      <c r="D3579" s="171"/>
      <c r="E3579" s="171"/>
    </row>
    <row r="3580" spans="1:5" x14ac:dyDescent="0.25">
      <c r="A3580" s="172"/>
      <c r="B3580" s="172"/>
      <c r="C3580" s="172"/>
      <c r="D3580" s="171"/>
      <c r="E3580" s="171"/>
    </row>
    <row r="3581" spans="1:5" x14ac:dyDescent="0.25">
      <c r="A3581" s="172"/>
      <c r="B3581" s="172"/>
      <c r="C3581" s="172"/>
      <c r="D3581" s="171"/>
      <c r="E3581" s="171"/>
    </row>
    <row r="3582" spans="1:5" x14ac:dyDescent="0.25">
      <c r="A3582" s="172"/>
      <c r="B3582" s="172"/>
      <c r="C3582" s="172"/>
      <c r="D3582" s="171"/>
      <c r="E3582" s="171"/>
    </row>
    <row r="3583" spans="1:5" x14ac:dyDescent="0.25">
      <c r="A3583" s="172"/>
      <c r="B3583" s="172"/>
      <c r="C3583" s="172"/>
      <c r="D3583" s="171"/>
      <c r="E3583" s="171"/>
    </row>
    <row r="3584" spans="1:5" x14ac:dyDescent="0.25">
      <c r="A3584" s="172"/>
      <c r="B3584" s="172"/>
      <c r="C3584" s="172"/>
      <c r="D3584" s="171"/>
      <c r="E3584" s="171"/>
    </row>
    <row r="3585" spans="1:5" x14ac:dyDescent="0.25">
      <c r="A3585" s="172"/>
      <c r="B3585" s="172"/>
      <c r="C3585" s="172"/>
      <c r="D3585" s="171"/>
      <c r="E3585" s="171"/>
    </row>
    <row r="3586" spans="1:5" x14ac:dyDescent="0.25">
      <c r="A3586" s="172"/>
      <c r="B3586" s="172"/>
      <c r="C3586" s="172"/>
      <c r="D3586" s="171"/>
      <c r="E3586" s="171"/>
    </row>
    <row r="3587" spans="1:5" x14ac:dyDescent="0.25">
      <c r="A3587" s="172"/>
      <c r="B3587" s="172"/>
      <c r="C3587" s="172"/>
      <c r="D3587" s="171"/>
      <c r="E3587" s="171"/>
    </row>
    <row r="3588" spans="1:5" x14ac:dyDescent="0.25">
      <c r="A3588" s="172"/>
      <c r="B3588" s="172"/>
      <c r="C3588" s="172"/>
      <c r="D3588" s="171"/>
      <c r="E3588" s="171"/>
    </row>
    <row r="3589" spans="1:5" x14ac:dyDescent="0.25">
      <c r="A3589" s="172"/>
      <c r="B3589" s="172"/>
      <c r="C3589" s="172"/>
      <c r="D3589" s="171"/>
      <c r="E3589" s="171"/>
    </row>
    <row r="3590" spans="1:5" x14ac:dyDescent="0.25">
      <c r="A3590" s="172"/>
      <c r="B3590" s="172"/>
      <c r="C3590" s="172"/>
      <c r="D3590" s="171"/>
      <c r="E3590" s="171"/>
    </row>
    <row r="3591" spans="1:5" x14ac:dyDescent="0.25">
      <c r="A3591" s="172"/>
      <c r="B3591" s="172"/>
      <c r="C3591" s="172"/>
      <c r="D3591" s="171"/>
      <c r="E3591" s="171"/>
    </row>
    <row r="3592" spans="1:5" x14ac:dyDescent="0.25">
      <c r="A3592" s="172"/>
      <c r="B3592" s="172"/>
      <c r="C3592" s="172"/>
      <c r="D3592" s="171"/>
      <c r="E3592" s="171"/>
    </row>
    <row r="3593" spans="1:5" x14ac:dyDescent="0.25">
      <c r="A3593" s="172"/>
      <c r="B3593" s="172"/>
      <c r="C3593" s="172"/>
      <c r="D3593" s="171"/>
      <c r="E3593" s="171"/>
    </row>
    <row r="3594" spans="1:5" x14ac:dyDescent="0.25">
      <c r="A3594" s="172"/>
      <c r="B3594" s="172"/>
      <c r="C3594" s="172"/>
      <c r="D3594" s="171"/>
      <c r="E3594" s="171"/>
    </row>
    <row r="3595" spans="1:5" x14ac:dyDescent="0.25">
      <c r="A3595" s="172"/>
      <c r="B3595" s="172"/>
      <c r="C3595" s="172"/>
      <c r="D3595" s="171"/>
      <c r="E3595" s="171"/>
    </row>
    <row r="3596" spans="1:5" x14ac:dyDescent="0.25">
      <c r="A3596" s="172"/>
      <c r="B3596" s="172"/>
      <c r="C3596" s="172"/>
      <c r="D3596" s="171"/>
      <c r="E3596" s="171"/>
    </row>
    <row r="3597" spans="1:5" x14ac:dyDescent="0.25">
      <c r="A3597" s="172"/>
      <c r="B3597" s="172"/>
      <c r="C3597" s="172"/>
      <c r="D3597" s="171"/>
      <c r="E3597" s="171"/>
    </row>
    <row r="3598" spans="1:5" x14ac:dyDescent="0.25">
      <c r="A3598" s="172"/>
      <c r="B3598" s="172"/>
      <c r="C3598" s="172"/>
      <c r="D3598" s="171"/>
      <c r="E3598" s="171"/>
    </row>
    <row r="3599" spans="1:5" x14ac:dyDescent="0.25">
      <c r="A3599" s="172"/>
      <c r="B3599" s="172"/>
      <c r="C3599" s="172"/>
      <c r="D3599" s="171"/>
      <c r="E3599" s="171"/>
    </row>
    <row r="3600" spans="1:5" x14ac:dyDescent="0.25">
      <c r="A3600" s="172"/>
      <c r="B3600" s="172"/>
      <c r="C3600" s="172"/>
      <c r="D3600" s="171"/>
      <c r="E3600" s="171"/>
    </row>
    <row r="3601" spans="1:5" x14ac:dyDescent="0.25">
      <c r="A3601" s="172"/>
      <c r="B3601" s="172"/>
      <c r="C3601" s="172"/>
      <c r="D3601" s="171"/>
      <c r="E3601" s="171"/>
    </row>
    <row r="3602" spans="1:5" x14ac:dyDescent="0.25">
      <c r="A3602" s="172"/>
      <c r="B3602" s="172"/>
      <c r="C3602" s="172"/>
      <c r="D3602" s="171"/>
      <c r="E3602" s="171"/>
    </row>
    <row r="3603" spans="1:5" x14ac:dyDescent="0.25">
      <c r="A3603" s="172"/>
      <c r="B3603" s="172"/>
      <c r="C3603" s="172"/>
      <c r="D3603" s="171"/>
      <c r="E3603" s="171"/>
    </row>
    <row r="3604" spans="1:5" x14ac:dyDescent="0.25">
      <c r="A3604" s="172"/>
      <c r="B3604" s="172"/>
      <c r="C3604" s="172"/>
      <c r="D3604" s="171"/>
      <c r="E3604" s="171"/>
    </row>
    <row r="3605" spans="1:5" x14ac:dyDescent="0.25">
      <c r="A3605" s="172"/>
      <c r="B3605" s="172"/>
      <c r="C3605" s="172"/>
      <c r="D3605" s="171"/>
      <c r="E3605" s="171"/>
    </row>
    <row r="3606" spans="1:5" x14ac:dyDescent="0.25">
      <c r="A3606" s="172"/>
      <c r="B3606" s="172"/>
      <c r="C3606" s="172"/>
      <c r="D3606" s="171"/>
      <c r="E3606" s="171"/>
    </row>
    <row r="3607" spans="1:5" x14ac:dyDescent="0.25">
      <c r="A3607" s="172"/>
      <c r="B3607" s="172"/>
      <c r="C3607" s="172"/>
      <c r="D3607" s="171"/>
      <c r="E3607" s="171"/>
    </row>
    <row r="3608" spans="1:5" x14ac:dyDescent="0.25">
      <c r="A3608" s="172"/>
      <c r="B3608" s="172"/>
      <c r="C3608" s="172"/>
      <c r="D3608" s="171"/>
      <c r="E3608" s="171"/>
    </row>
    <row r="3609" spans="1:5" x14ac:dyDescent="0.25">
      <c r="A3609" s="172"/>
      <c r="B3609" s="172"/>
      <c r="C3609" s="172"/>
      <c r="D3609" s="171"/>
      <c r="E3609" s="171"/>
    </row>
    <row r="3610" spans="1:5" x14ac:dyDescent="0.25">
      <c r="A3610" s="172"/>
      <c r="B3610" s="172"/>
      <c r="C3610" s="172"/>
      <c r="D3610" s="171"/>
      <c r="E3610" s="171"/>
    </row>
    <row r="3611" spans="1:5" x14ac:dyDescent="0.25">
      <c r="A3611" s="172"/>
      <c r="B3611" s="172"/>
      <c r="C3611" s="172"/>
      <c r="D3611" s="171"/>
      <c r="E3611" s="171"/>
    </row>
    <row r="3612" spans="1:5" x14ac:dyDescent="0.25">
      <c r="A3612" s="172"/>
      <c r="B3612" s="172"/>
      <c r="C3612" s="172"/>
      <c r="D3612" s="171"/>
      <c r="E3612" s="171"/>
    </row>
    <row r="3613" spans="1:5" x14ac:dyDescent="0.25">
      <c r="A3613" s="172"/>
      <c r="B3613" s="172"/>
      <c r="C3613" s="172"/>
      <c r="D3613" s="171"/>
      <c r="E3613" s="171"/>
    </row>
    <row r="3614" spans="1:5" x14ac:dyDescent="0.25">
      <c r="A3614" s="172"/>
      <c r="B3614" s="172"/>
      <c r="C3614" s="172"/>
      <c r="D3614" s="171"/>
      <c r="E3614" s="171"/>
    </row>
    <row r="3615" spans="1:5" x14ac:dyDescent="0.25">
      <c r="A3615" s="172"/>
      <c r="B3615" s="172"/>
      <c r="C3615" s="172"/>
      <c r="D3615" s="171"/>
      <c r="E3615" s="171"/>
    </row>
    <row r="3616" spans="1:5" x14ac:dyDescent="0.25">
      <c r="A3616" s="172"/>
      <c r="B3616" s="172"/>
      <c r="C3616" s="172"/>
      <c r="D3616" s="171"/>
      <c r="E3616" s="171"/>
    </row>
    <row r="3617" spans="1:5" x14ac:dyDescent="0.25">
      <c r="A3617" s="172"/>
      <c r="B3617" s="172"/>
      <c r="C3617" s="172"/>
      <c r="D3617" s="171"/>
      <c r="E3617" s="171"/>
    </row>
    <row r="3618" spans="1:5" x14ac:dyDescent="0.25">
      <c r="A3618" s="172"/>
      <c r="B3618" s="172"/>
      <c r="C3618" s="172"/>
      <c r="D3618" s="171"/>
      <c r="E3618" s="171"/>
    </row>
    <row r="3619" spans="1:5" x14ac:dyDescent="0.25">
      <c r="A3619" s="172"/>
      <c r="B3619" s="172"/>
      <c r="C3619" s="172"/>
      <c r="D3619" s="171"/>
      <c r="E3619" s="171"/>
    </row>
    <row r="3620" spans="1:5" x14ac:dyDescent="0.25">
      <c r="A3620" s="172"/>
      <c r="B3620" s="172"/>
      <c r="C3620" s="172"/>
      <c r="D3620" s="171"/>
      <c r="E3620" s="171"/>
    </row>
    <row r="3621" spans="1:5" x14ac:dyDescent="0.25">
      <c r="A3621" s="172"/>
      <c r="B3621" s="172"/>
      <c r="C3621" s="172"/>
      <c r="D3621" s="171"/>
      <c r="E3621" s="171"/>
    </row>
    <row r="3622" spans="1:5" x14ac:dyDescent="0.25">
      <c r="A3622" s="172"/>
      <c r="B3622" s="172"/>
      <c r="C3622" s="172"/>
      <c r="D3622" s="171"/>
      <c r="E3622" s="171"/>
    </row>
    <row r="3623" spans="1:5" x14ac:dyDescent="0.25">
      <c r="A3623" s="172"/>
      <c r="B3623" s="172"/>
      <c r="C3623" s="172"/>
      <c r="D3623" s="171"/>
      <c r="E3623" s="171"/>
    </row>
    <row r="3624" spans="1:5" x14ac:dyDescent="0.25">
      <c r="A3624" s="172"/>
      <c r="B3624" s="172"/>
      <c r="C3624" s="172"/>
      <c r="D3624" s="171"/>
      <c r="E3624" s="171"/>
    </row>
    <row r="3625" spans="1:5" x14ac:dyDescent="0.25">
      <c r="A3625" s="172"/>
      <c r="B3625" s="172"/>
      <c r="C3625" s="172"/>
      <c r="D3625" s="171"/>
      <c r="E3625" s="171"/>
    </row>
    <row r="3626" spans="1:5" x14ac:dyDescent="0.25">
      <c r="A3626" s="172"/>
      <c r="B3626" s="172"/>
      <c r="C3626" s="172"/>
      <c r="D3626" s="171"/>
      <c r="E3626" s="171"/>
    </row>
    <row r="3627" spans="1:5" x14ac:dyDescent="0.25">
      <c r="A3627" s="172"/>
      <c r="B3627" s="172"/>
      <c r="C3627" s="172"/>
      <c r="D3627" s="171"/>
      <c r="E3627" s="171"/>
    </row>
    <row r="3628" spans="1:5" x14ac:dyDescent="0.25">
      <c r="A3628" s="172"/>
      <c r="B3628" s="172"/>
      <c r="C3628" s="172"/>
      <c r="D3628" s="171"/>
      <c r="E3628" s="171"/>
    </row>
    <row r="3629" spans="1:5" x14ac:dyDescent="0.25">
      <c r="A3629" s="172"/>
      <c r="B3629" s="172"/>
      <c r="C3629" s="172"/>
      <c r="D3629" s="171"/>
      <c r="E3629" s="171"/>
    </row>
    <row r="3630" spans="1:5" x14ac:dyDescent="0.25">
      <c r="A3630" s="172"/>
      <c r="B3630" s="172"/>
      <c r="C3630" s="172"/>
      <c r="D3630" s="171"/>
      <c r="E3630" s="171"/>
    </row>
    <row r="3631" spans="1:5" x14ac:dyDescent="0.25">
      <c r="A3631" s="172"/>
      <c r="B3631" s="172"/>
      <c r="C3631" s="172"/>
      <c r="D3631" s="171"/>
      <c r="E3631" s="171"/>
    </row>
    <row r="3632" spans="1:5" x14ac:dyDescent="0.25">
      <c r="A3632" s="172"/>
      <c r="B3632" s="172"/>
      <c r="C3632" s="172"/>
      <c r="D3632" s="171"/>
      <c r="E3632" s="171"/>
    </row>
    <row r="3633" spans="1:5" x14ac:dyDescent="0.25">
      <c r="A3633" s="172"/>
      <c r="B3633" s="172"/>
      <c r="C3633" s="172"/>
      <c r="D3633" s="171"/>
      <c r="E3633" s="171"/>
    </row>
    <row r="3634" spans="1:5" x14ac:dyDescent="0.25">
      <c r="A3634" s="172"/>
      <c r="B3634" s="172"/>
      <c r="C3634" s="172"/>
      <c r="D3634" s="171"/>
      <c r="E3634" s="171"/>
    </row>
    <row r="3635" spans="1:5" x14ac:dyDescent="0.25">
      <c r="A3635" s="172"/>
      <c r="B3635" s="172"/>
      <c r="C3635" s="172"/>
      <c r="D3635" s="171"/>
      <c r="E3635" s="171"/>
    </row>
    <row r="3636" spans="1:5" x14ac:dyDescent="0.25">
      <c r="A3636" s="172"/>
      <c r="B3636" s="172"/>
      <c r="C3636" s="172"/>
      <c r="D3636" s="171"/>
      <c r="E3636" s="171"/>
    </row>
    <row r="3637" spans="1:5" x14ac:dyDescent="0.25">
      <c r="A3637" s="172"/>
      <c r="B3637" s="172"/>
      <c r="C3637" s="172"/>
      <c r="D3637" s="171"/>
      <c r="E3637" s="171"/>
    </row>
    <row r="3638" spans="1:5" x14ac:dyDescent="0.25">
      <c r="A3638" s="172"/>
      <c r="B3638" s="172"/>
      <c r="C3638" s="172"/>
      <c r="D3638" s="171"/>
      <c r="E3638" s="171"/>
    </row>
    <row r="3639" spans="1:5" x14ac:dyDescent="0.25">
      <c r="A3639" s="172"/>
      <c r="B3639" s="172"/>
      <c r="C3639" s="172"/>
      <c r="D3639" s="171"/>
      <c r="E3639" s="171"/>
    </row>
    <row r="3640" spans="1:5" x14ac:dyDescent="0.25">
      <c r="A3640" s="172"/>
      <c r="B3640" s="172"/>
      <c r="C3640" s="172"/>
      <c r="D3640" s="171"/>
      <c r="E3640" s="171"/>
    </row>
    <row r="3641" spans="1:5" x14ac:dyDescent="0.25">
      <c r="A3641" s="172"/>
      <c r="B3641" s="172"/>
      <c r="C3641" s="172"/>
      <c r="D3641" s="171"/>
      <c r="E3641" s="171"/>
    </row>
    <row r="3642" spans="1:5" x14ac:dyDescent="0.25">
      <c r="A3642" s="172"/>
      <c r="B3642" s="172"/>
      <c r="C3642" s="172"/>
      <c r="D3642" s="171"/>
      <c r="E3642" s="171"/>
    </row>
    <row r="3643" spans="1:5" x14ac:dyDescent="0.25">
      <c r="A3643" s="172"/>
      <c r="B3643" s="172"/>
      <c r="C3643" s="172"/>
      <c r="D3643" s="171"/>
      <c r="E3643" s="171"/>
    </row>
    <row r="3644" spans="1:5" x14ac:dyDescent="0.25">
      <c r="A3644" s="172"/>
      <c r="B3644" s="172"/>
      <c r="C3644" s="172"/>
      <c r="D3644" s="171"/>
      <c r="E3644" s="171"/>
    </row>
    <row r="3645" spans="1:5" x14ac:dyDescent="0.25">
      <c r="A3645" s="172"/>
      <c r="B3645" s="172"/>
      <c r="C3645" s="172"/>
      <c r="D3645" s="171"/>
      <c r="E3645" s="171"/>
    </row>
    <row r="3646" spans="1:5" x14ac:dyDescent="0.25">
      <c r="A3646" s="172"/>
      <c r="B3646" s="172"/>
      <c r="C3646" s="172"/>
      <c r="D3646" s="171"/>
      <c r="E3646" s="171"/>
    </row>
    <row r="3647" spans="1:5" x14ac:dyDescent="0.25">
      <c r="A3647" s="172"/>
      <c r="B3647" s="172"/>
      <c r="C3647" s="172"/>
      <c r="D3647" s="171"/>
      <c r="E3647" s="171"/>
    </row>
    <row r="3648" spans="1:5" x14ac:dyDescent="0.25">
      <c r="A3648" s="172"/>
      <c r="B3648" s="172"/>
      <c r="C3648" s="172"/>
      <c r="D3648" s="171"/>
      <c r="E3648" s="171"/>
    </row>
    <row r="3649" spans="1:5" x14ac:dyDescent="0.25">
      <c r="A3649" s="172"/>
      <c r="B3649" s="172"/>
      <c r="C3649" s="172"/>
      <c r="D3649" s="171"/>
      <c r="E3649" s="171"/>
    </row>
    <row r="3650" spans="1:5" x14ac:dyDescent="0.25">
      <c r="A3650" s="172"/>
      <c r="B3650" s="172"/>
      <c r="C3650" s="172"/>
      <c r="D3650" s="171"/>
      <c r="E3650" s="171"/>
    </row>
    <row r="3651" spans="1:5" x14ac:dyDescent="0.25">
      <c r="A3651" s="172"/>
      <c r="B3651" s="172"/>
      <c r="C3651" s="172"/>
      <c r="D3651" s="171"/>
      <c r="E3651" s="171"/>
    </row>
    <row r="3652" spans="1:5" x14ac:dyDescent="0.25">
      <c r="A3652" s="172"/>
      <c r="B3652" s="172"/>
      <c r="C3652" s="172"/>
      <c r="D3652" s="171"/>
      <c r="E3652" s="171"/>
    </row>
    <row r="3653" spans="1:5" x14ac:dyDescent="0.25">
      <c r="A3653" s="172"/>
      <c r="B3653" s="172"/>
      <c r="C3653" s="172"/>
      <c r="D3653" s="171"/>
      <c r="E3653" s="171"/>
    </row>
    <row r="3654" spans="1:5" x14ac:dyDescent="0.25">
      <c r="A3654" s="172"/>
      <c r="B3654" s="172"/>
      <c r="C3654" s="172"/>
      <c r="D3654" s="171"/>
      <c r="E3654" s="171"/>
    </row>
    <row r="3655" spans="1:5" x14ac:dyDescent="0.25">
      <c r="A3655" s="172"/>
      <c r="B3655" s="172"/>
      <c r="C3655" s="172"/>
      <c r="D3655" s="171"/>
      <c r="E3655" s="171"/>
    </row>
    <row r="3656" spans="1:5" x14ac:dyDescent="0.25">
      <c r="A3656" s="172"/>
      <c r="B3656" s="172"/>
      <c r="C3656" s="172"/>
      <c r="D3656" s="171"/>
      <c r="E3656" s="171"/>
    </row>
    <row r="3657" spans="1:5" x14ac:dyDescent="0.25">
      <c r="A3657" s="172"/>
      <c r="B3657" s="172"/>
      <c r="C3657" s="172"/>
      <c r="D3657" s="171"/>
      <c r="E3657" s="171"/>
    </row>
    <row r="3658" spans="1:5" x14ac:dyDescent="0.25">
      <c r="A3658" s="172"/>
      <c r="B3658" s="172"/>
      <c r="C3658" s="172"/>
      <c r="D3658" s="171"/>
      <c r="E3658" s="171"/>
    </row>
    <row r="3659" spans="1:5" x14ac:dyDescent="0.25">
      <c r="A3659" s="172"/>
      <c r="B3659" s="172"/>
      <c r="C3659" s="172"/>
      <c r="D3659" s="171"/>
      <c r="E3659" s="171"/>
    </row>
    <row r="3660" spans="1:5" x14ac:dyDescent="0.25">
      <c r="A3660" s="172"/>
      <c r="B3660" s="172"/>
      <c r="C3660" s="172"/>
      <c r="D3660" s="171"/>
      <c r="E3660" s="171"/>
    </row>
    <row r="3661" spans="1:5" x14ac:dyDescent="0.25">
      <c r="A3661" s="172"/>
      <c r="B3661" s="172"/>
      <c r="C3661" s="172"/>
      <c r="D3661" s="171"/>
      <c r="E3661" s="171"/>
    </row>
    <row r="3662" spans="1:5" x14ac:dyDescent="0.25">
      <c r="A3662" s="172"/>
      <c r="B3662" s="172"/>
      <c r="C3662" s="172"/>
      <c r="D3662" s="171"/>
      <c r="E3662" s="171"/>
    </row>
    <row r="3663" spans="1:5" x14ac:dyDescent="0.25">
      <c r="A3663" s="172"/>
      <c r="B3663" s="172"/>
      <c r="C3663" s="172"/>
      <c r="D3663" s="171"/>
      <c r="E3663" s="171"/>
    </row>
    <row r="3664" spans="1:5" x14ac:dyDescent="0.25">
      <c r="A3664" s="172"/>
      <c r="B3664" s="172"/>
      <c r="C3664" s="172"/>
      <c r="D3664" s="171"/>
      <c r="E3664" s="171"/>
    </row>
    <row r="3665" spans="1:5" x14ac:dyDescent="0.25">
      <c r="A3665" s="172"/>
      <c r="B3665" s="172"/>
      <c r="C3665" s="172"/>
      <c r="D3665" s="171"/>
      <c r="E3665" s="171"/>
    </row>
    <row r="3666" spans="1:5" x14ac:dyDescent="0.25">
      <c r="A3666" s="172"/>
      <c r="B3666" s="172"/>
      <c r="C3666" s="172"/>
      <c r="D3666" s="171"/>
      <c r="E3666" s="171"/>
    </row>
    <row r="3667" spans="1:5" x14ac:dyDescent="0.25">
      <c r="A3667" s="172"/>
      <c r="B3667" s="172"/>
      <c r="C3667" s="172"/>
      <c r="D3667" s="171"/>
      <c r="E3667" s="171"/>
    </row>
    <row r="3668" spans="1:5" x14ac:dyDescent="0.25">
      <c r="A3668" s="172"/>
      <c r="B3668" s="172"/>
      <c r="C3668" s="172"/>
      <c r="D3668" s="171"/>
      <c r="E3668" s="171"/>
    </row>
    <row r="3669" spans="1:5" x14ac:dyDescent="0.25">
      <c r="A3669" s="172"/>
      <c r="B3669" s="172"/>
      <c r="C3669" s="172"/>
      <c r="D3669" s="171"/>
      <c r="E3669" s="171"/>
    </row>
    <row r="3670" spans="1:5" x14ac:dyDescent="0.25">
      <c r="A3670" s="172"/>
      <c r="B3670" s="172"/>
      <c r="C3670" s="172"/>
      <c r="D3670" s="171"/>
      <c r="E3670" s="171"/>
    </row>
    <row r="3671" spans="1:5" x14ac:dyDescent="0.25">
      <c r="A3671" s="172"/>
      <c r="B3671" s="172"/>
      <c r="C3671" s="172"/>
      <c r="D3671" s="171"/>
      <c r="E3671" s="171"/>
    </row>
    <row r="3672" spans="1:5" x14ac:dyDescent="0.25">
      <c r="A3672" s="172"/>
      <c r="B3672" s="172"/>
      <c r="C3672" s="172"/>
      <c r="D3672" s="171"/>
      <c r="E3672" s="171"/>
    </row>
    <row r="3673" spans="1:5" x14ac:dyDescent="0.25">
      <c r="A3673" s="172"/>
      <c r="B3673" s="172"/>
      <c r="C3673" s="172"/>
      <c r="D3673" s="171"/>
      <c r="E3673" s="171"/>
    </row>
    <row r="3674" spans="1:5" x14ac:dyDescent="0.25">
      <c r="A3674" s="172"/>
      <c r="B3674" s="172"/>
      <c r="C3674" s="172"/>
      <c r="D3674" s="171"/>
      <c r="E3674" s="171"/>
    </row>
    <row r="3675" spans="1:5" x14ac:dyDescent="0.25">
      <c r="A3675" s="172"/>
      <c r="B3675" s="172"/>
      <c r="C3675" s="172"/>
      <c r="D3675" s="171"/>
      <c r="E3675" s="171"/>
    </row>
    <row r="3676" spans="1:5" x14ac:dyDescent="0.25">
      <c r="A3676" s="172"/>
      <c r="B3676" s="172"/>
      <c r="C3676" s="172"/>
      <c r="D3676" s="171"/>
      <c r="E3676" s="171"/>
    </row>
    <row r="3677" spans="1:5" x14ac:dyDescent="0.25">
      <c r="A3677" s="172"/>
      <c r="B3677" s="172"/>
      <c r="C3677" s="172"/>
      <c r="D3677" s="171"/>
      <c r="E3677" s="171"/>
    </row>
    <row r="3678" spans="1:5" x14ac:dyDescent="0.25">
      <c r="A3678" s="172"/>
      <c r="B3678" s="172"/>
      <c r="C3678" s="172"/>
      <c r="D3678" s="171"/>
      <c r="E3678" s="171"/>
    </row>
    <row r="3679" spans="1:5" x14ac:dyDescent="0.25">
      <c r="A3679" s="172"/>
      <c r="B3679" s="172"/>
      <c r="C3679" s="172"/>
      <c r="D3679" s="171"/>
      <c r="E3679" s="171"/>
    </row>
    <row r="3680" spans="1:5" x14ac:dyDescent="0.25">
      <c r="A3680" s="172"/>
      <c r="B3680" s="172"/>
      <c r="C3680" s="172"/>
      <c r="D3680" s="171"/>
      <c r="E3680" s="171"/>
    </row>
    <row r="3681" spans="1:5" x14ac:dyDescent="0.25">
      <c r="A3681" s="172"/>
      <c r="B3681" s="172"/>
      <c r="C3681" s="172"/>
      <c r="D3681" s="171"/>
      <c r="E3681" s="171"/>
    </row>
    <row r="3682" spans="1:5" x14ac:dyDescent="0.25">
      <c r="A3682" s="172"/>
      <c r="B3682" s="172"/>
      <c r="C3682" s="172"/>
      <c r="D3682" s="171"/>
      <c r="E3682" s="171"/>
    </row>
    <row r="3683" spans="1:5" x14ac:dyDescent="0.25">
      <c r="A3683" s="172"/>
      <c r="B3683" s="172"/>
      <c r="C3683" s="172"/>
      <c r="D3683" s="171"/>
      <c r="E3683" s="171"/>
    </row>
    <row r="3684" spans="1:5" x14ac:dyDescent="0.25">
      <c r="A3684" s="172"/>
      <c r="B3684" s="172"/>
      <c r="C3684" s="172"/>
      <c r="D3684" s="171"/>
      <c r="E3684" s="171"/>
    </row>
    <row r="3685" spans="1:5" x14ac:dyDescent="0.25">
      <c r="A3685" s="172"/>
      <c r="B3685" s="172"/>
      <c r="C3685" s="172"/>
      <c r="D3685" s="171"/>
      <c r="E3685" s="171"/>
    </row>
    <row r="3686" spans="1:5" x14ac:dyDescent="0.25">
      <c r="A3686" s="172"/>
      <c r="B3686" s="172"/>
      <c r="C3686" s="172"/>
      <c r="D3686" s="171"/>
      <c r="E3686" s="171"/>
    </row>
    <row r="3687" spans="1:5" x14ac:dyDescent="0.25">
      <c r="A3687" s="172"/>
      <c r="B3687" s="172"/>
      <c r="C3687" s="172"/>
      <c r="D3687" s="171"/>
      <c r="E3687" s="171"/>
    </row>
    <row r="3688" spans="1:5" x14ac:dyDescent="0.25">
      <c r="A3688" s="172"/>
      <c r="B3688" s="172"/>
      <c r="C3688" s="172"/>
      <c r="D3688" s="171"/>
      <c r="E3688" s="171"/>
    </row>
    <row r="3689" spans="1:5" x14ac:dyDescent="0.25">
      <c r="A3689" s="172"/>
      <c r="B3689" s="172"/>
      <c r="C3689" s="172"/>
      <c r="D3689" s="171"/>
      <c r="E3689" s="171"/>
    </row>
    <row r="3690" spans="1:5" x14ac:dyDescent="0.25">
      <c r="A3690" s="172"/>
      <c r="B3690" s="172"/>
      <c r="C3690" s="172"/>
      <c r="D3690" s="171"/>
      <c r="E3690" s="171"/>
    </row>
    <row r="3691" spans="1:5" x14ac:dyDescent="0.25">
      <c r="A3691" s="172"/>
      <c r="B3691" s="172"/>
      <c r="C3691" s="172"/>
      <c r="D3691" s="171"/>
      <c r="E3691" s="171"/>
    </row>
    <row r="3692" spans="1:5" x14ac:dyDescent="0.25">
      <c r="A3692" s="172"/>
      <c r="B3692" s="172"/>
      <c r="C3692" s="172"/>
      <c r="D3692" s="171"/>
      <c r="E3692" s="171"/>
    </row>
    <row r="3693" spans="1:5" x14ac:dyDescent="0.25">
      <c r="A3693" s="172"/>
      <c r="B3693" s="172"/>
      <c r="C3693" s="172"/>
      <c r="D3693" s="171"/>
      <c r="E3693" s="171"/>
    </row>
    <row r="3694" spans="1:5" x14ac:dyDescent="0.25">
      <c r="A3694" s="172"/>
      <c r="B3694" s="172"/>
      <c r="C3694" s="172"/>
      <c r="D3694" s="171"/>
      <c r="E3694" s="171"/>
    </row>
    <row r="3695" spans="1:5" x14ac:dyDescent="0.25">
      <c r="A3695" s="172"/>
      <c r="B3695" s="172"/>
      <c r="C3695" s="172"/>
      <c r="D3695" s="171"/>
      <c r="E3695" s="171"/>
    </row>
    <row r="3696" spans="1:5" x14ac:dyDescent="0.25">
      <c r="A3696" s="172"/>
      <c r="B3696" s="172"/>
      <c r="C3696" s="172"/>
      <c r="D3696" s="171"/>
      <c r="E3696" s="171"/>
    </row>
    <row r="3697" spans="1:5" x14ac:dyDescent="0.25">
      <c r="A3697" s="172"/>
      <c r="B3697" s="172"/>
      <c r="C3697" s="172"/>
      <c r="D3697" s="171"/>
      <c r="E3697" s="171"/>
    </row>
    <row r="3698" spans="1:5" x14ac:dyDescent="0.25">
      <c r="A3698" s="172"/>
      <c r="B3698" s="172"/>
      <c r="C3698" s="172"/>
      <c r="D3698" s="171"/>
      <c r="E3698" s="171"/>
    </row>
    <row r="3699" spans="1:5" x14ac:dyDescent="0.25">
      <c r="A3699" s="172"/>
      <c r="B3699" s="172"/>
      <c r="C3699" s="172"/>
      <c r="D3699" s="171"/>
      <c r="E3699" s="171"/>
    </row>
    <row r="3700" spans="1:5" x14ac:dyDescent="0.25">
      <c r="A3700" s="172"/>
      <c r="B3700" s="172"/>
      <c r="C3700" s="172"/>
      <c r="D3700" s="171"/>
      <c r="E3700" s="171"/>
    </row>
    <row r="3701" spans="1:5" x14ac:dyDescent="0.25">
      <c r="A3701" s="172"/>
      <c r="B3701" s="172"/>
      <c r="C3701" s="172"/>
      <c r="D3701" s="171"/>
      <c r="E3701" s="171"/>
    </row>
    <row r="3702" spans="1:5" x14ac:dyDescent="0.25">
      <c r="A3702" s="172"/>
      <c r="B3702" s="172"/>
      <c r="C3702" s="172"/>
      <c r="D3702" s="171"/>
      <c r="E3702" s="171"/>
    </row>
    <row r="3703" spans="1:5" x14ac:dyDescent="0.25">
      <c r="A3703" s="172"/>
      <c r="B3703" s="172"/>
      <c r="C3703" s="172"/>
      <c r="D3703" s="171"/>
      <c r="E3703" s="171"/>
    </row>
    <row r="3704" spans="1:5" x14ac:dyDescent="0.25">
      <c r="A3704" s="172"/>
      <c r="B3704" s="172"/>
      <c r="C3704" s="172"/>
      <c r="D3704" s="171"/>
      <c r="E3704" s="171"/>
    </row>
    <row r="3705" spans="1:5" x14ac:dyDescent="0.25">
      <c r="A3705" s="172"/>
      <c r="B3705" s="172"/>
      <c r="C3705" s="172"/>
      <c r="D3705" s="171"/>
      <c r="E3705" s="171"/>
    </row>
    <row r="3706" spans="1:5" x14ac:dyDescent="0.25">
      <c r="A3706" s="172"/>
      <c r="B3706" s="172"/>
      <c r="C3706" s="172"/>
      <c r="D3706" s="171"/>
      <c r="E3706" s="171"/>
    </row>
    <row r="3707" spans="1:5" x14ac:dyDescent="0.25">
      <c r="A3707" s="172"/>
      <c r="B3707" s="172"/>
      <c r="C3707" s="172"/>
      <c r="D3707" s="171"/>
      <c r="E3707" s="171"/>
    </row>
    <row r="3708" spans="1:5" x14ac:dyDescent="0.25">
      <c r="A3708" s="172"/>
      <c r="B3708" s="172"/>
      <c r="C3708" s="172"/>
      <c r="D3708" s="171"/>
      <c r="E3708" s="171"/>
    </row>
    <row r="3709" spans="1:5" x14ac:dyDescent="0.25">
      <c r="A3709" s="172"/>
      <c r="B3709" s="172"/>
      <c r="C3709" s="172"/>
      <c r="D3709" s="171"/>
      <c r="E3709" s="171"/>
    </row>
    <row r="3710" spans="1:5" x14ac:dyDescent="0.25">
      <c r="A3710" s="172"/>
      <c r="B3710" s="172"/>
      <c r="C3710" s="172"/>
      <c r="D3710" s="171"/>
      <c r="E3710" s="171"/>
    </row>
    <row r="3711" spans="1:5" x14ac:dyDescent="0.25">
      <c r="A3711" s="172"/>
      <c r="B3711" s="172"/>
      <c r="C3711" s="172"/>
      <c r="D3711" s="171"/>
      <c r="E3711" s="171"/>
    </row>
    <row r="3712" spans="1:5" x14ac:dyDescent="0.25">
      <c r="A3712" s="172"/>
      <c r="B3712" s="172"/>
      <c r="C3712" s="172"/>
      <c r="D3712" s="171"/>
      <c r="E3712" s="171"/>
    </row>
    <row r="3713" spans="1:5" x14ac:dyDescent="0.25">
      <c r="A3713" s="172"/>
      <c r="B3713" s="172"/>
      <c r="C3713" s="172"/>
      <c r="D3713" s="171"/>
      <c r="E3713" s="171"/>
    </row>
    <row r="3714" spans="1:5" x14ac:dyDescent="0.25">
      <c r="A3714" s="172"/>
      <c r="B3714" s="172"/>
      <c r="C3714" s="172"/>
      <c r="D3714" s="171"/>
      <c r="E3714" s="171"/>
    </row>
    <row r="3715" spans="1:5" x14ac:dyDescent="0.25">
      <c r="A3715" s="172"/>
      <c r="B3715" s="172"/>
      <c r="C3715" s="172"/>
      <c r="D3715" s="171"/>
      <c r="E3715" s="171"/>
    </row>
    <row r="3716" spans="1:5" x14ac:dyDescent="0.25">
      <c r="A3716" s="172"/>
      <c r="B3716" s="172"/>
      <c r="C3716" s="172"/>
      <c r="D3716" s="171"/>
      <c r="E3716" s="171"/>
    </row>
    <row r="3717" spans="1:5" x14ac:dyDescent="0.25">
      <c r="A3717" s="172"/>
      <c r="B3717" s="172"/>
      <c r="C3717" s="172"/>
      <c r="D3717" s="171"/>
      <c r="E3717" s="171"/>
    </row>
    <row r="3718" spans="1:5" x14ac:dyDescent="0.25">
      <c r="A3718" s="172"/>
      <c r="B3718" s="172"/>
      <c r="C3718" s="172"/>
      <c r="D3718" s="171"/>
      <c r="E3718" s="171"/>
    </row>
    <row r="3719" spans="1:5" x14ac:dyDescent="0.25">
      <c r="A3719" s="172"/>
      <c r="B3719" s="172"/>
      <c r="C3719" s="172"/>
      <c r="D3719" s="171"/>
      <c r="E3719" s="171"/>
    </row>
    <row r="3720" spans="1:5" x14ac:dyDescent="0.25">
      <c r="A3720" s="172"/>
      <c r="B3720" s="172"/>
      <c r="C3720" s="172"/>
      <c r="D3720" s="171"/>
      <c r="E3720" s="171"/>
    </row>
    <row r="3721" spans="1:5" x14ac:dyDescent="0.25">
      <c r="A3721" s="172"/>
      <c r="B3721" s="172"/>
      <c r="C3721" s="172"/>
      <c r="D3721" s="171"/>
      <c r="E3721" s="171"/>
    </row>
    <row r="3722" spans="1:5" x14ac:dyDescent="0.25">
      <c r="A3722" s="172"/>
      <c r="B3722" s="172"/>
      <c r="C3722" s="172"/>
      <c r="D3722" s="171"/>
      <c r="E3722" s="171"/>
    </row>
    <row r="3723" spans="1:5" x14ac:dyDescent="0.25">
      <c r="A3723" s="172"/>
      <c r="B3723" s="172"/>
      <c r="C3723" s="172"/>
      <c r="D3723" s="171"/>
      <c r="E3723" s="171"/>
    </row>
    <row r="3724" spans="1:5" x14ac:dyDescent="0.25">
      <c r="A3724" s="172"/>
      <c r="B3724" s="172"/>
      <c r="C3724" s="172"/>
      <c r="D3724" s="171"/>
      <c r="E3724" s="171"/>
    </row>
    <row r="3725" spans="1:5" x14ac:dyDescent="0.25">
      <c r="A3725" s="172"/>
      <c r="B3725" s="172"/>
      <c r="C3725" s="172"/>
      <c r="D3725" s="171"/>
      <c r="E3725" s="171"/>
    </row>
    <row r="3726" spans="1:5" x14ac:dyDescent="0.25">
      <c r="A3726" s="172"/>
      <c r="B3726" s="172"/>
      <c r="C3726" s="172"/>
      <c r="D3726" s="171"/>
      <c r="E3726" s="171"/>
    </row>
    <row r="3727" spans="1:5" x14ac:dyDescent="0.25">
      <c r="A3727" s="172"/>
      <c r="B3727" s="172"/>
      <c r="C3727" s="172"/>
      <c r="D3727" s="171"/>
      <c r="E3727" s="171"/>
    </row>
    <row r="3728" spans="1:5" x14ac:dyDescent="0.25">
      <c r="A3728" s="172"/>
      <c r="B3728" s="172"/>
      <c r="C3728" s="172"/>
      <c r="D3728" s="171"/>
      <c r="E3728" s="171"/>
    </row>
    <row r="3729" spans="1:5" x14ac:dyDescent="0.25">
      <c r="A3729" s="172"/>
      <c r="B3729" s="172"/>
      <c r="C3729" s="172"/>
      <c r="D3729" s="171"/>
      <c r="E3729" s="171"/>
    </row>
    <row r="3730" spans="1:5" x14ac:dyDescent="0.25">
      <c r="A3730" s="172"/>
      <c r="B3730" s="172"/>
      <c r="C3730" s="172"/>
      <c r="D3730" s="171"/>
      <c r="E3730" s="171"/>
    </row>
    <row r="3731" spans="1:5" x14ac:dyDescent="0.25">
      <c r="A3731" s="172"/>
      <c r="B3731" s="172"/>
      <c r="C3731" s="172"/>
      <c r="D3731" s="171"/>
      <c r="E3731" s="171"/>
    </row>
    <row r="3732" spans="1:5" x14ac:dyDescent="0.25">
      <c r="A3732" s="172"/>
      <c r="B3732" s="172"/>
      <c r="C3732" s="172"/>
      <c r="D3732" s="171"/>
      <c r="E3732" s="171"/>
    </row>
    <row r="3733" spans="1:5" x14ac:dyDescent="0.25">
      <c r="A3733" s="172"/>
      <c r="B3733" s="172"/>
      <c r="C3733" s="172"/>
      <c r="D3733" s="171"/>
      <c r="E3733" s="171"/>
    </row>
    <row r="3734" spans="1:5" x14ac:dyDescent="0.25">
      <c r="A3734" s="172"/>
      <c r="B3734" s="172"/>
      <c r="C3734" s="172"/>
      <c r="D3734" s="171"/>
      <c r="E3734" s="171"/>
    </row>
    <row r="3735" spans="1:5" x14ac:dyDescent="0.25">
      <c r="A3735" s="172"/>
      <c r="B3735" s="172"/>
      <c r="C3735" s="172"/>
      <c r="D3735" s="171"/>
      <c r="E3735" s="171"/>
    </row>
    <row r="3736" spans="1:5" x14ac:dyDescent="0.25">
      <c r="A3736" s="172"/>
      <c r="B3736" s="172"/>
      <c r="C3736" s="172"/>
      <c r="D3736" s="171"/>
      <c r="E3736" s="171"/>
    </row>
    <row r="3737" spans="1:5" x14ac:dyDescent="0.25">
      <c r="A3737" s="172"/>
      <c r="B3737" s="172"/>
      <c r="C3737" s="172"/>
      <c r="D3737" s="171"/>
      <c r="E3737" s="171"/>
    </row>
    <row r="3738" spans="1:5" x14ac:dyDescent="0.25">
      <c r="A3738" s="172"/>
      <c r="B3738" s="172"/>
      <c r="C3738" s="172"/>
      <c r="D3738" s="171"/>
      <c r="E3738" s="171"/>
    </row>
    <row r="3739" spans="1:5" x14ac:dyDescent="0.25">
      <c r="A3739" s="172"/>
      <c r="B3739" s="172"/>
      <c r="C3739" s="172"/>
      <c r="D3739" s="171"/>
      <c r="E3739" s="171"/>
    </row>
    <row r="3740" spans="1:5" x14ac:dyDescent="0.25">
      <c r="A3740" s="172"/>
      <c r="B3740" s="172"/>
      <c r="C3740" s="172"/>
      <c r="D3740" s="171"/>
      <c r="E3740" s="171"/>
    </row>
    <row r="3741" spans="1:5" x14ac:dyDescent="0.25">
      <c r="A3741" s="172"/>
      <c r="B3741" s="172"/>
      <c r="C3741" s="172"/>
      <c r="D3741" s="171"/>
      <c r="E3741" s="171"/>
    </row>
    <row r="3742" spans="1:5" x14ac:dyDescent="0.25">
      <c r="A3742" s="172"/>
      <c r="B3742" s="172"/>
      <c r="C3742" s="172"/>
      <c r="D3742" s="171"/>
      <c r="E3742" s="171"/>
    </row>
    <row r="3743" spans="1:5" x14ac:dyDescent="0.25">
      <c r="A3743" s="172"/>
      <c r="B3743" s="172"/>
      <c r="C3743" s="172"/>
      <c r="D3743" s="171"/>
      <c r="E3743" s="171"/>
    </row>
    <row r="3744" spans="1:5" x14ac:dyDescent="0.25">
      <c r="A3744" s="172"/>
      <c r="B3744" s="172"/>
      <c r="C3744" s="172"/>
      <c r="D3744" s="171"/>
      <c r="E3744" s="171"/>
    </row>
    <row r="3745" spans="1:5" x14ac:dyDescent="0.25">
      <c r="A3745" s="172"/>
      <c r="B3745" s="172"/>
      <c r="C3745" s="172"/>
      <c r="D3745" s="171"/>
      <c r="E3745" s="171"/>
    </row>
    <row r="3746" spans="1:5" x14ac:dyDescent="0.25">
      <c r="A3746" s="172"/>
      <c r="B3746" s="172"/>
      <c r="C3746" s="172"/>
      <c r="D3746" s="171"/>
      <c r="E3746" s="171"/>
    </row>
    <row r="3747" spans="1:5" x14ac:dyDescent="0.25">
      <c r="A3747" s="172"/>
      <c r="B3747" s="172"/>
      <c r="C3747" s="172"/>
      <c r="D3747" s="171"/>
      <c r="E3747" s="171"/>
    </row>
    <row r="3748" spans="1:5" x14ac:dyDescent="0.25">
      <c r="A3748" s="172"/>
      <c r="B3748" s="172"/>
      <c r="C3748" s="172"/>
      <c r="D3748" s="171"/>
      <c r="E3748" s="171"/>
    </row>
    <row r="3749" spans="1:5" x14ac:dyDescent="0.25">
      <c r="A3749" s="172"/>
      <c r="B3749" s="172"/>
      <c r="C3749" s="172"/>
      <c r="D3749" s="171"/>
      <c r="E3749" s="171"/>
    </row>
    <row r="3750" spans="1:5" x14ac:dyDescent="0.25">
      <c r="A3750" s="172"/>
      <c r="B3750" s="172"/>
      <c r="C3750" s="172"/>
      <c r="D3750" s="171"/>
      <c r="E3750" s="171"/>
    </row>
    <row r="3751" spans="1:5" x14ac:dyDescent="0.25">
      <c r="A3751" s="172"/>
      <c r="B3751" s="172"/>
      <c r="C3751" s="172"/>
      <c r="D3751" s="171"/>
      <c r="E3751" s="171"/>
    </row>
    <row r="3752" spans="1:5" x14ac:dyDescent="0.25">
      <c r="A3752" s="172"/>
      <c r="B3752" s="172"/>
      <c r="C3752" s="172"/>
      <c r="D3752" s="171"/>
      <c r="E3752" s="171"/>
    </row>
    <row r="3753" spans="1:5" x14ac:dyDescent="0.25">
      <c r="A3753" s="172"/>
      <c r="B3753" s="172"/>
      <c r="C3753" s="172"/>
      <c r="D3753" s="171"/>
      <c r="E3753" s="171"/>
    </row>
    <row r="3754" spans="1:5" x14ac:dyDescent="0.25">
      <c r="A3754" s="172"/>
      <c r="B3754" s="172"/>
      <c r="C3754" s="172"/>
      <c r="D3754" s="171"/>
      <c r="E3754" s="171"/>
    </row>
    <row r="3755" spans="1:5" x14ac:dyDescent="0.25">
      <c r="A3755" s="172"/>
      <c r="B3755" s="172"/>
      <c r="C3755" s="172"/>
      <c r="D3755" s="171"/>
      <c r="E3755" s="171"/>
    </row>
    <row r="3756" spans="1:5" x14ac:dyDescent="0.25">
      <c r="A3756" s="172"/>
      <c r="B3756" s="172"/>
      <c r="C3756" s="172"/>
      <c r="D3756" s="171"/>
      <c r="E3756" s="171"/>
    </row>
    <row r="3757" spans="1:5" x14ac:dyDescent="0.25">
      <c r="A3757" s="172"/>
      <c r="B3757" s="172"/>
      <c r="C3757" s="172"/>
      <c r="D3757" s="171"/>
      <c r="E3757" s="171"/>
    </row>
    <row r="3758" spans="1:5" x14ac:dyDescent="0.25">
      <c r="A3758" s="172"/>
      <c r="B3758" s="172"/>
      <c r="C3758" s="172"/>
      <c r="D3758" s="171"/>
      <c r="E3758" s="171"/>
    </row>
    <row r="3759" spans="1:5" x14ac:dyDescent="0.25">
      <c r="A3759" s="172"/>
      <c r="B3759" s="172"/>
      <c r="C3759" s="172"/>
      <c r="D3759" s="171"/>
      <c r="E3759" s="171"/>
    </row>
    <row r="3760" spans="1:5" x14ac:dyDescent="0.25">
      <c r="A3760" s="172"/>
      <c r="B3760" s="172"/>
      <c r="C3760" s="172"/>
      <c r="D3760" s="171"/>
      <c r="E3760" s="171"/>
    </row>
    <row r="3761" spans="1:5" x14ac:dyDescent="0.25">
      <c r="A3761" s="172"/>
      <c r="B3761" s="172"/>
      <c r="C3761" s="172"/>
      <c r="D3761" s="171"/>
      <c r="E3761" s="171"/>
    </row>
    <row r="3762" spans="1:5" x14ac:dyDescent="0.25">
      <c r="A3762" s="172"/>
      <c r="B3762" s="172"/>
      <c r="C3762" s="172"/>
      <c r="D3762" s="171"/>
      <c r="E3762" s="171"/>
    </row>
    <row r="3763" spans="1:5" x14ac:dyDescent="0.25">
      <c r="A3763" s="172"/>
      <c r="B3763" s="172"/>
      <c r="C3763" s="172"/>
      <c r="D3763" s="171"/>
      <c r="E3763" s="171"/>
    </row>
    <row r="3764" spans="1:5" x14ac:dyDescent="0.25">
      <c r="A3764" s="172"/>
      <c r="B3764" s="172"/>
      <c r="C3764" s="172"/>
      <c r="D3764" s="171"/>
      <c r="E3764" s="171"/>
    </row>
    <row r="3765" spans="1:5" x14ac:dyDescent="0.25">
      <c r="A3765" s="172"/>
      <c r="B3765" s="172"/>
      <c r="C3765" s="172"/>
      <c r="D3765" s="171"/>
      <c r="E3765" s="171"/>
    </row>
    <row r="3766" spans="1:5" x14ac:dyDescent="0.25">
      <c r="A3766" s="172"/>
      <c r="B3766" s="172"/>
      <c r="C3766" s="172"/>
      <c r="D3766" s="171"/>
      <c r="E3766" s="171"/>
    </row>
    <row r="3767" spans="1:5" x14ac:dyDescent="0.25">
      <c r="A3767" s="172"/>
      <c r="B3767" s="172"/>
      <c r="C3767" s="172"/>
      <c r="D3767" s="171"/>
      <c r="E3767" s="171"/>
    </row>
    <row r="3768" spans="1:5" x14ac:dyDescent="0.25">
      <c r="A3768" s="172"/>
      <c r="B3768" s="172"/>
      <c r="C3768" s="172"/>
      <c r="D3768" s="171"/>
      <c r="E3768" s="171"/>
    </row>
    <row r="3769" spans="1:5" x14ac:dyDescent="0.25">
      <c r="A3769" s="172"/>
      <c r="B3769" s="172"/>
      <c r="C3769" s="172"/>
      <c r="D3769" s="171"/>
      <c r="E3769" s="171"/>
    </row>
    <row r="3770" spans="1:5" x14ac:dyDescent="0.25">
      <c r="A3770" s="172"/>
      <c r="B3770" s="172"/>
      <c r="C3770" s="172"/>
      <c r="D3770" s="171"/>
      <c r="E3770" s="171"/>
    </row>
    <row r="3771" spans="1:5" x14ac:dyDescent="0.25">
      <c r="A3771" s="172"/>
      <c r="B3771" s="172"/>
      <c r="C3771" s="172"/>
      <c r="D3771" s="171"/>
      <c r="E3771" s="171"/>
    </row>
    <row r="3772" spans="1:5" x14ac:dyDescent="0.25">
      <c r="A3772" s="172"/>
      <c r="B3772" s="172"/>
      <c r="C3772" s="172"/>
      <c r="D3772" s="171"/>
      <c r="E3772" s="171"/>
    </row>
    <row r="3773" spans="1:5" x14ac:dyDescent="0.25">
      <c r="A3773" s="172"/>
      <c r="B3773" s="172"/>
      <c r="C3773" s="172"/>
      <c r="D3773" s="171"/>
      <c r="E3773" s="171"/>
    </row>
    <row r="3774" spans="1:5" x14ac:dyDescent="0.25">
      <c r="A3774" s="172"/>
      <c r="B3774" s="172"/>
      <c r="C3774" s="172"/>
      <c r="D3774" s="171"/>
      <c r="E3774" s="171"/>
    </row>
    <row r="3775" spans="1:5" x14ac:dyDescent="0.25">
      <c r="A3775" s="172"/>
      <c r="B3775" s="172"/>
      <c r="C3775" s="172"/>
      <c r="D3775" s="171"/>
      <c r="E3775" s="171"/>
    </row>
    <row r="3776" spans="1:5" x14ac:dyDescent="0.25">
      <c r="A3776" s="172"/>
      <c r="B3776" s="172"/>
      <c r="C3776" s="172"/>
      <c r="D3776" s="171"/>
      <c r="E3776" s="171"/>
    </row>
    <row r="3777" spans="1:5" x14ac:dyDescent="0.25">
      <c r="A3777" s="172"/>
      <c r="B3777" s="172"/>
      <c r="C3777" s="172"/>
      <c r="D3777" s="171"/>
      <c r="E3777" s="171"/>
    </row>
    <row r="3778" spans="1:5" x14ac:dyDescent="0.25">
      <c r="A3778" s="172"/>
      <c r="B3778" s="172"/>
      <c r="C3778" s="172"/>
      <c r="D3778" s="171"/>
      <c r="E3778" s="171"/>
    </row>
    <row r="3779" spans="1:5" x14ac:dyDescent="0.25">
      <c r="A3779" s="172"/>
      <c r="B3779" s="172"/>
      <c r="C3779" s="172"/>
      <c r="D3779" s="171"/>
      <c r="E3779" s="171"/>
    </row>
    <row r="3780" spans="1:5" x14ac:dyDescent="0.25">
      <c r="A3780" s="172"/>
      <c r="B3780" s="172"/>
      <c r="C3780" s="172"/>
      <c r="D3780" s="171"/>
      <c r="E3780" s="171"/>
    </row>
    <row r="3781" spans="1:5" x14ac:dyDescent="0.25">
      <c r="A3781" s="172"/>
      <c r="B3781" s="172"/>
      <c r="C3781" s="172"/>
      <c r="D3781" s="171"/>
      <c r="E3781" s="171"/>
    </row>
    <row r="3782" spans="1:5" x14ac:dyDescent="0.25">
      <c r="A3782" s="172"/>
      <c r="B3782" s="172"/>
      <c r="C3782" s="172"/>
      <c r="D3782" s="171"/>
      <c r="E3782" s="171"/>
    </row>
    <row r="3783" spans="1:5" x14ac:dyDescent="0.25">
      <c r="A3783" s="172"/>
      <c r="B3783" s="172"/>
      <c r="C3783" s="172"/>
      <c r="D3783" s="171"/>
      <c r="E3783" s="171"/>
    </row>
    <row r="3784" spans="1:5" x14ac:dyDescent="0.25">
      <c r="A3784" s="172"/>
      <c r="B3784" s="172"/>
      <c r="C3784" s="172"/>
      <c r="D3784" s="171"/>
      <c r="E3784" s="171"/>
    </row>
    <row r="3785" spans="1:5" x14ac:dyDescent="0.25">
      <c r="A3785" s="172"/>
      <c r="B3785" s="172"/>
      <c r="C3785" s="172"/>
      <c r="D3785" s="171"/>
      <c r="E3785" s="171"/>
    </row>
    <row r="3786" spans="1:5" x14ac:dyDescent="0.25">
      <c r="A3786" s="172"/>
      <c r="B3786" s="172"/>
      <c r="C3786" s="172"/>
      <c r="D3786" s="171"/>
      <c r="E3786" s="171"/>
    </row>
    <row r="3787" spans="1:5" x14ac:dyDescent="0.25">
      <c r="A3787" s="172"/>
      <c r="B3787" s="172"/>
      <c r="C3787" s="172"/>
      <c r="D3787" s="171"/>
      <c r="E3787" s="171"/>
    </row>
    <row r="3788" spans="1:5" x14ac:dyDescent="0.25">
      <c r="A3788" s="172"/>
      <c r="B3788" s="172"/>
      <c r="C3788" s="172"/>
      <c r="D3788" s="171"/>
      <c r="E3788" s="171"/>
    </row>
    <row r="3789" spans="1:5" x14ac:dyDescent="0.25">
      <c r="A3789" s="172"/>
      <c r="B3789" s="172"/>
      <c r="C3789" s="172"/>
      <c r="D3789" s="171"/>
      <c r="E3789" s="171"/>
    </row>
    <row r="3790" spans="1:5" x14ac:dyDescent="0.25">
      <c r="A3790" s="172"/>
      <c r="B3790" s="172"/>
      <c r="C3790" s="172"/>
      <c r="D3790" s="171"/>
      <c r="E3790" s="171"/>
    </row>
    <row r="3791" spans="1:5" x14ac:dyDescent="0.25">
      <c r="A3791" s="172"/>
      <c r="B3791" s="172"/>
      <c r="C3791" s="172"/>
      <c r="D3791" s="171"/>
      <c r="E3791" s="171"/>
    </row>
    <row r="3792" spans="1:5" x14ac:dyDescent="0.25">
      <c r="A3792" s="172"/>
      <c r="B3792" s="172"/>
      <c r="C3792" s="172"/>
      <c r="D3792" s="171"/>
      <c r="E3792" s="171"/>
    </row>
    <row r="3793" spans="1:5" x14ac:dyDescent="0.25">
      <c r="A3793" s="172"/>
      <c r="B3793" s="172"/>
      <c r="C3793" s="172"/>
      <c r="D3793" s="171"/>
      <c r="E3793" s="171"/>
    </row>
    <row r="3794" spans="1:5" x14ac:dyDescent="0.25">
      <c r="A3794" s="172"/>
      <c r="B3794" s="172"/>
      <c r="C3794" s="172"/>
      <c r="D3794" s="171"/>
      <c r="E3794" s="171"/>
    </row>
    <row r="3795" spans="1:5" x14ac:dyDescent="0.25">
      <c r="A3795" s="172"/>
      <c r="B3795" s="172"/>
      <c r="C3795" s="172"/>
      <c r="D3795" s="171"/>
      <c r="E3795" s="171"/>
    </row>
    <row r="3796" spans="1:5" x14ac:dyDescent="0.25">
      <c r="A3796" s="172"/>
      <c r="B3796" s="172"/>
      <c r="C3796" s="172"/>
      <c r="D3796" s="171"/>
      <c r="E3796" s="171"/>
    </row>
    <row r="3797" spans="1:5" x14ac:dyDescent="0.25">
      <c r="A3797" s="172"/>
      <c r="B3797" s="172"/>
      <c r="C3797" s="172"/>
      <c r="D3797" s="171"/>
      <c r="E3797" s="171"/>
    </row>
    <row r="3798" spans="1:5" x14ac:dyDescent="0.25">
      <c r="A3798" s="172"/>
      <c r="B3798" s="172"/>
      <c r="C3798" s="172"/>
      <c r="D3798" s="171"/>
      <c r="E3798" s="171"/>
    </row>
    <row r="3799" spans="1:5" x14ac:dyDescent="0.25">
      <c r="A3799" s="172"/>
      <c r="B3799" s="172"/>
      <c r="C3799" s="172"/>
      <c r="D3799" s="171"/>
      <c r="E3799" s="171"/>
    </row>
    <row r="3800" spans="1:5" x14ac:dyDescent="0.25">
      <c r="A3800" s="172"/>
      <c r="B3800" s="172"/>
      <c r="C3800" s="172"/>
      <c r="D3800" s="171"/>
      <c r="E3800" s="171"/>
    </row>
    <row r="3801" spans="1:5" x14ac:dyDescent="0.25">
      <c r="A3801" s="172"/>
      <c r="B3801" s="172"/>
      <c r="C3801" s="172"/>
      <c r="D3801" s="171"/>
      <c r="E3801" s="171"/>
    </row>
    <row r="3802" spans="1:5" x14ac:dyDescent="0.25">
      <c r="A3802" s="172"/>
      <c r="B3802" s="172"/>
      <c r="C3802" s="172"/>
      <c r="D3802" s="171"/>
      <c r="E3802" s="171"/>
    </row>
    <row r="3803" spans="1:5" x14ac:dyDescent="0.25">
      <c r="A3803" s="172"/>
      <c r="B3803" s="172"/>
      <c r="C3803" s="172"/>
      <c r="D3803" s="171"/>
      <c r="E3803" s="171"/>
    </row>
    <row r="3804" spans="1:5" x14ac:dyDescent="0.25">
      <c r="A3804" s="172"/>
      <c r="B3804" s="172"/>
      <c r="C3804" s="172"/>
      <c r="D3804" s="171"/>
      <c r="E3804" s="171"/>
    </row>
    <row r="3805" spans="1:5" x14ac:dyDescent="0.25">
      <c r="A3805" s="172"/>
      <c r="B3805" s="172"/>
      <c r="C3805" s="172"/>
      <c r="D3805" s="171"/>
      <c r="E3805" s="171"/>
    </row>
    <row r="3806" spans="1:5" x14ac:dyDescent="0.25">
      <c r="A3806" s="172"/>
      <c r="B3806" s="172"/>
      <c r="C3806" s="172"/>
      <c r="D3806" s="171"/>
      <c r="E3806" s="171"/>
    </row>
    <row r="3807" spans="1:5" x14ac:dyDescent="0.25">
      <c r="A3807" s="172"/>
      <c r="B3807" s="172"/>
      <c r="C3807" s="172"/>
      <c r="D3807" s="171"/>
      <c r="E3807" s="171"/>
    </row>
    <row r="3808" spans="1:5" x14ac:dyDescent="0.25">
      <c r="A3808" s="172"/>
      <c r="B3808" s="172"/>
      <c r="C3808" s="172"/>
      <c r="D3808" s="171"/>
      <c r="E3808" s="171"/>
    </row>
    <row r="3809" spans="1:5" x14ac:dyDescent="0.25">
      <c r="A3809" s="172"/>
      <c r="B3809" s="172"/>
      <c r="C3809" s="172"/>
      <c r="D3809" s="171"/>
      <c r="E3809" s="171"/>
    </row>
    <row r="3810" spans="1:5" x14ac:dyDescent="0.25">
      <c r="A3810" s="172"/>
      <c r="B3810" s="172"/>
      <c r="C3810" s="172"/>
      <c r="D3810" s="171"/>
      <c r="E3810" s="171"/>
    </row>
    <row r="3811" spans="1:5" x14ac:dyDescent="0.25">
      <c r="A3811" s="172"/>
      <c r="B3811" s="172"/>
      <c r="C3811" s="172"/>
      <c r="D3811" s="171"/>
      <c r="E3811" s="171"/>
    </row>
    <row r="3812" spans="1:5" x14ac:dyDescent="0.25">
      <c r="A3812" s="172"/>
      <c r="B3812" s="172"/>
      <c r="C3812" s="172"/>
      <c r="D3812" s="171"/>
      <c r="E3812" s="171"/>
    </row>
    <row r="3813" spans="1:5" x14ac:dyDescent="0.25">
      <c r="A3813" s="172"/>
      <c r="B3813" s="172"/>
      <c r="C3813" s="172"/>
      <c r="D3813" s="171"/>
      <c r="E3813" s="171"/>
    </row>
    <row r="3814" spans="1:5" x14ac:dyDescent="0.25">
      <c r="A3814" s="172"/>
      <c r="B3814" s="172"/>
      <c r="C3814" s="172"/>
      <c r="D3814" s="171"/>
      <c r="E3814" s="171"/>
    </row>
    <row r="3815" spans="1:5" x14ac:dyDescent="0.25">
      <c r="A3815" s="172"/>
      <c r="B3815" s="172"/>
      <c r="C3815" s="172"/>
      <c r="D3815" s="171"/>
      <c r="E3815" s="171"/>
    </row>
    <row r="3816" spans="1:5" x14ac:dyDescent="0.25">
      <c r="A3816" s="172"/>
      <c r="B3816" s="172"/>
      <c r="C3816" s="172"/>
      <c r="D3816" s="171"/>
      <c r="E3816" s="171"/>
    </row>
    <row r="3817" spans="1:5" x14ac:dyDescent="0.25">
      <c r="A3817" s="172"/>
      <c r="B3817" s="172"/>
      <c r="C3817" s="172"/>
      <c r="D3817" s="171"/>
      <c r="E3817" s="171"/>
    </row>
    <row r="3818" spans="1:5" x14ac:dyDescent="0.25">
      <c r="A3818" s="172"/>
      <c r="B3818" s="172"/>
      <c r="C3818" s="172"/>
      <c r="D3818" s="171"/>
      <c r="E3818" s="171"/>
    </row>
    <row r="3819" spans="1:5" x14ac:dyDescent="0.25">
      <c r="A3819" s="172"/>
      <c r="B3819" s="172"/>
      <c r="C3819" s="172"/>
      <c r="D3819" s="171"/>
      <c r="E3819" s="171"/>
    </row>
    <row r="3820" spans="1:5" x14ac:dyDescent="0.25">
      <c r="A3820" s="172"/>
      <c r="B3820" s="172"/>
      <c r="C3820" s="172"/>
      <c r="D3820" s="171"/>
      <c r="E3820" s="171"/>
    </row>
    <row r="3821" spans="1:5" x14ac:dyDescent="0.25">
      <c r="A3821" s="172"/>
      <c r="B3821" s="172"/>
      <c r="C3821" s="172"/>
      <c r="D3821" s="171"/>
      <c r="E3821" s="171"/>
    </row>
    <row r="3822" spans="1:5" x14ac:dyDescent="0.25">
      <c r="A3822" s="172"/>
      <c r="B3822" s="172"/>
      <c r="C3822" s="172"/>
      <c r="D3822" s="171"/>
      <c r="E3822" s="171"/>
    </row>
    <row r="3823" spans="1:5" x14ac:dyDescent="0.25">
      <c r="A3823" s="172"/>
      <c r="B3823" s="172"/>
      <c r="C3823" s="172"/>
      <c r="D3823" s="171"/>
      <c r="E3823" s="171"/>
    </row>
    <row r="3824" spans="1:5" x14ac:dyDescent="0.25">
      <c r="A3824" s="172"/>
      <c r="B3824" s="172"/>
      <c r="C3824" s="172"/>
      <c r="D3824" s="171"/>
      <c r="E3824" s="171"/>
    </row>
    <row r="3825" spans="1:5" x14ac:dyDescent="0.25">
      <c r="A3825" s="172"/>
      <c r="B3825" s="172"/>
      <c r="C3825" s="172"/>
      <c r="D3825" s="171"/>
      <c r="E3825" s="171"/>
    </row>
    <row r="3826" spans="1:5" x14ac:dyDescent="0.25">
      <c r="A3826" s="172"/>
      <c r="B3826" s="172"/>
      <c r="C3826" s="172"/>
      <c r="D3826" s="171"/>
      <c r="E3826" s="171"/>
    </row>
    <row r="3827" spans="1:5" x14ac:dyDescent="0.25">
      <c r="A3827" s="172"/>
      <c r="B3827" s="172"/>
      <c r="C3827" s="172"/>
      <c r="D3827" s="171"/>
      <c r="E3827" s="171"/>
    </row>
    <row r="3828" spans="1:5" x14ac:dyDescent="0.25">
      <c r="A3828" s="172"/>
      <c r="B3828" s="172"/>
      <c r="C3828" s="172"/>
      <c r="D3828" s="171"/>
      <c r="E3828" s="171"/>
    </row>
    <row r="3829" spans="1:5" x14ac:dyDescent="0.25">
      <c r="A3829" s="172"/>
      <c r="B3829" s="172"/>
      <c r="C3829" s="172"/>
      <c r="D3829" s="171"/>
      <c r="E3829" s="171"/>
    </row>
    <row r="3830" spans="1:5" x14ac:dyDescent="0.25">
      <c r="A3830" s="172"/>
      <c r="B3830" s="172"/>
      <c r="C3830" s="172"/>
      <c r="D3830" s="171"/>
      <c r="E3830" s="171"/>
    </row>
    <row r="3831" spans="1:5" x14ac:dyDescent="0.25">
      <c r="A3831" s="172"/>
      <c r="B3831" s="172"/>
      <c r="C3831" s="172"/>
      <c r="D3831" s="171"/>
      <c r="E3831" s="171"/>
    </row>
    <row r="3832" spans="1:5" x14ac:dyDescent="0.25">
      <c r="A3832" s="172"/>
      <c r="B3832" s="172"/>
      <c r="C3832" s="172"/>
      <c r="D3832" s="171"/>
      <c r="E3832" s="171"/>
    </row>
    <row r="3833" spans="1:5" x14ac:dyDescent="0.25">
      <c r="A3833" s="172"/>
      <c r="B3833" s="172"/>
      <c r="C3833" s="172"/>
      <c r="D3833" s="171"/>
      <c r="E3833" s="171"/>
    </row>
    <row r="3834" spans="1:5" x14ac:dyDescent="0.25">
      <c r="A3834" s="172"/>
      <c r="B3834" s="172"/>
      <c r="C3834" s="172"/>
      <c r="D3834" s="171"/>
      <c r="E3834" s="171"/>
    </row>
    <row r="3835" spans="1:5" x14ac:dyDescent="0.25">
      <c r="A3835" s="172"/>
      <c r="B3835" s="172"/>
      <c r="C3835" s="172"/>
      <c r="D3835" s="171"/>
      <c r="E3835" s="171"/>
    </row>
    <row r="3836" spans="1:5" x14ac:dyDescent="0.25">
      <c r="A3836" s="172"/>
      <c r="B3836" s="172"/>
      <c r="C3836" s="172"/>
      <c r="D3836" s="171"/>
      <c r="E3836" s="171"/>
    </row>
    <row r="3837" spans="1:5" x14ac:dyDescent="0.25">
      <c r="A3837" s="172"/>
      <c r="B3837" s="172"/>
      <c r="C3837" s="172"/>
      <c r="D3837" s="171"/>
      <c r="E3837" s="171"/>
    </row>
    <row r="3838" spans="1:5" x14ac:dyDescent="0.25">
      <c r="A3838" s="172"/>
      <c r="B3838" s="172"/>
      <c r="C3838" s="172"/>
      <c r="D3838" s="171"/>
      <c r="E3838" s="171"/>
    </row>
    <row r="3839" spans="1:5" x14ac:dyDescent="0.25">
      <c r="A3839" s="172"/>
      <c r="B3839" s="172"/>
      <c r="C3839" s="172"/>
      <c r="D3839" s="171"/>
      <c r="E3839" s="171"/>
    </row>
    <row r="3840" spans="1:5" x14ac:dyDescent="0.25">
      <c r="A3840" s="172"/>
      <c r="B3840" s="172"/>
      <c r="C3840" s="172"/>
      <c r="D3840" s="171"/>
      <c r="E3840" s="171"/>
    </row>
    <row r="3841" spans="1:5" x14ac:dyDescent="0.25">
      <c r="A3841" s="172"/>
      <c r="B3841" s="172"/>
      <c r="C3841" s="172"/>
      <c r="D3841" s="171"/>
      <c r="E3841" s="171"/>
    </row>
    <row r="3842" spans="1:5" x14ac:dyDescent="0.25">
      <c r="A3842" s="172"/>
      <c r="B3842" s="172"/>
      <c r="C3842" s="172"/>
      <c r="D3842" s="171"/>
      <c r="E3842" s="171"/>
    </row>
    <row r="3843" spans="1:5" x14ac:dyDescent="0.25">
      <c r="A3843" s="172"/>
      <c r="B3843" s="172"/>
      <c r="C3843" s="172"/>
      <c r="D3843" s="171"/>
      <c r="E3843" s="171"/>
    </row>
    <row r="3844" spans="1:5" x14ac:dyDescent="0.25">
      <c r="A3844" s="172"/>
      <c r="B3844" s="172"/>
      <c r="C3844" s="172"/>
      <c r="D3844" s="171"/>
      <c r="E3844" s="171"/>
    </row>
    <row r="3845" spans="1:5" x14ac:dyDescent="0.25">
      <c r="A3845" s="172"/>
      <c r="B3845" s="172"/>
      <c r="C3845" s="172"/>
      <c r="D3845" s="171"/>
      <c r="E3845" s="171"/>
    </row>
    <row r="3846" spans="1:5" x14ac:dyDescent="0.25">
      <c r="A3846" s="172"/>
      <c r="B3846" s="172"/>
      <c r="C3846" s="172"/>
      <c r="D3846" s="171"/>
      <c r="E3846" s="171"/>
    </row>
    <row r="3847" spans="1:5" x14ac:dyDescent="0.25">
      <c r="A3847" s="172"/>
      <c r="B3847" s="172"/>
      <c r="C3847" s="172"/>
      <c r="D3847" s="171"/>
      <c r="E3847" s="171"/>
    </row>
    <row r="3848" spans="1:5" x14ac:dyDescent="0.25">
      <c r="A3848" s="172"/>
      <c r="B3848" s="172"/>
      <c r="C3848" s="172"/>
      <c r="D3848" s="171"/>
      <c r="E3848" s="171"/>
    </row>
    <row r="3849" spans="1:5" x14ac:dyDescent="0.25">
      <c r="A3849" s="172"/>
      <c r="B3849" s="172"/>
      <c r="C3849" s="172"/>
      <c r="D3849" s="171"/>
      <c r="E3849" s="171"/>
    </row>
    <row r="3850" spans="1:5" x14ac:dyDescent="0.25">
      <c r="A3850" s="172"/>
      <c r="B3850" s="172"/>
      <c r="C3850" s="172"/>
      <c r="D3850" s="171"/>
      <c r="E3850" s="171"/>
    </row>
    <row r="3851" spans="1:5" x14ac:dyDescent="0.25">
      <c r="A3851" s="172"/>
      <c r="B3851" s="172"/>
      <c r="C3851" s="172"/>
      <c r="D3851" s="171"/>
      <c r="E3851" s="171"/>
    </row>
    <row r="3852" spans="1:5" x14ac:dyDescent="0.25">
      <c r="A3852" s="172"/>
      <c r="B3852" s="172"/>
      <c r="C3852" s="172"/>
      <c r="D3852" s="171"/>
      <c r="E3852" s="171"/>
    </row>
    <row r="3853" spans="1:5" x14ac:dyDescent="0.25">
      <c r="A3853" s="172"/>
      <c r="B3853" s="172"/>
      <c r="C3853" s="172"/>
      <c r="D3853" s="171"/>
      <c r="E3853" s="171"/>
    </row>
    <row r="3854" spans="1:5" x14ac:dyDescent="0.25">
      <c r="A3854" s="172"/>
      <c r="B3854" s="172"/>
      <c r="C3854" s="172"/>
      <c r="D3854" s="171"/>
      <c r="E3854" s="171"/>
    </row>
    <row r="3855" spans="1:5" x14ac:dyDescent="0.25">
      <c r="A3855" s="172"/>
      <c r="B3855" s="172"/>
      <c r="C3855" s="172"/>
      <c r="D3855" s="171"/>
      <c r="E3855" s="171"/>
    </row>
    <row r="3856" spans="1:5" x14ac:dyDescent="0.25">
      <c r="A3856" s="172"/>
      <c r="B3856" s="172"/>
      <c r="C3856" s="172"/>
      <c r="D3856" s="171"/>
      <c r="E3856" s="171"/>
    </row>
    <row r="3857" spans="1:5" x14ac:dyDescent="0.25">
      <c r="A3857" s="172"/>
      <c r="B3857" s="172"/>
      <c r="C3857" s="172"/>
      <c r="D3857" s="171"/>
      <c r="E3857" s="171"/>
    </row>
    <row r="3858" spans="1:5" x14ac:dyDescent="0.25">
      <c r="A3858" s="172"/>
      <c r="B3858" s="172"/>
      <c r="C3858" s="172"/>
      <c r="D3858" s="171"/>
      <c r="E3858" s="171"/>
    </row>
    <row r="3859" spans="1:5" x14ac:dyDescent="0.25">
      <c r="A3859" s="172"/>
      <c r="B3859" s="172"/>
      <c r="C3859" s="172"/>
      <c r="D3859" s="171"/>
      <c r="E3859" s="171"/>
    </row>
    <row r="3860" spans="1:5" x14ac:dyDescent="0.25">
      <c r="A3860" s="172"/>
      <c r="B3860" s="172"/>
      <c r="C3860" s="172"/>
      <c r="D3860" s="171"/>
      <c r="E3860" s="171"/>
    </row>
    <row r="3861" spans="1:5" x14ac:dyDescent="0.25">
      <c r="A3861" s="172"/>
      <c r="B3861" s="172"/>
      <c r="C3861" s="172"/>
      <c r="D3861" s="171"/>
      <c r="E3861" s="171"/>
    </row>
    <row r="3862" spans="1:5" x14ac:dyDescent="0.25">
      <c r="A3862" s="172"/>
      <c r="B3862" s="172"/>
      <c r="C3862" s="172"/>
      <c r="D3862" s="171"/>
      <c r="E3862" s="171"/>
    </row>
    <row r="3863" spans="1:5" x14ac:dyDescent="0.25">
      <c r="A3863" s="172"/>
      <c r="B3863" s="172"/>
      <c r="C3863" s="172"/>
      <c r="D3863" s="171"/>
      <c r="E3863" s="171"/>
    </row>
    <row r="3864" spans="1:5" x14ac:dyDescent="0.25">
      <c r="A3864" s="172"/>
      <c r="B3864" s="172"/>
      <c r="C3864" s="172"/>
      <c r="D3864" s="171"/>
      <c r="E3864" s="171"/>
    </row>
    <row r="3865" spans="1:5" x14ac:dyDescent="0.25">
      <c r="A3865" s="172"/>
      <c r="B3865" s="172"/>
      <c r="C3865" s="172"/>
      <c r="D3865" s="171"/>
      <c r="E3865" s="171"/>
    </row>
    <row r="3866" spans="1:5" x14ac:dyDescent="0.25">
      <c r="A3866" s="172"/>
      <c r="B3866" s="172"/>
      <c r="C3866" s="172"/>
      <c r="D3866" s="171"/>
      <c r="E3866" s="171"/>
    </row>
    <row r="3867" spans="1:5" x14ac:dyDescent="0.25">
      <c r="A3867" s="172"/>
      <c r="B3867" s="172"/>
      <c r="C3867" s="172"/>
      <c r="D3867" s="171"/>
      <c r="E3867" s="171"/>
    </row>
    <row r="3868" spans="1:5" x14ac:dyDescent="0.25">
      <c r="A3868" s="172"/>
      <c r="B3868" s="172"/>
      <c r="C3868" s="172"/>
      <c r="D3868" s="171"/>
      <c r="E3868" s="171"/>
    </row>
    <row r="3869" spans="1:5" x14ac:dyDescent="0.25">
      <c r="A3869" s="172"/>
      <c r="B3869" s="172"/>
      <c r="C3869" s="172"/>
      <c r="D3869" s="171"/>
      <c r="E3869" s="171"/>
    </row>
    <row r="3870" spans="1:5" x14ac:dyDescent="0.25">
      <c r="A3870" s="172"/>
      <c r="B3870" s="172"/>
      <c r="C3870" s="172"/>
      <c r="D3870" s="171"/>
      <c r="E3870" s="171"/>
    </row>
    <row r="3871" spans="1:5" x14ac:dyDescent="0.25">
      <c r="A3871" s="172"/>
      <c r="B3871" s="172"/>
      <c r="C3871" s="172"/>
      <c r="D3871" s="171"/>
      <c r="E3871" s="171"/>
    </row>
    <row r="3872" spans="1:5" x14ac:dyDescent="0.25">
      <c r="A3872" s="172"/>
      <c r="B3872" s="172"/>
      <c r="C3872" s="172"/>
      <c r="D3872" s="171"/>
      <c r="E3872" s="171"/>
    </row>
    <row r="3873" spans="1:5" x14ac:dyDescent="0.25">
      <c r="A3873" s="172"/>
      <c r="B3873" s="172"/>
      <c r="C3873" s="172"/>
      <c r="D3873" s="171"/>
      <c r="E3873" s="171"/>
    </row>
    <row r="3874" spans="1:5" x14ac:dyDescent="0.25">
      <c r="A3874" s="172"/>
      <c r="B3874" s="172"/>
      <c r="C3874" s="172"/>
      <c r="D3874" s="171"/>
      <c r="E3874" s="171"/>
    </row>
    <row r="3875" spans="1:5" x14ac:dyDescent="0.25">
      <c r="A3875" s="172"/>
      <c r="B3875" s="172"/>
      <c r="C3875" s="172"/>
      <c r="D3875" s="171"/>
      <c r="E3875" s="171"/>
    </row>
    <row r="3876" spans="1:5" x14ac:dyDescent="0.25">
      <c r="A3876" s="172"/>
      <c r="B3876" s="172"/>
      <c r="C3876" s="172"/>
      <c r="D3876" s="171"/>
      <c r="E3876" s="171"/>
    </row>
    <row r="3877" spans="1:5" x14ac:dyDescent="0.25">
      <c r="A3877" s="172"/>
      <c r="B3877" s="172"/>
      <c r="C3877" s="172"/>
      <c r="D3877" s="171"/>
      <c r="E3877" s="171"/>
    </row>
    <row r="3878" spans="1:5" x14ac:dyDescent="0.25">
      <c r="A3878" s="172"/>
      <c r="B3878" s="172"/>
      <c r="C3878" s="172"/>
      <c r="D3878" s="171"/>
      <c r="E3878" s="171"/>
    </row>
    <row r="3879" spans="1:5" x14ac:dyDescent="0.25">
      <c r="A3879" s="172"/>
      <c r="B3879" s="172"/>
      <c r="C3879" s="172"/>
      <c r="D3879" s="171"/>
      <c r="E3879" s="171"/>
    </row>
    <row r="3880" spans="1:5" x14ac:dyDescent="0.25">
      <c r="A3880" s="172"/>
      <c r="B3880" s="172"/>
      <c r="C3880" s="172"/>
      <c r="D3880" s="171"/>
      <c r="E3880" s="171"/>
    </row>
    <row r="3881" spans="1:5" x14ac:dyDescent="0.25">
      <c r="A3881" s="172"/>
      <c r="B3881" s="172"/>
      <c r="C3881" s="172"/>
      <c r="D3881" s="171"/>
      <c r="E3881" s="171"/>
    </row>
    <row r="3882" spans="1:5" x14ac:dyDescent="0.25">
      <c r="A3882" s="172"/>
      <c r="B3882" s="172"/>
      <c r="C3882" s="172"/>
      <c r="D3882" s="171"/>
      <c r="E3882" s="171"/>
    </row>
    <row r="3883" spans="1:5" x14ac:dyDescent="0.25">
      <c r="A3883" s="172"/>
      <c r="B3883" s="172"/>
      <c r="C3883" s="172"/>
      <c r="D3883" s="171"/>
      <c r="E3883" s="171"/>
    </row>
    <row r="3884" spans="1:5" x14ac:dyDescent="0.25">
      <c r="A3884" s="172"/>
      <c r="B3884" s="172"/>
      <c r="C3884" s="172"/>
      <c r="D3884" s="171"/>
      <c r="E3884" s="171"/>
    </row>
    <row r="3885" spans="1:5" x14ac:dyDescent="0.25">
      <c r="A3885" s="172"/>
      <c r="B3885" s="172"/>
      <c r="C3885" s="172"/>
      <c r="D3885" s="171"/>
      <c r="E3885" s="171"/>
    </row>
    <row r="3886" spans="1:5" x14ac:dyDescent="0.25">
      <c r="A3886" s="172"/>
      <c r="B3886" s="172"/>
      <c r="C3886" s="172"/>
      <c r="D3886" s="171"/>
      <c r="E3886" s="171"/>
    </row>
    <row r="3887" spans="1:5" x14ac:dyDescent="0.25">
      <c r="A3887" s="172"/>
      <c r="B3887" s="172"/>
      <c r="C3887" s="172"/>
      <c r="D3887" s="171"/>
      <c r="E3887" s="171"/>
    </row>
    <row r="3888" spans="1:5" x14ac:dyDescent="0.25">
      <c r="A3888" s="172"/>
      <c r="B3888" s="172"/>
      <c r="C3888" s="172"/>
      <c r="D3888" s="171"/>
      <c r="E3888" s="171"/>
    </row>
    <row r="3889" spans="1:5" x14ac:dyDescent="0.25">
      <c r="A3889" s="172"/>
      <c r="B3889" s="172"/>
      <c r="C3889" s="172"/>
      <c r="D3889" s="171"/>
      <c r="E3889" s="171"/>
    </row>
    <row r="3890" spans="1:5" x14ac:dyDescent="0.25">
      <c r="A3890" s="172"/>
      <c r="B3890" s="172"/>
      <c r="C3890" s="172"/>
      <c r="D3890" s="171"/>
      <c r="E3890" s="171"/>
    </row>
    <row r="3891" spans="1:5" x14ac:dyDescent="0.25">
      <c r="A3891" s="172"/>
      <c r="B3891" s="172"/>
      <c r="C3891" s="172"/>
      <c r="D3891" s="171"/>
      <c r="E3891" s="171"/>
    </row>
    <row r="3892" spans="1:5" x14ac:dyDescent="0.25">
      <c r="A3892" s="172"/>
      <c r="B3892" s="172"/>
      <c r="C3892" s="172"/>
      <c r="D3892" s="171"/>
      <c r="E3892" s="171"/>
    </row>
    <row r="3893" spans="1:5" x14ac:dyDescent="0.25">
      <c r="A3893" s="172"/>
      <c r="B3893" s="172"/>
      <c r="C3893" s="172"/>
      <c r="D3893" s="171"/>
      <c r="E3893" s="171"/>
    </row>
    <row r="3894" spans="1:5" x14ac:dyDescent="0.25">
      <c r="A3894" s="172"/>
      <c r="B3894" s="172"/>
      <c r="C3894" s="172"/>
      <c r="D3894" s="171"/>
      <c r="E3894" s="171"/>
    </row>
    <row r="3895" spans="1:5" x14ac:dyDescent="0.25">
      <c r="A3895" s="172"/>
      <c r="B3895" s="172"/>
      <c r="C3895" s="172"/>
      <c r="D3895" s="171"/>
      <c r="E3895" s="171"/>
    </row>
    <row r="3896" spans="1:5" x14ac:dyDescent="0.25">
      <c r="A3896" s="172"/>
      <c r="B3896" s="172"/>
      <c r="C3896" s="172"/>
      <c r="D3896" s="171"/>
      <c r="E3896" s="171"/>
    </row>
    <row r="3897" spans="1:5" x14ac:dyDescent="0.25">
      <c r="A3897" s="172"/>
      <c r="B3897" s="172"/>
      <c r="C3897" s="172"/>
      <c r="D3897" s="171"/>
      <c r="E3897" s="171"/>
    </row>
    <row r="3898" spans="1:5" x14ac:dyDescent="0.25">
      <c r="A3898" s="172"/>
      <c r="B3898" s="172"/>
      <c r="C3898" s="172"/>
      <c r="D3898" s="171"/>
      <c r="E3898" s="171"/>
    </row>
    <row r="3899" spans="1:5" x14ac:dyDescent="0.25">
      <c r="A3899" s="172"/>
      <c r="B3899" s="172"/>
      <c r="C3899" s="172"/>
      <c r="D3899" s="171"/>
      <c r="E3899" s="171"/>
    </row>
    <row r="3900" spans="1:5" x14ac:dyDescent="0.25">
      <c r="A3900" s="172"/>
      <c r="B3900" s="172"/>
      <c r="C3900" s="172"/>
      <c r="D3900" s="171"/>
      <c r="E3900" s="171"/>
    </row>
    <row r="3901" spans="1:5" x14ac:dyDescent="0.25">
      <c r="A3901" s="172"/>
      <c r="B3901" s="172"/>
      <c r="C3901" s="172"/>
      <c r="D3901" s="171"/>
      <c r="E3901" s="171"/>
    </row>
    <row r="3902" spans="1:5" x14ac:dyDescent="0.25">
      <c r="A3902" s="172"/>
      <c r="B3902" s="172"/>
      <c r="C3902" s="172"/>
      <c r="D3902" s="171"/>
      <c r="E3902" s="171"/>
    </row>
    <row r="3903" spans="1:5" x14ac:dyDescent="0.25">
      <c r="A3903" s="172"/>
      <c r="B3903" s="172"/>
      <c r="C3903" s="172"/>
      <c r="D3903" s="171"/>
      <c r="E3903" s="171"/>
    </row>
    <row r="3904" spans="1:5" x14ac:dyDescent="0.25">
      <c r="A3904" s="172"/>
      <c r="B3904" s="172"/>
      <c r="C3904" s="172"/>
      <c r="D3904" s="171"/>
      <c r="E3904" s="171"/>
    </row>
    <row r="3905" spans="1:5" x14ac:dyDescent="0.25">
      <c r="A3905" s="172"/>
      <c r="B3905" s="172"/>
      <c r="C3905" s="172"/>
      <c r="D3905" s="171"/>
      <c r="E3905" s="171"/>
    </row>
    <row r="3906" spans="1:5" x14ac:dyDescent="0.25">
      <c r="A3906" s="172"/>
      <c r="B3906" s="172"/>
      <c r="C3906" s="172"/>
      <c r="D3906" s="171"/>
      <c r="E3906" s="171"/>
    </row>
    <row r="3907" spans="1:5" x14ac:dyDescent="0.25">
      <c r="A3907" s="172"/>
      <c r="B3907" s="172"/>
      <c r="C3907" s="172"/>
      <c r="D3907" s="171"/>
      <c r="E3907" s="171"/>
    </row>
    <row r="3908" spans="1:5" x14ac:dyDescent="0.25">
      <c r="A3908" s="172"/>
      <c r="B3908" s="172"/>
      <c r="C3908" s="172"/>
      <c r="D3908" s="171"/>
      <c r="E3908" s="171"/>
    </row>
    <row r="3909" spans="1:5" x14ac:dyDescent="0.25">
      <c r="A3909" s="172"/>
      <c r="B3909" s="172"/>
      <c r="C3909" s="172"/>
      <c r="D3909" s="171"/>
      <c r="E3909" s="171"/>
    </row>
    <row r="3910" spans="1:5" x14ac:dyDescent="0.25">
      <c r="A3910" s="172"/>
      <c r="B3910" s="172"/>
      <c r="C3910" s="172"/>
      <c r="D3910" s="171"/>
      <c r="E3910" s="171"/>
    </row>
    <row r="3911" spans="1:5" x14ac:dyDescent="0.25">
      <c r="A3911" s="172"/>
      <c r="B3911" s="172"/>
      <c r="C3911" s="172"/>
      <c r="D3911" s="171"/>
      <c r="E3911" s="171"/>
    </row>
    <row r="3912" spans="1:5" x14ac:dyDescent="0.25">
      <c r="A3912" s="172"/>
      <c r="B3912" s="172"/>
      <c r="C3912" s="172"/>
      <c r="D3912" s="171"/>
      <c r="E3912" s="171"/>
    </row>
    <row r="3913" spans="1:5" x14ac:dyDescent="0.25">
      <c r="A3913" s="172"/>
      <c r="B3913" s="172"/>
      <c r="C3913" s="172"/>
      <c r="D3913" s="171"/>
      <c r="E3913" s="171"/>
    </row>
    <row r="3914" spans="1:5" x14ac:dyDescent="0.25">
      <c r="A3914" s="172"/>
      <c r="B3914" s="172"/>
      <c r="C3914" s="172"/>
      <c r="D3914" s="171"/>
      <c r="E3914" s="171"/>
    </row>
    <row r="3915" spans="1:5" x14ac:dyDescent="0.25">
      <c r="A3915" s="172"/>
      <c r="B3915" s="172"/>
      <c r="C3915" s="172"/>
      <c r="D3915" s="171"/>
      <c r="E3915" s="171"/>
    </row>
    <row r="3916" spans="1:5" x14ac:dyDescent="0.25">
      <c r="A3916" s="172"/>
      <c r="B3916" s="172"/>
      <c r="C3916" s="172"/>
      <c r="D3916" s="171"/>
      <c r="E3916" s="171"/>
    </row>
    <row r="3917" spans="1:5" x14ac:dyDescent="0.25">
      <c r="A3917" s="172"/>
      <c r="B3917" s="172"/>
      <c r="C3917" s="172"/>
      <c r="D3917" s="171"/>
      <c r="E3917" s="171"/>
    </row>
    <row r="3918" spans="1:5" x14ac:dyDescent="0.25">
      <c r="A3918" s="172"/>
      <c r="B3918" s="172"/>
      <c r="C3918" s="172"/>
      <c r="D3918" s="171"/>
      <c r="E3918" s="171"/>
    </row>
    <row r="3919" spans="1:5" x14ac:dyDescent="0.25">
      <c r="A3919" s="172"/>
      <c r="B3919" s="172"/>
      <c r="C3919" s="172"/>
      <c r="D3919" s="171"/>
      <c r="E3919" s="171"/>
    </row>
    <row r="3920" spans="1:5" x14ac:dyDescent="0.25">
      <c r="A3920" s="172"/>
      <c r="B3920" s="172"/>
      <c r="C3920" s="172"/>
      <c r="D3920" s="171"/>
      <c r="E3920" s="171"/>
    </row>
    <row r="3921" spans="1:5" x14ac:dyDescent="0.25">
      <c r="A3921" s="172"/>
      <c r="B3921" s="172"/>
      <c r="C3921" s="172"/>
      <c r="D3921" s="171"/>
      <c r="E3921" s="171"/>
    </row>
    <row r="3922" spans="1:5" x14ac:dyDescent="0.25">
      <c r="A3922" s="172"/>
      <c r="B3922" s="172"/>
      <c r="C3922" s="172"/>
      <c r="D3922" s="171"/>
      <c r="E3922" s="171"/>
    </row>
    <row r="3923" spans="1:5" x14ac:dyDescent="0.25">
      <c r="A3923" s="172"/>
      <c r="B3923" s="172"/>
      <c r="C3923" s="172"/>
      <c r="D3923" s="171"/>
      <c r="E3923" s="171"/>
    </row>
    <row r="3924" spans="1:5" x14ac:dyDescent="0.25">
      <c r="A3924" s="172"/>
      <c r="B3924" s="172"/>
      <c r="C3924" s="172"/>
      <c r="D3924" s="171"/>
      <c r="E3924" s="171"/>
    </row>
    <row r="3925" spans="1:5" x14ac:dyDescent="0.25">
      <c r="A3925" s="172"/>
      <c r="B3925" s="172"/>
      <c r="C3925" s="172"/>
      <c r="D3925" s="171"/>
      <c r="E3925" s="171"/>
    </row>
    <row r="3926" spans="1:5" x14ac:dyDescent="0.25">
      <c r="A3926" s="172"/>
      <c r="B3926" s="172"/>
      <c r="C3926" s="172"/>
      <c r="D3926" s="171"/>
      <c r="E3926" s="171"/>
    </row>
    <row r="3927" spans="1:5" x14ac:dyDescent="0.25">
      <c r="A3927" s="172"/>
      <c r="B3927" s="172"/>
      <c r="C3927" s="172"/>
      <c r="D3927" s="171"/>
      <c r="E3927" s="171"/>
    </row>
    <row r="3928" spans="1:5" x14ac:dyDescent="0.25">
      <c r="A3928" s="172"/>
      <c r="B3928" s="172"/>
      <c r="C3928" s="172"/>
      <c r="D3928" s="171"/>
      <c r="E3928" s="171"/>
    </row>
    <row r="3929" spans="1:5" x14ac:dyDescent="0.25">
      <c r="A3929" s="172"/>
      <c r="B3929" s="172"/>
      <c r="C3929" s="172"/>
      <c r="D3929" s="171"/>
      <c r="E3929" s="171"/>
    </row>
    <row r="3930" spans="1:5" x14ac:dyDescent="0.25">
      <c r="A3930" s="172"/>
      <c r="B3930" s="172"/>
      <c r="C3930" s="172"/>
      <c r="D3930" s="171"/>
      <c r="E3930" s="171"/>
    </row>
    <row r="3931" spans="1:5" x14ac:dyDescent="0.25">
      <c r="A3931" s="172"/>
      <c r="B3931" s="172"/>
      <c r="C3931" s="172"/>
      <c r="D3931" s="171"/>
      <c r="E3931" s="171"/>
    </row>
    <row r="3932" spans="1:5" x14ac:dyDescent="0.25">
      <c r="A3932" s="172"/>
      <c r="B3932" s="172"/>
      <c r="C3932" s="172"/>
      <c r="D3932" s="171"/>
      <c r="E3932" s="171"/>
    </row>
    <row r="3933" spans="1:5" x14ac:dyDescent="0.25">
      <c r="A3933" s="172"/>
      <c r="B3933" s="172"/>
      <c r="C3933" s="172"/>
      <c r="D3933" s="171"/>
      <c r="E3933" s="171"/>
    </row>
    <row r="3934" spans="1:5" x14ac:dyDescent="0.25">
      <c r="A3934" s="172"/>
      <c r="B3934" s="172"/>
      <c r="C3934" s="172"/>
      <c r="D3934" s="171"/>
      <c r="E3934" s="171"/>
    </row>
    <row r="3935" spans="1:5" x14ac:dyDescent="0.25">
      <c r="A3935" s="172"/>
      <c r="B3935" s="172"/>
      <c r="C3935" s="172"/>
      <c r="D3935" s="171"/>
      <c r="E3935" s="171"/>
    </row>
    <row r="3936" spans="1:5" x14ac:dyDescent="0.25">
      <c r="A3936" s="172"/>
      <c r="B3936" s="172"/>
      <c r="C3936" s="172"/>
      <c r="D3936" s="171"/>
      <c r="E3936" s="171"/>
    </row>
    <row r="3937" spans="1:5" x14ac:dyDescent="0.25">
      <c r="A3937" s="172"/>
      <c r="B3937" s="172"/>
      <c r="C3937" s="172"/>
      <c r="D3937" s="171"/>
      <c r="E3937" s="171"/>
    </row>
    <row r="3938" spans="1:5" x14ac:dyDescent="0.25">
      <c r="A3938" s="172"/>
      <c r="B3938" s="172"/>
      <c r="C3938" s="172"/>
      <c r="D3938" s="171"/>
      <c r="E3938" s="171"/>
    </row>
    <row r="3939" spans="1:5" x14ac:dyDescent="0.25">
      <c r="A3939" s="172"/>
      <c r="B3939" s="172"/>
      <c r="C3939" s="172"/>
      <c r="D3939" s="171"/>
      <c r="E3939" s="171"/>
    </row>
    <row r="3940" spans="1:5" x14ac:dyDescent="0.25">
      <c r="A3940" s="172"/>
      <c r="B3940" s="172"/>
      <c r="C3940" s="172"/>
      <c r="D3940" s="171"/>
      <c r="E3940" s="171"/>
    </row>
    <row r="3941" spans="1:5" x14ac:dyDescent="0.25">
      <c r="A3941" s="172"/>
      <c r="B3941" s="172"/>
      <c r="C3941" s="172"/>
      <c r="D3941" s="171"/>
      <c r="E3941" s="171"/>
    </row>
    <row r="3942" spans="1:5" x14ac:dyDescent="0.25">
      <c r="A3942" s="172"/>
      <c r="B3942" s="172"/>
      <c r="C3942" s="172"/>
      <c r="D3942" s="171"/>
      <c r="E3942" s="171"/>
    </row>
    <row r="3943" spans="1:5" x14ac:dyDescent="0.25">
      <c r="A3943" s="172"/>
      <c r="B3943" s="172"/>
      <c r="C3943" s="172"/>
      <c r="D3943" s="171"/>
      <c r="E3943" s="171"/>
    </row>
    <row r="3944" spans="1:5" x14ac:dyDescent="0.25">
      <c r="A3944" s="172"/>
      <c r="B3944" s="172"/>
      <c r="C3944" s="172"/>
      <c r="D3944" s="171"/>
      <c r="E3944" s="171"/>
    </row>
    <row r="3945" spans="1:5" x14ac:dyDescent="0.25">
      <c r="A3945" s="172"/>
      <c r="B3945" s="172"/>
      <c r="C3945" s="172"/>
      <c r="D3945" s="171"/>
      <c r="E3945" s="171"/>
    </row>
    <row r="3946" spans="1:5" x14ac:dyDescent="0.25">
      <c r="A3946" s="172"/>
      <c r="B3946" s="172"/>
      <c r="C3946" s="172"/>
      <c r="D3946" s="171"/>
      <c r="E3946" s="171"/>
    </row>
    <row r="3947" spans="1:5" x14ac:dyDescent="0.25">
      <c r="A3947" s="172"/>
      <c r="B3947" s="172"/>
      <c r="C3947" s="172"/>
      <c r="D3947" s="171"/>
      <c r="E3947" s="171"/>
    </row>
    <row r="3948" spans="1:5" x14ac:dyDescent="0.25">
      <c r="A3948" s="172"/>
      <c r="B3948" s="172"/>
      <c r="C3948" s="172"/>
      <c r="D3948" s="171"/>
      <c r="E3948" s="171"/>
    </row>
    <row r="3949" spans="1:5" x14ac:dyDescent="0.25">
      <c r="A3949" s="172"/>
      <c r="B3949" s="172"/>
      <c r="C3949" s="172"/>
      <c r="D3949" s="171"/>
      <c r="E3949" s="171"/>
    </row>
    <row r="3950" spans="1:5" x14ac:dyDescent="0.25">
      <c r="A3950" s="172"/>
      <c r="B3950" s="172"/>
      <c r="C3950" s="172"/>
      <c r="D3950" s="171"/>
      <c r="E3950" s="171"/>
    </row>
    <row r="3951" spans="1:5" x14ac:dyDescent="0.25">
      <c r="A3951" s="172"/>
      <c r="B3951" s="172"/>
      <c r="C3951" s="172"/>
      <c r="D3951" s="171"/>
      <c r="E3951" s="171"/>
    </row>
    <row r="3952" spans="1:5" x14ac:dyDescent="0.25">
      <c r="A3952" s="172"/>
      <c r="B3952" s="172"/>
      <c r="C3952" s="172"/>
      <c r="D3952" s="171"/>
      <c r="E3952" s="171"/>
    </row>
    <row r="3953" spans="1:5" x14ac:dyDescent="0.25">
      <c r="A3953" s="172"/>
      <c r="B3953" s="172"/>
      <c r="C3953" s="172"/>
      <c r="D3953" s="171"/>
      <c r="E3953" s="171"/>
    </row>
    <row r="3954" spans="1:5" x14ac:dyDescent="0.25">
      <c r="A3954" s="172"/>
      <c r="B3954" s="172"/>
      <c r="C3954" s="172"/>
      <c r="D3954" s="171"/>
      <c r="E3954" s="171"/>
    </row>
    <row r="3955" spans="1:5" x14ac:dyDescent="0.25">
      <c r="A3955" s="172"/>
      <c r="B3955" s="172"/>
      <c r="C3955" s="172"/>
      <c r="D3955" s="171"/>
      <c r="E3955" s="171"/>
    </row>
    <row r="3956" spans="1:5" x14ac:dyDescent="0.25">
      <c r="A3956" s="172"/>
      <c r="B3956" s="172"/>
      <c r="C3956" s="172"/>
      <c r="D3956" s="171"/>
      <c r="E3956" s="171"/>
    </row>
    <row r="3957" spans="1:5" x14ac:dyDescent="0.25">
      <c r="A3957" s="172"/>
      <c r="B3957" s="172"/>
      <c r="C3957" s="172"/>
      <c r="D3957" s="171"/>
      <c r="E3957" s="171"/>
    </row>
    <row r="3958" spans="1:5" x14ac:dyDescent="0.25">
      <c r="A3958" s="172"/>
      <c r="B3958" s="172"/>
      <c r="C3958" s="172"/>
      <c r="D3958" s="171"/>
      <c r="E3958" s="171"/>
    </row>
    <row r="3959" spans="1:5" x14ac:dyDescent="0.25">
      <c r="A3959" s="172"/>
      <c r="B3959" s="172"/>
      <c r="C3959" s="172"/>
      <c r="D3959" s="171"/>
      <c r="E3959" s="171"/>
    </row>
    <row r="3960" spans="1:5" x14ac:dyDescent="0.25">
      <c r="A3960" s="172"/>
      <c r="B3960" s="172"/>
      <c r="C3960" s="172"/>
      <c r="D3960" s="171"/>
      <c r="E3960" s="171"/>
    </row>
    <row r="3961" spans="1:5" x14ac:dyDescent="0.25">
      <c r="A3961" s="172"/>
      <c r="B3961" s="172"/>
      <c r="C3961" s="172"/>
      <c r="D3961" s="171"/>
      <c r="E3961" s="171"/>
    </row>
    <row r="3962" spans="1:5" x14ac:dyDescent="0.25">
      <c r="A3962" s="172"/>
      <c r="B3962" s="172"/>
      <c r="C3962" s="172"/>
      <c r="D3962" s="171"/>
      <c r="E3962" s="171"/>
    </row>
    <row r="3963" spans="1:5" x14ac:dyDescent="0.25">
      <c r="A3963" s="172"/>
      <c r="B3963" s="172"/>
      <c r="C3963" s="172"/>
      <c r="D3963" s="171"/>
      <c r="E3963" s="171"/>
    </row>
    <row r="3964" spans="1:5" x14ac:dyDescent="0.25">
      <c r="A3964" s="172"/>
      <c r="B3964" s="172"/>
      <c r="C3964" s="172"/>
      <c r="D3964" s="171"/>
      <c r="E3964" s="171"/>
    </row>
    <row r="3965" spans="1:5" x14ac:dyDescent="0.25">
      <c r="A3965" s="172"/>
      <c r="B3965" s="172"/>
      <c r="C3965" s="172"/>
      <c r="D3965" s="171"/>
      <c r="E3965" s="171"/>
    </row>
    <row r="3966" spans="1:5" x14ac:dyDescent="0.25">
      <c r="A3966" s="172"/>
      <c r="B3966" s="172"/>
      <c r="C3966" s="172"/>
      <c r="D3966" s="171"/>
      <c r="E3966" s="171"/>
    </row>
    <row r="3967" spans="1:5" x14ac:dyDescent="0.25">
      <c r="A3967" s="172"/>
      <c r="B3967" s="172"/>
      <c r="C3967" s="172"/>
      <c r="D3967" s="171"/>
      <c r="E3967" s="171"/>
    </row>
    <row r="3968" spans="1:5" x14ac:dyDescent="0.25">
      <c r="A3968" s="172"/>
      <c r="B3968" s="172"/>
      <c r="C3968" s="172"/>
      <c r="D3968" s="171"/>
      <c r="E3968" s="171"/>
    </row>
    <row r="3969" spans="1:5" x14ac:dyDescent="0.25">
      <c r="A3969" s="172"/>
      <c r="B3969" s="172"/>
      <c r="C3969" s="172"/>
      <c r="D3969" s="171"/>
      <c r="E3969" s="171"/>
    </row>
    <row r="3970" spans="1:5" x14ac:dyDescent="0.25">
      <c r="A3970" s="172"/>
      <c r="B3970" s="172"/>
      <c r="C3970" s="172"/>
      <c r="D3970" s="171"/>
      <c r="E3970" s="171"/>
    </row>
    <row r="3971" spans="1:5" x14ac:dyDescent="0.25">
      <c r="A3971" s="172"/>
      <c r="B3971" s="172"/>
      <c r="C3971" s="172"/>
      <c r="D3971" s="171"/>
      <c r="E3971" s="171"/>
    </row>
    <row r="3972" spans="1:5" x14ac:dyDescent="0.25">
      <c r="A3972" s="172"/>
      <c r="B3972" s="172"/>
      <c r="C3972" s="172"/>
      <c r="D3972" s="171"/>
      <c r="E3972" s="171"/>
    </row>
    <row r="3973" spans="1:5" x14ac:dyDescent="0.25">
      <c r="A3973" s="172"/>
      <c r="B3973" s="172"/>
      <c r="C3973" s="172"/>
      <c r="D3973" s="171"/>
      <c r="E3973" s="171"/>
    </row>
    <row r="3974" spans="1:5" x14ac:dyDescent="0.25">
      <c r="A3974" s="172"/>
      <c r="B3974" s="172"/>
      <c r="C3974" s="172"/>
      <c r="D3974" s="171"/>
      <c r="E3974" s="171"/>
    </row>
    <row r="3975" spans="1:5" x14ac:dyDescent="0.25">
      <c r="A3975" s="172"/>
      <c r="B3975" s="172"/>
      <c r="C3975" s="172"/>
      <c r="D3975" s="171"/>
      <c r="E3975" s="171"/>
    </row>
    <row r="3976" spans="1:5" x14ac:dyDescent="0.25">
      <c r="A3976" s="172"/>
      <c r="B3976" s="172"/>
      <c r="C3976" s="172"/>
      <c r="D3976" s="171"/>
      <c r="E3976" s="171"/>
    </row>
    <row r="3977" spans="1:5" x14ac:dyDescent="0.25">
      <c r="A3977" s="172"/>
      <c r="B3977" s="172"/>
      <c r="C3977" s="172"/>
      <c r="D3977" s="171"/>
      <c r="E3977" s="171"/>
    </row>
    <row r="3978" spans="1:5" x14ac:dyDescent="0.25">
      <c r="A3978" s="172"/>
      <c r="B3978" s="172"/>
      <c r="C3978" s="172"/>
      <c r="D3978" s="171"/>
      <c r="E3978" s="171"/>
    </row>
    <row r="3979" spans="1:5" x14ac:dyDescent="0.25">
      <c r="A3979" s="172"/>
      <c r="B3979" s="172"/>
      <c r="C3979" s="172"/>
      <c r="D3979" s="171"/>
      <c r="E3979" s="171"/>
    </row>
    <row r="3980" spans="1:5" x14ac:dyDescent="0.25">
      <c r="A3980" s="172"/>
      <c r="B3980" s="172"/>
      <c r="C3980" s="172"/>
      <c r="D3980" s="171"/>
      <c r="E3980" s="171"/>
    </row>
    <row r="3981" spans="1:5" x14ac:dyDescent="0.25">
      <c r="A3981" s="172"/>
      <c r="B3981" s="172"/>
      <c r="C3981" s="172"/>
      <c r="D3981" s="171"/>
      <c r="E3981" s="171"/>
    </row>
    <row r="3982" spans="1:5" x14ac:dyDescent="0.25">
      <c r="A3982" s="172"/>
      <c r="B3982" s="172"/>
      <c r="C3982" s="172"/>
      <c r="D3982" s="171"/>
      <c r="E3982" s="171"/>
    </row>
    <row r="3983" spans="1:5" x14ac:dyDescent="0.25">
      <c r="A3983" s="172"/>
      <c r="B3983" s="172"/>
      <c r="C3983" s="172"/>
      <c r="D3983" s="171"/>
      <c r="E3983" s="171"/>
    </row>
    <row r="3984" spans="1:5" x14ac:dyDescent="0.25">
      <c r="A3984" s="172"/>
      <c r="B3984" s="172"/>
      <c r="C3984" s="172"/>
      <c r="D3984" s="171"/>
      <c r="E3984" s="171"/>
    </row>
    <row r="3985" spans="1:5" x14ac:dyDescent="0.25">
      <c r="A3985" s="172"/>
      <c r="B3985" s="172"/>
      <c r="C3985" s="172"/>
      <c r="D3985" s="171"/>
      <c r="E3985" s="171"/>
    </row>
    <row r="3986" spans="1:5" x14ac:dyDescent="0.25">
      <c r="A3986" s="172"/>
      <c r="B3986" s="172"/>
      <c r="C3986" s="172"/>
      <c r="D3986" s="171"/>
      <c r="E3986" s="171"/>
    </row>
    <row r="3987" spans="1:5" x14ac:dyDescent="0.25">
      <c r="A3987" s="172"/>
      <c r="B3987" s="172"/>
      <c r="C3987" s="172"/>
      <c r="D3987" s="171"/>
      <c r="E3987" s="171"/>
    </row>
    <row r="3988" spans="1:5" x14ac:dyDescent="0.25">
      <c r="A3988" s="172"/>
      <c r="B3988" s="172"/>
      <c r="C3988" s="172"/>
      <c r="D3988" s="171"/>
      <c r="E3988" s="171"/>
    </row>
    <row r="3989" spans="1:5" x14ac:dyDescent="0.25">
      <c r="A3989" s="172"/>
      <c r="B3989" s="172"/>
      <c r="C3989" s="172"/>
      <c r="D3989" s="171"/>
      <c r="E3989" s="171"/>
    </row>
    <row r="3990" spans="1:5" x14ac:dyDescent="0.25">
      <c r="A3990" s="172"/>
      <c r="B3990" s="172"/>
      <c r="C3990" s="172"/>
      <c r="D3990" s="171"/>
      <c r="E3990" s="171"/>
    </row>
    <row r="3991" spans="1:5" x14ac:dyDescent="0.25">
      <c r="A3991" s="172"/>
      <c r="B3991" s="172"/>
      <c r="C3991" s="172"/>
      <c r="D3991" s="171"/>
      <c r="E3991" s="171"/>
    </row>
    <row r="3992" spans="1:5" x14ac:dyDescent="0.25">
      <c r="A3992" s="172"/>
      <c r="B3992" s="172"/>
      <c r="C3992" s="172"/>
      <c r="D3992" s="171"/>
      <c r="E3992" s="171"/>
    </row>
    <row r="3993" spans="1:5" x14ac:dyDescent="0.25">
      <c r="A3993" s="172"/>
      <c r="B3993" s="172"/>
      <c r="C3993" s="172"/>
      <c r="D3993" s="171"/>
      <c r="E3993" s="171"/>
    </row>
    <row r="3994" spans="1:5" x14ac:dyDescent="0.25">
      <c r="A3994" s="172"/>
      <c r="B3994" s="172"/>
      <c r="C3994" s="172"/>
      <c r="D3994" s="171"/>
      <c r="E3994" s="171"/>
    </row>
    <row r="3995" spans="1:5" x14ac:dyDescent="0.25">
      <c r="A3995" s="172"/>
      <c r="B3995" s="172"/>
      <c r="C3995" s="172"/>
      <c r="D3995" s="171"/>
      <c r="E3995" s="171"/>
    </row>
    <row r="3996" spans="1:5" x14ac:dyDescent="0.25">
      <c r="A3996" s="172"/>
      <c r="B3996" s="172"/>
      <c r="C3996" s="172"/>
      <c r="D3996" s="171"/>
      <c r="E3996" s="171"/>
    </row>
    <row r="3997" spans="1:5" x14ac:dyDescent="0.25">
      <c r="A3997" s="172"/>
      <c r="B3997" s="172"/>
      <c r="C3997" s="172"/>
      <c r="D3997" s="171"/>
      <c r="E3997" s="171"/>
    </row>
    <row r="3998" spans="1:5" x14ac:dyDescent="0.25">
      <c r="A3998" s="172"/>
      <c r="B3998" s="172"/>
      <c r="C3998" s="172"/>
      <c r="D3998" s="171"/>
      <c r="E3998" s="171"/>
    </row>
    <row r="3999" spans="1:5" x14ac:dyDescent="0.25">
      <c r="A3999" s="172"/>
      <c r="B3999" s="172"/>
      <c r="C3999" s="172"/>
      <c r="D3999" s="171"/>
      <c r="E3999" s="171"/>
    </row>
    <row r="4000" spans="1:5" x14ac:dyDescent="0.25">
      <c r="A4000" s="172"/>
      <c r="B4000" s="172"/>
      <c r="C4000" s="172"/>
      <c r="D4000" s="171"/>
      <c r="E4000" s="171"/>
    </row>
    <row r="4001" spans="1:5" x14ac:dyDescent="0.25">
      <c r="A4001" s="172"/>
      <c r="B4001" s="172"/>
      <c r="C4001" s="172"/>
      <c r="D4001" s="171"/>
      <c r="E4001" s="171"/>
    </row>
    <row r="4002" spans="1:5" x14ac:dyDescent="0.25">
      <c r="A4002" s="172"/>
      <c r="B4002" s="172"/>
      <c r="C4002" s="172"/>
      <c r="D4002" s="171"/>
      <c r="E4002" s="171"/>
    </row>
    <row r="4003" spans="1:5" x14ac:dyDescent="0.25">
      <c r="A4003" s="172"/>
      <c r="B4003" s="172"/>
      <c r="C4003" s="172"/>
      <c r="D4003" s="171"/>
      <c r="E4003" s="171"/>
    </row>
    <row r="4004" spans="1:5" x14ac:dyDescent="0.25">
      <c r="A4004" s="172"/>
      <c r="B4004" s="172"/>
      <c r="C4004" s="172"/>
      <c r="D4004" s="171"/>
      <c r="E4004" s="171"/>
    </row>
    <row r="4005" spans="1:5" x14ac:dyDescent="0.25">
      <c r="A4005" s="172"/>
      <c r="B4005" s="172"/>
      <c r="C4005" s="172"/>
      <c r="D4005" s="171"/>
      <c r="E4005" s="171"/>
    </row>
    <row r="4006" spans="1:5" x14ac:dyDescent="0.25">
      <c r="A4006" s="172"/>
      <c r="B4006" s="172"/>
      <c r="C4006" s="172"/>
      <c r="D4006" s="171"/>
      <c r="E4006" s="171"/>
    </row>
    <row r="4007" spans="1:5" x14ac:dyDescent="0.25">
      <c r="A4007" s="172"/>
      <c r="B4007" s="172"/>
      <c r="C4007" s="172"/>
      <c r="D4007" s="171"/>
      <c r="E4007" s="171"/>
    </row>
    <row r="4008" spans="1:5" x14ac:dyDescent="0.25">
      <c r="A4008" s="172"/>
      <c r="B4008" s="172"/>
      <c r="C4008" s="172"/>
      <c r="D4008" s="171"/>
      <c r="E4008" s="171"/>
    </row>
    <row r="4009" spans="1:5" x14ac:dyDescent="0.25">
      <c r="A4009" s="172"/>
      <c r="B4009" s="172"/>
      <c r="C4009" s="172"/>
      <c r="D4009" s="171"/>
      <c r="E4009" s="171"/>
    </row>
    <row r="4010" spans="1:5" x14ac:dyDescent="0.25">
      <c r="A4010" s="172"/>
      <c r="B4010" s="172"/>
      <c r="C4010" s="172"/>
      <c r="D4010" s="171"/>
      <c r="E4010" s="171"/>
    </row>
    <row r="4011" spans="1:5" x14ac:dyDescent="0.25">
      <c r="A4011" s="172"/>
      <c r="B4011" s="172"/>
      <c r="C4011" s="172"/>
      <c r="D4011" s="171"/>
      <c r="E4011" s="171"/>
    </row>
    <row r="4012" spans="1:5" x14ac:dyDescent="0.25">
      <c r="A4012" s="172"/>
      <c r="B4012" s="172"/>
      <c r="C4012" s="172"/>
      <c r="D4012" s="171"/>
      <c r="E4012" s="171"/>
    </row>
    <row r="4013" spans="1:5" x14ac:dyDescent="0.25">
      <c r="A4013" s="172"/>
      <c r="B4013" s="172"/>
      <c r="C4013" s="172"/>
      <c r="D4013" s="171"/>
      <c r="E4013" s="171"/>
    </row>
    <row r="4014" spans="1:5" x14ac:dyDescent="0.25">
      <c r="A4014" s="172"/>
      <c r="B4014" s="172"/>
      <c r="C4014" s="172"/>
      <c r="D4014" s="171"/>
      <c r="E4014" s="171"/>
    </row>
    <row r="4015" spans="1:5" x14ac:dyDescent="0.25">
      <c r="A4015" s="172"/>
      <c r="B4015" s="172"/>
      <c r="C4015" s="172"/>
      <c r="D4015" s="171"/>
      <c r="E4015" s="171"/>
    </row>
    <row r="4016" spans="1:5" x14ac:dyDescent="0.25">
      <c r="A4016" s="172"/>
      <c r="B4016" s="172"/>
      <c r="C4016" s="172"/>
      <c r="D4016" s="171"/>
      <c r="E4016" s="171"/>
    </row>
    <row r="4017" spans="1:5" x14ac:dyDescent="0.25">
      <c r="A4017" s="172"/>
      <c r="B4017" s="172"/>
      <c r="C4017" s="172"/>
      <c r="D4017" s="171"/>
      <c r="E4017" s="171"/>
    </row>
    <row r="4018" spans="1:5" x14ac:dyDescent="0.25">
      <c r="A4018" s="172"/>
      <c r="B4018" s="172"/>
      <c r="C4018" s="172"/>
      <c r="D4018" s="171"/>
      <c r="E4018" s="171"/>
    </row>
    <row r="4019" spans="1:5" x14ac:dyDescent="0.25">
      <c r="A4019" s="172"/>
      <c r="B4019" s="172"/>
      <c r="C4019" s="172"/>
      <c r="D4019" s="171"/>
      <c r="E4019" s="171"/>
    </row>
    <row r="4020" spans="1:5" x14ac:dyDescent="0.25">
      <c r="A4020" s="172"/>
      <c r="B4020" s="172"/>
      <c r="C4020" s="172"/>
      <c r="D4020" s="171"/>
      <c r="E4020" s="171"/>
    </row>
    <row r="4021" spans="1:5" x14ac:dyDescent="0.25">
      <c r="A4021" s="172"/>
      <c r="B4021" s="172"/>
      <c r="C4021" s="172"/>
      <c r="D4021" s="171"/>
      <c r="E4021" s="171"/>
    </row>
    <row r="4022" spans="1:5" x14ac:dyDescent="0.25">
      <c r="A4022" s="172"/>
      <c r="B4022" s="172"/>
      <c r="C4022" s="172"/>
      <c r="D4022" s="171"/>
      <c r="E4022" s="171"/>
    </row>
    <row r="4023" spans="1:5" x14ac:dyDescent="0.25">
      <c r="A4023" s="172"/>
      <c r="B4023" s="172"/>
      <c r="C4023" s="172"/>
      <c r="D4023" s="171"/>
      <c r="E4023" s="171"/>
    </row>
    <row r="4024" spans="1:5" x14ac:dyDescent="0.25">
      <c r="A4024" s="172"/>
      <c r="B4024" s="172"/>
      <c r="C4024" s="172"/>
      <c r="D4024" s="171"/>
      <c r="E4024" s="171"/>
    </row>
    <row r="4025" spans="1:5" x14ac:dyDescent="0.25">
      <c r="A4025" s="172"/>
      <c r="B4025" s="172"/>
      <c r="C4025" s="172"/>
      <c r="D4025" s="171"/>
      <c r="E4025" s="171"/>
    </row>
    <row r="4026" spans="1:5" x14ac:dyDescent="0.25">
      <c r="A4026" s="172"/>
      <c r="B4026" s="172"/>
      <c r="C4026" s="172"/>
      <c r="D4026" s="171"/>
      <c r="E4026" s="171"/>
    </row>
    <row r="4027" spans="1:5" x14ac:dyDescent="0.25">
      <c r="A4027" s="172"/>
      <c r="B4027" s="172"/>
      <c r="C4027" s="172"/>
      <c r="D4027" s="171"/>
      <c r="E4027" s="171"/>
    </row>
    <row r="4028" spans="1:5" x14ac:dyDescent="0.25">
      <c r="A4028" s="172"/>
      <c r="B4028" s="172"/>
      <c r="C4028" s="172"/>
      <c r="D4028" s="171"/>
      <c r="E4028" s="171"/>
    </row>
    <row r="4029" spans="1:5" x14ac:dyDescent="0.25">
      <c r="A4029" s="172"/>
      <c r="B4029" s="172"/>
      <c r="C4029" s="172"/>
      <c r="D4029" s="171"/>
      <c r="E4029" s="171"/>
    </row>
    <row r="4030" spans="1:5" x14ac:dyDescent="0.25">
      <c r="A4030" s="172"/>
      <c r="B4030" s="172"/>
      <c r="C4030" s="172"/>
      <c r="D4030" s="171"/>
      <c r="E4030" s="171"/>
    </row>
    <row r="4031" spans="1:5" x14ac:dyDescent="0.25">
      <c r="A4031" s="172"/>
      <c r="B4031" s="172"/>
      <c r="C4031" s="172"/>
      <c r="D4031" s="171"/>
      <c r="E4031" s="171"/>
    </row>
    <row r="4032" spans="1:5" x14ac:dyDescent="0.25">
      <c r="A4032" s="172"/>
      <c r="B4032" s="172"/>
      <c r="C4032" s="172"/>
      <c r="D4032" s="171"/>
      <c r="E4032" s="171"/>
    </row>
    <row r="4033" spans="1:5" x14ac:dyDescent="0.25">
      <c r="A4033" s="172"/>
      <c r="B4033" s="172"/>
      <c r="C4033" s="172"/>
      <c r="D4033" s="171"/>
      <c r="E4033" s="171"/>
    </row>
    <row r="4034" spans="1:5" x14ac:dyDescent="0.25">
      <c r="A4034" s="172"/>
      <c r="B4034" s="172"/>
      <c r="C4034" s="172"/>
      <c r="D4034" s="171"/>
      <c r="E4034" s="171"/>
    </row>
    <row r="4035" spans="1:5" x14ac:dyDescent="0.25">
      <c r="A4035" s="172"/>
      <c r="B4035" s="172"/>
      <c r="C4035" s="172"/>
      <c r="D4035" s="171"/>
      <c r="E4035" s="171"/>
    </row>
    <row r="4036" spans="1:5" x14ac:dyDescent="0.25">
      <c r="A4036" s="172"/>
      <c r="B4036" s="172"/>
      <c r="C4036" s="172"/>
      <c r="D4036" s="171"/>
      <c r="E4036" s="171"/>
    </row>
    <row r="4037" spans="1:5" x14ac:dyDescent="0.25">
      <c r="A4037" s="172"/>
      <c r="B4037" s="172"/>
      <c r="C4037" s="172"/>
      <c r="D4037" s="171"/>
      <c r="E4037" s="171"/>
    </row>
    <row r="4038" spans="1:5" x14ac:dyDescent="0.25">
      <c r="A4038" s="172"/>
      <c r="B4038" s="172"/>
      <c r="C4038" s="172"/>
      <c r="D4038" s="171"/>
      <c r="E4038" s="171"/>
    </row>
    <row r="4039" spans="1:5" x14ac:dyDescent="0.25">
      <c r="A4039" s="172"/>
      <c r="B4039" s="172"/>
      <c r="C4039" s="172"/>
      <c r="D4039" s="171"/>
      <c r="E4039" s="171"/>
    </row>
    <row r="4040" spans="1:5" x14ac:dyDescent="0.25">
      <c r="A4040" s="172"/>
      <c r="B4040" s="172"/>
      <c r="C4040" s="172"/>
      <c r="D4040" s="171"/>
      <c r="E4040" s="171"/>
    </row>
    <row r="4041" spans="1:5" x14ac:dyDescent="0.25">
      <c r="A4041" s="172"/>
      <c r="B4041" s="172"/>
      <c r="C4041" s="172"/>
      <c r="D4041" s="171"/>
      <c r="E4041" s="171"/>
    </row>
    <row r="4042" spans="1:5" x14ac:dyDescent="0.25">
      <c r="A4042" s="172"/>
      <c r="B4042" s="172"/>
      <c r="C4042" s="172"/>
      <c r="D4042" s="171"/>
      <c r="E4042" s="171"/>
    </row>
    <row r="4043" spans="1:5" x14ac:dyDescent="0.25">
      <c r="A4043" s="172"/>
      <c r="B4043" s="172"/>
      <c r="C4043" s="172"/>
      <c r="D4043" s="171"/>
      <c r="E4043" s="171"/>
    </row>
    <row r="4044" spans="1:5" x14ac:dyDescent="0.25">
      <c r="A4044" s="172"/>
      <c r="B4044" s="172"/>
      <c r="C4044" s="172"/>
      <c r="D4044" s="171"/>
      <c r="E4044" s="171"/>
    </row>
    <row r="4045" spans="1:5" x14ac:dyDescent="0.25">
      <c r="A4045" s="172"/>
      <c r="B4045" s="172"/>
      <c r="C4045" s="172"/>
      <c r="D4045" s="171"/>
      <c r="E4045" s="171"/>
    </row>
    <row r="4046" spans="1:5" x14ac:dyDescent="0.25">
      <c r="A4046" s="172"/>
      <c r="B4046" s="172"/>
      <c r="C4046" s="172"/>
      <c r="D4046" s="171"/>
      <c r="E4046" s="171"/>
    </row>
    <row r="4047" spans="1:5" x14ac:dyDescent="0.25">
      <c r="A4047" s="172"/>
      <c r="B4047" s="172"/>
      <c r="C4047" s="172"/>
      <c r="D4047" s="171"/>
      <c r="E4047" s="171"/>
    </row>
    <row r="4048" spans="1:5" x14ac:dyDescent="0.25">
      <c r="A4048" s="172"/>
      <c r="B4048" s="172"/>
      <c r="C4048" s="172"/>
      <c r="D4048" s="171"/>
      <c r="E4048" s="171"/>
    </row>
    <row r="4049" spans="1:5" x14ac:dyDescent="0.25">
      <c r="A4049" s="172"/>
      <c r="B4049" s="172"/>
      <c r="C4049" s="172"/>
      <c r="D4049" s="171"/>
      <c r="E4049" s="171"/>
    </row>
    <row r="4050" spans="1:5" x14ac:dyDescent="0.25">
      <c r="A4050" s="172"/>
      <c r="B4050" s="172"/>
      <c r="C4050" s="172"/>
      <c r="D4050" s="171"/>
      <c r="E4050" s="171"/>
    </row>
    <row r="4051" spans="1:5" x14ac:dyDescent="0.25">
      <c r="A4051" s="172"/>
      <c r="B4051" s="172"/>
      <c r="C4051" s="172"/>
      <c r="D4051" s="171"/>
      <c r="E4051" s="171"/>
    </row>
    <row r="4052" spans="1:5" x14ac:dyDescent="0.25">
      <c r="A4052" s="172"/>
      <c r="B4052" s="172"/>
      <c r="C4052" s="172"/>
      <c r="D4052" s="171"/>
      <c r="E4052" s="171"/>
    </row>
    <row r="4053" spans="1:5" x14ac:dyDescent="0.25">
      <c r="A4053" s="172"/>
      <c r="B4053" s="172"/>
      <c r="C4053" s="172"/>
      <c r="D4053" s="171"/>
      <c r="E4053" s="171"/>
    </row>
    <row r="4054" spans="1:5" x14ac:dyDescent="0.25">
      <c r="A4054" s="172"/>
      <c r="B4054" s="172"/>
      <c r="C4054" s="172"/>
      <c r="D4054" s="171"/>
      <c r="E4054" s="171"/>
    </row>
    <row r="4055" spans="1:5" x14ac:dyDescent="0.25">
      <c r="A4055" s="172"/>
      <c r="B4055" s="172"/>
      <c r="C4055" s="172"/>
      <c r="D4055" s="171"/>
      <c r="E4055" s="171"/>
    </row>
    <row r="4056" spans="1:5" x14ac:dyDescent="0.25">
      <c r="A4056" s="172"/>
      <c r="B4056" s="172"/>
      <c r="C4056" s="172"/>
      <c r="D4056" s="171"/>
      <c r="E4056" s="171"/>
    </row>
    <row r="4057" spans="1:5" x14ac:dyDescent="0.25">
      <c r="A4057" s="172"/>
      <c r="B4057" s="172"/>
      <c r="C4057" s="172"/>
      <c r="D4057" s="171"/>
      <c r="E4057" s="171"/>
    </row>
    <row r="4058" spans="1:5" x14ac:dyDescent="0.25">
      <c r="A4058" s="172"/>
      <c r="B4058" s="172"/>
      <c r="C4058" s="172"/>
      <c r="D4058" s="171"/>
      <c r="E4058" s="171"/>
    </row>
    <row r="4059" spans="1:5" x14ac:dyDescent="0.25">
      <c r="A4059" s="172"/>
      <c r="B4059" s="172"/>
      <c r="C4059" s="172"/>
      <c r="D4059" s="171"/>
      <c r="E4059" s="171"/>
    </row>
    <row r="4060" spans="1:5" x14ac:dyDescent="0.25">
      <c r="A4060" s="172"/>
      <c r="B4060" s="172"/>
      <c r="C4060" s="172"/>
      <c r="D4060" s="171"/>
      <c r="E4060" s="171"/>
    </row>
    <row r="4061" spans="1:5" x14ac:dyDescent="0.25">
      <c r="A4061" s="172"/>
      <c r="B4061" s="172"/>
      <c r="C4061" s="172"/>
      <c r="D4061" s="171"/>
      <c r="E4061" s="171"/>
    </row>
    <row r="4062" spans="1:5" x14ac:dyDescent="0.25">
      <c r="A4062" s="172"/>
      <c r="B4062" s="172"/>
      <c r="C4062" s="172"/>
      <c r="D4062" s="171"/>
      <c r="E4062" s="171"/>
    </row>
    <row r="4063" spans="1:5" x14ac:dyDescent="0.25">
      <c r="A4063" s="172"/>
      <c r="B4063" s="172"/>
      <c r="C4063" s="172"/>
      <c r="D4063" s="171"/>
      <c r="E4063" s="171"/>
    </row>
    <row r="4064" spans="1:5" x14ac:dyDescent="0.25">
      <c r="A4064" s="172"/>
      <c r="B4064" s="172"/>
      <c r="C4064" s="172"/>
      <c r="D4064" s="171"/>
      <c r="E4064" s="171"/>
    </row>
    <row r="4065" spans="1:5" x14ac:dyDescent="0.25">
      <c r="A4065" s="172"/>
      <c r="B4065" s="172"/>
      <c r="C4065" s="172"/>
      <c r="D4065" s="171"/>
      <c r="E4065" s="171"/>
    </row>
    <row r="4066" spans="1:5" x14ac:dyDescent="0.25">
      <c r="A4066" s="172"/>
      <c r="B4066" s="172"/>
      <c r="C4066" s="172"/>
      <c r="D4066" s="171"/>
      <c r="E4066" s="171"/>
    </row>
    <row r="4067" spans="1:5" x14ac:dyDescent="0.25">
      <c r="A4067" s="172"/>
      <c r="B4067" s="172"/>
      <c r="C4067" s="172"/>
      <c r="D4067" s="171"/>
      <c r="E4067" s="171"/>
    </row>
    <row r="4068" spans="1:5" x14ac:dyDescent="0.25">
      <c r="A4068" s="172"/>
      <c r="B4068" s="172"/>
      <c r="C4068" s="172"/>
      <c r="D4068" s="171"/>
      <c r="E4068" s="171"/>
    </row>
    <row r="4069" spans="1:5" x14ac:dyDescent="0.25">
      <c r="A4069" s="172"/>
      <c r="B4069" s="172"/>
      <c r="C4069" s="172"/>
      <c r="D4069" s="171"/>
      <c r="E4069" s="171"/>
    </row>
    <row r="4070" spans="1:5" x14ac:dyDescent="0.25">
      <c r="A4070" s="172"/>
      <c r="B4070" s="172"/>
      <c r="C4070" s="172"/>
      <c r="D4070" s="171"/>
      <c r="E4070" s="171"/>
    </row>
    <row r="4071" spans="1:5" x14ac:dyDescent="0.25">
      <c r="A4071" s="172"/>
      <c r="B4071" s="172"/>
      <c r="C4071" s="172"/>
      <c r="D4071" s="171"/>
      <c r="E4071" s="171"/>
    </row>
    <row r="4072" spans="1:5" x14ac:dyDescent="0.25">
      <c r="A4072" s="172"/>
      <c r="B4072" s="172"/>
      <c r="C4072" s="172"/>
      <c r="D4072" s="171"/>
      <c r="E4072" s="171"/>
    </row>
    <row r="4073" spans="1:5" x14ac:dyDescent="0.25">
      <c r="A4073" s="172"/>
      <c r="B4073" s="172"/>
      <c r="C4073" s="172"/>
      <c r="D4073" s="171"/>
      <c r="E4073" s="171"/>
    </row>
    <row r="4074" spans="1:5" x14ac:dyDescent="0.25">
      <c r="A4074" s="172"/>
      <c r="B4074" s="172"/>
      <c r="C4074" s="172"/>
      <c r="D4074" s="171"/>
      <c r="E4074" s="171"/>
    </row>
    <row r="4075" spans="1:5" x14ac:dyDescent="0.25">
      <c r="A4075" s="172"/>
      <c r="B4075" s="172"/>
      <c r="C4075" s="172"/>
      <c r="D4075" s="171"/>
      <c r="E4075" s="171"/>
    </row>
    <row r="4076" spans="1:5" x14ac:dyDescent="0.25">
      <c r="A4076" s="172"/>
      <c r="B4076" s="172"/>
      <c r="C4076" s="172"/>
      <c r="D4076" s="171"/>
      <c r="E4076" s="171"/>
    </row>
    <row r="4077" spans="1:5" x14ac:dyDescent="0.25">
      <c r="A4077" s="172"/>
      <c r="B4077" s="172"/>
      <c r="C4077" s="172"/>
      <c r="D4077" s="171"/>
      <c r="E4077" s="171"/>
    </row>
    <row r="4078" spans="1:5" x14ac:dyDescent="0.25">
      <c r="A4078" s="172"/>
      <c r="B4078" s="172"/>
      <c r="C4078" s="172"/>
      <c r="D4078" s="171"/>
      <c r="E4078" s="171"/>
    </row>
    <row r="4079" spans="1:5" x14ac:dyDescent="0.25">
      <c r="A4079" s="172"/>
      <c r="B4079" s="172"/>
      <c r="C4079" s="172"/>
      <c r="D4079" s="171"/>
      <c r="E4079" s="171"/>
    </row>
    <row r="4080" spans="1:5" x14ac:dyDescent="0.25">
      <c r="A4080" s="172"/>
      <c r="B4080" s="172"/>
      <c r="C4080" s="172"/>
      <c r="D4080" s="171"/>
      <c r="E4080" s="171"/>
    </row>
    <row r="4081" spans="1:5" x14ac:dyDescent="0.25">
      <c r="A4081" s="172"/>
      <c r="B4081" s="172"/>
      <c r="C4081" s="172"/>
      <c r="D4081" s="171"/>
      <c r="E4081" s="171"/>
    </row>
    <row r="4082" spans="1:5" x14ac:dyDescent="0.25">
      <c r="A4082" s="172"/>
      <c r="B4082" s="172"/>
      <c r="C4082" s="172"/>
      <c r="D4082" s="171"/>
      <c r="E4082" s="171"/>
    </row>
    <row r="4083" spans="1:5" x14ac:dyDescent="0.25">
      <c r="A4083" s="172"/>
      <c r="B4083" s="172"/>
      <c r="C4083" s="172"/>
      <c r="D4083" s="171"/>
      <c r="E4083" s="171"/>
    </row>
    <row r="4084" spans="1:5" x14ac:dyDescent="0.25">
      <c r="A4084" s="172"/>
      <c r="B4084" s="172"/>
      <c r="C4084" s="172"/>
      <c r="D4084" s="171"/>
      <c r="E4084" s="171"/>
    </row>
    <row r="4085" spans="1:5" x14ac:dyDescent="0.25">
      <c r="A4085" s="172"/>
      <c r="B4085" s="172"/>
      <c r="C4085" s="172"/>
      <c r="D4085" s="171"/>
      <c r="E4085" s="171"/>
    </row>
    <row r="4086" spans="1:5" x14ac:dyDescent="0.25">
      <c r="A4086" s="172"/>
      <c r="B4086" s="172"/>
      <c r="C4086" s="172"/>
      <c r="D4086" s="171"/>
      <c r="E4086" s="171"/>
    </row>
    <row r="4087" spans="1:5" x14ac:dyDescent="0.25">
      <c r="A4087" s="172"/>
      <c r="B4087" s="172"/>
      <c r="C4087" s="172"/>
      <c r="D4087" s="171"/>
      <c r="E4087" s="171"/>
    </row>
    <row r="4088" spans="1:5" x14ac:dyDescent="0.25">
      <c r="A4088" s="172"/>
      <c r="B4088" s="172"/>
      <c r="C4088" s="172"/>
      <c r="D4088" s="171"/>
      <c r="E4088" s="171"/>
    </row>
    <row r="4089" spans="1:5" x14ac:dyDescent="0.25">
      <c r="A4089" s="172"/>
      <c r="B4089" s="172"/>
      <c r="C4089" s="172"/>
      <c r="D4089" s="171"/>
      <c r="E4089" s="171"/>
    </row>
    <row r="4090" spans="1:5" x14ac:dyDescent="0.25">
      <c r="A4090" s="172"/>
      <c r="B4090" s="172"/>
      <c r="C4090" s="172"/>
      <c r="D4090" s="171"/>
      <c r="E4090" s="171"/>
    </row>
    <row r="4091" spans="1:5" x14ac:dyDescent="0.25">
      <c r="A4091" s="172"/>
      <c r="B4091" s="172"/>
      <c r="C4091" s="172"/>
      <c r="D4091" s="171"/>
      <c r="E4091" s="171"/>
    </row>
    <row r="4092" spans="1:5" x14ac:dyDescent="0.25">
      <c r="A4092" s="172"/>
      <c r="B4092" s="172"/>
      <c r="C4092" s="172"/>
      <c r="D4092" s="171"/>
      <c r="E4092" s="171"/>
    </row>
    <row r="4093" spans="1:5" x14ac:dyDescent="0.25">
      <c r="A4093" s="172"/>
      <c r="B4093" s="172"/>
      <c r="C4093" s="172"/>
      <c r="D4093" s="171"/>
      <c r="E4093" s="171"/>
    </row>
    <row r="4094" spans="1:5" x14ac:dyDescent="0.25">
      <c r="A4094" s="172"/>
      <c r="B4094" s="172"/>
      <c r="C4094" s="172"/>
      <c r="D4094" s="171"/>
      <c r="E4094" s="171"/>
    </row>
    <row r="4095" spans="1:5" x14ac:dyDescent="0.25">
      <c r="A4095" s="172"/>
      <c r="B4095" s="172"/>
      <c r="C4095" s="172"/>
      <c r="D4095" s="171"/>
      <c r="E4095" s="171"/>
    </row>
    <row r="4096" spans="1:5" x14ac:dyDescent="0.25">
      <c r="A4096" s="172"/>
      <c r="B4096" s="172"/>
      <c r="C4096" s="172"/>
      <c r="D4096" s="171"/>
      <c r="E4096" s="171"/>
    </row>
    <row r="4097" spans="1:5" x14ac:dyDescent="0.25">
      <c r="A4097" s="172"/>
      <c r="B4097" s="172"/>
      <c r="C4097" s="172"/>
      <c r="D4097" s="171"/>
      <c r="E4097" s="171"/>
    </row>
    <row r="4098" spans="1:5" x14ac:dyDescent="0.25">
      <c r="A4098" s="172"/>
      <c r="B4098" s="172"/>
      <c r="C4098" s="172"/>
      <c r="D4098" s="171"/>
      <c r="E4098" s="171"/>
    </row>
    <row r="4099" spans="1:5" x14ac:dyDescent="0.25">
      <c r="A4099" s="172"/>
      <c r="B4099" s="172"/>
      <c r="C4099" s="172"/>
      <c r="D4099" s="171"/>
      <c r="E4099" s="171"/>
    </row>
    <row r="4100" spans="1:5" x14ac:dyDescent="0.25">
      <c r="A4100" s="172"/>
      <c r="B4100" s="172"/>
      <c r="C4100" s="172"/>
      <c r="D4100" s="171"/>
      <c r="E4100" s="171"/>
    </row>
    <row r="4101" spans="1:5" x14ac:dyDescent="0.25">
      <c r="A4101" s="172"/>
      <c r="B4101" s="172"/>
      <c r="C4101" s="172"/>
      <c r="D4101" s="171"/>
      <c r="E4101" s="171"/>
    </row>
    <row r="4102" spans="1:5" x14ac:dyDescent="0.25">
      <c r="A4102" s="172"/>
      <c r="B4102" s="172"/>
      <c r="C4102" s="172"/>
      <c r="D4102" s="171"/>
      <c r="E4102" s="171"/>
    </row>
    <row r="4103" spans="1:5" x14ac:dyDescent="0.25">
      <c r="A4103" s="172"/>
      <c r="B4103" s="172"/>
      <c r="C4103" s="172"/>
      <c r="D4103" s="171"/>
      <c r="E4103" s="171"/>
    </row>
    <row r="4104" spans="1:5" x14ac:dyDescent="0.25">
      <c r="A4104" s="172"/>
      <c r="B4104" s="172"/>
      <c r="C4104" s="172"/>
      <c r="D4104" s="171"/>
      <c r="E4104" s="171"/>
    </row>
    <row r="4105" spans="1:5" x14ac:dyDescent="0.25">
      <c r="A4105" s="172"/>
      <c r="B4105" s="172"/>
      <c r="C4105" s="172"/>
      <c r="D4105" s="171"/>
      <c r="E4105" s="171"/>
    </row>
    <row r="4106" spans="1:5" x14ac:dyDescent="0.25">
      <c r="A4106" s="172"/>
      <c r="B4106" s="172"/>
      <c r="C4106" s="172"/>
      <c r="D4106" s="171"/>
      <c r="E4106" s="171"/>
    </row>
    <row r="4107" spans="1:5" x14ac:dyDescent="0.25">
      <c r="A4107" s="172"/>
      <c r="B4107" s="172"/>
      <c r="C4107" s="172"/>
      <c r="D4107" s="171"/>
      <c r="E4107" s="171"/>
    </row>
    <row r="4108" spans="1:5" x14ac:dyDescent="0.25">
      <c r="A4108" s="172"/>
      <c r="B4108" s="172"/>
      <c r="C4108" s="172"/>
      <c r="D4108" s="171"/>
      <c r="E4108" s="171"/>
    </row>
    <row r="4109" spans="1:5" x14ac:dyDescent="0.25">
      <c r="A4109" s="172"/>
      <c r="B4109" s="172"/>
      <c r="C4109" s="172"/>
      <c r="D4109" s="171"/>
      <c r="E4109" s="171"/>
    </row>
    <row r="4110" spans="1:5" x14ac:dyDescent="0.25">
      <c r="A4110" s="172"/>
      <c r="B4110" s="172"/>
      <c r="C4110" s="172"/>
      <c r="D4110" s="171"/>
      <c r="E4110" s="171"/>
    </row>
    <row r="4111" spans="1:5" x14ac:dyDescent="0.25">
      <c r="A4111" s="172"/>
      <c r="B4111" s="172"/>
      <c r="C4111" s="172"/>
      <c r="D4111" s="171"/>
      <c r="E4111" s="171"/>
    </row>
    <row r="4112" spans="1:5" x14ac:dyDescent="0.25">
      <c r="A4112" s="172"/>
      <c r="B4112" s="172"/>
      <c r="C4112" s="172"/>
      <c r="D4112" s="171"/>
      <c r="E4112" s="171"/>
    </row>
    <row r="4113" spans="1:5" x14ac:dyDescent="0.25">
      <c r="A4113" s="172"/>
      <c r="B4113" s="172"/>
      <c r="C4113" s="172"/>
      <c r="D4113" s="171"/>
      <c r="E4113" s="171"/>
    </row>
    <row r="4114" spans="1:5" x14ac:dyDescent="0.25">
      <c r="A4114" s="172"/>
      <c r="B4114" s="172"/>
      <c r="C4114" s="172"/>
      <c r="D4114" s="171"/>
      <c r="E4114" s="171"/>
    </row>
    <row r="4115" spans="1:5" x14ac:dyDescent="0.25">
      <c r="A4115" s="172"/>
      <c r="B4115" s="172"/>
      <c r="C4115" s="172"/>
      <c r="D4115" s="171"/>
      <c r="E4115" s="171"/>
    </row>
    <row r="4116" spans="1:5" x14ac:dyDescent="0.25">
      <c r="A4116" s="172"/>
      <c r="B4116" s="172"/>
      <c r="C4116" s="172"/>
      <c r="D4116" s="171"/>
      <c r="E4116" s="171"/>
    </row>
    <row r="4117" spans="1:5" x14ac:dyDescent="0.25">
      <c r="A4117" s="172"/>
      <c r="B4117" s="172"/>
      <c r="C4117" s="172"/>
      <c r="D4117" s="171"/>
      <c r="E4117" s="171"/>
    </row>
    <row r="4118" spans="1:5" x14ac:dyDescent="0.25">
      <c r="A4118" s="172"/>
      <c r="B4118" s="172"/>
      <c r="C4118" s="172"/>
      <c r="D4118" s="171"/>
      <c r="E4118" s="171"/>
    </row>
    <row r="4119" spans="1:5" x14ac:dyDescent="0.25">
      <c r="A4119" s="172"/>
      <c r="B4119" s="172"/>
      <c r="C4119" s="172"/>
      <c r="D4119" s="171"/>
      <c r="E4119" s="171"/>
    </row>
    <row r="4120" spans="1:5" x14ac:dyDescent="0.25">
      <c r="A4120" s="172"/>
      <c r="B4120" s="172"/>
      <c r="C4120" s="172"/>
      <c r="D4120" s="171"/>
      <c r="E4120" s="171"/>
    </row>
    <row r="4121" spans="1:5" x14ac:dyDescent="0.25">
      <c r="A4121" s="172"/>
      <c r="B4121" s="172"/>
      <c r="C4121" s="172"/>
      <c r="D4121" s="171"/>
      <c r="E4121" s="171"/>
    </row>
    <row r="4122" spans="1:5" x14ac:dyDescent="0.25">
      <c r="A4122" s="172"/>
      <c r="B4122" s="172"/>
      <c r="C4122" s="172"/>
      <c r="D4122" s="171"/>
      <c r="E4122" s="171"/>
    </row>
    <row r="4123" spans="1:5" x14ac:dyDescent="0.25">
      <c r="A4123" s="172"/>
      <c r="B4123" s="172"/>
      <c r="C4123" s="172"/>
      <c r="D4123" s="171"/>
      <c r="E4123" s="171"/>
    </row>
    <row r="4124" spans="1:5" x14ac:dyDescent="0.25">
      <c r="A4124" s="172"/>
      <c r="B4124" s="172"/>
      <c r="C4124" s="172"/>
      <c r="D4124" s="171"/>
      <c r="E4124" s="171"/>
    </row>
    <row r="4125" spans="1:5" x14ac:dyDescent="0.25">
      <c r="A4125" s="172"/>
      <c r="B4125" s="172"/>
      <c r="C4125" s="172"/>
      <c r="D4125" s="171"/>
      <c r="E4125" s="171"/>
    </row>
    <row r="4126" spans="1:5" x14ac:dyDescent="0.25">
      <c r="A4126" s="172"/>
      <c r="B4126" s="172"/>
      <c r="C4126" s="172"/>
      <c r="D4126" s="171"/>
      <c r="E4126" s="171"/>
    </row>
    <row r="4127" spans="1:5" x14ac:dyDescent="0.25">
      <c r="A4127" s="172"/>
      <c r="B4127" s="172"/>
      <c r="C4127" s="172"/>
      <c r="D4127" s="171"/>
      <c r="E4127" s="171"/>
    </row>
    <row r="4128" spans="1:5" x14ac:dyDescent="0.25">
      <c r="A4128" s="172"/>
      <c r="B4128" s="172"/>
      <c r="C4128" s="172"/>
      <c r="D4128" s="171"/>
      <c r="E4128" s="171"/>
    </row>
    <row r="4129" spans="1:5" x14ac:dyDescent="0.25">
      <c r="A4129" s="172"/>
      <c r="B4129" s="172"/>
      <c r="C4129" s="172"/>
      <c r="D4129" s="171"/>
      <c r="E4129" s="171"/>
    </row>
    <row r="4130" spans="1:5" x14ac:dyDescent="0.25">
      <c r="A4130" s="172"/>
      <c r="B4130" s="172"/>
      <c r="C4130" s="172"/>
      <c r="D4130" s="171"/>
      <c r="E4130" s="171"/>
    </row>
    <row r="4131" spans="1:5" x14ac:dyDescent="0.25">
      <c r="A4131" s="172"/>
      <c r="B4131" s="172"/>
      <c r="C4131" s="172"/>
      <c r="D4131" s="171"/>
      <c r="E4131" s="171"/>
    </row>
    <row r="4132" spans="1:5" x14ac:dyDescent="0.25">
      <c r="A4132" s="172"/>
      <c r="B4132" s="172"/>
      <c r="C4132" s="172"/>
      <c r="D4132" s="171"/>
      <c r="E4132" s="171"/>
    </row>
    <row r="4133" spans="1:5" x14ac:dyDescent="0.25">
      <c r="A4133" s="172"/>
      <c r="B4133" s="172"/>
      <c r="C4133" s="172"/>
      <c r="D4133" s="171"/>
      <c r="E4133" s="171"/>
    </row>
    <row r="4134" spans="1:5" x14ac:dyDescent="0.25">
      <c r="A4134" s="172"/>
      <c r="B4134" s="172"/>
      <c r="C4134" s="172"/>
      <c r="D4134" s="171"/>
      <c r="E4134" s="171"/>
    </row>
    <row r="4135" spans="1:5" x14ac:dyDescent="0.25">
      <c r="A4135" s="172"/>
      <c r="B4135" s="172"/>
      <c r="C4135" s="172"/>
      <c r="D4135" s="171"/>
      <c r="E4135" s="171"/>
    </row>
    <row r="4136" spans="1:5" x14ac:dyDescent="0.25">
      <c r="A4136" s="172"/>
      <c r="B4136" s="172"/>
      <c r="C4136" s="172"/>
      <c r="D4136" s="171"/>
      <c r="E4136" s="171"/>
    </row>
    <row r="4137" spans="1:5" x14ac:dyDescent="0.25">
      <c r="A4137" s="172"/>
      <c r="B4137" s="172"/>
      <c r="C4137" s="172"/>
      <c r="D4137" s="171"/>
      <c r="E4137" s="171"/>
    </row>
    <row r="4138" spans="1:5" x14ac:dyDescent="0.25">
      <c r="A4138" s="172"/>
      <c r="B4138" s="172"/>
      <c r="C4138" s="172"/>
      <c r="D4138" s="171"/>
      <c r="E4138" s="171"/>
    </row>
    <row r="4139" spans="1:5" x14ac:dyDescent="0.25">
      <c r="A4139" s="172"/>
      <c r="B4139" s="172"/>
      <c r="C4139" s="172"/>
      <c r="D4139" s="171"/>
      <c r="E4139" s="171"/>
    </row>
    <row r="4140" spans="1:5" x14ac:dyDescent="0.25">
      <c r="A4140" s="172"/>
      <c r="B4140" s="172"/>
      <c r="C4140" s="172"/>
      <c r="D4140" s="171"/>
      <c r="E4140" s="171"/>
    </row>
    <row r="4141" spans="1:5" x14ac:dyDescent="0.25">
      <c r="A4141" s="172"/>
      <c r="B4141" s="172"/>
      <c r="C4141" s="172"/>
      <c r="D4141" s="171"/>
      <c r="E4141" s="171"/>
    </row>
    <row r="4142" spans="1:5" x14ac:dyDescent="0.25">
      <c r="A4142" s="172"/>
      <c r="B4142" s="172"/>
      <c r="C4142" s="172"/>
      <c r="D4142" s="171"/>
      <c r="E4142" s="171"/>
    </row>
    <row r="4143" spans="1:5" x14ac:dyDescent="0.25">
      <c r="A4143" s="172"/>
      <c r="B4143" s="172"/>
      <c r="C4143" s="172"/>
      <c r="D4143" s="171"/>
      <c r="E4143" s="171"/>
    </row>
    <row r="4144" spans="1:5" x14ac:dyDescent="0.25">
      <c r="A4144" s="172"/>
      <c r="B4144" s="172"/>
      <c r="C4144" s="172"/>
      <c r="D4144" s="171"/>
      <c r="E4144" s="171"/>
    </row>
    <row r="4145" spans="1:5" x14ac:dyDescent="0.25">
      <c r="A4145" s="172"/>
      <c r="B4145" s="172"/>
      <c r="C4145" s="172"/>
      <c r="D4145" s="171"/>
      <c r="E4145" s="171"/>
    </row>
    <row r="4146" spans="1:5" x14ac:dyDescent="0.25">
      <c r="A4146" s="172"/>
      <c r="B4146" s="172"/>
      <c r="C4146" s="172"/>
      <c r="D4146" s="171"/>
      <c r="E4146" s="171"/>
    </row>
    <row r="4147" spans="1:5" x14ac:dyDescent="0.25">
      <c r="A4147" s="172"/>
      <c r="B4147" s="172"/>
      <c r="C4147" s="172"/>
      <c r="D4147" s="171"/>
      <c r="E4147" s="171"/>
    </row>
    <row r="4148" spans="1:5" x14ac:dyDescent="0.25">
      <c r="A4148" s="172"/>
      <c r="B4148" s="172"/>
      <c r="C4148" s="172"/>
      <c r="D4148" s="171"/>
      <c r="E4148" s="171"/>
    </row>
    <row r="4149" spans="1:5" x14ac:dyDescent="0.25">
      <c r="A4149" s="172"/>
      <c r="B4149" s="172"/>
      <c r="C4149" s="172"/>
      <c r="D4149" s="171"/>
      <c r="E4149" s="171"/>
    </row>
    <row r="4150" spans="1:5" x14ac:dyDescent="0.25">
      <c r="A4150" s="172"/>
      <c r="B4150" s="172"/>
      <c r="C4150" s="172"/>
      <c r="D4150" s="171"/>
      <c r="E4150" s="171"/>
    </row>
    <row r="4151" spans="1:5" x14ac:dyDescent="0.25">
      <c r="A4151" s="172"/>
      <c r="B4151" s="172"/>
      <c r="C4151" s="172"/>
      <c r="D4151" s="171"/>
      <c r="E4151" s="171"/>
    </row>
    <row r="4152" spans="1:5" x14ac:dyDescent="0.25">
      <c r="A4152" s="172"/>
      <c r="B4152" s="172"/>
      <c r="C4152" s="172"/>
      <c r="D4152" s="171"/>
      <c r="E4152" s="171"/>
    </row>
    <row r="4153" spans="1:5" x14ac:dyDescent="0.25">
      <c r="A4153" s="172"/>
      <c r="B4153" s="172"/>
      <c r="C4153" s="172"/>
      <c r="D4153" s="171"/>
      <c r="E4153" s="171"/>
    </row>
    <row r="4154" spans="1:5" x14ac:dyDescent="0.25">
      <c r="A4154" s="172"/>
      <c r="B4154" s="172"/>
      <c r="C4154" s="172"/>
      <c r="D4154" s="171"/>
      <c r="E4154" s="171"/>
    </row>
    <row r="4155" spans="1:5" x14ac:dyDescent="0.25">
      <c r="A4155" s="172"/>
      <c r="B4155" s="172"/>
      <c r="C4155" s="172"/>
      <c r="D4155" s="171"/>
      <c r="E4155" s="171"/>
    </row>
    <row r="4156" spans="1:5" x14ac:dyDescent="0.25">
      <c r="A4156" s="172"/>
      <c r="B4156" s="172"/>
      <c r="C4156" s="172"/>
      <c r="D4156" s="171"/>
      <c r="E4156" s="171"/>
    </row>
    <row r="4157" spans="1:5" x14ac:dyDescent="0.25">
      <c r="A4157" s="172"/>
      <c r="B4157" s="172"/>
      <c r="C4157" s="172"/>
      <c r="D4157" s="171"/>
      <c r="E4157" s="171"/>
    </row>
    <row r="4158" spans="1:5" x14ac:dyDescent="0.25">
      <c r="A4158" s="172"/>
      <c r="B4158" s="172"/>
      <c r="C4158" s="172"/>
      <c r="D4158" s="171"/>
      <c r="E4158" s="171"/>
    </row>
    <row r="4159" spans="1:5" x14ac:dyDescent="0.25">
      <c r="A4159" s="172"/>
      <c r="B4159" s="172"/>
      <c r="C4159" s="172"/>
      <c r="D4159" s="171"/>
      <c r="E4159" s="171"/>
    </row>
    <row r="4160" spans="1:5" x14ac:dyDescent="0.25">
      <c r="A4160" s="172"/>
      <c r="B4160" s="172"/>
      <c r="C4160" s="172"/>
      <c r="D4160" s="171"/>
      <c r="E4160" s="171"/>
    </row>
    <row r="4161" spans="1:5" x14ac:dyDescent="0.25">
      <c r="A4161" s="172"/>
      <c r="B4161" s="172"/>
      <c r="C4161" s="172"/>
      <c r="D4161" s="171"/>
      <c r="E4161" s="171"/>
    </row>
    <row r="4162" spans="1:5" x14ac:dyDescent="0.25">
      <c r="A4162" s="172"/>
      <c r="B4162" s="172"/>
      <c r="C4162" s="172"/>
      <c r="D4162" s="171"/>
      <c r="E4162" s="171"/>
    </row>
    <row r="4163" spans="1:5" x14ac:dyDescent="0.25">
      <c r="A4163" s="172"/>
      <c r="B4163" s="172"/>
      <c r="C4163" s="172"/>
      <c r="D4163" s="171"/>
      <c r="E4163" s="171"/>
    </row>
    <row r="4164" spans="1:5" x14ac:dyDescent="0.25">
      <c r="A4164" s="172"/>
      <c r="B4164" s="172"/>
      <c r="C4164" s="172"/>
      <c r="D4164" s="171"/>
      <c r="E4164" s="171"/>
    </row>
    <row r="4165" spans="1:5" x14ac:dyDescent="0.25">
      <c r="A4165" s="172"/>
      <c r="B4165" s="172"/>
      <c r="C4165" s="172"/>
      <c r="D4165" s="171"/>
      <c r="E4165" s="171"/>
    </row>
    <row r="4166" spans="1:5" x14ac:dyDescent="0.25">
      <c r="A4166" s="172"/>
      <c r="B4166" s="172"/>
      <c r="C4166" s="172"/>
      <c r="D4166" s="171"/>
      <c r="E4166" s="171"/>
    </row>
    <row r="4167" spans="1:5" x14ac:dyDescent="0.25">
      <c r="A4167" s="172"/>
      <c r="B4167" s="172"/>
      <c r="C4167" s="172"/>
      <c r="D4167" s="171"/>
      <c r="E4167" s="171"/>
    </row>
    <row r="4168" spans="1:5" x14ac:dyDescent="0.25">
      <c r="A4168" s="172"/>
      <c r="B4168" s="172"/>
      <c r="C4168" s="172"/>
      <c r="D4168" s="171"/>
      <c r="E4168" s="171"/>
    </row>
    <row r="4169" spans="1:5" x14ac:dyDescent="0.25">
      <c r="A4169" s="172"/>
      <c r="B4169" s="172"/>
      <c r="C4169" s="172"/>
      <c r="D4169" s="171"/>
      <c r="E4169" s="171"/>
    </row>
    <row r="4170" spans="1:5" x14ac:dyDescent="0.25">
      <c r="A4170" s="172"/>
      <c r="B4170" s="172"/>
      <c r="C4170" s="172"/>
      <c r="D4170" s="171"/>
      <c r="E4170" s="171"/>
    </row>
    <row r="4171" spans="1:5" x14ac:dyDescent="0.25">
      <c r="A4171" s="172"/>
      <c r="B4171" s="172"/>
      <c r="C4171" s="172"/>
      <c r="D4171" s="171"/>
      <c r="E4171" s="171"/>
    </row>
    <row r="4172" spans="1:5" x14ac:dyDescent="0.25">
      <c r="A4172" s="172"/>
      <c r="B4172" s="172"/>
      <c r="C4172" s="172"/>
      <c r="D4172" s="171"/>
      <c r="E4172" s="171"/>
    </row>
    <row r="4173" spans="1:5" x14ac:dyDescent="0.25">
      <c r="A4173" s="172"/>
      <c r="B4173" s="172"/>
      <c r="C4173" s="172"/>
      <c r="D4173" s="171"/>
      <c r="E4173" s="171"/>
    </row>
    <row r="4174" spans="1:5" x14ac:dyDescent="0.25">
      <c r="A4174" s="172"/>
      <c r="B4174" s="172"/>
      <c r="C4174" s="172"/>
      <c r="D4174" s="171"/>
      <c r="E4174" s="171"/>
    </row>
    <row r="4175" spans="1:5" x14ac:dyDescent="0.25">
      <c r="A4175" s="172"/>
      <c r="B4175" s="172"/>
      <c r="C4175" s="172"/>
      <c r="D4175" s="171"/>
      <c r="E4175" s="171"/>
    </row>
    <row r="4176" spans="1:5" x14ac:dyDescent="0.25">
      <c r="A4176" s="172"/>
      <c r="B4176" s="172"/>
      <c r="C4176" s="172"/>
      <c r="D4176" s="171"/>
      <c r="E4176" s="171"/>
    </row>
    <row r="4177" spans="1:5" x14ac:dyDescent="0.25">
      <c r="A4177" s="172"/>
      <c r="B4177" s="172"/>
      <c r="C4177" s="172"/>
      <c r="D4177" s="171"/>
      <c r="E4177" s="171"/>
    </row>
    <row r="4178" spans="1:5" x14ac:dyDescent="0.25">
      <c r="A4178" s="172"/>
      <c r="B4178" s="172"/>
      <c r="C4178" s="172"/>
      <c r="D4178" s="171"/>
      <c r="E4178" s="171"/>
    </row>
    <row r="4179" spans="1:5" x14ac:dyDescent="0.25">
      <c r="A4179" s="172"/>
      <c r="B4179" s="172"/>
      <c r="C4179" s="172"/>
      <c r="D4179" s="171"/>
      <c r="E4179" s="171"/>
    </row>
    <row r="4180" spans="1:5" x14ac:dyDescent="0.25">
      <c r="A4180" s="172"/>
      <c r="B4180" s="172"/>
      <c r="C4180" s="172"/>
      <c r="D4180" s="171"/>
      <c r="E4180" s="171"/>
    </row>
    <row r="4181" spans="1:5" x14ac:dyDescent="0.25">
      <c r="A4181" s="172"/>
      <c r="B4181" s="172"/>
      <c r="C4181" s="172"/>
      <c r="D4181" s="171"/>
      <c r="E4181" s="171"/>
    </row>
    <row r="4182" spans="1:5" x14ac:dyDescent="0.25">
      <c r="A4182" s="172"/>
      <c r="B4182" s="172"/>
      <c r="C4182" s="172"/>
      <c r="D4182" s="171"/>
      <c r="E4182" s="171"/>
    </row>
    <row r="4183" spans="1:5" x14ac:dyDescent="0.25">
      <c r="A4183" s="172"/>
      <c r="B4183" s="172"/>
      <c r="C4183" s="172"/>
      <c r="D4183" s="171"/>
      <c r="E4183" s="171"/>
    </row>
    <row r="4184" spans="1:5" x14ac:dyDescent="0.25">
      <c r="A4184" s="172"/>
      <c r="B4184" s="172"/>
      <c r="C4184" s="172"/>
      <c r="D4184" s="171"/>
      <c r="E4184" s="171"/>
    </row>
    <row r="4185" spans="1:5" x14ac:dyDescent="0.25">
      <c r="A4185" s="172"/>
      <c r="B4185" s="172"/>
      <c r="C4185" s="172"/>
      <c r="D4185" s="171"/>
      <c r="E4185" s="171"/>
    </row>
    <row r="4186" spans="1:5" x14ac:dyDescent="0.25">
      <c r="A4186" s="172"/>
      <c r="B4186" s="172"/>
      <c r="C4186" s="172"/>
      <c r="D4186" s="171"/>
      <c r="E4186" s="171"/>
    </row>
    <row r="4187" spans="1:5" x14ac:dyDescent="0.25">
      <c r="A4187" s="172"/>
      <c r="B4187" s="172"/>
      <c r="C4187" s="172"/>
      <c r="D4187" s="171"/>
      <c r="E4187" s="171"/>
    </row>
    <row r="4188" spans="1:5" x14ac:dyDescent="0.25">
      <c r="A4188" s="172"/>
      <c r="B4188" s="172"/>
      <c r="C4188" s="172"/>
      <c r="D4188" s="171"/>
      <c r="E4188" s="171"/>
    </row>
    <row r="4189" spans="1:5" x14ac:dyDescent="0.25">
      <c r="A4189" s="172"/>
      <c r="B4189" s="172"/>
      <c r="C4189" s="172"/>
      <c r="D4189" s="171"/>
      <c r="E4189" s="171"/>
    </row>
    <row r="4190" spans="1:5" x14ac:dyDescent="0.25">
      <c r="A4190" s="172"/>
      <c r="B4190" s="172"/>
      <c r="C4190" s="172"/>
      <c r="D4190" s="171"/>
      <c r="E4190" s="171"/>
    </row>
    <row r="4191" spans="1:5" x14ac:dyDescent="0.25">
      <c r="A4191" s="172"/>
      <c r="B4191" s="172"/>
      <c r="C4191" s="172"/>
      <c r="D4191" s="171"/>
      <c r="E4191" s="171"/>
    </row>
    <row r="4192" spans="1:5" x14ac:dyDescent="0.25">
      <c r="A4192" s="172"/>
      <c r="B4192" s="172"/>
      <c r="C4192" s="172"/>
      <c r="D4192" s="171"/>
      <c r="E4192" s="171"/>
    </row>
    <row r="4193" spans="1:5" x14ac:dyDescent="0.25">
      <c r="A4193" s="172"/>
      <c r="B4193" s="172"/>
      <c r="C4193" s="172"/>
      <c r="D4193" s="171"/>
      <c r="E4193" s="171"/>
    </row>
    <row r="4194" spans="1:5" x14ac:dyDescent="0.25">
      <c r="A4194" s="172"/>
      <c r="B4194" s="172"/>
      <c r="C4194" s="172"/>
      <c r="D4194" s="171"/>
      <c r="E4194" s="171"/>
    </row>
    <row r="4195" spans="1:5" x14ac:dyDescent="0.25">
      <c r="A4195" s="172"/>
      <c r="B4195" s="172"/>
      <c r="C4195" s="172"/>
      <c r="D4195" s="171"/>
      <c r="E4195" s="171"/>
    </row>
    <row r="4196" spans="1:5" x14ac:dyDescent="0.25">
      <c r="A4196" s="172"/>
      <c r="B4196" s="172"/>
      <c r="C4196" s="172"/>
      <c r="D4196" s="171"/>
      <c r="E4196" s="171"/>
    </row>
    <row r="4197" spans="1:5" x14ac:dyDescent="0.25">
      <c r="A4197" s="172"/>
      <c r="B4197" s="172"/>
      <c r="C4197" s="172"/>
      <c r="D4197" s="171"/>
      <c r="E4197" s="171"/>
    </row>
    <row r="4198" spans="1:5" x14ac:dyDescent="0.25">
      <c r="A4198" s="172"/>
      <c r="B4198" s="172"/>
      <c r="C4198" s="172"/>
      <c r="D4198" s="171"/>
      <c r="E4198" s="171"/>
    </row>
    <row r="4199" spans="1:5" x14ac:dyDescent="0.25">
      <c r="A4199" s="172"/>
      <c r="B4199" s="172"/>
      <c r="C4199" s="172"/>
      <c r="D4199" s="171"/>
      <c r="E4199" s="171"/>
    </row>
    <row r="4200" spans="1:5" x14ac:dyDescent="0.25">
      <c r="A4200" s="172"/>
      <c r="B4200" s="172"/>
      <c r="C4200" s="172"/>
      <c r="D4200" s="171"/>
      <c r="E4200" s="171"/>
    </row>
    <row r="4201" spans="1:5" x14ac:dyDescent="0.25">
      <c r="A4201" s="172"/>
      <c r="B4201" s="172"/>
      <c r="C4201" s="172"/>
      <c r="D4201" s="171"/>
      <c r="E4201" s="171"/>
    </row>
    <row r="4202" spans="1:5" x14ac:dyDescent="0.25">
      <c r="A4202" s="172"/>
      <c r="B4202" s="172"/>
      <c r="C4202" s="172"/>
      <c r="D4202" s="171"/>
      <c r="E4202" s="171"/>
    </row>
    <row r="4203" spans="1:5" x14ac:dyDescent="0.25">
      <c r="A4203" s="172"/>
      <c r="B4203" s="172"/>
      <c r="C4203" s="172"/>
      <c r="D4203" s="171"/>
      <c r="E4203" s="171"/>
    </row>
    <row r="4204" spans="1:5" x14ac:dyDescent="0.25">
      <c r="A4204" s="172"/>
      <c r="B4204" s="172"/>
      <c r="C4204" s="172"/>
      <c r="D4204" s="171"/>
      <c r="E4204" s="171"/>
    </row>
    <row r="4205" spans="1:5" x14ac:dyDescent="0.25">
      <c r="A4205" s="172"/>
      <c r="B4205" s="172"/>
      <c r="C4205" s="172"/>
      <c r="D4205" s="171"/>
      <c r="E4205" s="171"/>
    </row>
    <row r="4206" spans="1:5" x14ac:dyDescent="0.25">
      <c r="A4206" s="172"/>
      <c r="B4206" s="172"/>
      <c r="C4206" s="172"/>
      <c r="D4206" s="171"/>
      <c r="E4206" s="171"/>
    </row>
    <row r="4207" spans="1:5" x14ac:dyDescent="0.25">
      <c r="A4207" s="172"/>
      <c r="B4207" s="172"/>
      <c r="C4207" s="172"/>
      <c r="D4207" s="171"/>
      <c r="E4207" s="171"/>
    </row>
    <row r="4208" spans="1:5" x14ac:dyDescent="0.25">
      <c r="A4208" s="172"/>
      <c r="B4208" s="172"/>
      <c r="C4208" s="172"/>
      <c r="D4208" s="171"/>
      <c r="E4208" s="171"/>
    </row>
    <row r="4209" spans="1:5" x14ac:dyDescent="0.25">
      <c r="A4209" s="172"/>
      <c r="B4209" s="172"/>
      <c r="C4209" s="172"/>
      <c r="D4209" s="171"/>
      <c r="E4209" s="171"/>
    </row>
    <row r="4210" spans="1:5" x14ac:dyDescent="0.25">
      <c r="A4210" s="172"/>
      <c r="B4210" s="172"/>
      <c r="C4210" s="172"/>
      <c r="D4210" s="171"/>
      <c r="E4210" s="171"/>
    </row>
    <row r="4211" spans="1:5" x14ac:dyDescent="0.25">
      <c r="A4211" s="172"/>
      <c r="B4211" s="172"/>
      <c r="C4211" s="172"/>
      <c r="D4211" s="171"/>
      <c r="E4211" s="171"/>
    </row>
    <row r="4212" spans="1:5" x14ac:dyDescent="0.25">
      <c r="A4212" s="172"/>
      <c r="B4212" s="172"/>
      <c r="C4212" s="172"/>
      <c r="D4212" s="171"/>
      <c r="E4212" s="171"/>
    </row>
    <row r="4213" spans="1:5" x14ac:dyDescent="0.25">
      <c r="A4213" s="172"/>
      <c r="B4213" s="172"/>
      <c r="C4213" s="172"/>
      <c r="D4213" s="171"/>
      <c r="E4213" s="171"/>
    </row>
    <row r="4214" spans="1:5" x14ac:dyDescent="0.25">
      <c r="A4214" s="172"/>
      <c r="B4214" s="172"/>
      <c r="C4214" s="172"/>
      <c r="D4214" s="171"/>
      <c r="E4214" s="171"/>
    </row>
    <row r="4215" spans="1:5" x14ac:dyDescent="0.25">
      <c r="A4215" s="172"/>
      <c r="B4215" s="172"/>
      <c r="C4215" s="172"/>
      <c r="D4215" s="171"/>
      <c r="E4215" s="171"/>
    </row>
    <row r="4216" spans="1:5" x14ac:dyDescent="0.25">
      <c r="A4216" s="172"/>
      <c r="B4216" s="172"/>
      <c r="C4216" s="172"/>
      <c r="D4216" s="171"/>
      <c r="E4216" s="171"/>
    </row>
    <row r="4217" spans="1:5" x14ac:dyDescent="0.25">
      <c r="A4217" s="172"/>
      <c r="B4217" s="172"/>
      <c r="C4217" s="172"/>
      <c r="D4217" s="171"/>
      <c r="E4217" s="171"/>
    </row>
    <row r="4218" spans="1:5" x14ac:dyDescent="0.25">
      <c r="A4218" s="172"/>
      <c r="B4218" s="172"/>
      <c r="C4218" s="172"/>
      <c r="D4218" s="171"/>
      <c r="E4218" s="171"/>
    </row>
    <row r="4219" spans="1:5" x14ac:dyDescent="0.25">
      <c r="A4219" s="172"/>
      <c r="B4219" s="172"/>
      <c r="C4219" s="172"/>
      <c r="D4219" s="171"/>
      <c r="E4219" s="171"/>
    </row>
    <row r="4220" spans="1:5" x14ac:dyDescent="0.25">
      <c r="A4220" s="172"/>
      <c r="B4220" s="172"/>
      <c r="C4220" s="172"/>
      <c r="D4220" s="171"/>
      <c r="E4220" s="171"/>
    </row>
    <row r="4221" spans="1:5" x14ac:dyDescent="0.25">
      <c r="A4221" s="172"/>
      <c r="B4221" s="172"/>
      <c r="C4221" s="172"/>
      <c r="D4221" s="171"/>
      <c r="E4221" s="171"/>
    </row>
    <row r="4222" spans="1:5" x14ac:dyDescent="0.25">
      <c r="A4222" s="172"/>
      <c r="B4222" s="172"/>
      <c r="C4222" s="172"/>
      <c r="D4222" s="171"/>
      <c r="E4222" s="171"/>
    </row>
    <row r="4223" spans="1:5" x14ac:dyDescent="0.25">
      <c r="A4223" s="172"/>
      <c r="B4223" s="172"/>
      <c r="C4223" s="172"/>
      <c r="D4223" s="171"/>
      <c r="E4223" s="171"/>
    </row>
    <row r="4224" spans="1:5" x14ac:dyDescent="0.25">
      <c r="A4224" s="172"/>
      <c r="B4224" s="172"/>
      <c r="C4224" s="172"/>
      <c r="D4224" s="171"/>
      <c r="E4224" s="171"/>
    </row>
    <row r="4225" spans="1:5" x14ac:dyDescent="0.25">
      <c r="A4225" s="172"/>
      <c r="B4225" s="172"/>
      <c r="C4225" s="172"/>
      <c r="D4225" s="171"/>
      <c r="E4225" s="171"/>
    </row>
    <row r="4226" spans="1:5" x14ac:dyDescent="0.25">
      <c r="A4226" s="172"/>
      <c r="B4226" s="172"/>
      <c r="C4226" s="172"/>
      <c r="D4226" s="171"/>
      <c r="E4226" s="171"/>
    </row>
    <row r="4227" spans="1:5" x14ac:dyDescent="0.25">
      <c r="A4227" s="172"/>
      <c r="B4227" s="172"/>
      <c r="C4227" s="172"/>
      <c r="D4227" s="171"/>
      <c r="E4227" s="171"/>
    </row>
    <row r="4228" spans="1:5" x14ac:dyDescent="0.25">
      <c r="A4228" s="172"/>
      <c r="B4228" s="172"/>
      <c r="C4228" s="172"/>
      <c r="D4228" s="171"/>
      <c r="E4228" s="171"/>
    </row>
    <row r="4229" spans="1:5" x14ac:dyDescent="0.25">
      <c r="A4229" s="172"/>
      <c r="B4229" s="172"/>
      <c r="C4229" s="172"/>
      <c r="D4229" s="171"/>
      <c r="E4229" s="171"/>
    </row>
    <row r="4230" spans="1:5" x14ac:dyDescent="0.25">
      <c r="A4230" s="172"/>
      <c r="B4230" s="172"/>
      <c r="C4230" s="172"/>
      <c r="D4230" s="171"/>
      <c r="E4230" s="171"/>
    </row>
    <row r="4231" spans="1:5" x14ac:dyDescent="0.25">
      <c r="A4231" s="172"/>
      <c r="B4231" s="172"/>
      <c r="C4231" s="172"/>
      <c r="D4231" s="171"/>
      <c r="E4231" s="171"/>
    </row>
    <row r="4232" spans="1:5" x14ac:dyDescent="0.25">
      <c r="A4232" s="172"/>
      <c r="B4232" s="172"/>
      <c r="C4232" s="172"/>
      <c r="D4232" s="171"/>
      <c r="E4232" s="171"/>
    </row>
    <row r="4233" spans="1:5" x14ac:dyDescent="0.25">
      <c r="A4233" s="172"/>
      <c r="B4233" s="172"/>
      <c r="C4233" s="172"/>
      <c r="D4233" s="171"/>
      <c r="E4233" s="171"/>
    </row>
    <row r="4234" spans="1:5" x14ac:dyDescent="0.25">
      <c r="A4234" s="172"/>
      <c r="B4234" s="172"/>
      <c r="C4234" s="172"/>
      <c r="D4234" s="171"/>
      <c r="E4234" s="171"/>
    </row>
    <row r="4235" spans="1:5" x14ac:dyDescent="0.25">
      <c r="A4235" s="172"/>
      <c r="B4235" s="172"/>
      <c r="C4235" s="172"/>
      <c r="D4235" s="171"/>
      <c r="E4235" s="171"/>
    </row>
    <row r="4236" spans="1:5" x14ac:dyDescent="0.25">
      <c r="A4236" s="172"/>
      <c r="B4236" s="172"/>
      <c r="C4236" s="172"/>
      <c r="D4236" s="171"/>
      <c r="E4236" s="171"/>
    </row>
    <row r="4237" spans="1:5" x14ac:dyDescent="0.25">
      <c r="A4237" s="172"/>
      <c r="B4237" s="172"/>
      <c r="C4237" s="172"/>
      <c r="D4237" s="171"/>
      <c r="E4237" s="171"/>
    </row>
    <row r="4238" spans="1:5" x14ac:dyDescent="0.25">
      <c r="A4238" s="172"/>
      <c r="B4238" s="172"/>
      <c r="C4238" s="172"/>
      <c r="D4238" s="171"/>
      <c r="E4238" s="171"/>
    </row>
    <row r="4239" spans="1:5" x14ac:dyDescent="0.25">
      <c r="A4239" s="172"/>
      <c r="B4239" s="172"/>
      <c r="C4239" s="172"/>
      <c r="D4239" s="171"/>
      <c r="E4239" s="171"/>
    </row>
    <row r="4240" spans="1:5" x14ac:dyDescent="0.25">
      <c r="A4240" s="172"/>
      <c r="B4240" s="172"/>
      <c r="C4240" s="172"/>
      <c r="D4240" s="171"/>
      <c r="E4240" s="171"/>
    </row>
    <row r="4241" spans="1:5" x14ac:dyDescent="0.25">
      <c r="A4241" s="172"/>
      <c r="B4241" s="172"/>
      <c r="C4241" s="172"/>
      <c r="D4241" s="171"/>
      <c r="E4241" s="171"/>
    </row>
    <row r="4242" spans="1:5" x14ac:dyDescent="0.25">
      <c r="A4242" s="172"/>
      <c r="B4242" s="172"/>
      <c r="C4242" s="172"/>
      <c r="D4242" s="171"/>
      <c r="E4242" s="171"/>
    </row>
    <row r="4243" spans="1:5" x14ac:dyDescent="0.25">
      <c r="A4243" s="172"/>
      <c r="B4243" s="172"/>
      <c r="C4243" s="172"/>
      <c r="D4243" s="171"/>
      <c r="E4243" s="171"/>
    </row>
    <row r="4244" spans="1:5" x14ac:dyDescent="0.25">
      <c r="A4244" s="172"/>
      <c r="B4244" s="172"/>
      <c r="C4244" s="172"/>
      <c r="D4244" s="171"/>
      <c r="E4244" s="171"/>
    </row>
    <row r="4245" spans="1:5" x14ac:dyDescent="0.25">
      <c r="A4245" s="172"/>
      <c r="B4245" s="172"/>
      <c r="C4245" s="172"/>
      <c r="D4245" s="171"/>
      <c r="E4245" s="171"/>
    </row>
    <row r="4246" spans="1:5" x14ac:dyDescent="0.25">
      <c r="A4246" s="172"/>
      <c r="B4246" s="172"/>
      <c r="C4246" s="172"/>
      <c r="D4246" s="171"/>
      <c r="E4246" s="171"/>
    </row>
    <row r="4247" spans="1:5" x14ac:dyDescent="0.25">
      <c r="A4247" s="172"/>
      <c r="B4247" s="172"/>
      <c r="C4247" s="172"/>
      <c r="D4247" s="171"/>
      <c r="E4247" s="171"/>
    </row>
    <row r="4248" spans="1:5" x14ac:dyDescent="0.25">
      <c r="A4248" s="172"/>
      <c r="B4248" s="172"/>
      <c r="C4248" s="172"/>
      <c r="D4248" s="171"/>
      <c r="E4248" s="171"/>
    </row>
    <row r="4249" spans="1:5" x14ac:dyDescent="0.25">
      <c r="A4249" s="172"/>
      <c r="B4249" s="172"/>
      <c r="C4249" s="172"/>
      <c r="D4249" s="171"/>
      <c r="E4249" s="171"/>
    </row>
    <row r="4250" spans="1:5" x14ac:dyDescent="0.25">
      <c r="A4250" s="172"/>
      <c r="B4250" s="172"/>
      <c r="C4250" s="172"/>
      <c r="D4250" s="171"/>
      <c r="E4250" s="171"/>
    </row>
    <row r="4251" spans="1:5" x14ac:dyDescent="0.25">
      <c r="A4251" s="172"/>
      <c r="B4251" s="172"/>
      <c r="C4251" s="172"/>
      <c r="D4251" s="171"/>
      <c r="E4251" s="171"/>
    </row>
    <row r="4252" spans="1:5" x14ac:dyDescent="0.25">
      <c r="A4252" s="172"/>
      <c r="B4252" s="172"/>
      <c r="C4252" s="172"/>
      <c r="D4252" s="171"/>
      <c r="E4252" s="171"/>
    </row>
    <row r="4253" spans="1:5" x14ac:dyDescent="0.25">
      <c r="A4253" s="172"/>
      <c r="B4253" s="172"/>
      <c r="C4253" s="172"/>
      <c r="D4253" s="171"/>
      <c r="E4253" s="171"/>
    </row>
    <row r="4254" spans="1:5" x14ac:dyDescent="0.25">
      <c r="A4254" s="172"/>
      <c r="B4254" s="172"/>
      <c r="C4254" s="172"/>
      <c r="D4254" s="171"/>
      <c r="E4254" s="171"/>
    </row>
    <row r="4255" spans="1:5" x14ac:dyDescent="0.25">
      <c r="A4255" s="172"/>
      <c r="B4255" s="172"/>
      <c r="C4255" s="172"/>
      <c r="D4255" s="171"/>
      <c r="E4255" s="171"/>
    </row>
    <row r="4256" spans="1:5" x14ac:dyDescent="0.25">
      <c r="A4256" s="172"/>
      <c r="B4256" s="172"/>
      <c r="C4256" s="172"/>
      <c r="D4256" s="171"/>
      <c r="E4256" s="171"/>
    </row>
    <row r="4257" spans="1:5" x14ac:dyDescent="0.25">
      <c r="A4257" s="172"/>
      <c r="B4257" s="172"/>
      <c r="C4257" s="172"/>
      <c r="D4257" s="171"/>
      <c r="E4257" s="171"/>
    </row>
    <row r="4258" spans="1:5" x14ac:dyDescent="0.25">
      <c r="A4258" s="172"/>
      <c r="B4258" s="172"/>
      <c r="C4258" s="172"/>
      <c r="D4258" s="171"/>
      <c r="E4258" s="171"/>
    </row>
    <row r="4259" spans="1:5" x14ac:dyDescent="0.25">
      <c r="A4259" s="172"/>
      <c r="B4259" s="172"/>
      <c r="C4259" s="172"/>
      <c r="D4259" s="171"/>
      <c r="E4259" s="171"/>
    </row>
    <row r="4260" spans="1:5" x14ac:dyDescent="0.25">
      <c r="A4260" s="172"/>
      <c r="B4260" s="172"/>
      <c r="C4260" s="172"/>
      <c r="D4260" s="171"/>
      <c r="E4260" s="171"/>
    </row>
    <row r="4261" spans="1:5" x14ac:dyDescent="0.25">
      <c r="A4261" s="172"/>
      <c r="B4261" s="172"/>
      <c r="C4261" s="172"/>
      <c r="D4261" s="171"/>
      <c r="E4261" s="171"/>
    </row>
    <row r="4262" spans="1:5" x14ac:dyDescent="0.25">
      <c r="A4262" s="172"/>
      <c r="B4262" s="172"/>
      <c r="C4262" s="172"/>
      <c r="D4262" s="171"/>
      <c r="E4262" s="171"/>
    </row>
    <row r="4263" spans="1:5" x14ac:dyDescent="0.25">
      <c r="A4263" s="172"/>
      <c r="B4263" s="172"/>
      <c r="C4263" s="172"/>
      <c r="D4263" s="171"/>
      <c r="E4263" s="171"/>
    </row>
    <row r="4264" spans="1:5" x14ac:dyDescent="0.25">
      <c r="A4264" s="172"/>
      <c r="B4264" s="172"/>
      <c r="C4264" s="172"/>
      <c r="D4264" s="171"/>
      <c r="E4264" s="171"/>
    </row>
    <row r="4265" spans="1:5" x14ac:dyDescent="0.25">
      <c r="A4265" s="172"/>
      <c r="B4265" s="172"/>
      <c r="C4265" s="172"/>
      <c r="D4265" s="171"/>
      <c r="E4265" s="171"/>
    </row>
    <row r="4266" spans="1:5" x14ac:dyDescent="0.25">
      <c r="A4266" s="172"/>
      <c r="B4266" s="172"/>
      <c r="C4266" s="172"/>
      <c r="D4266" s="171"/>
      <c r="E4266" s="171"/>
    </row>
    <row r="4267" spans="1:5" x14ac:dyDescent="0.25">
      <c r="A4267" s="172"/>
      <c r="B4267" s="172"/>
      <c r="C4267" s="172"/>
      <c r="D4267" s="171"/>
      <c r="E4267" s="171"/>
    </row>
    <row r="4268" spans="1:5" x14ac:dyDescent="0.25">
      <c r="A4268" s="172"/>
      <c r="B4268" s="172"/>
      <c r="C4268" s="172"/>
      <c r="D4268" s="171"/>
      <c r="E4268" s="171"/>
    </row>
    <row r="4269" spans="1:5" x14ac:dyDescent="0.25">
      <c r="A4269" s="172"/>
      <c r="B4269" s="172"/>
      <c r="C4269" s="172"/>
      <c r="D4269" s="171"/>
      <c r="E4269" s="171"/>
    </row>
    <row r="4270" spans="1:5" x14ac:dyDescent="0.25">
      <c r="A4270" s="172"/>
      <c r="B4270" s="172"/>
      <c r="C4270" s="172"/>
      <c r="D4270" s="171"/>
      <c r="E4270" s="171"/>
    </row>
    <row r="4271" spans="1:5" x14ac:dyDescent="0.25">
      <c r="A4271" s="172"/>
      <c r="B4271" s="172"/>
      <c r="C4271" s="172"/>
      <c r="D4271" s="171"/>
      <c r="E4271" s="171"/>
    </row>
    <row r="4272" spans="1:5" x14ac:dyDescent="0.25">
      <c r="A4272" s="172"/>
      <c r="B4272" s="172"/>
      <c r="C4272" s="172"/>
      <c r="D4272" s="171"/>
      <c r="E4272" s="171"/>
    </row>
    <row r="4273" spans="1:5" x14ac:dyDescent="0.25">
      <c r="A4273" s="172"/>
      <c r="B4273" s="172"/>
      <c r="C4273" s="172"/>
      <c r="D4273" s="171"/>
      <c r="E4273" s="171"/>
    </row>
    <row r="4274" spans="1:5" x14ac:dyDescent="0.25">
      <c r="A4274" s="172"/>
      <c r="B4274" s="172"/>
      <c r="C4274" s="172"/>
      <c r="D4274" s="171"/>
      <c r="E4274" s="171"/>
    </row>
    <row r="4275" spans="1:5" x14ac:dyDescent="0.25">
      <c r="A4275" s="172"/>
      <c r="B4275" s="172"/>
      <c r="C4275" s="172"/>
      <c r="D4275" s="171"/>
      <c r="E4275" s="171"/>
    </row>
    <row r="4276" spans="1:5" x14ac:dyDescent="0.25">
      <c r="A4276" s="172"/>
      <c r="B4276" s="172"/>
      <c r="C4276" s="172"/>
      <c r="D4276" s="171"/>
      <c r="E4276" s="171"/>
    </row>
    <row r="4277" spans="1:5" x14ac:dyDescent="0.25">
      <c r="A4277" s="172"/>
      <c r="B4277" s="172"/>
      <c r="C4277" s="172"/>
      <c r="D4277" s="171"/>
      <c r="E4277" s="171"/>
    </row>
    <row r="4278" spans="1:5" x14ac:dyDescent="0.25">
      <c r="A4278" s="172"/>
      <c r="B4278" s="172"/>
      <c r="C4278" s="172"/>
      <c r="D4278" s="171"/>
      <c r="E4278" s="171"/>
    </row>
    <row r="4279" spans="1:5" x14ac:dyDescent="0.25">
      <c r="A4279" s="172"/>
      <c r="B4279" s="172"/>
      <c r="C4279" s="172"/>
      <c r="D4279" s="171"/>
      <c r="E4279" s="171"/>
    </row>
    <row r="4280" spans="1:5" x14ac:dyDescent="0.25">
      <c r="A4280" s="172"/>
      <c r="B4280" s="172"/>
      <c r="C4280" s="172"/>
      <c r="D4280" s="171"/>
      <c r="E4280" s="171"/>
    </row>
    <row r="4281" spans="1:5" x14ac:dyDescent="0.25">
      <c r="A4281" s="172"/>
      <c r="B4281" s="172"/>
      <c r="C4281" s="172"/>
      <c r="D4281" s="171"/>
      <c r="E4281" s="171"/>
    </row>
    <row r="4282" spans="1:5" x14ac:dyDescent="0.25">
      <c r="A4282" s="172"/>
      <c r="B4282" s="172"/>
      <c r="C4282" s="172"/>
      <c r="D4282" s="171"/>
      <c r="E4282" s="171"/>
    </row>
    <row r="4283" spans="1:5" x14ac:dyDescent="0.25">
      <c r="A4283" s="172"/>
      <c r="B4283" s="172"/>
      <c r="C4283" s="172"/>
      <c r="D4283" s="171"/>
      <c r="E4283" s="171"/>
    </row>
    <row r="4284" spans="1:5" x14ac:dyDescent="0.25">
      <c r="A4284" s="172"/>
      <c r="B4284" s="172"/>
      <c r="C4284" s="172"/>
      <c r="D4284" s="171"/>
      <c r="E4284" s="171"/>
    </row>
    <row r="4285" spans="1:5" x14ac:dyDescent="0.25">
      <c r="A4285" s="172"/>
      <c r="B4285" s="172"/>
      <c r="C4285" s="172"/>
      <c r="D4285" s="171"/>
      <c r="E4285" s="171"/>
    </row>
    <row r="4286" spans="1:5" x14ac:dyDescent="0.25">
      <c r="A4286" s="172"/>
      <c r="B4286" s="172"/>
      <c r="C4286" s="172"/>
      <c r="D4286" s="171"/>
      <c r="E4286" s="171"/>
    </row>
    <row r="4287" spans="1:5" x14ac:dyDescent="0.25">
      <c r="A4287" s="172"/>
      <c r="B4287" s="172"/>
      <c r="C4287" s="172"/>
      <c r="D4287" s="171"/>
      <c r="E4287" s="171"/>
    </row>
    <row r="4288" spans="1:5" x14ac:dyDescent="0.25">
      <c r="A4288" s="172"/>
      <c r="B4288" s="172"/>
      <c r="C4288" s="172"/>
      <c r="D4288" s="171"/>
      <c r="E4288" s="171"/>
    </row>
    <row r="4289" spans="1:5" x14ac:dyDescent="0.25">
      <c r="A4289" s="172"/>
      <c r="B4289" s="172"/>
      <c r="C4289" s="172"/>
      <c r="D4289" s="171"/>
      <c r="E4289" s="171"/>
    </row>
    <row r="4290" spans="1:5" x14ac:dyDescent="0.25">
      <c r="A4290" s="172"/>
      <c r="B4290" s="172"/>
      <c r="C4290" s="172"/>
      <c r="D4290" s="171"/>
      <c r="E4290" s="171"/>
    </row>
    <row r="4291" spans="1:5" x14ac:dyDescent="0.25">
      <c r="A4291" s="172"/>
      <c r="B4291" s="172"/>
      <c r="C4291" s="172"/>
      <c r="D4291" s="171"/>
      <c r="E4291" s="171"/>
    </row>
    <row r="4292" spans="1:5" x14ac:dyDescent="0.25">
      <c r="A4292" s="172"/>
      <c r="B4292" s="172"/>
      <c r="C4292" s="172"/>
      <c r="D4292" s="171"/>
      <c r="E4292" s="171"/>
    </row>
    <row r="4293" spans="1:5" x14ac:dyDescent="0.25">
      <c r="A4293" s="172"/>
      <c r="B4293" s="172"/>
      <c r="C4293" s="172"/>
      <c r="D4293" s="171"/>
      <c r="E4293" s="171"/>
    </row>
    <row r="4294" spans="1:5" x14ac:dyDescent="0.25">
      <c r="A4294" s="172"/>
      <c r="B4294" s="172"/>
      <c r="C4294" s="172"/>
      <c r="D4294" s="171"/>
      <c r="E4294" s="171"/>
    </row>
    <row r="4295" spans="1:5" x14ac:dyDescent="0.25">
      <c r="A4295" s="172"/>
      <c r="B4295" s="172"/>
      <c r="C4295" s="172"/>
      <c r="D4295" s="171"/>
      <c r="E4295" s="171"/>
    </row>
    <row r="4296" spans="1:5" x14ac:dyDescent="0.25">
      <c r="A4296" s="172"/>
      <c r="B4296" s="172"/>
      <c r="C4296" s="172"/>
      <c r="D4296" s="171"/>
      <c r="E4296" s="171"/>
    </row>
    <row r="4297" spans="1:5" x14ac:dyDescent="0.25">
      <c r="A4297" s="172"/>
      <c r="B4297" s="172"/>
      <c r="C4297" s="172"/>
      <c r="D4297" s="171"/>
      <c r="E4297" s="171"/>
    </row>
    <row r="4298" spans="1:5" x14ac:dyDescent="0.25">
      <c r="A4298" s="172"/>
      <c r="B4298" s="172"/>
      <c r="C4298" s="172"/>
      <c r="D4298" s="171"/>
      <c r="E4298" s="171"/>
    </row>
    <row r="4299" spans="1:5" x14ac:dyDescent="0.25">
      <c r="A4299" s="172"/>
      <c r="B4299" s="172"/>
      <c r="C4299" s="172"/>
      <c r="D4299" s="171"/>
      <c r="E4299" s="171"/>
    </row>
    <row r="4300" spans="1:5" x14ac:dyDescent="0.25">
      <c r="A4300" s="172"/>
      <c r="B4300" s="172"/>
      <c r="C4300" s="172"/>
      <c r="D4300" s="171"/>
      <c r="E4300" s="171"/>
    </row>
    <row r="4301" spans="1:5" x14ac:dyDescent="0.25">
      <c r="A4301" s="172"/>
      <c r="B4301" s="172"/>
      <c r="C4301" s="172"/>
      <c r="D4301" s="171"/>
      <c r="E4301" s="171"/>
    </row>
    <row r="4302" spans="1:5" x14ac:dyDescent="0.25">
      <c r="A4302" s="172"/>
      <c r="B4302" s="172"/>
      <c r="C4302" s="172"/>
      <c r="D4302" s="171"/>
      <c r="E4302" s="171"/>
    </row>
    <row r="4303" spans="1:5" x14ac:dyDescent="0.25">
      <c r="A4303" s="172"/>
      <c r="B4303" s="172"/>
      <c r="C4303" s="172"/>
      <c r="D4303" s="171"/>
      <c r="E4303" s="171"/>
    </row>
    <row r="4304" spans="1:5" x14ac:dyDescent="0.25">
      <c r="A4304" s="172"/>
      <c r="B4304" s="172"/>
      <c r="C4304" s="172"/>
      <c r="D4304" s="171"/>
      <c r="E4304" s="171"/>
    </row>
    <row r="4305" spans="1:5" x14ac:dyDescent="0.25">
      <c r="A4305" s="172"/>
      <c r="B4305" s="172"/>
      <c r="C4305" s="172"/>
      <c r="D4305" s="171"/>
      <c r="E4305" s="171"/>
    </row>
    <row r="4306" spans="1:5" x14ac:dyDescent="0.25">
      <c r="A4306" s="172"/>
      <c r="B4306" s="172"/>
      <c r="C4306" s="172"/>
      <c r="D4306" s="171"/>
      <c r="E4306" s="171"/>
    </row>
    <row r="4307" spans="1:5" x14ac:dyDescent="0.25">
      <c r="A4307" s="172"/>
      <c r="B4307" s="172"/>
      <c r="C4307" s="172"/>
      <c r="D4307" s="171"/>
      <c r="E4307" s="171"/>
    </row>
    <row r="4308" spans="1:5" x14ac:dyDescent="0.25">
      <c r="A4308" s="172"/>
      <c r="B4308" s="172"/>
      <c r="C4308" s="172"/>
      <c r="D4308" s="171"/>
      <c r="E4308" s="171"/>
    </row>
    <row r="4309" spans="1:5" x14ac:dyDescent="0.25">
      <c r="A4309" s="172"/>
      <c r="B4309" s="172"/>
      <c r="C4309" s="172"/>
      <c r="D4309" s="171"/>
      <c r="E4309" s="171"/>
    </row>
    <row r="4310" spans="1:5" x14ac:dyDescent="0.25">
      <c r="A4310" s="172"/>
      <c r="B4310" s="172"/>
      <c r="C4310" s="172"/>
      <c r="D4310" s="171"/>
      <c r="E4310" s="171"/>
    </row>
    <row r="4311" spans="1:5" x14ac:dyDescent="0.25">
      <c r="A4311" s="172"/>
      <c r="B4311" s="172"/>
      <c r="C4311" s="172"/>
      <c r="D4311" s="171"/>
      <c r="E4311" s="171"/>
    </row>
    <row r="4312" spans="1:5" x14ac:dyDescent="0.25">
      <c r="A4312" s="172"/>
      <c r="B4312" s="172"/>
      <c r="C4312" s="172"/>
      <c r="D4312" s="171"/>
      <c r="E4312" s="171"/>
    </row>
    <row r="4313" spans="1:5" x14ac:dyDescent="0.25">
      <c r="A4313" s="172"/>
      <c r="B4313" s="172"/>
      <c r="C4313" s="172"/>
      <c r="D4313" s="171"/>
      <c r="E4313" s="171"/>
    </row>
    <row r="4314" spans="1:5" x14ac:dyDescent="0.25">
      <c r="A4314" s="172"/>
      <c r="B4314" s="172"/>
      <c r="C4314" s="172"/>
      <c r="D4314" s="171"/>
      <c r="E4314" s="171"/>
    </row>
    <row r="4315" spans="1:5" x14ac:dyDescent="0.25">
      <c r="A4315" s="172"/>
      <c r="B4315" s="172"/>
      <c r="C4315" s="172"/>
      <c r="D4315" s="171"/>
      <c r="E4315" s="171"/>
    </row>
    <row r="4316" spans="1:5" x14ac:dyDescent="0.25">
      <c r="A4316" s="172"/>
      <c r="B4316" s="172"/>
      <c r="C4316" s="172"/>
      <c r="D4316" s="171"/>
      <c r="E4316" s="171"/>
    </row>
    <row r="4317" spans="1:5" x14ac:dyDescent="0.25">
      <c r="A4317" s="172"/>
      <c r="B4317" s="172"/>
      <c r="C4317" s="172"/>
      <c r="D4317" s="171"/>
      <c r="E4317" s="171"/>
    </row>
    <row r="4318" spans="1:5" x14ac:dyDescent="0.25">
      <c r="A4318" s="172"/>
      <c r="B4318" s="172"/>
      <c r="C4318" s="172"/>
      <c r="D4318" s="171"/>
      <c r="E4318" s="171"/>
    </row>
    <row r="4319" spans="1:5" x14ac:dyDescent="0.25">
      <c r="A4319" s="172"/>
      <c r="B4319" s="172"/>
      <c r="C4319" s="172"/>
      <c r="D4319" s="171"/>
      <c r="E4319" s="171"/>
    </row>
    <row r="4320" spans="1:5" x14ac:dyDescent="0.25">
      <c r="A4320" s="172"/>
      <c r="B4320" s="172"/>
      <c r="C4320" s="172"/>
      <c r="D4320" s="171"/>
      <c r="E4320" s="171"/>
    </row>
    <row r="4321" spans="1:5" x14ac:dyDescent="0.25">
      <c r="A4321" s="172"/>
      <c r="B4321" s="172"/>
      <c r="C4321" s="172"/>
      <c r="D4321" s="171"/>
      <c r="E4321" s="171"/>
    </row>
    <row r="4322" spans="1:5" x14ac:dyDescent="0.25">
      <c r="A4322" s="172"/>
      <c r="B4322" s="172"/>
      <c r="C4322" s="172"/>
      <c r="D4322" s="171"/>
      <c r="E4322" s="171"/>
    </row>
    <row r="4323" spans="1:5" x14ac:dyDescent="0.25">
      <c r="A4323" s="172"/>
      <c r="B4323" s="172"/>
      <c r="C4323" s="172"/>
      <c r="D4323" s="171"/>
      <c r="E4323" s="171"/>
    </row>
    <row r="4324" spans="1:5" x14ac:dyDescent="0.25">
      <c r="A4324" s="172"/>
      <c r="B4324" s="172"/>
      <c r="C4324" s="172"/>
      <c r="D4324" s="171"/>
      <c r="E4324" s="171"/>
    </row>
    <row r="4325" spans="1:5" x14ac:dyDescent="0.25">
      <c r="A4325" s="172"/>
      <c r="B4325" s="172"/>
      <c r="C4325" s="172"/>
      <c r="D4325" s="171"/>
      <c r="E4325" s="171"/>
    </row>
    <row r="4326" spans="1:5" x14ac:dyDescent="0.25">
      <c r="A4326" s="172"/>
      <c r="B4326" s="172"/>
      <c r="C4326" s="172"/>
      <c r="D4326" s="171"/>
      <c r="E4326" s="171"/>
    </row>
    <row r="4327" spans="1:5" x14ac:dyDescent="0.25">
      <c r="A4327" s="172"/>
      <c r="B4327" s="172"/>
      <c r="C4327" s="172"/>
      <c r="D4327" s="171"/>
      <c r="E4327" s="171"/>
    </row>
    <row r="4328" spans="1:5" x14ac:dyDescent="0.25">
      <c r="A4328" s="172"/>
      <c r="B4328" s="172"/>
      <c r="C4328" s="172"/>
      <c r="D4328" s="171"/>
      <c r="E4328" s="171"/>
    </row>
    <row r="4329" spans="1:5" x14ac:dyDescent="0.25">
      <c r="A4329" s="172"/>
      <c r="B4329" s="172"/>
      <c r="C4329" s="172"/>
      <c r="D4329" s="171"/>
      <c r="E4329" s="171"/>
    </row>
    <row r="4330" spans="1:5" x14ac:dyDescent="0.25">
      <c r="A4330" s="172"/>
      <c r="B4330" s="172"/>
      <c r="C4330" s="172"/>
      <c r="D4330" s="171"/>
      <c r="E4330" s="171"/>
    </row>
    <row r="4331" spans="1:5" x14ac:dyDescent="0.25">
      <c r="A4331" s="172"/>
      <c r="B4331" s="172"/>
      <c r="C4331" s="172"/>
      <c r="D4331" s="171"/>
      <c r="E4331" s="171"/>
    </row>
    <row r="4332" spans="1:5" x14ac:dyDescent="0.25">
      <c r="A4332" s="172"/>
      <c r="B4332" s="172"/>
      <c r="C4332" s="172"/>
      <c r="D4332" s="171"/>
      <c r="E4332" s="171"/>
    </row>
    <row r="4333" spans="1:5" x14ac:dyDescent="0.25">
      <c r="A4333" s="172"/>
      <c r="B4333" s="172"/>
      <c r="C4333" s="172"/>
      <c r="D4333" s="171"/>
      <c r="E4333" s="171"/>
    </row>
    <row r="4334" spans="1:5" x14ac:dyDescent="0.25">
      <c r="A4334" s="172"/>
      <c r="B4334" s="172"/>
      <c r="C4334" s="172"/>
      <c r="D4334" s="171"/>
      <c r="E4334" s="171"/>
    </row>
    <row r="4335" spans="1:5" x14ac:dyDescent="0.25">
      <c r="A4335" s="172"/>
      <c r="B4335" s="172"/>
      <c r="C4335" s="172"/>
      <c r="D4335" s="171"/>
      <c r="E4335" s="171"/>
    </row>
    <row r="4336" spans="1:5" x14ac:dyDescent="0.25">
      <c r="A4336" s="172"/>
      <c r="B4336" s="172"/>
      <c r="C4336" s="172"/>
      <c r="D4336" s="171"/>
      <c r="E4336" s="171"/>
    </row>
    <row r="4337" spans="1:5" x14ac:dyDescent="0.25">
      <c r="A4337" s="172"/>
      <c r="B4337" s="172"/>
      <c r="C4337" s="172"/>
      <c r="D4337" s="171"/>
      <c r="E4337" s="171"/>
    </row>
    <row r="4338" spans="1:5" x14ac:dyDescent="0.25">
      <c r="A4338" s="172"/>
      <c r="B4338" s="172"/>
      <c r="C4338" s="172"/>
      <c r="D4338" s="171"/>
      <c r="E4338" s="171"/>
    </row>
    <row r="4339" spans="1:5" x14ac:dyDescent="0.25">
      <c r="A4339" s="172"/>
      <c r="B4339" s="172"/>
      <c r="C4339" s="172"/>
      <c r="D4339" s="171"/>
      <c r="E4339" s="171"/>
    </row>
    <row r="4340" spans="1:5" x14ac:dyDescent="0.25">
      <c r="A4340" s="172"/>
      <c r="B4340" s="172"/>
      <c r="C4340" s="172"/>
      <c r="D4340" s="171"/>
      <c r="E4340" s="171"/>
    </row>
    <row r="4341" spans="1:5" x14ac:dyDescent="0.25">
      <c r="A4341" s="172"/>
      <c r="B4341" s="172"/>
      <c r="C4341" s="172"/>
      <c r="D4341" s="171"/>
      <c r="E4341" s="171"/>
    </row>
    <row r="4342" spans="1:5" x14ac:dyDescent="0.25">
      <c r="A4342" s="172"/>
      <c r="B4342" s="172"/>
      <c r="C4342" s="172"/>
      <c r="D4342" s="171"/>
      <c r="E4342" s="171"/>
    </row>
    <row r="4343" spans="1:5" x14ac:dyDescent="0.25">
      <c r="A4343" s="172"/>
      <c r="B4343" s="172"/>
      <c r="C4343" s="172"/>
      <c r="D4343" s="171"/>
      <c r="E4343" s="171"/>
    </row>
    <row r="4344" spans="1:5" x14ac:dyDescent="0.25">
      <c r="A4344" s="172"/>
      <c r="B4344" s="172"/>
      <c r="C4344" s="172"/>
      <c r="D4344" s="171"/>
      <c r="E4344" s="171"/>
    </row>
    <row r="4345" spans="1:5" x14ac:dyDescent="0.25">
      <c r="A4345" s="172"/>
      <c r="B4345" s="172"/>
      <c r="C4345" s="172"/>
      <c r="D4345" s="171"/>
      <c r="E4345" s="171"/>
    </row>
    <row r="4346" spans="1:5" x14ac:dyDescent="0.25">
      <c r="A4346" s="172"/>
      <c r="B4346" s="172"/>
      <c r="C4346" s="172"/>
      <c r="D4346" s="171"/>
      <c r="E4346" s="171"/>
    </row>
    <row r="4347" spans="1:5" x14ac:dyDescent="0.25">
      <c r="A4347" s="172"/>
      <c r="B4347" s="172"/>
      <c r="C4347" s="172"/>
      <c r="D4347" s="171"/>
      <c r="E4347" s="171"/>
    </row>
    <row r="4348" spans="1:5" x14ac:dyDescent="0.25">
      <c r="A4348" s="172"/>
      <c r="B4348" s="172"/>
      <c r="C4348" s="172"/>
      <c r="D4348" s="171"/>
      <c r="E4348" s="171"/>
    </row>
    <row r="4349" spans="1:5" x14ac:dyDescent="0.25">
      <c r="A4349" s="172"/>
      <c r="B4349" s="172"/>
      <c r="C4349" s="172"/>
      <c r="D4349" s="171"/>
      <c r="E4349" s="171"/>
    </row>
    <row r="4350" spans="1:5" x14ac:dyDescent="0.25">
      <c r="A4350" s="172"/>
      <c r="B4350" s="172"/>
      <c r="C4350" s="172"/>
      <c r="D4350" s="171"/>
      <c r="E4350" s="171"/>
    </row>
    <row r="4351" spans="1:5" x14ac:dyDescent="0.25">
      <c r="A4351" s="172"/>
      <c r="B4351" s="172"/>
      <c r="C4351" s="172"/>
      <c r="D4351" s="171"/>
      <c r="E4351" s="171"/>
    </row>
    <row r="4352" spans="1:5" x14ac:dyDescent="0.25">
      <c r="A4352" s="172"/>
      <c r="B4352" s="172"/>
      <c r="C4352" s="172"/>
      <c r="D4352" s="171"/>
      <c r="E4352" s="171"/>
    </row>
    <row r="4353" spans="1:5" x14ac:dyDescent="0.25">
      <c r="A4353" s="172"/>
      <c r="B4353" s="172"/>
      <c r="C4353" s="172"/>
      <c r="D4353" s="171"/>
      <c r="E4353" s="171"/>
    </row>
    <row r="4354" spans="1:5" x14ac:dyDescent="0.25">
      <c r="A4354" s="172"/>
      <c r="B4354" s="172"/>
      <c r="C4354" s="172"/>
      <c r="D4354" s="171"/>
      <c r="E4354" s="171"/>
    </row>
    <row r="4355" spans="1:5" x14ac:dyDescent="0.25">
      <c r="A4355" s="172"/>
      <c r="B4355" s="172"/>
      <c r="C4355" s="172"/>
      <c r="D4355" s="171"/>
      <c r="E4355" s="171"/>
    </row>
    <row r="4356" spans="1:5" x14ac:dyDescent="0.25">
      <c r="A4356" s="172"/>
      <c r="B4356" s="172"/>
      <c r="C4356" s="172"/>
      <c r="D4356" s="171"/>
      <c r="E4356" s="171"/>
    </row>
    <row r="4357" spans="1:5" x14ac:dyDescent="0.25">
      <c r="A4357" s="172"/>
      <c r="B4357" s="172"/>
      <c r="C4357" s="172"/>
      <c r="D4357" s="171"/>
      <c r="E4357" s="171"/>
    </row>
    <row r="4358" spans="1:5" x14ac:dyDescent="0.25">
      <c r="A4358" s="172"/>
      <c r="B4358" s="172"/>
      <c r="C4358" s="172"/>
      <c r="D4358" s="171"/>
      <c r="E4358" s="171"/>
    </row>
    <row r="4359" spans="1:5" x14ac:dyDescent="0.25">
      <c r="A4359" s="172"/>
      <c r="B4359" s="172"/>
      <c r="C4359" s="172"/>
      <c r="D4359" s="171"/>
      <c r="E4359" s="171"/>
    </row>
    <row r="4360" spans="1:5" x14ac:dyDescent="0.25">
      <c r="A4360" s="172"/>
      <c r="B4360" s="172"/>
      <c r="C4360" s="172"/>
      <c r="D4360" s="171"/>
      <c r="E4360" s="171"/>
    </row>
    <row r="4361" spans="1:5" x14ac:dyDescent="0.25">
      <c r="A4361" s="172"/>
      <c r="B4361" s="172"/>
      <c r="C4361" s="172"/>
      <c r="D4361" s="171"/>
      <c r="E4361" s="171"/>
    </row>
    <row r="4362" spans="1:5" x14ac:dyDescent="0.25">
      <c r="A4362" s="172"/>
      <c r="B4362" s="172"/>
      <c r="C4362" s="172"/>
      <c r="D4362" s="171"/>
      <c r="E4362" s="171"/>
    </row>
    <row r="4363" spans="1:5" x14ac:dyDescent="0.25">
      <c r="A4363" s="172"/>
      <c r="B4363" s="172"/>
      <c r="C4363" s="172"/>
      <c r="D4363" s="171"/>
      <c r="E4363" s="171"/>
    </row>
    <row r="4364" spans="1:5" x14ac:dyDescent="0.25">
      <c r="A4364" s="172"/>
      <c r="B4364" s="172"/>
      <c r="C4364" s="172"/>
      <c r="D4364" s="171"/>
      <c r="E4364" s="171"/>
    </row>
    <row r="4365" spans="1:5" x14ac:dyDescent="0.25">
      <c r="A4365" s="172"/>
      <c r="B4365" s="172"/>
      <c r="C4365" s="172"/>
      <c r="D4365" s="171"/>
      <c r="E4365" s="171"/>
    </row>
    <row r="4366" spans="1:5" x14ac:dyDescent="0.25">
      <c r="A4366" s="172"/>
      <c r="B4366" s="172"/>
      <c r="C4366" s="172"/>
      <c r="D4366" s="171"/>
      <c r="E4366" s="171"/>
    </row>
    <row r="4367" spans="1:5" x14ac:dyDescent="0.25">
      <c r="A4367" s="172"/>
      <c r="B4367" s="172"/>
      <c r="C4367" s="172"/>
      <c r="D4367" s="171"/>
      <c r="E4367" s="171"/>
    </row>
    <row r="4368" spans="1:5" x14ac:dyDescent="0.25">
      <c r="A4368" s="172"/>
      <c r="B4368" s="172"/>
      <c r="C4368" s="172"/>
      <c r="D4368" s="171"/>
      <c r="E4368" s="171"/>
    </row>
    <row r="4369" spans="1:5" x14ac:dyDescent="0.25">
      <c r="A4369" s="172"/>
      <c r="B4369" s="172"/>
      <c r="C4369" s="172"/>
      <c r="D4369" s="171"/>
      <c r="E4369" s="171"/>
    </row>
    <row r="4370" spans="1:5" x14ac:dyDescent="0.25">
      <c r="A4370" s="172"/>
      <c r="B4370" s="172"/>
      <c r="C4370" s="172"/>
      <c r="D4370" s="171"/>
      <c r="E4370" s="171"/>
    </row>
    <row r="4371" spans="1:5" x14ac:dyDescent="0.25">
      <c r="A4371" s="172"/>
      <c r="B4371" s="172"/>
      <c r="C4371" s="172"/>
      <c r="D4371" s="171"/>
      <c r="E4371" s="171"/>
    </row>
    <row r="4372" spans="1:5" x14ac:dyDescent="0.25">
      <c r="A4372" s="172"/>
      <c r="B4372" s="172"/>
      <c r="C4372" s="172"/>
      <c r="D4372" s="171"/>
      <c r="E4372" s="171"/>
    </row>
    <row r="4373" spans="1:5" x14ac:dyDescent="0.25">
      <c r="A4373" s="172"/>
      <c r="B4373" s="172"/>
      <c r="C4373" s="172"/>
      <c r="D4373" s="171"/>
      <c r="E4373" s="171"/>
    </row>
    <row r="4374" spans="1:5" x14ac:dyDescent="0.25">
      <c r="A4374" s="172"/>
      <c r="B4374" s="172"/>
      <c r="C4374" s="172"/>
      <c r="D4374" s="171"/>
      <c r="E4374" s="171"/>
    </row>
    <row r="4375" spans="1:5" x14ac:dyDescent="0.25">
      <c r="A4375" s="172"/>
      <c r="B4375" s="172"/>
      <c r="C4375" s="172"/>
      <c r="D4375" s="171"/>
      <c r="E4375" s="171"/>
    </row>
    <row r="4376" spans="1:5" x14ac:dyDescent="0.25">
      <c r="A4376" s="172"/>
      <c r="B4376" s="172"/>
      <c r="C4376" s="172"/>
      <c r="D4376" s="171"/>
      <c r="E4376" s="171"/>
    </row>
    <row r="4377" spans="1:5" x14ac:dyDescent="0.25">
      <c r="A4377" s="172"/>
      <c r="B4377" s="172"/>
      <c r="C4377" s="172"/>
      <c r="D4377" s="171"/>
      <c r="E4377" s="171"/>
    </row>
    <row r="4378" spans="1:5" x14ac:dyDescent="0.25">
      <c r="A4378" s="172"/>
      <c r="B4378" s="172"/>
      <c r="C4378" s="172"/>
      <c r="D4378" s="171"/>
      <c r="E4378" s="171"/>
    </row>
    <row r="4379" spans="1:5" x14ac:dyDescent="0.25">
      <c r="A4379" s="172"/>
      <c r="B4379" s="172"/>
      <c r="C4379" s="172"/>
      <c r="D4379" s="171"/>
      <c r="E4379" s="171"/>
    </row>
    <row r="4380" spans="1:5" x14ac:dyDescent="0.25">
      <c r="A4380" s="172"/>
      <c r="B4380" s="172"/>
      <c r="C4380" s="172"/>
      <c r="D4380" s="171"/>
      <c r="E4380" s="171"/>
    </row>
    <row r="4381" spans="1:5" x14ac:dyDescent="0.25">
      <c r="A4381" s="172"/>
      <c r="B4381" s="172"/>
      <c r="C4381" s="172"/>
      <c r="D4381" s="171"/>
      <c r="E4381" s="171"/>
    </row>
    <row r="4382" spans="1:5" x14ac:dyDescent="0.25">
      <c r="A4382" s="172"/>
      <c r="B4382" s="172"/>
      <c r="C4382" s="172"/>
      <c r="D4382" s="171"/>
      <c r="E4382" s="171"/>
    </row>
    <row r="4383" spans="1:5" x14ac:dyDescent="0.25">
      <c r="A4383" s="172"/>
      <c r="B4383" s="172"/>
      <c r="C4383" s="172"/>
      <c r="D4383" s="171"/>
      <c r="E4383" s="171"/>
    </row>
    <row r="4384" spans="1:5" x14ac:dyDescent="0.25">
      <c r="A4384" s="172"/>
      <c r="B4384" s="172"/>
      <c r="C4384" s="172"/>
      <c r="D4384" s="171"/>
      <c r="E4384" s="171"/>
    </row>
    <row r="4385" spans="1:5" x14ac:dyDescent="0.25">
      <c r="A4385" s="172"/>
      <c r="B4385" s="172"/>
      <c r="C4385" s="172"/>
      <c r="D4385" s="171"/>
      <c r="E4385" s="171"/>
    </row>
    <row r="4386" spans="1:5" x14ac:dyDescent="0.25">
      <c r="A4386" s="172"/>
      <c r="B4386" s="172"/>
      <c r="C4386" s="172"/>
      <c r="D4386" s="171"/>
      <c r="E4386" s="171"/>
    </row>
    <row r="4387" spans="1:5" x14ac:dyDescent="0.25">
      <c r="A4387" s="172"/>
      <c r="B4387" s="172"/>
      <c r="C4387" s="172"/>
      <c r="D4387" s="171"/>
      <c r="E4387" s="171"/>
    </row>
    <row r="4388" spans="1:5" x14ac:dyDescent="0.25">
      <c r="A4388" s="172"/>
      <c r="B4388" s="172"/>
      <c r="C4388" s="172"/>
      <c r="D4388" s="171"/>
      <c r="E4388" s="171"/>
    </row>
    <row r="4389" spans="1:5" x14ac:dyDescent="0.25">
      <c r="A4389" s="172"/>
      <c r="B4389" s="172"/>
      <c r="C4389" s="172"/>
      <c r="D4389" s="171"/>
      <c r="E4389" s="171"/>
    </row>
    <row r="4390" spans="1:5" x14ac:dyDescent="0.25">
      <c r="A4390" s="172"/>
      <c r="B4390" s="172"/>
      <c r="C4390" s="172"/>
      <c r="D4390" s="171"/>
      <c r="E4390" s="171"/>
    </row>
    <row r="4391" spans="1:5" x14ac:dyDescent="0.25">
      <c r="A4391" s="172"/>
      <c r="B4391" s="172"/>
      <c r="C4391" s="172"/>
      <c r="D4391" s="171"/>
      <c r="E4391" s="171"/>
    </row>
    <row r="4392" spans="1:5" x14ac:dyDescent="0.25">
      <c r="A4392" s="172"/>
      <c r="B4392" s="172"/>
      <c r="C4392" s="172"/>
      <c r="D4392" s="171"/>
      <c r="E4392" s="171"/>
    </row>
    <row r="4393" spans="1:5" x14ac:dyDescent="0.25">
      <c r="A4393" s="172"/>
      <c r="B4393" s="172"/>
      <c r="C4393" s="172"/>
      <c r="D4393" s="171"/>
      <c r="E4393" s="171"/>
    </row>
    <row r="4394" spans="1:5" x14ac:dyDescent="0.25">
      <c r="A4394" s="172"/>
      <c r="B4394" s="172"/>
      <c r="C4394" s="172"/>
      <c r="D4394" s="171"/>
      <c r="E4394" s="171"/>
    </row>
    <row r="4395" spans="1:5" x14ac:dyDescent="0.25">
      <c r="A4395" s="172"/>
      <c r="B4395" s="172"/>
      <c r="C4395" s="172"/>
      <c r="D4395" s="171"/>
      <c r="E4395" s="171"/>
    </row>
    <row r="4396" spans="1:5" x14ac:dyDescent="0.25">
      <c r="A4396" s="172"/>
      <c r="B4396" s="172"/>
      <c r="C4396" s="172"/>
      <c r="D4396" s="171"/>
      <c r="E4396" s="171"/>
    </row>
    <row r="4397" spans="1:5" x14ac:dyDescent="0.25">
      <c r="A4397" s="172"/>
      <c r="B4397" s="172"/>
      <c r="C4397" s="172"/>
      <c r="D4397" s="171"/>
      <c r="E4397" s="171"/>
    </row>
    <row r="4398" spans="1:5" x14ac:dyDescent="0.25">
      <c r="A4398" s="172"/>
      <c r="B4398" s="172"/>
      <c r="C4398" s="172"/>
      <c r="D4398" s="171"/>
      <c r="E4398" s="171"/>
    </row>
    <row r="4399" spans="1:5" x14ac:dyDescent="0.25">
      <c r="A4399" s="172"/>
      <c r="B4399" s="172"/>
      <c r="C4399" s="172"/>
      <c r="D4399" s="171"/>
      <c r="E4399" s="171"/>
    </row>
    <row r="4400" spans="1:5" x14ac:dyDescent="0.25">
      <c r="A4400" s="172"/>
      <c r="B4400" s="172"/>
      <c r="C4400" s="172"/>
      <c r="D4400" s="171"/>
      <c r="E4400" s="171"/>
    </row>
    <row r="4401" spans="1:5" x14ac:dyDescent="0.25">
      <c r="A4401" s="172"/>
      <c r="B4401" s="172"/>
      <c r="C4401" s="172"/>
      <c r="D4401" s="171"/>
      <c r="E4401" s="171"/>
    </row>
    <row r="4402" spans="1:5" x14ac:dyDescent="0.25">
      <c r="A4402" s="172"/>
      <c r="B4402" s="172"/>
      <c r="C4402" s="172"/>
      <c r="D4402" s="171"/>
      <c r="E4402" s="171"/>
    </row>
    <row r="4403" spans="1:5" x14ac:dyDescent="0.25">
      <c r="A4403" s="172"/>
      <c r="B4403" s="172"/>
      <c r="C4403" s="172"/>
      <c r="D4403" s="171"/>
      <c r="E4403" s="171"/>
    </row>
    <row r="4404" spans="1:5" x14ac:dyDescent="0.25">
      <c r="A4404" s="172"/>
      <c r="B4404" s="172"/>
      <c r="C4404" s="172"/>
      <c r="D4404" s="171"/>
      <c r="E4404" s="171"/>
    </row>
    <row r="4405" spans="1:5" x14ac:dyDescent="0.25">
      <c r="A4405" s="172"/>
      <c r="B4405" s="172"/>
      <c r="C4405" s="172"/>
      <c r="D4405" s="171"/>
      <c r="E4405" s="171"/>
    </row>
    <row r="4406" spans="1:5" x14ac:dyDescent="0.25">
      <c r="A4406" s="172"/>
      <c r="B4406" s="172"/>
      <c r="C4406" s="172"/>
      <c r="D4406" s="171"/>
      <c r="E4406" s="171"/>
    </row>
    <row r="4407" spans="1:5" x14ac:dyDescent="0.25">
      <c r="A4407" s="172"/>
      <c r="B4407" s="172"/>
      <c r="C4407" s="172"/>
      <c r="D4407" s="171"/>
      <c r="E4407" s="171"/>
    </row>
    <row r="4408" spans="1:5" x14ac:dyDescent="0.25">
      <c r="A4408" s="172"/>
      <c r="B4408" s="172"/>
      <c r="C4408" s="172"/>
      <c r="D4408" s="171"/>
      <c r="E4408" s="171"/>
    </row>
    <row r="4409" spans="1:5" x14ac:dyDescent="0.25">
      <c r="A4409" s="172"/>
      <c r="B4409" s="172"/>
      <c r="C4409" s="172"/>
      <c r="D4409" s="171"/>
      <c r="E4409" s="171"/>
    </row>
    <row r="4410" spans="1:5" x14ac:dyDescent="0.25">
      <c r="A4410" s="172"/>
      <c r="B4410" s="172"/>
      <c r="C4410" s="172"/>
      <c r="D4410" s="171"/>
      <c r="E4410" s="171"/>
    </row>
    <row r="4411" spans="1:5" x14ac:dyDescent="0.25">
      <c r="A4411" s="172"/>
      <c r="B4411" s="172"/>
      <c r="C4411" s="172"/>
      <c r="D4411" s="171"/>
      <c r="E4411" s="171"/>
    </row>
    <row r="4412" spans="1:5" x14ac:dyDescent="0.25">
      <c r="A4412" s="172"/>
      <c r="B4412" s="172"/>
      <c r="C4412" s="172"/>
      <c r="D4412" s="171"/>
      <c r="E4412" s="171"/>
    </row>
    <row r="4413" spans="1:5" x14ac:dyDescent="0.25">
      <c r="A4413" s="172"/>
      <c r="B4413" s="172"/>
      <c r="C4413" s="172"/>
      <c r="D4413" s="171"/>
      <c r="E4413" s="171"/>
    </row>
    <row r="4414" spans="1:5" x14ac:dyDescent="0.25">
      <c r="A4414" s="172"/>
      <c r="B4414" s="172"/>
      <c r="C4414" s="172"/>
      <c r="D4414" s="171"/>
      <c r="E4414" s="171"/>
    </row>
    <row r="4415" spans="1:5" x14ac:dyDescent="0.25">
      <c r="A4415" s="172"/>
      <c r="B4415" s="172"/>
      <c r="C4415" s="172"/>
      <c r="D4415" s="171"/>
      <c r="E4415" s="171"/>
    </row>
    <row r="4416" spans="1:5" x14ac:dyDescent="0.25">
      <c r="A4416" s="172"/>
      <c r="B4416" s="172"/>
      <c r="C4416" s="172"/>
      <c r="D4416" s="171"/>
      <c r="E4416" s="171"/>
    </row>
    <row r="4417" spans="1:5" x14ac:dyDescent="0.25">
      <c r="A4417" s="172"/>
      <c r="B4417" s="172"/>
      <c r="C4417" s="172"/>
      <c r="D4417" s="171"/>
      <c r="E4417" s="171"/>
    </row>
    <row r="4418" spans="1:5" x14ac:dyDescent="0.25">
      <c r="A4418" s="172"/>
      <c r="B4418" s="172"/>
      <c r="C4418" s="172"/>
      <c r="D4418" s="171"/>
      <c r="E4418" s="171"/>
    </row>
    <row r="4419" spans="1:5" x14ac:dyDescent="0.25">
      <c r="A4419" s="172"/>
      <c r="B4419" s="172"/>
      <c r="C4419" s="172"/>
      <c r="D4419" s="171"/>
      <c r="E4419" s="171"/>
    </row>
    <row r="4420" spans="1:5" x14ac:dyDescent="0.25">
      <c r="A4420" s="172"/>
      <c r="B4420" s="172"/>
      <c r="C4420" s="172"/>
      <c r="D4420" s="171"/>
      <c r="E4420" s="171"/>
    </row>
    <row r="4421" spans="1:5" x14ac:dyDescent="0.25">
      <c r="A4421" s="172"/>
      <c r="B4421" s="172"/>
      <c r="C4421" s="172"/>
      <c r="D4421" s="171"/>
      <c r="E4421" s="171"/>
    </row>
    <row r="4422" spans="1:5" x14ac:dyDescent="0.25">
      <c r="A4422" s="172"/>
      <c r="B4422" s="172"/>
      <c r="C4422" s="172"/>
      <c r="D4422" s="171"/>
      <c r="E4422" s="171"/>
    </row>
    <row r="4423" spans="1:5" x14ac:dyDescent="0.25">
      <c r="A4423" s="172"/>
      <c r="B4423" s="172"/>
      <c r="C4423" s="172"/>
      <c r="D4423" s="171"/>
      <c r="E4423" s="171"/>
    </row>
    <row r="4424" spans="1:5" x14ac:dyDescent="0.25">
      <c r="A4424" s="172"/>
      <c r="B4424" s="172"/>
      <c r="C4424" s="172"/>
      <c r="D4424" s="171"/>
      <c r="E4424" s="171"/>
    </row>
    <row r="4425" spans="1:5" x14ac:dyDescent="0.25">
      <c r="A4425" s="172"/>
      <c r="B4425" s="172"/>
      <c r="C4425" s="172"/>
      <c r="D4425" s="171"/>
      <c r="E4425" s="171"/>
    </row>
    <row r="4426" spans="1:5" x14ac:dyDescent="0.25">
      <c r="A4426" s="172"/>
      <c r="B4426" s="172"/>
      <c r="C4426" s="172"/>
      <c r="D4426" s="171"/>
      <c r="E4426" s="171"/>
    </row>
    <row r="4427" spans="1:5" x14ac:dyDescent="0.25">
      <c r="A4427" s="172"/>
      <c r="B4427" s="172"/>
      <c r="C4427" s="172"/>
      <c r="D4427" s="171"/>
      <c r="E4427" s="171"/>
    </row>
    <row r="4428" spans="1:5" x14ac:dyDescent="0.25">
      <c r="A4428" s="172"/>
      <c r="B4428" s="172"/>
      <c r="C4428" s="172"/>
      <c r="D4428" s="171"/>
      <c r="E4428" s="171"/>
    </row>
    <row r="4429" spans="1:5" x14ac:dyDescent="0.25">
      <c r="A4429" s="172"/>
      <c r="B4429" s="172"/>
      <c r="C4429" s="172"/>
      <c r="D4429" s="171"/>
      <c r="E4429" s="171"/>
    </row>
    <row r="4430" spans="1:5" x14ac:dyDescent="0.25">
      <c r="A4430" s="172"/>
      <c r="B4430" s="172"/>
      <c r="C4430" s="172"/>
      <c r="D4430" s="171"/>
      <c r="E4430" s="171"/>
    </row>
    <row r="4431" spans="1:5" x14ac:dyDescent="0.25">
      <c r="A4431" s="172"/>
      <c r="B4431" s="172"/>
      <c r="C4431" s="172"/>
      <c r="D4431" s="171"/>
      <c r="E4431" s="171"/>
    </row>
    <row r="4432" spans="1:5" x14ac:dyDescent="0.25">
      <c r="A4432" s="172"/>
      <c r="B4432" s="172"/>
      <c r="C4432" s="172"/>
      <c r="D4432" s="171"/>
      <c r="E4432" s="171"/>
    </row>
    <row r="4433" spans="1:5" x14ac:dyDescent="0.25">
      <c r="A4433" s="172"/>
      <c r="B4433" s="172"/>
      <c r="C4433" s="172"/>
      <c r="D4433" s="171"/>
      <c r="E4433" s="171"/>
    </row>
    <row r="4434" spans="1:5" x14ac:dyDescent="0.25">
      <c r="A4434" s="172"/>
      <c r="B4434" s="172"/>
      <c r="C4434" s="172"/>
      <c r="D4434" s="171"/>
      <c r="E4434" s="171"/>
    </row>
    <row r="4435" spans="1:5" x14ac:dyDescent="0.25">
      <c r="A4435" s="172"/>
      <c r="B4435" s="172"/>
      <c r="C4435" s="172"/>
      <c r="D4435" s="171"/>
      <c r="E4435" s="171"/>
    </row>
    <row r="4436" spans="1:5" x14ac:dyDescent="0.25">
      <c r="A4436" s="172"/>
      <c r="B4436" s="172"/>
      <c r="C4436" s="172"/>
      <c r="D4436" s="171"/>
      <c r="E4436" s="171"/>
    </row>
    <row r="4437" spans="1:5" x14ac:dyDescent="0.25">
      <c r="A4437" s="172"/>
      <c r="B4437" s="172"/>
      <c r="C4437" s="172"/>
      <c r="D4437" s="171"/>
      <c r="E4437" s="171"/>
    </row>
    <row r="4438" spans="1:5" x14ac:dyDescent="0.25">
      <c r="A4438" s="172"/>
      <c r="B4438" s="172"/>
      <c r="C4438" s="172"/>
      <c r="D4438" s="171"/>
      <c r="E4438" s="171"/>
    </row>
    <row r="4439" spans="1:5" x14ac:dyDescent="0.25">
      <c r="A4439" s="172"/>
      <c r="B4439" s="172"/>
      <c r="C4439" s="172"/>
      <c r="D4439" s="171"/>
      <c r="E4439" s="171"/>
    </row>
    <row r="4440" spans="1:5" x14ac:dyDescent="0.25">
      <c r="A4440" s="172"/>
      <c r="B4440" s="172"/>
      <c r="C4440" s="172"/>
      <c r="D4440" s="171"/>
      <c r="E4440" s="171"/>
    </row>
    <row r="4441" spans="1:5" x14ac:dyDescent="0.25">
      <c r="A4441" s="172"/>
      <c r="B4441" s="172"/>
      <c r="C4441" s="172"/>
      <c r="D4441" s="171"/>
      <c r="E4441" s="171"/>
    </row>
    <row r="4442" spans="1:5" x14ac:dyDescent="0.25">
      <c r="A4442" s="172"/>
      <c r="B4442" s="172"/>
      <c r="C4442" s="172"/>
      <c r="D4442" s="171"/>
      <c r="E4442" s="171"/>
    </row>
    <row r="4443" spans="1:5" x14ac:dyDescent="0.25">
      <c r="A4443" s="172"/>
      <c r="B4443" s="172"/>
      <c r="C4443" s="172"/>
      <c r="D4443" s="171"/>
      <c r="E4443" s="171"/>
    </row>
    <row r="4444" spans="1:5" x14ac:dyDescent="0.25">
      <c r="A4444" s="172"/>
      <c r="B4444" s="172"/>
      <c r="C4444" s="172"/>
      <c r="D4444" s="171"/>
      <c r="E4444" s="171"/>
    </row>
    <row r="4445" spans="1:5" x14ac:dyDescent="0.25">
      <c r="A4445" s="172"/>
      <c r="B4445" s="172"/>
      <c r="C4445" s="172"/>
      <c r="D4445" s="171"/>
      <c r="E4445" s="171"/>
    </row>
    <row r="4446" spans="1:5" x14ac:dyDescent="0.25">
      <c r="A4446" s="172"/>
      <c r="B4446" s="172"/>
      <c r="C4446" s="172"/>
      <c r="D4446" s="171"/>
      <c r="E4446" s="171"/>
    </row>
    <row r="4447" spans="1:5" x14ac:dyDescent="0.25">
      <c r="A4447" s="172"/>
      <c r="B4447" s="172"/>
      <c r="C4447" s="172"/>
      <c r="D4447" s="171"/>
      <c r="E4447" s="171"/>
    </row>
    <row r="4448" spans="1:5" x14ac:dyDescent="0.25">
      <c r="A4448" s="172"/>
      <c r="B4448" s="172"/>
      <c r="C4448" s="172"/>
      <c r="D4448" s="171"/>
      <c r="E4448" s="171"/>
    </row>
    <row r="4449" spans="1:5" x14ac:dyDescent="0.25">
      <c r="A4449" s="172"/>
      <c r="B4449" s="172"/>
      <c r="C4449" s="172"/>
      <c r="D4449" s="171"/>
      <c r="E4449" s="171"/>
    </row>
    <row r="4450" spans="1:5" x14ac:dyDescent="0.25">
      <c r="A4450" s="172"/>
      <c r="B4450" s="172"/>
      <c r="C4450" s="172"/>
      <c r="D4450" s="171"/>
      <c r="E4450" s="171"/>
    </row>
    <row r="4451" spans="1:5" x14ac:dyDescent="0.25">
      <c r="A4451" s="172"/>
      <c r="B4451" s="172"/>
      <c r="C4451" s="172"/>
      <c r="D4451" s="171"/>
      <c r="E4451" s="171"/>
    </row>
    <row r="4452" spans="1:5" x14ac:dyDescent="0.25">
      <c r="A4452" s="172"/>
      <c r="B4452" s="172"/>
      <c r="C4452" s="172"/>
      <c r="D4452" s="171"/>
      <c r="E4452" s="171"/>
    </row>
    <row r="4453" spans="1:5" x14ac:dyDescent="0.25">
      <c r="A4453" s="172"/>
      <c r="B4453" s="172"/>
      <c r="C4453" s="172"/>
      <c r="D4453" s="171"/>
      <c r="E4453" s="171"/>
    </row>
    <row r="4454" spans="1:5" x14ac:dyDescent="0.25">
      <c r="A4454" s="172"/>
      <c r="B4454" s="172"/>
      <c r="C4454" s="172"/>
      <c r="D4454" s="171"/>
      <c r="E4454" s="171"/>
    </row>
    <row r="4455" spans="1:5" x14ac:dyDescent="0.25">
      <c r="A4455" s="172"/>
      <c r="B4455" s="172"/>
      <c r="C4455" s="172"/>
      <c r="D4455" s="171"/>
      <c r="E4455" s="171"/>
    </row>
    <row r="4456" spans="1:5" x14ac:dyDescent="0.25">
      <c r="A4456" s="172"/>
      <c r="B4456" s="172"/>
      <c r="C4456" s="172"/>
      <c r="D4456" s="171"/>
      <c r="E4456" s="171"/>
    </row>
    <row r="4457" spans="1:5" x14ac:dyDescent="0.25">
      <c r="A4457" s="172"/>
      <c r="B4457" s="172"/>
      <c r="C4457" s="172"/>
      <c r="D4457" s="171"/>
      <c r="E4457" s="171"/>
    </row>
    <row r="4458" spans="1:5" x14ac:dyDescent="0.25">
      <c r="A4458" s="172"/>
      <c r="B4458" s="172"/>
      <c r="C4458" s="172"/>
      <c r="D4458" s="171"/>
      <c r="E4458" s="171"/>
    </row>
    <row r="4459" spans="1:5" x14ac:dyDescent="0.25">
      <c r="A4459" s="172"/>
      <c r="B4459" s="172"/>
      <c r="C4459" s="172"/>
      <c r="D4459" s="171"/>
      <c r="E4459" s="171"/>
    </row>
    <row r="4460" spans="1:5" x14ac:dyDescent="0.25">
      <c r="A4460" s="172"/>
      <c r="B4460" s="172"/>
      <c r="C4460" s="172"/>
      <c r="D4460" s="171"/>
      <c r="E4460" s="171"/>
    </row>
    <row r="4461" spans="1:5" x14ac:dyDescent="0.25">
      <c r="A4461" s="172"/>
      <c r="B4461" s="172"/>
      <c r="C4461" s="172"/>
      <c r="D4461" s="171"/>
      <c r="E4461" s="171"/>
    </row>
    <row r="4462" spans="1:5" x14ac:dyDescent="0.25">
      <c r="A4462" s="172"/>
      <c r="B4462" s="172"/>
      <c r="C4462" s="172"/>
      <c r="D4462" s="171"/>
      <c r="E4462" s="171"/>
    </row>
    <row r="4463" spans="1:5" x14ac:dyDescent="0.25">
      <c r="A4463" s="172"/>
      <c r="B4463" s="172"/>
      <c r="C4463" s="172"/>
      <c r="D4463" s="171"/>
      <c r="E4463" s="171"/>
    </row>
    <row r="4464" spans="1:5" x14ac:dyDescent="0.25">
      <c r="A4464" s="172"/>
      <c r="B4464" s="172"/>
      <c r="C4464" s="172"/>
      <c r="D4464" s="171"/>
      <c r="E4464" s="171"/>
    </row>
    <row r="4465" spans="1:5" x14ac:dyDescent="0.25">
      <c r="A4465" s="172"/>
      <c r="B4465" s="172"/>
      <c r="C4465" s="172"/>
      <c r="D4465" s="171"/>
      <c r="E4465" s="171"/>
    </row>
    <row r="4466" spans="1:5" x14ac:dyDescent="0.25">
      <c r="A4466" s="172"/>
      <c r="B4466" s="172"/>
      <c r="C4466" s="172"/>
      <c r="D4466" s="171"/>
      <c r="E4466" s="171"/>
    </row>
    <row r="4467" spans="1:5" x14ac:dyDescent="0.25">
      <c r="A4467" s="172"/>
      <c r="B4467" s="172"/>
      <c r="C4467" s="172"/>
      <c r="D4467" s="171"/>
      <c r="E4467" s="171"/>
    </row>
    <row r="4468" spans="1:5" x14ac:dyDescent="0.25">
      <c r="A4468" s="172"/>
      <c r="B4468" s="172"/>
      <c r="C4468" s="172"/>
      <c r="D4468" s="171"/>
      <c r="E4468" s="171"/>
    </row>
    <row r="4469" spans="1:5" x14ac:dyDescent="0.25">
      <c r="A4469" s="172"/>
      <c r="B4469" s="172"/>
      <c r="C4469" s="172"/>
      <c r="D4469" s="171"/>
      <c r="E4469" s="171"/>
    </row>
    <row r="4470" spans="1:5" x14ac:dyDescent="0.25">
      <c r="A4470" s="172"/>
      <c r="B4470" s="172"/>
      <c r="C4470" s="172"/>
      <c r="D4470" s="171"/>
      <c r="E4470" s="171"/>
    </row>
    <row r="4471" spans="1:5" x14ac:dyDescent="0.25">
      <c r="A4471" s="172"/>
      <c r="B4471" s="172"/>
      <c r="C4471" s="172"/>
      <c r="D4471" s="171"/>
      <c r="E4471" s="171"/>
    </row>
    <row r="4472" spans="1:5" x14ac:dyDescent="0.25">
      <c r="A4472" s="172"/>
      <c r="B4472" s="172"/>
      <c r="C4472" s="172"/>
      <c r="D4472" s="171"/>
      <c r="E4472" s="171"/>
    </row>
    <row r="4473" spans="1:5" x14ac:dyDescent="0.25">
      <c r="A4473" s="172"/>
      <c r="B4473" s="172"/>
      <c r="C4473" s="172"/>
      <c r="D4473" s="171"/>
      <c r="E4473" s="171"/>
    </row>
    <row r="4474" spans="1:5" x14ac:dyDescent="0.25">
      <c r="A4474" s="172"/>
      <c r="B4474" s="172"/>
      <c r="C4474" s="172"/>
      <c r="D4474" s="171"/>
      <c r="E4474" s="171"/>
    </row>
    <row r="4475" spans="1:5" x14ac:dyDescent="0.25">
      <c r="A4475" s="172"/>
      <c r="B4475" s="172"/>
      <c r="C4475" s="172"/>
      <c r="D4475" s="171"/>
      <c r="E4475" s="171"/>
    </row>
    <row r="4476" spans="1:5" x14ac:dyDescent="0.25">
      <c r="A4476" s="172"/>
      <c r="B4476" s="172"/>
      <c r="C4476" s="172"/>
      <c r="D4476" s="171"/>
      <c r="E4476" s="171"/>
    </row>
    <row r="4477" spans="1:5" x14ac:dyDescent="0.25">
      <c r="A4477" s="172"/>
      <c r="B4477" s="172"/>
      <c r="C4477" s="172"/>
      <c r="D4477" s="171"/>
      <c r="E4477" s="171"/>
    </row>
    <row r="4478" spans="1:5" x14ac:dyDescent="0.25">
      <c r="A4478" s="172"/>
      <c r="B4478" s="172"/>
      <c r="C4478" s="172"/>
      <c r="D4478" s="171"/>
      <c r="E4478" s="171"/>
    </row>
    <row r="4479" spans="1:5" x14ac:dyDescent="0.25">
      <c r="A4479" s="172"/>
      <c r="B4479" s="172"/>
      <c r="C4479" s="172"/>
      <c r="D4479" s="171"/>
      <c r="E4479" s="171"/>
    </row>
    <row r="4480" spans="1:5" x14ac:dyDescent="0.25">
      <c r="A4480" s="172"/>
      <c r="B4480" s="172"/>
      <c r="C4480" s="172"/>
      <c r="D4480" s="171"/>
      <c r="E4480" s="171"/>
    </row>
    <row r="4481" spans="1:5" x14ac:dyDescent="0.25">
      <c r="A4481" s="172"/>
      <c r="B4481" s="172"/>
      <c r="C4481" s="172"/>
      <c r="D4481" s="171"/>
      <c r="E4481" s="171"/>
    </row>
    <row r="4482" spans="1:5" x14ac:dyDescent="0.25">
      <c r="A4482" s="172"/>
      <c r="B4482" s="172"/>
      <c r="C4482" s="172"/>
      <c r="D4482" s="171"/>
      <c r="E4482" s="171"/>
    </row>
    <row r="4483" spans="1:5" x14ac:dyDescent="0.25">
      <c r="A4483" s="172"/>
      <c r="B4483" s="172"/>
      <c r="C4483" s="172"/>
      <c r="D4483" s="171"/>
      <c r="E4483" s="171"/>
    </row>
    <row r="4484" spans="1:5" x14ac:dyDescent="0.25">
      <c r="A4484" s="172"/>
      <c r="B4484" s="172"/>
      <c r="C4484" s="172"/>
      <c r="D4484" s="171"/>
      <c r="E4484" s="171"/>
    </row>
    <row r="4485" spans="1:5" x14ac:dyDescent="0.25">
      <c r="A4485" s="172"/>
      <c r="B4485" s="172"/>
      <c r="C4485" s="172"/>
      <c r="D4485" s="171"/>
      <c r="E4485" s="171"/>
    </row>
    <row r="4486" spans="1:5" x14ac:dyDescent="0.25">
      <c r="A4486" s="172"/>
      <c r="B4486" s="172"/>
      <c r="C4486" s="172"/>
      <c r="D4486" s="171"/>
      <c r="E4486" s="171"/>
    </row>
    <row r="4487" spans="1:5" x14ac:dyDescent="0.25">
      <c r="A4487" s="172"/>
      <c r="B4487" s="172"/>
      <c r="C4487" s="172"/>
      <c r="D4487" s="171"/>
      <c r="E4487" s="171"/>
    </row>
    <row r="4488" spans="1:5" x14ac:dyDescent="0.25">
      <c r="A4488" s="172"/>
      <c r="B4488" s="172"/>
      <c r="C4488" s="172"/>
      <c r="D4488" s="171"/>
      <c r="E4488" s="171"/>
    </row>
    <row r="4489" spans="1:5" x14ac:dyDescent="0.25">
      <c r="A4489" s="172"/>
      <c r="B4489" s="172"/>
      <c r="C4489" s="172"/>
      <c r="D4489" s="171"/>
      <c r="E4489" s="171"/>
    </row>
    <row r="4490" spans="1:5" x14ac:dyDescent="0.25">
      <c r="A4490" s="172"/>
      <c r="B4490" s="172"/>
      <c r="C4490" s="172"/>
      <c r="D4490" s="171"/>
      <c r="E4490" s="171"/>
    </row>
    <row r="4491" spans="1:5" x14ac:dyDescent="0.25">
      <c r="A4491" s="172"/>
      <c r="B4491" s="172"/>
      <c r="C4491" s="172"/>
      <c r="D4491" s="171"/>
      <c r="E4491" s="171"/>
    </row>
    <row r="4492" spans="1:5" x14ac:dyDescent="0.25">
      <c r="A4492" s="172"/>
      <c r="B4492" s="172"/>
      <c r="C4492" s="172"/>
      <c r="D4492" s="171"/>
      <c r="E4492" s="171"/>
    </row>
    <row r="4493" spans="1:5" x14ac:dyDescent="0.25">
      <c r="A4493" s="172"/>
      <c r="B4493" s="172"/>
      <c r="C4493" s="172"/>
      <c r="D4493" s="171"/>
      <c r="E4493" s="171"/>
    </row>
    <row r="4494" spans="1:5" x14ac:dyDescent="0.25">
      <c r="A4494" s="172"/>
      <c r="B4494" s="172"/>
      <c r="C4494" s="172"/>
      <c r="D4494" s="171"/>
      <c r="E4494" s="171"/>
    </row>
    <row r="4495" spans="1:5" x14ac:dyDescent="0.25">
      <c r="A4495" s="172"/>
      <c r="B4495" s="172"/>
      <c r="C4495" s="172"/>
      <c r="D4495" s="171"/>
      <c r="E4495" s="171"/>
    </row>
    <row r="4496" spans="1:5" x14ac:dyDescent="0.25">
      <c r="A4496" s="172"/>
      <c r="B4496" s="172"/>
      <c r="C4496" s="172"/>
      <c r="D4496" s="171"/>
      <c r="E4496" s="171"/>
    </row>
    <row r="4497" spans="1:5" x14ac:dyDescent="0.25">
      <c r="A4497" s="172"/>
      <c r="B4497" s="172"/>
      <c r="C4497" s="172"/>
      <c r="D4497" s="171"/>
      <c r="E4497" s="171"/>
    </row>
    <row r="4498" spans="1:5" x14ac:dyDescent="0.25">
      <c r="A4498" s="172"/>
      <c r="B4498" s="172"/>
      <c r="C4498" s="172"/>
      <c r="D4498" s="171"/>
      <c r="E4498" s="171"/>
    </row>
    <row r="4499" spans="1:5" x14ac:dyDescent="0.25">
      <c r="A4499" s="172"/>
      <c r="B4499" s="172"/>
      <c r="C4499" s="172"/>
      <c r="D4499" s="171"/>
      <c r="E4499" s="171"/>
    </row>
    <row r="4500" spans="1:5" x14ac:dyDescent="0.25">
      <c r="A4500" s="172"/>
      <c r="B4500" s="172"/>
      <c r="C4500" s="172"/>
      <c r="D4500" s="171"/>
      <c r="E4500" s="171"/>
    </row>
    <row r="4501" spans="1:5" x14ac:dyDescent="0.25">
      <c r="A4501" s="172"/>
      <c r="B4501" s="172"/>
      <c r="C4501" s="172"/>
      <c r="D4501" s="171"/>
      <c r="E4501" s="171"/>
    </row>
    <row r="4502" spans="1:5" x14ac:dyDescent="0.25">
      <c r="A4502" s="172"/>
      <c r="B4502" s="172"/>
      <c r="C4502" s="172"/>
      <c r="D4502" s="171"/>
      <c r="E4502" s="171"/>
    </row>
    <row r="4503" spans="1:5" x14ac:dyDescent="0.25">
      <c r="A4503" s="172"/>
      <c r="B4503" s="172"/>
      <c r="C4503" s="172"/>
      <c r="D4503" s="171"/>
      <c r="E4503" s="171"/>
    </row>
    <row r="4504" spans="1:5" x14ac:dyDescent="0.25">
      <c r="A4504" s="172"/>
      <c r="B4504" s="172"/>
      <c r="C4504" s="172"/>
      <c r="D4504" s="171"/>
      <c r="E4504" s="171"/>
    </row>
    <row r="4505" spans="1:5" x14ac:dyDescent="0.25">
      <c r="A4505" s="172"/>
      <c r="B4505" s="172"/>
      <c r="C4505" s="172"/>
      <c r="D4505" s="171"/>
      <c r="E4505" s="171"/>
    </row>
    <row r="4506" spans="1:5" x14ac:dyDescent="0.25">
      <c r="A4506" s="172"/>
      <c r="B4506" s="172"/>
      <c r="C4506" s="172"/>
      <c r="D4506" s="171"/>
      <c r="E4506" s="171"/>
    </row>
    <row r="4507" spans="1:5" x14ac:dyDescent="0.25">
      <c r="A4507" s="172"/>
      <c r="B4507" s="172"/>
      <c r="C4507" s="172"/>
      <c r="D4507" s="171"/>
      <c r="E4507" s="171"/>
    </row>
    <row r="4508" spans="1:5" x14ac:dyDescent="0.25">
      <c r="A4508" s="172"/>
      <c r="B4508" s="172"/>
      <c r="C4508" s="172"/>
      <c r="D4508" s="171"/>
      <c r="E4508" s="171"/>
    </row>
    <row r="4509" spans="1:5" x14ac:dyDescent="0.25">
      <c r="A4509" s="172"/>
      <c r="B4509" s="172"/>
      <c r="C4509" s="172"/>
      <c r="D4509" s="171"/>
      <c r="E4509" s="171"/>
    </row>
    <row r="4510" spans="1:5" x14ac:dyDescent="0.25">
      <c r="A4510" s="172"/>
      <c r="B4510" s="172"/>
      <c r="C4510" s="172"/>
      <c r="D4510" s="171"/>
      <c r="E4510" s="171"/>
    </row>
    <row r="4511" spans="1:5" x14ac:dyDescent="0.25">
      <c r="A4511" s="172"/>
      <c r="B4511" s="172"/>
      <c r="C4511" s="172"/>
      <c r="D4511" s="171"/>
      <c r="E4511" s="171"/>
    </row>
    <row r="4512" spans="1:5" x14ac:dyDescent="0.25">
      <c r="A4512" s="172"/>
      <c r="B4512" s="172"/>
      <c r="C4512" s="172"/>
      <c r="D4512" s="171"/>
      <c r="E4512" s="171"/>
    </row>
    <row r="4513" spans="1:5" x14ac:dyDescent="0.25">
      <c r="A4513" s="172"/>
      <c r="B4513" s="172"/>
      <c r="C4513" s="172"/>
      <c r="D4513" s="171"/>
      <c r="E4513" s="171"/>
    </row>
    <row r="4514" spans="1:5" x14ac:dyDescent="0.25">
      <c r="A4514" s="172"/>
      <c r="B4514" s="172"/>
      <c r="C4514" s="172"/>
      <c r="D4514" s="171"/>
      <c r="E4514" s="171"/>
    </row>
    <row r="4515" spans="1:5" x14ac:dyDescent="0.25">
      <c r="A4515" s="172"/>
      <c r="B4515" s="172"/>
      <c r="C4515" s="172"/>
      <c r="D4515" s="171"/>
      <c r="E4515" s="171"/>
    </row>
    <row r="4516" spans="1:5" x14ac:dyDescent="0.25">
      <c r="A4516" s="172"/>
      <c r="B4516" s="172"/>
      <c r="C4516" s="172"/>
      <c r="D4516" s="171"/>
      <c r="E4516" s="171"/>
    </row>
    <row r="4517" spans="1:5" x14ac:dyDescent="0.25">
      <c r="A4517" s="172"/>
      <c r="B4517" s="172"/>
      <c r="C4517" s="172"/>
      <c r="D4517" s="171"/>
      <c r="E4517" s="171"/>
    </row>
    <row r="4518" spans="1:5" x14ac:dyDescent="0.25">
      <c r="A4518" s="172"/>
      <c r="B4518" s="172"/>
      <c r="C4518" s="172"/>
      <c r="D4518" s="171"/>
      <c r="E4518" s="171"/>
    </row>
    <row r="4519" spans="1:5" x14ac:dyDescent="0.25">
      <c r="A4519" s="172"/>
      <c r="B4519" s="172"/>
      <c r="C4519" s="172"/>
      <c r="D4519" s="171"/>
      <c r="E4519" s="171"/>
    </row>
    <row r="4520" spans="1:5" x14ac:dyDescent="0.25">
      <c r="A4520" s="172"/>
      <c r="B4520" s="172"/>
      <c r="C4520" s="172"/>
      <c r="D4520" s="171"/>
      <c r="E4520" s="171"/>
    </row>
    <row r="4521" spans="1:5" x14ac:dyDescent="0.25">
      <c r="A4521" s="172"/>
      <c r="B4521" s="172"/>
      <c r="C4521" s="172"/>
      <c r="D4521" s="171"/>
      <c r="E4521" s="171"/>
    </row>
    <row r="4522" spans="1:5" x14ac:dyDescent="0.25">
      <c r="A4522" s="172"/>
      <c r="B4522" s="172"/>
      <c r="C4522" s="172"/>
      <c r="D4522" s="171"/>
      <c r="E4522" s="171"/>
    </row>
    <row r="4523" spans="1:5" x14ac:dyDescent="0.25">
      <c r="A4523" s="172"/>
      <c r="B4523" s="172"/>
      <c r="C4523" s="172"/>
      <c r="D4523" s="171"/>
      <c r="E4523" s="171"/>
    </row>
    <row r="4524" spans="1:5" x14ac:dyDescent="0.25">
      <c r="A4524" s="172"/>
      <c r="B4524" s="172"/>
      <c r="C4524" s="172"/>
      <c r="D4524" s="171"/>
      <c r="E4524" s="171"/>
    </row>
    <row r="4525" spans="1:5" x14ac:dyDescent="0.25">
      <c r="A4525" s="172"/>
      <c r="B4525" s="172"/>
      <c r="C4525" s="172"/>
      <c r="D4525" s="171"/>
      <c r="E4525" s="171"/>
    </row>
    <row r="4526" spans="1:5" x14ac:dyDescent="0.25">
      <c r="A4526" s="172"/>
      <c r="B4526" s="172"/>
      <c r="C4526" s="172"/>
      <c r="D4526" s="171"/>
      <c r="E4526" s="171"/>
    </row>
    <row r="4527" spans="1:5" x14ac:dyDescent="0.25">
      <c r="A4527" s="172"/>
      <c r="B4527" s="172"/>
      <c r="C4527" s="172"/>
      <c r="D4527" s="171"/>
      <c r="E4527" s="171"/>
    </row>
    <row r="4528" spans="1:5" x14ac:dyDescent="0.25">
      <c r="A4528" s="172"/>
      <c r="B4528" s="172"/>
      <c r="C4528" s="172"/>
      <c r="D4528" s="171"/>
      <c r="E4528" s="171"/>
    </row>
    <row r="4529" spans="1:5" x14ac:dyDescent="0.25">
      <c r="A4529" s="172"/>
      <c r="B4529" s="172"/>
      <c r="C4529" s="172"/>
      <c r="D4529" s="171"/>
      <c r="E4529" s="171"/>
    </row>
    <row r="4530" spans="1:5" x14ac:dyDescent="0.25">
      <c r="A4530" s="172"/>
      <c r="B4530" s="172"/>
      <c r="C4530" s="172"/>
      <c r="D4530" s="171"/>
      <c r="E4530" s="171"/>
    </row>
    <row r="4531" spans="1:5" x14ac:dyDescent="0.25">
      <c r="A4531" s="172"/>
      <c r="B4531" s="172"/>
      <c r="C4531" s="172"/>
      <c r="D4531" s="171"/>
      <c r="E4531" s="171"/>
    </row>
    <row r="4532" spans="1:5" x14ac:dyDescent="0.25">
      <c r="A4532" s="172"/>
      <c r="B4532" s="172"/>
      <c r="C4532" s="172"/>
      <c r="D4532" s="171"/>
      <c r="E4532" s="171"/>
    </row>
    <row r="4533" spans="1:5" x14ac:dyDescent="0.25">
      <c r="A4533" s="172"/>
      <c r="B4533" s="172"/>
      <c r="C4533" s="172"/>
      <c r="D4533" s="171"/>
      <c r="E4533" s="171"/>
    </row>
    <row r="4534" spans="1:5" x14ac:dyDescent="0.25">
      <c r="A4534" s="172"/>
      <c r="B4534" s="172"/>
      <c r="C4534" s="172"/>
      <c r="D4534" s="171"/>
      <c r="E4534" s="171"/>
    </row>
    <row r="4535" spans="1:5" x14ac:dyDescent="0.25">
      <c r="A4535" s="172"/>
      <c r="B4535" s="172"/>
      <c r="C4535" s="172"/>
      <c r="D4535" s="171"/>
      <c r="E4535" s="171"/>
    </row>
    <row r="4536" spans="1:5" x14ac:dyDescent="0.25">
      <c r="A4536" s="172"/>
      <c r="B4536" s="172"/>
      <c r="C4536" s="172"/>
      <c r="D4536" s="171"/>
      <c r="E4536" s="171"/>
    </row>
    <row r="4537" spans="1:5" x14ac:dyDescent="0.25">
      <c r="A4537" s="172"/>
      <c r="B4537" s="172"/>
      <c r="C4537" s="172"/>
      <c r="D4537" s="171"/>
      <c r="E4537" s="171"/>
    </row>
    <row r="4538" spans="1:5" x14ac:dyDescent="0.25">
      <c r="A4538" s="172"/>
      <c r="B4538" s="172"/>
      <c r="C4538" s="172"/>
      <c r="D4538" s="171"/>
      <c r="E4538" s="171"/>
    </row>
    <row r="4539" spans="1:5" x14ac:dyDescent="0.25">
      <c r="A4539" s="172"/>
      <c r="B4539" s="172"/>
      <c r="C4539" s="172"/>
      <c r="D4539" s="171"/>
      <c r="E4539" s="171"/>
    </row>
    <row r="4540" spans="1:5" x14ac:dyDescent="0.25">
      <c r="A4540" s="172"/>
      <c r="B4540" s="172"/>
      <c r="C4540" s="172"/>
      <c r="D4540" s="171"/>
      <c r="E4540" s="171"/>
    </row>
    <row r="4541" spans="1:5" x14ac:dyDescent="0.25">
      <c r="A4541" s="172"/>
      <c r="B4541" s="172"/>
      <c r="C4541" s="172"/>
      <c r="D4541" s="171"/>
      <c r="E4541" s="171"/>
    </row>
    <row r="4542" spans="1:5" x14ac:dyDescent="0.25">
      <c r="A4542" s="172"/>
      <c r="B4542" s="172"/>
      <c r="C4542" s="172"/>
      <c r="D4542" s="171"/>
      <c r="E4542" s="171"/>
    </row>
    <row r="4543" spans="1:5" x14ac:dyDescent="0.25">
      <c r="A4543" s="172"/>
      <c r="B4543" s="172"/>
      <c r="C4543" s="172"/>
      <c r="D4543" s="171"/>
      <c r="E4543" s="171"/>
    </row>
    <row r="4544" spans="1:5" x14ac:dyDescent="0.25">
      <c r="A4544" s="172"/>
      <c r="B4544" s="172"/>
      <c r="C4544" s="172"/>
      <c r="D4544" s="171"/>
      <c r="E4544" s="171"/>
    </row>
    <row r="4545" spans="1:5" x14ac:dyDescent="0.25">
      <c r="A4545" s="172"/>
      <c r="B4545" s="172"/>
      <c r="C4545" s="172"/>
      <c r="D4545" s="171"/>
      <c r="E4545" s="171"/>
    </row>
    <row r="4546" spans="1:5" x14ac:dyDescent="0.25">
      <c r="A4546" s="172"/>
      <c r="B4546" s="172"/>
      <c r="C4546" s="172"/>
      <c r="D4546" s="171"/>
      <c r="E4546" s="171"/>
    </row>
    <row r="4547" spans="1:5" x14ac:dyDescent="0.25">
      <c r="A4547" s="172"/>
      <c r="B4547" s="172"/>
      <c r="C4547" s="172"/>
      <c r="D4547" s="171"/>
      <c r="E4547" s="171"/>
    </row>
    <row r="4548" spans="1:5" x14ac:dyDescent="0.25">
      <c r="A4548" s="172"/>
      <c r="B4548" s="172"/>
      <c r="C4548" s="172"/>
      <c r="D4548" s="171"/>
      <c r="E4548" s="171"/>
    </row>
    <row r="4549" spans="1:5" x14ac:dyDescent="0.25">
      <c r="A4549" s="172"/>
      <c r="B4549" s="172"/>
      <c r="C4549" s="172"/>
      <c r="D4549" s="171"/>
      <c r="E4549" s="171"/>
    </row>
    <row r="4550" spans="1:5" x14ac:dyDescent="0.25">
      <c r="A4550" s="172"/>
      <c r="B4550" s="172"/>
      <c r="C4550" s="172"/>
      <c r="D4550" s="171"/>
      <c r="E4550" s="171"/>
    </row>
    <row r="4551" spans="1:5" x14ac:dyDescent="0.25">
      <c r="A4551" s="172"/>
      <c r="B4551" s="172"/>
      <c r="C4551" s="172"/>
      <c r="D4551" s="171"/>
      <c r="E4551" s="171"/>
    </row>
    <row r="4552" spans="1:5" x14ac:dyDescent="0.25">
      <c r="A4552" s="172"/>
      <c r="B4552" s="172"/>
      <c r="C4552" s="172"/>
      <c r="D4552" s="171"/>
      <c r="E4552" s="171"/>
    </row>
    <row r="4553" spans="1:5" x14ac:dyDescent="0.25">
      <c r="A4553" s="172"/>
      <c r="B4553" s="172"/>
      <c r="C4553" s="172"/>
      <c r="D4553" s="171"/>
      <c r="E4553" s="171"/>
    </row>
    <row r="4554" spans="1:5" x14ac:dyDescent="0.25">
      <c r="A4554" s="172"/>
      <c r="B4554" s="172"/>
      <c r="C4554" s="172"/>
      <c r="D4554" s="171"/>
      <c r="E4554" s="171"/>
    </row>
    <row r="4555" spans="1:5" x14ac:dyDescent="0.25">
      <c r="A4555" s="172"/>
      <c r="B4555" s="172"/>
      <c r="C4555" s="172"/>
      <c r="D4555" s="171"/>
      <c r="E4555" s="171"/>
    </row>
    <row r="4556" spans="1:5" x14ac:dyDescent="0.25">
      <c r="A4556" s="172"/>
      <c r="B4556" s="172"/>
      <c r="C4556" s="172"/>
      <c r="D4556" s="171"/>
      <c r="E4556" s="171"/>
    </row>
    <row r="4557" spans="1:5" x14ac:dyDescent="0.25">
      <c r="A4557" s="172"/>
      <c r="B4557" s="172"/>
      <c r="C4557" s="172"/>
      <c r="D4557" s="171"/>
      <c r="E4557" s="171"/>
    </row>
    <row r="4558" spans="1:5" x14ac:dyDescent="0.25">
      <c r="A4558" s="172"/>
      <c r="B4558" s="172"/>
      <c r="C4558" s="172"/>
      <c r="D4558" s="171"/>
      <c r="E4558" s="171"/>
    </row>
    <row r="4559" spans="1:5" x14ac:dyDescent="0.25">
      <c r="A4559" s="172"/>
      <c r="B4559" s="172"/>
      <c r="C4559" s="172"/>
      <c r="D4559" s="171"/>
      <c r="E4559" s="171"/>
    </row>
    <row r="4560" spans="1:5" x14ac:dyDescent="0.25">
      <c r="A4560" s="172"/>
      <c r="B4560" s="172"/>
      <c r="C4560" s="172"/>
      <c r="D4560" s="171"/>
      <c r="E4560" s="171"/>
    </row>
    <row r="4561" spans="1:5" x14ac:dyDescent="0.25">
      <c r="A4561" s="172"/>
      <c r="B4561" s="172"/>
      <c r="C4561" s="172"/>
      <c r="D4561" s="171"/>
      <c r="E4561" s="171"/>
    </row>
    <row r="4562" spans="1:5" x14ac:dyDescent="0.25">
      <c r="A4562" s="172"/>
      <c r="B4562" s="172"/>
      <c r="C4562" s="172"/>
      <c r="D4562" s="171"/>
      <c r="E4562" s="171"/>
    </row>
    <row r="4563" spans="1:5" x14ac:dyDescent="0.25">
      <c r="A4563" s="172"/>
      <c r="B4563" s="172"/>
      <c r="C4563" s="172"/>
      <c r="D4563" s="171"/>
      <c r="E4563" s="171"/>
    </row>
    <row r="4564" spans="1:5" x14ac:dyDescent="0.25">
      <c r="A4564" s="172"/>
      <c r="B4564" s="172"/>
      <c r="C4564" s="172"/>
      <c r="D4564" s="171"/>
      <c r="E4564" s="171"/>
    </row>
    <row r="4565" spans="1:5" x14ac:dyDescent="0.25">
      <c r="A4565" s="172"/>
      <c r="B4565" s="172"/>
      <c r="C4565" s="172"/>
      <c r="D4565" s="171"/>
      <c r="E4565" s="171"/>
    </row>
    <row r="4566" spans="1:5" x14ac:dyDescent="0.25">
      <c r="A4566" s="172"/>
      <c r="B4566" s="172"/>
      <c r="C4566" s="172"/>
      <c r="D4566" s="171"/>
      <c r="E4566" s="171"/>
    </row>
    <row r="4567" spans="1:5" x14ac:dyDescent="0.25">
      <c r="A4567" s="172"/>
      <c r="B4567" s="172"/>
      <c r="C4567" s="172"/>
      <c r="D4567" s="171"/>
      <c r="E4567" s="171"/>
    </row>
    <row r="4568" spans="1:5" x14ac:dyDescent="0.25">
      <c r="A4568" s="172"/>
      <c r="B4568" s="172"/>
      <c r="C4568" s="172"/>
      <c r="D4568" s="171"/>
      <c r="E4568" s="171"/>
    </row>
    <row r="4569" spans="1:5" x14ac:dyDescent="0.25">
      <c r="A4569" s="172"/>
      <c r="B4569" s="172"/>
      <c r="C4569" s="172"/>
      <c r="D4569" s="171"/>
      <c r="E4569" s="171"/>
    </row>
    <row r="4570" spans="1:5" x14ac:dyDescent="0.25">
      <c r="A4570" s="172"/>
      <c r="B4570" s="172"/>
      <c r="C4570" s="172"/>
      <c r="D4570" s="171"/>
      <c r="E4570" s="171"/>
    </row>
    <row r="4571" spans="1:5" x14ac:dyDescent="0.25">
      <c r="A4571" s="172"/>
      <c r="B4571" s="172"/>
      <c r="C4571" s="172"/>
      <c r="D4571" s="171"/>
      <c r="E4571" s="171"/>
    </row>
    <row r="4572" spans="1:5" x14ac:dyDescent="0.25">
      <c r="A4572" s="172"/>
      <c r="B4572" s="172"/>
      <c r="C4572" s="172"/>
      <c r="D4572" s="171"/>
      <c r="E4572" s="171"/>
    </row>
    <row r="4573" spans="1:5" x14ac:dyDescent="0.25">
      <c r="A4573" s="172"/>
      <c r="B4573" s="172"/>
      <c r="C4573" s="172"/>
      <c r="D4573" s="171"/>
      <c r="E4573" s="171"/>
    </row>
    <row r="4574" spans="1:5" x14ac:dyDescent="0.25">
      <c r="A4574" s="172"/>
      <c r="B4574" s="172"/>
      <c r="C4574" s="172"/>
      <c r="D4574" s="171"/>
      <c r="E4574" s="171"/>
    </row>
    <row r="4575" spans="1:5" x14ac:dyDescent="0.25">
      <c r="A4575" s="172"/>
      <c r="B4575" s="172"/>
      <c r="C4575" s="172"/>
      <c r="D4575" s="171"/>
      <c r="E4575" s="171"/>
    </row>
    <row r="4576" spans="1:5" x14ac:dyDescent="0.25">
      <c r="A4576" s="172"/>
      <c r="B4576" s="172"/>
      <c r="C4576" s="172"/>
      <c r="D4576" s="171"/>
      <c r="E4576" s="171"/>
    </row>
    <row r="4577" spans="1:5" x14ac:dyDescent="0.25">
      <c r="A4577" s="172"/>
      <c r="B4577" s="172"/>
      <c r="C4577" s="172"/>
      <c r="D4577" s="171"/>
      <c r="E4577" s="171"/>
    </row>
    <row r="4578" spans="1:5" x14ac:dyDescent="0.25">
      <c r="A4578" s="172"/>
      <c r="B4578" s="172"/>
      <c r="C4578" s="172"/>
      <c r="D4578" s="171"/>
      <c r="E4578" s="171"/>
    </row>
    <row r="4579" spans="1:5" x14ac:dyDescent="0.25">
      <c r="A4579" s="172"/>
      <c r="B4579" s="172"/>
      <c r="C4579" s="172"/>
      <c r="D4579" s="171"/>
      <c r="E4579" s="171"/>
    </row>
    <row r="4580" spans="1:5" x14ac:dyDescent="0.25">
      <c r="A4580" s="172"/>
      <c r="B4580" s="172"/>
      <c r="C4580" s="172"/>
      <c r="D4580" s="171"/>
      <c r="E4580" s="171"/>
    </row>
    <row r="4581" spans="1:5" x14ac:dyDescent="0.25">
      <c r="A4581" s="172"/>
      <c r="B4581" s="172"/>
      <c r="C4581" s="172"/>
      <c r="D4581" s="171"/>
      <c r="E4581" s="171"/>
    </row>
    <row r="4582" spans="1:5" x14ac:dyDescent="0.25">
      <c r="A4582" s="172"/>
      <c r="B4582" s="172"/>
      <c r="C4582" s="172"/>
      <c r="D4582" s="171"/>
      <c r="E4582" s="171"/>
    </row>
    <row r="4583" spans="1:5" x14ac:dyDescent="0.25">
      <c r="A4583" s="172"/>
      <c r="B4583" s="172"/>
      <c r="C4583" s="172"/>
      <c r="D4583" s="171"/>
      <c r="E4583" s="171"/>
    </row>
    <row r="4584" spans="1:5" x14ac:dyDescent="0.25">
      <c r="A4584" s="172"/>
      <c r="B4584" s="172"/>
      <c r="C4584" s="172"/>
      <c r="D4584" s="171"/>
      <c r="E4584" s="171"/>
    </row>
    <row r="4585" spans="1:5" x14ac:dyDescent="0.25">
      <c r="A4585" s="172"/>
      <c r="B4585" s="172"/>
      <c r="C4585" s="172"/>
      <c r="D4585" s="171"/>
      <c r="E4585" s="171"/>
    </row>
    <row r="4586" spans="1:5" x14ac:dyDescent="0.25">
      <c r="A4586" s="172"/>
      <c r="B4586" s="172"/>
      <c r="C4586" s="172"/>
      <c r="D4586" s="171"/>
      <c r="E4586" s="171"/>
    </row>
    <row r="4587" spans="1:5" x14ac:dyDescent="0.25">
      <c r="A4587" s="172"/>
      <c r="B4587" s="172"/>
      <c r="C4587" s="172"/>
      <c r="D4587" s="171"/>
      <c r="E4587" s="171"/>
    </row>
    <row r="4588" spans="1:5" x14ac:dyDescent="0.25">
      <c r="A4588" s="172"/>
      <c r="B4588" s="172"/>
      <c r="C4588" s="172"/>
      <c r="D4588" s="171"/>
      <c r="E4588" s="171"/>
    </row>
    <row r="4589" spans="1:5" x14ac:dyDescent="0.25">
      <c r="A4589" s="172"/>
      <c r="B4589" s="172"/>
      <c r="C4589" s="172"/>
      <c r="D4589" s="171"/>
      <c r="E4589" s="171"/>
    </row>
    <row r="4590" spans="1:5" x14ac:dyDescent="0.25">
      <c r="A4590" s="172"/>
      <c r="B4590" s="172"/>
      <c r="C4590" s="172"/>
      <c r="D4590" s="171"/>
      <c r="E4590" s="171"/>
    </row>
    <row r="4591" spans="1:5" x14ac:dyDescent="0.25">
      <c r="A4591" s="172"/>
      <c r="B4591" s="172"/>
      <c r="C4591" s="172"/>
      <c r="D4591" s="171"/>
      <c r="E4591" s="171"/>
    </row>
    <row r="4592" spans="1:5" x14ac:dyDescent="0.25">
      <c r="A4592" s="172"/>
      <c r="B4592" s="172"/>
      <c r="C4592" s="172"/>
      <c r="D4592" s="171"/>
      <c r="E4592" s="171"/>
    </row>
    <row r="4593" spans="1:5" x14ac:dyDescent="0.25">
      <c r="A4593" s="172"/>
      <c r="B4593" s="172"/>
      <c r="C4593" s="172"/>
      <c r="D4593" s="171"/>
      <c r="E4593" s="171"/>
    </row>
    <row r="4594" spans="1:5" x14ac:dyDescent="0.25">
      <c r="A4594" s="172"/>
      <c r="B4594" s="172"/>
      <c r="C4594" s="172"/>
      <c r="D4594" s="171"/>
      <c r="E4594" s="171"/>
    </row>
    <row r="4595" spans="1:5" x14ac:dyDescent="0.25">
      <c r="A4595" s="172"/>
      <c r="B4595" s="172"/>
      <c r="C4595" s="172"/>
      <c r="D4595" s="171"/>
      <c r="E4595" s="171"/>
    </row>
    <row r="4596" spans="1:5" x14ac:dyDescent="0.25">
      <c r="A4596" s="172"/>
      <c r="B4596" s="172"/>
      <c r="C4596" s="172"/>
      <c r="D4596" s="171"/>
      <c r="E4596" s="171"/>
    </row>
    <row r="4597" spans="1:5" x14ac:dyDescent="0.25">
      <c r="A4597" s="172"/>
      <c r="B4597" s="172"/>
      <c r="C4597" s="172"/>
      <c r="D4597" s="171"/>
      <c r="E4597" s="171"/>
    </row>
    <row r="4598" spans="1:5" x14ac:dyDescent="0.25">
      <c r="A4598" s="172"/>
      <c r="B4598" s="172"/>
      <c r="C4598" s="172"/>
      <c r="D4598" s="171"/>
      <c r="E4598" s="171"/>
    </row>
    <row r="4599" spans="1:5" x14ac:dyDescent="0.25">
      <c r="A4599" s="172"/>
      <c r="B4599" s="172"/>
      <c r="C4599" s="172"/>
      <c r="D4599" s="171"/>
      <c r="E4599" s="171"/>
    </row>
    <row r="4600" spans="1:5" x14ac:dyDescent="0.25">
      <c r="A4600" s="172"/>
      <c r="B4600" s="172"/>
      <c r="C4600" s="172"/>
      <c r="D4600" s="171"/>
      <c r="E4600" s="171"/>
    </row>
    <row r="4601" spans="1:5" x14ac:dyDescent="0.25">
      <c r="A4601" s="172"/>
      <c r="B4601" s="172"/>
      <c r="C4601" s="172"/>
      <c r="D4601" s="171"/>
      <c r="E4601" s="171"/>
    </row>
    <row r="4602" spans="1:5" x14ac:dyDescent="0.25">
      <c r="A4602" s="172"/>
      <c r="B4602" s="172"/>
      <c r="C4602" s="172"/>
      <c r="D4602" s="171"/>
      <c r="E4602" s="171"/>
    </row>
    <row r="4603" spans="1:5" x14ac:dyDescent="0.25">
      <c r="A4603" s="172"/>
      <c r="B4603" s="172"/>
      <c r="C4603" s="172"/>
      <c r="D4603" s="171"/>
      <c r="E4603" s="171"/>
    </row>
    <row r="4604" spans="1:5" x14ac:dyDescent="0.25">
      <c r="A4604" s="172"/>
      <c r="B4604" s="172"/>
      <c r="C4604" s="172"/>
      <c r="D4604" s="171"/>
      <c r="E4604" s="171"/>
    </row>
    <row r="4605" spans="1:5" x14ac:dyDescent="0.25">
      <c r="A4605" s="172"/>
      <c r="B4605" s="172"/>
      <c r="C4605" s="172"/>
      <c r="D4605" s="171"/>
      <c r="E4605" s="171"/>
    </row>
    <row r="4606" spans="1:5" x14ac:dyDescent="0.25">
      <c r="A4606" s="172"/>
      <c r="B4606" s="172"/>
      <c r="C4606" s="172"/>
      <c r="D4606" s="171"/>
      <c r="E4606" s="171"/>
    </row>
    <row r="4607" spans="1:5" x14ac:dyDescent="0.25">
      <c r="A4607" s="172"/>
      <c r="B4607" s="172"/>
      <c r="C4607" s="172"/>
      <c r="D4607" s="171"/>
      <c r="E4607" s="171"/>
    </row>
    <row r="4608" spans="1:5" x14ac:dyDescent="0.25">
      <c r="A4608" s="172"/>
      <c r="B4608" s="172"/>
      <c r="C4608" s="172"/>
      <c r="D4608" s="171"/>
      <c r="E4608" s="171"/>
    </row>
    <row r="4609" spans="1:5" x14ac:dyDescent="0.25">
      <c r="A4609" s="172"/>
      <c r="B4609" s="172"/>
      <c r="C4609" s="172"/>
      <c r="D4609" s="171"/>
      <c r="E4609" s="171"/>
    </row>
    <row r="4610" spans="1:5" x14ac:dyDescent="0.25">
      <c r="A4610" s="172"/>
      <c r="B4610" s="172"/>
      <c r="C4610" s="172"/>
      <c r="D4610" s="171"/>
      <c r="E4610" s="171"/>
    </row>
    <row r="4611" spans="1:5" x14ac:dyDescent="0.25">
      <c r="A4611" s="172"/>
      <c r="B4611" s="172"/>
      <c r="C4611" s="172"/>
      <c r="D4611" s="171"/>
      <c r="E4611" s="171"/>
    </row>
    <row r="4612" spans="1:5" x14ac:dyDescent="0.25">
      <c r="A4612" s="172"/>
      <c r="B4612" s="172"/>
      <c r="C4612" s="172"/>
      <c r="D4612" s="171"/>
      <c r="E4612" s="171"/>
    </row>
    <row r="4613" spans="1:5" x14ac:dyDescent="0.25">
      <c r="A4613" s="172"/>
      <c r="B4613" s="172"/>
      <c r="C4613" s="172"/>
      <c r="D4613" s="171"/>
      <c r="E4613" s="171"/>
    </row>
    <row r="4614" spans="1:5" x14ac:dyDescent="0.25">
      <c r="A4614" s="172"/>
      <c r="B4614" s="172"/>
      <c r="C4614" s="172"/>
      <c r="D4614" s="171"/>
      <c r="E4614" s="171"/>
    </row>
    <row r="4615" spans="1:5" x14ac:dyDescent="0.25">
      <c r="A4615" s="172"/>
      <c r="B4615" s="172"/>
      <c r="C4615" s="172"/>
      <c r="D4615" s="171"/>
      <c r="E4615" s="171"/>
    </row>
    <row r="4616" spans="1:5" x14ac:dyDescent="0.25">
      <c r="A4616" s="172"/>
      <c r="B4616" s="172"/>
      <c r="C4616" s="172"/>
      <c r="D4616" s="171"/>
      <c r="E4616" s="171"/>
    </row>
    <row r="4617" spans="1:5" x14ac:dyDescent="0.25">
      <c r="A4617" s="172"/>
      <c r="B4617" s="172"/>
      <c r="C4617" s="172"/>
      <c r="D4617" s="171"/>
      <c r="E4617" s="171"/>
    </row>
    <row r="4618" spans="1:5" x14ac:dyDescent="0.25">
      <c r="A4618" s="172"/>
      <c r="B4618" s="172"/>
      <c r="C4618" s="172"/>
      <c r="D4618" s="171"/>
      <c r="E4618" s="171"/>
    </row>
    <row r="4619" spans="1:5" x14ac:dyDescent="0.25">
      <c r="A4619" s="172"/>
      <c r="B4619" s="172"/>
      <c r="C4619" s="172"/>
      <c r="D4619" s="171"/>
      <c r="E4619" s="171"/>
    </row>
    <row r="4620" spans="1:5" x14ac:dyDescent="0.25">
      <c r="A4620" s="172"/>
      <c r="B4620" s="172"/>
      <c r="C4620" s="172"/>
      <c r="D4620" s="171"/>
      <c r="E4620" s="171"/>
    </row>
    <row r="4621" spans="1:5" x14ac:dyDescent="0.25">
      <c r="A4621" s="172"/>
      <c r="B4621" s="172"/>
      <c r="C4621" s="172"/>
      <c r="D4621" s="171"/>
      <c r="E4621" s="171"/>
    </row>
    <row r="4622" spans="1:5" x14ac:dyDescent="0.25">
      <c r="A4622" s="172"/>
      <c r="B4622" s="172"/>
      <c r="C4622" s="172"/>
      <c r="D4622" s="171"/>
      <c r="E4622" s="171"/>
    </row>
    <row r="4623" spans="1:5" x14ac:dyDescent="0.25">
      <c r="A4623" s="172"/>
      <c r="B4623" s="172"/>
      <c r="C4623" s="172"/>
      <c r="D4623" s="171"/>
      <c r="E4623" s="171"/>
    </row>
    <row r="4624" spans="1:5" x14ac:dyDescent="0.25">
      <c r="A4624" s="172"/>
      <c r="B4624" s="172"/>
      <c r="C4624" s="172"/>
      <c r="D4624" s="171"/>
      <c r="E4624" s="171"/>
    </row>
    <row r="4625" spans="1:5" x14ac:dyDescent="0.25">
      <c r="A4625" s="172"/>
      <c r="B4625" s="172"/>
      <c r="C4625" s="172"/>
      <c r="D4625" s="171"/>
      <c r="E4625" s="171"/>
    </row>
    <row r="4626" spans="1:5" x14ac:dyDescent="0.25">
      <c r="A4626" s="172"/>
      <c r="B4626" s="172"/>
      <c r="C4626" s="172"/>
      <c r="D4626" s="171"/>
      <c r="E4626" s="171"/>
    </row>
    <row r="4627" spans="1:5" x14ac:dyDescent="0.25">
      <c r="A4627" s="172"/>
      <c r="B4627" s="172"/>
      <c r="C4627" s="172"/>
      <c r="D4627" s="171"/>
      <c r="E4627" s="171"/>
    </row>
    <row r="4628" spans="1:5" x14ac:dyDescent="0.25">
      <c r="A4628" s="172"/>
      <c r="B4628" s="172"/>
      <c r="C4628" s="172"/>
      <c r="D4628" s="171"/>
      <c r="E4628" s="171"/>
    </row>
    <row r="4629" spans="1:5" x14ac:dyDescent="0.25">
      <c r="A4629" s="172"/>
      <c r="B4629" s="172"/>
      <c r="C4629" s="172"/>
      <c r="D4629" s="171"/>
      <c r="E4629" s="171"/>
    </row>
    <row r="4630" spans="1:5" x14ac:dyDescent="0.25">
      <c r="A4630" s="172"/>
      <c r="B4630" s="172"/>
      <c r="C4630" s="172"/>
      <c r="D4630" s="171"/>
      <c r="E4630" s="171"/>
    </row>
    <row r="4631" spans="1:5" x14ac:dyDescent="0.25">
      <c r="A4631" s="172"/>
      <c r="B4631" s="172"/>
      <c r="C4631" s="172"/>
      <c r="D4631" s="171"/>
      <c r="E4631" s="171"/>
    </row>
    <row r="4632" spans="1:5" x14ac:dyDescent="0.25">
      <c r="A4632" s="172"/>
      <c r="B4632" s="172"/>
      <c r="C4632" s="172"/>
      <c r="D4632" s="171"/>
      <c r="E4632" s="171"/>
    </row>
    <row r="4633" spans="1:5" x14ac:dyDescent="0.25">
      <c r="A4633" s="172"/>
      <c r="B4633" s="172"/>
      <c r="C4633" s="172"/>
      <c r="D4633" s="171"/>
      <c r="E4633" s="171"/>
    </row>
    <row r="4634" spans="1:5" x14ac:dyDescent="0.25">
      <c r="A4634" s="172"/>
      <c r="B4634" s="172"/>
      <c r="C4634" s="172"/>
      <c r="D4634" s="171"/>
      <c r="E4634" s="171"/>
    </row>
    <row r="4635" spans="1:5" x14ac:dyDescent="0.25">
      <c r="A4635" s="172"/>
      <c r="B4635" s="172"/>
      <c r="C4635" s="172"/>
      <c r="D4635" s="171"/>
      <c r="E4635" s="171"/>
    </row>
    <row r="4636" spans="1:5" x14ac:dyDescent="0.25">
      <c r="A4636" s="172"/>
      <c r="B4636" s="172"/>
      <c r="C4636" s="172"/>
      <c r="D4636" s="171"/>
      <c r="E4636" s="171"/>
    </row>
    <row r="4637" spans="1:5" x14ac:dyDescent="0.25">
      <c r="A4637" s="172"/>
      <c r="B4637" s="172"/>
      <c r="C4637" s="172"/>
      <c r="D4637" s="171"/>
      <c r="E4637" s="171"/>
    </row>
    <row r="4638" spans="1:5" x14ac:dyDescent="0.25">
      <c r="A4638" s="172"/>
      <c r="B4638" s="172"/>
      <c r="C4638" s="172"/>
      <c r="D4638" s="171"/>
      <c r="E4638" s="171"/>
    </row>
    <row r="4639" spans="1:5" x14ac:dyDescent="0.25">
      <c r="A4639" s="172"/>
      <c r="B4639" s="172"/>
      <c r="C4639" s="172"/>
      <c r="D4639" s="171"/>
      <c r="E4639" s="171"/>
    </row>
    <row r="4640" spans="1:5" x14ac:dyDescent="0.25">
      <c r="A4640" s="172"/>
      <c r="B4640" s="172"/>
      <c r="C4640" s="172"/>
      <c r="D4640" s="171"/>
      <c r="E4640" s="171"/>
    </row>
    <row r="4641" spans="1:5" x14ac:dyDescent="0.25">
      <c r="A4641" s="172"/>
      <c r="B4641" s="172"/>
      <c r="C4641" s="172"/>
      <c r="D4641" s="171"/>
      <c r="E4641" s="171"/>
    </row>
    <row r="4642" spans="1:5" x14ac:dyDescent="0.25">
      <c r="A4642" s="172"/>
      <c r="B4642" s="172"/>
      <c r="C4642" s="172"/>
      <c r="D4642" s="171"/>
      <c r="E4642" s="171"/>
    </row>
    <row r="4643" spans="1:5" x14ac:dyDescent="0.25">
      <c r="A4643" s="172"/>
      <c r="B4643" s="172"/>
      <c r="C4643" s="172"/>
      <c r="D4643" s="171"/>
      <c r="E4643" s="171"/>
    </row>
    <row r="4644" spans="1:5" x14ac:dyDescent="0.25">
      <c r="A4644" s="172"/>
      <c r="B4644" s="172"/>
      <c r="C4644" s="172"/>
      <c r="D4644" s="171"/>
      <c r="E4644" s="171"/>
    </row>
    <row r="4645" spans="1:5" x14ac:dyDescent="0.25">
      <c r="A4645" s="172"/>
      <c r="B4645" s="172"/>
      <c r="C4645" s="172"/>
      <c r="D4645" s="171"/>
      <c r="E4645" s="171"/>
    </row>
    <row r="4646" spans="1:5" x14ac:dyDescent="0.25">
      <c r="A4646" s="172"/>
      <c r="B4646" s="172"/>
      <c r="C4646" s="172"/>
      <c r="D4646" s="171"/>
      <c r="E4646" s="171"/>
    </row>
    <row r="4647" spans="1:5" x14ac:dyDescent="0.25">
      <c r="A4647" s="172"/>
      <c r="B4647" s="172"/>
      <c r="C4647" s="172"/>
      <c r="D4647" s="171"/>
      <c r="E4647" s="171"/>
    </row>
    <row r="4648" spans="1:5" x14ac:dyDescent="0.25">
      <c r="A4648" s="172"/>
      <c r="B4648" s="172"/>
      <c r="C4648" s="172"/>
      <c r="D4648" s="171"/>
      <c r="E4648" s="171"/>
    </row>
    <row r="4649" spans="1:5" x14ac:dyDescent="0.25">
      <c r="A4649" s="172"/>
      <c r="B4649" s="172"/>
      <c r="C4649" s="172"/>
      <c r="D4649" s="171"/>
      <c r="E4649" s="171"/>
    </row>
    <row r="4650" spans="1:5" x14ac:dyDescent="0.25">
      <c r="A4650" s="172"/>
      <c r="B4650" s="172"/>
      <c r="C4650" s="172"/>
      <c r="D4650" s="171"/>
      <c r="E4650" s="171"/>
    </row>
    <row r="4651" spans="1:5" x14ac:dyDescent="0.25">
      <c r="A4651" s="172"/>
      <c r="B4651" s="172"/>
      <c r="C4651" s="172"/>
      <c r="D4651" s="171"/>
      <c r="E4651" s="171"/>
    </row>
    <row r="4652" spans="1:5" x14ac:dyDescent="0.25">
      <c r="A4652" s="172"/>
      <c r="B4652" s="172"/>
      <c r="C4652" s="172"/>
      <c r="D4652" s="171"/>
      <c r="E4652" s="171"/>
    </row>
    <row r="4653" spans="1:5" x14ac:dyDescent="0.25">
      <c r="A4653" s="172"/>
      <c r="B4653" s="172"/>
      <c r="C4653" s="172"/>
      <c r="D4653" s="171"/>
      <c r="E4653" s="171"/>
    </row>
    <row r="4654" spans="1:5" x14ac:dyDescent="0.25">
      <c r="A4654" s="172"/>
      <c r="B4654" s="172"/>
      <c r="C4654" s="172"/>
      <c r="D4654" s="171"/>
      <c r="E4654" s="171"/>
    </row>
    <row r="4655" spans="1:5" x14ac:dyDescent="0.25">
      <c r="A4655" s="172"/>
      <c r="B4655" s="172"/>
      <c r="C4655" s="172"/>
      <c r="D4655" s="171"/>
      <c r="E4655" s="171"/>
    </row>
    <row r="4656" spans="1:5" x14ac:dyDescent="0.25">
      <c r="A4656" s="172"/>
      <c r="B4656" s="172"/>
      <c r="C4656" s="172"/>
      <c r="D4656" s="171"/>
      <c r="E4656" s="171"/>
    </row>
    <row r="4657" spans="1:5" x14ac:dyDescent="0.25">
      <c r="A4657" s="172"/>
      <c r="B4657" s="172"/>
      <c r="C4657" s="172"/>
      <c r="D4657" s="171"/>
      <c r="E4657" s="171"/>
    </row>
    <row r="4658" spans="1:5" x14ac:dyDescent="0.25">
      <c r="A4658" s="172"/>
      <c r="B4658" s="172"/>
      <c r="C4658" s="172"/>
      <c r="D4658" s="171"/>
      <c r="E4658" s="171"/>
    </row>
    <row r="4659" spans="1:5" x14ac:dyDescent="0.25">
      <c r="A4659" s="172"/>
      <c r="B4659" s="172"/>
      <c r="C4659" s="172"/>
      <c r="D4659" s="171"/>
      <c r="E4659" s="171"/>
    </row>
    <row r="4660" spans="1:5" x14ac:dyDescent="0.25">
      <c r="A4660" s="172"/>
      <c r="B4660" s="172"/>
      <c r="C4660" s="172"/>
      <c r="D4660" s="171"/>
      <c r="E4660" s="171"/>
    </row>
    <row r="4661" spans="1:5" x14ac:dyDescent="0.25">
      <c r="A4661" s="172"/>
      <c r="B4661" s="172"/>
      <c r="C4661" s="172"/>
      <c r="D4661" s="171"/>
      <c r="E4661" s="171"/>
    </row>
    <row r="4662" spans="1:5" x14ac:dyDescent="0.25">
      <c r="A4662" s="172"/>
      <c r="B4662" s="172"/>
      <c r="C4662" s="172"/>
      <c r="D4662" s="171"/>
      <c r="E4662" s="171"/>
    </row>
    <row r="4663" spans="1:5" x14ac:dyDescent="0.25">
      <c r="A4663" s="172"/>
      <c r="B4663" s="172"/>
      <c r="C4663" s="172"/>
      <c r="D4663" s="171"/>
      <c r="E4663" s="171"/>
    </row>
    <row r="4664" spans="1:5" x14ac:dyDescent="0.25">
      <c r="A4664" s="172"/>
      <c r="B4664" s="172"/>
      <c r="C4664" s="172"/>
      <c r="D4664" s="171"/>
      <c r="E4664" s="171"/>
    </row>
    <row r="4665" spans="1:5" x14ac:dyDescent="0.25">
      <c r="A4665" s="172"/>
      <c r="B4665" s="172"/>
      <c r="C4665" s="172"/>
      <c r="D4665" s="171"/>
      <c r="E4665" s="171"/>
    </row>
    <row r="4666" spans="1:5" x14ac:dyDescent="0.25">
      <c r="A4666" s="172"/>
      <c r="B4666" s="172"/>
      <c r="C4666" s="172"/>
      <c r="D4666" s="171"/>
      <c r="E4666" s="171"/>
    </row>
    <row r="4667" spans="1:5" x14ac:dyDescent="0.25">
      <c r="A4667" s="172"/>
      <c r="B4667" s="172"/>
      <c r="C4667" s="172"/>
      <c r="D4667" s="171"/>
      <c r="E4667" s="171"/>
    </row>
    <row r="4668" spans="1:5" x14ac:dyDescent="0.25">
      <c r="A4668" s="172"/>
      <c r="B4668" s="172"/>
      <c r="C4668" s="172"/>
      <c r="D4668" s="171"/>
      <c r="E4668" s="171"/>
    </row>
    <row r="4669" spans="1:5" x14ac:dyDescent="0.25">
      <c r="A4669" s="172"/>
      <c r="B4669" s="172"/>
      <c r="C4669" s="172"/>
      <c r="D4669" s="171"/>
      <c r="E4669" s="171"/>
    </row>
    <row r="4670" spans="1:5" x14ac:dyDescent="0.25">
      <c r="A4670" s="172"/>
      <c r="B4670" s="172"/>
      <c r="C4670" s="172"/>
      <c r="D4670" s="171"/>
      <c r="E4670" s="171"/>
    </row>
    <row r="4671" spans="1:5" x14ac:dyDescent="0.25">
      <c r="A4671" s="172"/>
      <c r="B4671" s="172"/>
      <c r="C4671" s="172"/>
      <c r="D4671" s="171"/>
      <c r="E4671" s="171"/>
    </row>
    <row r="4672" spans="1:5" x14ac:dyDescent="0.25">
      <c r="A4672" s="172"/>
      <c r="B4672" s="172"/>
      <c r="C4672" s="172"/>
      <c r="D4672" s="171"/>
      <c r="E4672" s="171"/>
    </row>
    <row r="4673" spans="1:5" x14ac:dyDescent="0.25">
      <c r="A4673" s="172"/>
      <c r="B4673" s="172"/>
      <c r="C4673" s="172"/>
      <c r="D4673" s="171"/>
      <c r="E4673" s="171"/>
    </row>
    <row r="4674" spans="1:5" x14ac:dyDescent="0.25">
      <c r="A4674" s="172"/>
      <c r="B4674" s="172"/>
      <c r="C4674" s="172"/>
      <c r="D4674" s="171"/>
      <c r="E4674" s="171"/>
    </row>
    <row r="4675" spans="1:5" x14ac:dyDescent="0.25">
      <c r="A4675" s="172"/>
      <c r="B4675" s="172"/>
      <c r="C4675" s="172"/>
      <c r="D4675" s="171"/>
      <c r="E4675" s="171"/>
    </row>
    <row r="4676" spans="1:5" x14ac:dyDescent="0.25">
      <c r="A4676" s="172"/>
      <c r="B4676" s="172"/>
      <c r="C4676" s="172"/>
      <c r="D4676" s="171"/>
      <c r="E4676" s="171"/>
    </row>
    <row r="4677" spans="1:5" x14ac:dyDescent="0.25">
      <c r="A4677" s="172"/>
      <c r="B4677" s="172"/>
      <c r="C4677" s="172"/>
      <c r="D4677" s="171"/>
      <c r="E4677" s="171"/>
    </row>
    <row r="4678" spans="1:5" x14ac:dyDescent="0.25">
      <c r="A4678" s="172"/>
      <c r="B4678" s="172"/>
      <c r="C4678" s="172"/>
      <c r="D4678" s="171"/>
      <c r="E4678" s="171"/>
    </row>
    <row r="4679" spans="1:5" x14ac:dyDescent="0.25">
      <c r="A4679" s="172"/>
      <c r="B4679" s="172"/>
      <c r="C4679" s="172"/>
      <c r="D4679" s="171"/>
      <c r="E4679" s="171"/>
    </row>
    <row r="4680" spans="1:5" x14ac:dyDescent="0.25">
      <c r="A4680" s="172"/>
      <c r="B4680" s="172"/>
      <c r="C4680" s="172"/>
      <c r="D4680" s="171"/>
      <c r="E4680" s="171"/>
    </row>
    <row r="4681" spans="1:5" x14ac:dyDescent="0.25">
      <c r="A4681" s="172"/>
      <c r="B4681" s="172"/>
      <c r="C4681" s="172"/>
      <c r="D4681" s="171"/>
      <c r="E4681" s="171"/>
    </row>
    <row r="4682" spans="1:5" x14ac:dyDescent="0.25">
      <c r="A4682" s="172"/>
      <c r="B4682" s="172"/>
      <c r="C4682" s="172"/>
      <c r="D4682" s="171"/>
      <c r="E4682" s="171"/>
    </row>
    <row r="4683" spans="1:5" x14ac:dyDescent="0.25">
      <c r="A4683" s="172"/>
      <c r="B4683" s="172"/>
      <c r="C4683" s="172"/>
      <c r="D4683" s="171"/>
      <c r="E4683" s="171"/>
    </row>
    <row r="4684" spans="1:5" x14ac:dyDescent="0.25">
      <c r="A4684" s="172"/>
      <c r="B4684" s="172"/>
      <c r="C4684" s="172"/>
      <c r="D4684" s="171"/>
      <c r="E4684" s="171"/>
    </row>
    <row r="4685" spans="1:5" x14ac:dyDescent="0.25">
      <c r="A4685" s="172"/>
      <c r="B4685" s="172"/>
      <c r="C4685" s="172"/>
      <c r="D4685" s="171"/>
      <c r="E4685" s="171"/>
    </row>
    <row r="4686" spans="1:5" x14ac:dyDescent="0.25">
      <c r="A4686" s="172"/>
      <c r="B4686" s="172"/>
      <c r="C4686" s="172"/>
      <c r="D4686" s="171"/>
      <c r="E4686" s="171"/>
    </row>
    <row r="4687" spans="1:5" x14ac:dyDescent="0.25">
      <c r="A4687" s="172"/>
      <c r="B4687" s="172"/>
      <c r="C4687" s="172"/>
      <c r="D4687" s="171"/>
      <c r="E4687" s="171"/>
    </row>
    <row r="4688" spans="1:5" x14ac:dyDescent="0.25">
      <c r="A4688" s="172"/>
      <c r="B4688" s="172"/>
      <c r="C4688" s="172"/>
      <c r="D4688" s="171"/>
      <c r="E4688" s="171"/>
    </row>
    <row r="4689" spans="1:5" x14ac:dyDescent="0.25">
      <c r="A4689" s="172"/>
      <c r="B4689" s="172"/>
      <c r="C4689" s="172"/>
      <c r="D4689" s="171"/>
      <c r="E4689" s="171"/>
    </row>
    <row r="4690" spans="1:5" x14ac:dyDescent="0.25">
      <c r="A4690" s="172"/>
      <c r="B4690" s="172"/>
      <c r="C4690" s="172"/>
      <c r="D4690" s="171"/>
      <c r="E4690" s="171"/>
    </row>
    <row r="4691" spans="1:5" x14ac:dyDescent="0.25">
      <c r="A4691" s="172"/>
      <c r="B4691" s="172"/>
      <c r="C4691" s="172"/>
      <c r="D4691" s="171"/>
      <c r="E4691" s="171"/>
    </row>
    <row r="4692" spans="1:5" x14ac:dyDescent="0.25">
      <c r="A4692" s="172"/>
      <c r="B4692" s="172"/>
      <c r="C4692" s="172"/>
      <c r="D4692" s="171"/>
      <c r="E4692" s="171"/>
    </row>
    <row r="4693" spans="1:5" x14ac:dyDescent="0.25">
      <c r="A4693" s="172"/>
      <c r="B4693" s="172"/>
      <c r="C4693" s="172"/>
      <c r="D4693" s="171"/>
      <c r="E4693" s="171"/>
    </row>
    <row r="4694" spans="1:5" x14ac:dyDescent="0.25">
      <c r="A4694" s="172"/>
      <c r="B4694" s="172"/>
      <c r="C4694" s="172"/>
      <c r="D4694" s="171"/>
      <c r="E4694" s="171"/>
    </row>
    <row r="4695" spans="1:5" x14ac:dyDescent="0.25">
      <c r="A4695" s="172"/>
      <c r="B4695" s="172"/>
      <c r="C4695" s="172"/>
      <c r="D4695" s="171"/>
      <c r="E4695" s="171"/>
    </row>
    <row r="4696" spans="1:5" x14ac:dyDescent="0.25">
      <c r="A4696" s="172"/>
      <c r="B4696" s="172"/>
      <c r="C4696" s="172"/>
      <c r="D4696" s="171"/>
      <c r="E4696" s="171"/>
    </row>
    <row r="4697" spans="1:5" x14ac:dyDescent="0.25">
      <c r="A4697" s="172"/>
      <c r="B4697" s="172"/>
      <c r="C4697" s="172"/>
      <c r="D4697" s="171"/>
      <c r="E4697" s="171"/>
    </row>
    <row r="4698" spans="1:5" x14ac:dyDescent="0.25">
      <c r="A4698" s="172"/>
      <c r="B4698" s="172"/>
      <c r="C4698" s="172"/>
      <c r="D4698" s="171"/>
      <c r="E4698" s="171"/>
    </row>
    <row r="4699" spans="1:5" x14ac:dyDescent="0.25">
      <c r="A4699" s="172"/>
      <c r="B4699" s="172"/>
      <c r="C4699" s="172"/>
      <c r="D4699" s="171"/>
      <c r="E4699" s="171"/>
    </row>
    <row r="4700" spans="1:5" x14ac:dyDescent="0.25">
      <c r="A4700" s="172"/>
      <c r="B4700" s="172"/>
      <c r="C4700" s="172"/>
      <c r="D4700" s="171"/>
      <c r="E4700" s="171"/>
    </row>
    <row r="4701" spans="1:5" x14ac:dyDescent="0.25">
      <c r="A4701" s="172"/>
      <c r="B4701" s="172"/>
      <c r="C4701" s="172"/>
      <c r="D4701" s="171"/>
      <c r="E4701" s="171"/>
    </row>
    <row r="4702" spans="1:5" x14ac:dyDescent="0.25">
      <c r="A4702" s="172"/>
      <c r="B4702" s="172"/>
      <c r="C4702" s="172"/>
      <c r="D4702" s="171"/>
      <c r="E4702" s="171"/>
    </row>
    <row r="4703" spans="1:5" x14ac:dyDescent="0.25">
      <c r="A4703" s="172"/>
      <c r="B4703" s="172"/>
      <c r="C4703" s="172"/>
      <c r="D4703" s="171"/>
      <c r="E4703" s="171"/>
    </row>
    <row r="4704" spans="1:5" x14ac:dyDescent="0.25">
      <c r="A4704" s="172"/>
      <c r="B4704" s="172"/>
      <c r="C4704" s="172"/>
      <c r="D4704" s="171"/>
      <c r="E4704" s="171"/>
    </row>
    <row r="4705" spans="1:5" x14ac:dyDescent="0.25">
      <c r="A4705" s="172"/>
      <c r="B4705" s="172"/>
      <c r="C4705" s="172"/>
      <c r="D4705" s="171"/>
      <c r="E4705" s="171"/>
    </row>
    <row r="4706" spans="1:5" x14ac:dyDescent="0.25">
      <c r="A4706" s="172"/>
      <c r="B4706" s="172"/>
      <c r="C4706" s="172"/>
      <c r="D4706" s="171"/>
      <c r="E4706" s="171"/>
    </row>
    <row r="4707" spans="1:5" x14ac:dyDescent="0.25">
      <c r="A4707" s="172"/>
      <c r="B4707" s="172"/>
      <c r="C4707" s="172"/>
      <c r="D4707" s="171"/>
      <c r="E4707" s="171"/>
    </row>
    <row r="4708" spans="1:5" x14ac:dyDescent="0.25">
      <c r="A4708" s="172"/>
      <c r="B4708" s="172"/>
      <c r="C4708" s="172"/>
      <c r="D4708" s="171"/>
      <c r="E4708" s="171"/>
    </row>
    <row r="4709" spans="1:5" x14ac:dyDescent="0.25">
      <c r="A4709" s="172"/>
      <c r="B4709" s="172"/>
      <c r="C4709" s="172"/>
      <c r="D4709" s="171"/>
      <c r="E4709" s="171"/>
    </row>
    <row r="4710" spans="1:5" x14ac:dyDescent="0.25">
      <c r="A4710" s="172"/>
      <c r="B4710" s="172"/>
      <c r="C4710" s="172"/>
      <c r="D4710" s="171"/>
      <c r="E4710" s="171"/>
    </row>
    <row r="4711" spans="1:5" x14ac:dyDescent="0.25">
      <c r="A4711" s="172"/>
      <c r="B4711" s="172"/>
      <c r="C4711" s="172"/>
      <c r="D4711" s="171"/>
      <c r="E4711" s="171"/>
    </row>
    <row r="4712" spans="1:5" x14ac:dyDescent="0.25">
      <c r="A4712" s="172"/>
      <c r="B4712" s="172"/>
      <c r="C4712" s="172"/>
      <c r="D4712" s="171"/>
      <c r="E4712" s="171"/>
    </row>
    <row r="4713" spans="1:5" x14ac:dyDescent="0.25">
      <c r="A4713" s="172"/>
      <c r="B4713" s="172"/>
      <c r="C4713" s="172"/>
      <c r="D4713" s="171"/>
      <c r="E4713" s="171"/>
    </row>
    <row r="4714" spans="1:5" x14ac:dyDescent="0.25">
      <c r="A4714" s="172"/>
      <c r="B4714" s="172"/>
      <c r="C4714" s="172"/>
      <c r="D4714" s="171"/>
      <c r="E4714" s="171"/>
    </row>
    <row r="4715" spans="1:5" x14ac:dyDescent="0.25">
      <c r="A4715" s="172"/>
      <c r="B4715" s="172"/>
      <c r="C4715" s="172"/>
      <c r="D4715" s="171"/>
      <c r="E4715" s="171"/>
    </row>
    <row r="4716" spans="1:5" x14ac:dyDescent="0.25">
      <c r="A4716" s="172"/>
      <c r="B4716" s="172"/>
      <c r="C4716" s="172"/>
      <c r="D4716" s="171"/>
      <c r="E4716" s="171"/>
    </row>
    <row r="4717" spans="1:5" x14ac:dyDescent="0.25">
      <c r="A4717" s="172"/>
      <c r="B4717" s="172"/>
      <c r="C4717" s="172"/>
      <c r="D4717" s="171"/>
      <c r="E4717" s="171"/>
    </row>
    <row r="4718" spans="1:5" x14ac:dyDescent="0.25">
      <c r="A4718" s="172"/>
      <c r="B4718" s="172"/>
      <c r="C4718" s="172"/>
      <c r="D4718" s="171"/>
      <c r="E4718" s="171"/>
    </row>
    <row r="4719" spans="1:5" x14ac:dyDescent="0.25">
      <c r="A4719" s="172"/>
      <c r="B4719" s="172"/>
      <c r="C4719" s="172"/>
      <c r="D4719" s="171"/>
      <c r="E4719" s="171"/>
    </row>
    <row r="4720" spans="1:5" x14ac:dyDescent="0.25">
      <c r="A4720" s="172"/>
      <c r="B4720" s="172"/>
      <c r="C4720" s="172"/>
      <c r="D4720" s="171"/>
      <c r="E4720" s="171"/>
    </row>
    <row r="4721" spans="1:5" x14ac:dyDescent="0.25">
      <c r="A4721" s="172"/>
      <c r="B4721" s="172"/>
      <c r="C4721" s="172"/>
      <c r="D4721" s="171"/>
      <c r="E4721" s="171"/>
    </row>
    <row r="4722" spans="1:5" x14ac:dyDescent="0.25">
      <c r="A4722" s="172"/>
      <c r="B4722" s="172"/>
      <c r="C4722" s="172"/>
      <c r="D4722" s="171"/>
      <c r="E4722" s="171"/>
    </row>
    <row r="4723" spans="1:5" x14ac:dyDescent="0.25">
      <c r="A4723" s="172"/>
      <c r="B4723" s="172"/>
      <c r="C4723" s="172"/>
      <c r="D4723" s="171"/>
      <c r="E4723" s="171"/>
    </row>
    <row r="4724" spans="1:5" x14ac:dyDescent="0.25">
      <c r="A4724" s="172"/>
      <c r="B4724" s="172"/>
      <c r="C4724" s="172"/>
      <c r="D4724" s="171"/>
      <c r="E4724" s="171"/>
    </row>
    <row r="4725" spans="1:5" x14ac:dyDescent="0.25">
      <c r="A4725" s="172"/>
      <c r="B4725" s="172"/>
      <c r="C4725" s="172"/>
      <c r="D4725" s="171"/>
      <c r="E4725" s="171"/>
    </row>
    <row r="4726" spans="1:5" x14ac:dyDescent="0.25">
      <c r="A4726" s="172"/>
      <c r="B4726" s="172"/>
      <c r="C4726" s="172"/>
      <c r="D4726" s="171"/>
      <c r="E4726" s="171"/>
    </row>
    <row r="4727" spans="1:5" x14ac:dyDescent="0.25">
      <c r="A4727" s="172"/>
      <c r="B4727" s="172"/>
      <c r="C4727" s="172"/>
      <c r="D4727" s="171"/>
      <c r="E4727" s="171"/>
    </row>
    <row r="4728" spans="1:5" x14ac:dyDescent="0.25">
      <c r="A4728" s="172"/>
      <c r="B4728" s="172"/>
      <c r="C4728" s="172"/>
      <c r="D4728" s="171"/>
      <c r="E4728" s="171"/>
    </row>
    <row r="4729" spans="1:5" x14ac:dyDescent="0.25">
      <c r="A4729" s="172"/>
      <c r="B4729" s="172"/>
      <c r="C4729" s="172"/>
      <c r="D4729" s="171"/>
      <c r="E4729" s="171"/>
    </row>
    <row r="4730" spans="1:5" x14ac:dyDescent="0.25">
      <c r="A4730" s="172"/>
      <c r="B4730" s="172"/>
      <c r="C4730" s="172"/>
      <c r="D4730" s="171"/>
      <c r="E4730" s="171"/>
    </row>
    <row r="4731" spans="1:5" x14ac:dyDescent="0.25">
      <c r="A4731" s="172"/>
      <c r="B4731" s="172"/>
      <c r="C4731" s="172"/>
      <c r="D4731" s="171"/>
      <c r="E4731" s="171"/>
    </row>
    <row r="4732" spans="1:5" x14ac:dyDescent="0.25">
      <c r="A4732" s="172"/>
      <c r="B4732" s="172"/>
      <c r="C4732" s="172"/>
      <c r="D4732" s="171"/>
      <c r="E4732" s="171"/>
    </row>
    <row r="4733" spans="1:5" x14ac:dyDescent="0.25">
      <c r="A4733" s="172"/>
      <c r="B4733" s="172"/>
      <c r="C4733" s="172"/>
      <c r="D4733" s="171"/>
      <c r="E4733" s="171"/>
    </row>
    <row r="4734" spans="1:5" x14ac:dyDescent="0.25">
      <c r="A4734" s="172"/>
      <c r="B4734" s="172"/>
      <c r="C4734" s="172"/>
      <c r="D4734" s="171"/>
      <c r="E4734" s="171"/>
    </row>
    <row r="4735" spans="1:5" x14ac:dyDescent="0.25">
      <c r="A4735" s="172"/>
      <c r="B4735" s="172"/>
      <c r="C4735" s="172"/>
      <c r="D4735" s="171"/>
      <c r="E4735" s="171"/>
    </row>
    <row r="4736" spans="1:5" x14ac:dyDescent="0.25">
      <c r="A4736" s="172"/>
      <c r="B4736" s="172"/>
      <c r="C4736" s="172"/>
      <c r="D4736" s="171"/>
      <c r="E4736" s="171"/>
    </row>
    <row r="4737" spans="1:5" x14ac:dyDescent="0.25">
      <c r="A4737" s="172"/>
      <c r="B4737" s="172"/>
      <c r="C4737" s="172"/>
      <c r="D4737" s="171"/>
      <c r="E4737" s="171"/>
    </row>
    <row r="4738" spans="1:5" x14ac:dyDescent="0.25">
      <c r="A4738" s="172"/>
      <c r="B4738" s="172"/>
      <c r="C4738" s="172"/>
      <c r="D4738" s="171"/>
      <c r="E4738" s="171"/>
    </row>
    <row r="4739" spans="1:5" x14ac:dyDescent="0.25">
      <c r="A4739" s="172"/>
      <c r="B4739" s="172"/>
      <c r="C4739" s="172"/>
      <c r="D4739" s="171"/>
      <c r="E4739" s="171"/>
    </row>
    <row r="4740" spans="1:5" x14ac:dyDescent="0.25">
      <c r="A4740" s="172"/>
      <c r="B4740" s="172"/>
      <c r="C4740" s="172"/>
      <c r="D4740" s="171"/>
      <c r="E4740" s="171"/>
    </row>
    <row r="4741" spans="1:5" x14ac:dyDescent="0.25">
      <c r="A4741" s="172"/>
      <c r="B4741" s="172"/>
      <c r="C4741" s="172"/>
      <c r="D4741" s="171"/>
      <c r="E4741" s="171"/>
    </row>
    <row r="4742" spans="1:5" x14ac:dyDescent="0.25">
      <c r="A4742" s="172"/>
      <c r="B4742" s="172"/>
      <c r="C4742" s="172"/>
      <c r="D4742" s="171"/>
      <c r="E4742" s="171"/>
    </row>
    <row r="4743" spans="1:5" x14ac:dyDescent="0.25">
      <c r="A4743" s="172"/>
      <c r="B4743" s="172"/>
      <c r="C4743" s="172"/>
      <c r="D4743" s="171"/>
      <c r="E4743" s="171"/>
    </row>
    <row r="4744" spans="1:5" x14ac:dyDescent="0.25">
      <c r="A4744" s="172"/>
      <c r="B4744" s="172"/>
      <c r="C4744" s="172"/>
      <c r="D4744" s="171"/>
      <c r="E4744" s="171"/>
    </row>
    <row r="4745" spans="1:5" x14ac:dyDescent="0.25">
      <c r="A4745" s="172"/>
      <c r="B4745" s="172"/>
      <c r="C4745" s="172"/>
      <c r="D4745" s="171"/>
      <c r="E4745" s="171"/>
    </row>
    <row r="4746" spans="1:5" x14ac:dyDescent="0.25">
      <c r="A4746" s="172"/>
      <c r="B4746" s="172"/>
      <c r="C4746" s="172"/>
      <c r="D4746" s="171"/>
      <c r="E4746" s="171"/>
    </row>
    <row r="4747" spans="1:5" x14ac:dyDescent="0.25">
      <c r="A4747" s="172"/>
      <c r="B4747" s="172"/>
      <c r="C4747" s="172"/>
      <c r="D4747" s="171"/>
      <c r="E4747" s="171"/>
    </row>
    <row r="4748" spans="1:5" x14ac:dyDescent="0.25">
      <c r="A4748" s="172"/>
      <c r="B4748" s="172"/>
      <c r="C4748" s="172"/>
      <c r="D4748" s="171"/>
      <c r="E4748" s="171"/>
    </row>
    <row r="4749" spans="1:5" x14ac:dyDescent="0.25">
      <c r="A4749" s="172"/>
      <c r="B4749" s="172"/>
      <c r="C4749" s="172"/>
      <c r="D4749" s="171"/>
      <c r="E4749" s="171"/>
    </row>
    <row r="4750" spans="1:5" x14ac:dyDescent="0.25">
      <c r="A4750" s="172"/>
      <c r="B4750" s="172"/>
      <c r="C4750" s="172"/>
      <c r="D4750" s="171"/>
      <c r="E4750" s="171"/>
    </row>
    <row r="4751" spans="1:5" x14ac:dyDescent="0.25">
      <c r="A4751" s="172"/>
      <c r="B4751" s="172"/>
      <c r="C4751" s="172"/>
      <c r="D4751" s="171"/>
      <c r="E4751" s="171"/>
    </row>
    <row r="4752" spans="1:5" x14ac:dyDescent="0.25">
      <c r="A4752" s="172"/>
      <c r="B4752" s="172"/>
      <c r="C4752" s="172"/>
      <c r="D4752" s="171"/>
      <c r="E4752" s="171"/>
    </row>
    <row r="4753" spans="1:5" x14ac:dyDescent="0.25">
      <c r="A4753" s="172"/>
      <c r="B4753" s="172"/>
      <c r="C4753" s="172"/>
      <c r="D4753" s="171"/>
      <c r="E4753" s="171"/>
    </row>
    <row r="4754" spans="1:5" x14ac:dyDescent="0.25">
      <c r="A4754" s="172"/>
      <c r="B4754" s="172"/>
      <c r="C4754" s="172"/>
      <c r="D4754" s="171"/>
      <c r="E4754" s="171"/>
    </row>
    <row r="4755" spans="1:5" x14ac:dyDescent="0.25">
      <c r="A4755" s="172"/>
      <c r="B4755" s="172"/>
      <c r="C4755" s="172"/>
      <c r="D4755" s="171"/>
      <c r="E4755" s="171"/>
    </row>
    <row r="4756" spans="1:5" x14ac:dyDescent="0.25">
      <c r="A4756" s="172"/>
      <c r="B4756" s="172"/>
      <c r="C4756" s="172"/>
      <c r="D4756" s="171"/>
      <c r="E4756" s="171"/>
    </row>
    <row r="4757" spans="1:5" x14ac:dyDescent="0.25">
      <c r="A4757" s="172"/>
      <c r="B4757" s="172"/>
      <c r="C4757" s="172"/>
      <c r="D4757" s="171"/>
      <c r="E4757" s="171"/>
    </row>
    <row r="4758" spans="1:5" x14ac:dyDescent="0.25">
      <c r="A4758" s="172"/>
      <c r="B4758" s="172"/>
      <c r="C4758" s="172"/>
      <c r="D4758" s="171"/>
      <c r="E4758" s="171"/>
    </row>
    <row r="4759" spans="1:5" x14ac:dyDescent="0.25">
      <c r="A4759" s="172"/>
      <c r="B4759" s="172"/>
      <c r="C4759" s="172"/>
      <c r="D4759" s="171"/>
      <c r="E4759" s="171"/>
    </row>
    <row r="4760" spans="1:5" x14ac:dyDescent="0.25">
      <c r="A4760" s="172"/>
      <c r="B4760" s="172"/>
      <c r="C4760" s="172"/>
      <c r="D4760" s="171"/>
      <c r="E4760" s="171"/>
    </row>
    <row r="4761" spans="1:5" x14ac:dyDescent="0.25">
      <c r="A4761" s="172"/>
      <c r="B4761" s="172"/>
      <c r="C4761" s="172"/>
      <c r="D4761" s="171"/>
      <c r="E4761" s="171"/>
    </row>
    <row r="4762" spans="1:5" x14ac:dyDescent="0.25">
      <c r="A4762" s="172"/>
      <c r="B4762" s="172"/>
      <c r="C4762" s="172"/>
      <c r="D4762" s="171"/>
      <c r="E4762" s="171"/>
    </row>
    <row r="4763" spans="1:5" x14ac:dyDescent="0.25">
      <c r="A4763" s="172"/>
      <c r="B4763" s="172"/>
      <c r="C4763" s="172"/>
      <c r="D4763" s="171"/>
      <c r="E4763" s="171"/>
    </row>
    <row r="4764" spans="1:5" x14ac:dyDescent="0.25">
      <c r="A4764" s="172"/>
      <c r="B4764" s="172"/>
      <c r="C4764" s="172"/>
      <c r="D4764" s="171"/>
      <c r="E4764" s="171"/>
    </row>
    <row r="4765" spans="1:5" x14ac:dyDescent="0.25">
      <c r="A4765" s="172"/>
      <c r="B4765" s="172"/>
      <c r="C4765" s="172"/>
      <c r="D4765" s="171"/>
      <c r="E4765" s="171"/>
    </row>
    <row r="4766" spans="1:5" x14ac:dyDescent="0.25">
      <c r="A4766" s="172"/>
      <c r="B4766" s="172"/>
      <c r="C4766" s="172"/>
      <c r="D4766" s="171"/>
      <c r="E4766" s="171"/>
    </row>
    <row r="4767" spans="1:5" x14ac:dyDescent="0.25">
      <c r="A4767" s="172"/>
      <c r="B4767" s="172"/>
      <c r="C4767" s="172"/>
      <c r="D4767" s="171"/>
      <c r="E4767" s="171"/>
    </row>
    <row r="4768" spans="1:5" x14ac:dyDescent="0.25">
      <c r="A4768" s="172"/>
      <c r="B4768" s="172"/>
      <c r="C4768" s="172"/>
      <c r="D4768" s="171"/>
      <c r="E4768" s="171"/>
    </row>
    <row r="4769" spans="1:5" x14ac:dyDescent="0.25">
      <c r="A4769" s="172"/>
      <c r="B4769" s="172"/>
      <c r="C4769" s="172"/>
      <c r="D4769" s="171"/>
      <c r="E4769" s="171"/>
    </row>
    <row r="4770" spans="1:5" x14ac:dyDescent="0.25">
      <c r="A4770" s="172"/>
      <c r="B4770" s="172"/>
      <c r="C4770" s="172"/>
      <c r="D4770" s="171"/>
      <c r="E4770" s="171"/>
    </row>
    <row r="4771" spans="1:5" x14ac:dyDescent="0.25">
      <c r="A4771" s="172"/>
      <c r="B4771" s="172"/>
      <c r="C4771" s="172"/>
      <c r="D4771" s="171"/>
      <c r="E4771" s="171"/>
    </row>
    <row r="4772" spans="1:5" x14ac:dyDescent="0.25">
      <c r="A4772" s="172"/>
      <c r="B4772" s="172"/>
      <c r="C4772" s="172"/>
      <c r="D4772" s="171"/>
      <c r="E4772" s="171"/>
    </row>
    <row r="4773" spans="1:5" x14ac:dyDescent="0.25">
      <c r="A4773" s="172"/>
      <c r="B4773" s="172"/>
      <c r="C4773" s="172"/>
      <c r="D4773" s="171"/>
      <c r="E4773" s="171"/>
    </row>
    <row r="4774" spans="1:5" x14ac:dyDescent="0.25">
      <c r="A4774" s="172"/>
      <c r="B4774" s="172"/>
      <c r="C4774" s="172"/>
      <c r="D4774" s="171"/>
      <c r="E4774" s="171"/>
    </row>
    <row r="4775" spans="1:5" x14ac:dyDescent="0.25">
      <c r="A4775" s="172"/>
      <c r="B4775" s="172"/>
      <c r="C4775" s="172"/>
      <c r="D4775" s="171"/>
      <c r="E4775" s="171"/>
    </row>
    <row r="4776" spans="1:5" x14ac:dyDescent="0.25">
      <c r="A4776" s="172"/>
      <c r="B4776" s="172"/>
      <c r="C4776" s="172"/>
      <c r="D4776" s="171"/>
      <c r="E4776" s="171"/>
    </row>
    <row r="4777" spans="1:5" x14ac:dyDescent="0.25">
      <c r="A4777" s="172"/>
      <c r="B4777" s="172"/>
      <c r="C4777" s="172"/>
      <c r="D4777" s="171"/>
      <c r="E4777" s="171"/>
    </row>
    <row r="4778" spans="1:5" x14ac:dyDescent="0.25">
      <c r="A4778" s="172"/>
      <c r="B4778" s="172"/>
      <c r="C4778" s="172"/>
      <c r="D4778" s="171"/>
      <c r="E4778" s="171"/>
    </row>
    <row r="4779" spans="1:5" x14ac:dyDescent="0.25">
      <c r="A4779" s="172"/>
      <c r="B4779" s="172"/>
      <c r="C4779" s="172"/>
      <c r="D4779" s="171"/>
      <c r="E4779" s="171"/>
    </row>
    <row r="4780" spans="1:5" x14ac:dyDescent="0.25">
      <c r="A4780" s="172"/>
      <c r="B4780" s="172"/>
      <c r="C4780" s="172"/>
      <c r="D4780" s="171"/>
      <c r="E4780" s="171"/>
    </row>
    <row r="4781" spans="1:5" x14ac:dyDescent="0.25">
      <c r="A4781" s="172"/>
      <c r="B4781" s="172"/>
      <c r="C4781" s="172"/>
      <c r="D4781" s="171"/>
      <c r="E4781" s="171"/>
    </row>
    <row r="4782" spans="1:5" x14ac:dyDescent="0.25">
      <c r="A4782" s="172"/>
      <c r="B4782" s="172"/>
      <c r="C4782" s="172"/>
      <c r="D4782" s="171"/>
      <c r="E4782" s="171"/>
    </row>
    <row r="4783" spans="1:5" x14ac:dyDescent="0.25">
      <c r="A4783" s="172"/>
      <c r="B4783" s="172"/>
      <c r="C4783" s="172"/>
      <c r="D4783" s="171"/>
      <c r="E4783" s="171"/>
    </row>
    <row r="4784" spans="1:5" x14ac:dyDescent="0.25">
      <c r="A4784" s="172"/>
      <c r="B4784" s="172"/>
      <c r="C4784" s="172"/>
      <c r="D4784" s="171"/>
      <c r="E4784" s="171"/>
    </row>
    <row r="4785" spans="1:5" x14ac:dyDescent="0.25">
      <c r="A4785" s="172"/>
      <c r="B4785" s="172"/>
      <c r="C4785" s="172"/>
      <c r="D4785" s="171"/>
      <c r="E4785" s="171"/>
    </row>
    <row r="4786" spans="1:5" x14ac:dyDescent="0.25">
      <c r="A4786" s="172"/>
      <c r="B4786" s="172"/>
      <c r="C4786" s="172"/>
      <c r="D4786" s="171"/>
      <c r="E4786" s="171"/>
    </row>
    <row r="4787" spans="1:5" x14ac:dyDescent="0.25">
      <c r="A4787" s="172"/>
      <c r="B4787" s="172"/>
      <c r="C4787" s="172"/>
      <c r="D4787" s="171"/>
      <c r="E4787" s="171"/>
    </row>
    <row r="4788" spans="1:5" x14ac:dyDescent="0.25">
      <c r="A4788" s="172"/>
      <c r="B4788" s="172"/>
      <c r="C4788" s="172"/>
      <c r="D4788" s="171"/>
      <c r="E4788" s="171"/>
    </row>
    <row r="4789" spans="1:5" x14ac:dyDescent="0.25">
      <c r="A4789" s="172"/>
      <c r="B4789" s="172"/>
      <c r="C4789" s="172"/>
      <c r="D4789" s="171"/>
      <c r="E4789" s="171"/>
    </row>
    <row r="4790" spans="1:5" x14ac:dyDescent="0.25">
      <c r="A4790" s="172"/>
      <c r="B4790" s="172"/>
      <c r="C4790" s="172"/>
      <c r="D4790" s="171"/>
      <c r="E4790" s="171"/>
    </row>
    <row r="4791" spans="1:5" x14ac:dyDescent="0.25">
      <c r="A4791" s="172"/>
      <c r="B4791" s="172"/>
      <c r="C4791" s="172"/>
      <c r="D4791" s="171"/>
      <c r="E4791" s="171"/>
    </row>
    <row r="4792" spans="1:5" x14ac:dyDescent="0.25">
      <c r="A4792" s="172"/>
      <c r="B4792" s="172"/>
      <c r="C4792" s="172"/>
      <c r="D4792" s="171"/>
      <c r="E4792" s="171"/>
    </row>
    <row r="4793" spans="1:5" x14ac:dyDescent="0.25">
      <c r="A4793" s="172"/>
      <c r="B4793" s="172"/>
      <c r="C4793" s="172"/>
      <c r="D4793" s="171"/>
      <c r="E4793" s="171"/>
    </row>
    <row r="4794" spans="1:5" x14ac:dyDescent="0.25">
      <c r="A4794" s="172"/>
      <c r="B4794" s="172"/>
      <c r="C4794" s="172"/>
      <c r="D4794" s="171"/>
      <c r="E4794" s="171"/>
    </row>
    <row r="4795" spans="1:5" x14ac:dyDescent="0.25">
      <c r="A4795" s="172"/>
      <c r="B4795" s="172"/>
      <c r="C4795" s="172"/>
      <c r="D4795" s="171"/>
      <c r="E4795" s="171"/>
    </row>
    <row r="4796" spans="1:5" x14ac:dyDescent="0.25">
      <c r="A4796" s="172"/>
      <c r="B4796" s="172"/>
      <c r="C4796" s="172"/>
      <c r="D4796" s="171"/>
      <c r="E4796" s="171"/>
    </row>
    <row r="4797" spans="1:5" x14ac:dyDescent="0.25">
      <c r="A4797" s="172"/>
      <c r="B4797" s="172"/>
      <c r="C4797" s="172"/>
      <c r="D4797" s="171"/>
      <c r="E4797" s="171"/>
    </row>
    <row r="4798" spans="1:5" x14ac:dyDescent="0.25">
      <c r="A4798" s="172"/>
      <c r="B4798" s="172"/>
      <c r="C4798" s="172"/>
      <c r="D4798" s="171"/>
      <c r="E4798" s="171"/>
    </row>
    <row r="4799" spans="1:5" x14ac:dyDescent="0.25">
      <c r="A4799" s="172"/>
      <c r="B4799" s="172"/>
      <c r="C4799" s="172"/>
      <c r="D4799" s="171"/>
      <c r="E4799" s="171"/>
    </row>
    <row r="4800" spans="1:5" x14ac:dyDescent="0.25">
      <c r="A4800" s="172"/>
      <c r="B4800" s="172"/>
      <c r="C4800" s="172"/>
      <c r="D4800" s="171"/>
      <c r="E4800" s="171"/>
    </row>
    <row r="4801" spans="1:5" x14ac:dyDescent="0.25">
      <c r="A4801" s="172"/>
      <c r="B4801" s="172"/>
      <c r="C4801" s="172"/>
      <c r="D4801" s="171"/>
      <c r="E4801" s="171"/>
    </row>
    <row r="4802" spans="1:5" x14ac:dyDescent="0.25">
      <c r="A4802" s="172"/>
      <c r="B4802" s="172"/>
      <c r="C4802" s="172"/>
      <c r="D4802" s="171"/>
      <c r="E4802" s="171"/>
    </row>
    <row r="4803" spans="1:5" x14ac:dyDescent="0.25">
      <c r="A4803" s="172"/>
      <c r="B4803" s="172"/>
      <c r="C4803" s="172"/>
      <c r="D4803" s="171"/>
      <c r="E4803" s="171"/>
    </row>
    <row r="4804" spans="1:5" x14ac:dyDescent="0.25">
      <c r="A4804" s="172"/>
      <c r="B4804" s="172"/>
      <c r="C4804" s="172"/>
      <c r="D4804" s="171"/>
      <c r="E4804" s="171"/>
    </row>
    <row r="4805" spans="1:5" x14ac:dyDescent="0.25">
      <c r="A4805" s="172"/>
      <c r="B4805" s="172"/>
      <c r="C4805" s="172"/>
      <c r="D4805" s="171"/>
      <c r="E4805" s="171"/>
    </row>
    <row r="4806" spans="1:5" x14ac:dyDescent="0.25">
      <c r="A4806" s="172"/>
      <c r="B4806" s="172"/>
      <c r="C4806" s="172"/>
      <c r="D4806" s="171"/>
      <c r="E4806" s="171"/>
    </row>
    <row r="4807" spans="1:5" x14ac:dyDescent="0.25">
      <c r="A4807" s="172"/>
      <c r="B4807" s="172"/>
      <c r="C4807" s="172"/>
      <c r="D4807" s="171"/>
      <c r="E4807" s="171"/>
    </row>
    <row r="4808" spans="1:5" x14ac:dyDescent="0.25">
      <c r="A4808" s="172"/>
      <c r="B4808" s="172"/>
      <c r="C4808" s="172"/>
      <c r="D4808" s="171"/>
      <c r="E4808" s="171"/>
    </row>
    <row r="4809" spans="1:5" x14ac:dyDescent="0.25">
      <c r="A4809" s="172"/>
      <c r="B4809" s="172"/>
      <c r="C4809" s="172"/>
      <c r="D4809" s="171"/>
      <c r="E4809" s="171"/>
    </row>
    <row r="4810" spans="1:5" x14ac:dyDescent="0.25">
      <c r="A4810" s="172"/>
      <c r="B4810" s="172"/>
      <c r="C4810" s="172"/>
      <c r="D4810" s="171"/>
      <c r="E4810" s="171"/>
    </row>
    <row r="4811" spans="1:5" x14ac:dyDescent="0.25">
      <c r="A4811" s="172"/>
      <c r="B4811" s="172"/>
      <c r="C4811" s="172"/>
      <c r="D4811" s="171"/>
      <c r="E4811" s="171"/>
    </row>
    <row r="4812" spans="1:5" x14ac:dyDescent="0.25">
      <c r="A4812" s="172"/>
      <c r="B4812" s="172"/>
      <c r="C4812" s="172"/>
      <c r="D4812" s="171"/>
      <c r="E4812" s="171"/>
    </row>
    <row r="4813" spans="1:5" x14ac:dyDescent="0.25">
      <c r="A4813" s="172"/>
      <c r="B4813" s="172"/>
      <c r="C4813" s="172"/>
      <c r="D4813" s="171"/>
      <c r="E4813" s="171"/>
    </row>
    <row r="4814" spans="1:5" x14ac:dyDescent="0.25">
      <c r="A4814" s="172"/>
      <c r="B4814" s="172"/>
      <c r="C4814" s="172"/>
      <c r="D4814" s="171"/>
      <c r="E4814" s="171"/>
    </row>
    <row r="4815" spans="1:5" x14ac:dyDescent="0.25">
      <c r="A4815" s="172"/>
      <c r="B4815" s="172"/>
      <c r="C4815" s="172"/>
      <c r="D4815" s="171"/>
      <c r="E4815" s="171"/>
    </row>
    <row r="4816" spans="1:5" x14ac:dyDescent="0.25">
      <c r="A4816" s="172"/>
      <c r="B4816" s="172"/>
      <c r="C4816" s="172"/>
      <c r="D4816" s="171"/>
      <c r="E4816" s="171"/>
    </row>
    <row r="4817" spans="1:5" x14ac:dyDescent="0.25">
      <c r="A4817" s="172"/>
      <c r="B4817" s="172"/>
      <c r="C4817" s="172"/>
      <c r="D4817" s="171"/>
      <c r="E4817" s="171"/>
    </row>
    <row r="4818" spans="1:5" x14ac:dyDescent="0.25">
      <c r="A4818" s="172"/>
      <c r="B4818" s="172"/>
      <c r="C4818" s="172"/>
      <c r="D4818" s="171"/>
      <c r="E4818" s="171"/>
    </row>
    <row r="4819" spans="1:5" x14ac:dyDescent="0.25">
      <c r="A4819" s="172"/>
      <c r="B4819" s="172"/>
      <c r="C4819" s="172"/>
      <c r="D4819" s="171"/>
      <c r="E4819" s="171"/>
    </row>
    <row r="4820" spans="1:5" x14ac:dyDescent="0.25">
      <c r="A4820" s="172"/>
      <c r="B4820" s="172"/>
      <c r="C4820" s="172"/>
      <c r="D4820" s="171"/>
      <c r="E4820" s="171"/>
    </row>
    <row r="4821" spans="1:5" x14ac:dyDescent="0.25">
      <c r="A4821" s="172"/>
      <c r="B4821" s="172"/>
      <c r="C4821" s="172"/>
      <c r="D4821" s="171"/>
      <c r="E4821" s="171"/>
    </row>
    <row r="4822" spans="1:5" x14ac:dyDescent="0.25">
      <c r="A4822" s="172"/>
      <c r="B4822" s="172"/>
      <c r="C4822" s="172"/>
      <c r="D4822" s="171"/>
      <c r="E4822" s="171"/>
    </row>
    <row r="4823" spans="1:5" x14ac:dyDescent="0.25">
      <c r="A4823" s="172"/>
      <c r="B4823" s="172"/>
      <c r="C4823" s="172"/>
      <c r="D4823" s="171"/>
      <c r="E4823" s="171"/>
    </row>
    <row r="4824" spans="1:5" x14ac:dyDescent="0.25">
      <c r="A4824" s="172"/>
      <c r="B4824" s="172"/>
      <c r="C4824" s="172"/>
      <c r="D4824" s="171"/>
      <c r="E4824" s="171"/>
    </row>
    <row r="4825" spans="1:5" x14ac:dyDescent="0.25">
      <c r="A4825" s="172"/>
      <c r="B4825" s="172"/>
      <c r="C4825" s="172"/>
      <c r="D4825" s="171"/>
      <c r="E4825" s="171"/>
    </row>
    <row r="4826" spans="1:5" x14ac:dyDescent="0.25">
      <c r="A4826" s="172"/>
      <c r="B4826" s="172"/>
      <c r="C4826" s="172"/>
      <c r="D4826" s="171"/>
      <c r="E4826" s="171"/>
    </row>
    <row r="4827" spans="1:5" x14ac:dyDescent="0.25">
      <c r="A4827" s="172"/>
      <c r="B4827" s="172"/>
      <c r="C4827" s="172"/>
      <c r="D4827" s="171"/>
      <c r="E4827" s="171"/>
    </row>
    <row r="4828" spans="1:5" x14ac:dyDescent="0.25">
      <c r="A4828" s="172"/>
      <c r="B4828" s="172"/>
      <c r="C4828" s="172"/>
      <c r="D4828" s="171"/>
      <c r="E4828" s="171"/>
    </row>
    <row r="4829" spans="1:5" x14ac:dyDescent="0.25">
      <c r="A4829" s="172"/>
      <c r="B4829" s="172"/>
      <c r="C4829" s="172"/>
      <c r="D4829" s="171"/>
      <c r="E4829" s="171"/>
    </row>
    <row r="4830" spans="1:5" x14ac:dyDescent="0.25">
      <c r="A4830" s="172"/>
      <c r="B4830" s="172"/>
      <c r="C4830" s="172"/>
      <c r="D4830" s="171"/>
      <c r="E4830" s="171"/>
    </row>
    <row r="4831" spans="1:5" x14ac:dyDescent="0.25">
      <c r="A4831" s="172"/>
      <c r="B4831" s="172"/>
      <c r="C4831" s="172"/>
      <c r="D4831" s="171"/>
      <c r="E4831" s="171"/>
    </row>
    <row r="4832" spans="1:5" x14ac:dyDescent="0.25">
      <c r="A4832" s="172"/>
      <c r="B4832" s="172"/>
      <c r="C4832" s="172"/>
      <c r="D4832" s="171"/>
      <c r="E4832" s="171"/>
    </row>
    <row r="4833" spans="1:5" x14ac:dyDescent="0.25">
      <c r="A4833" s="172"/>
      <c r="B4833" s="172"/>
      <c r="C4833" s="172"/>
      <c r="D4833" s="171"/>
      <c r="E4833" s="171"/>
    </row>
    <row r="4834" spans="1:5" x14ac:dyDescent="0.25">
      <c r="A4834" s="172"/>
      <c r="B4834" s="172"/>
      <c r="C4834" s="172"/>
      <c r="D4834" s="171"/>
      <c r="E4834" s="171"/>
    </row>
    <row r="4835" spans="1:5" x14ac:dyDescent="0.25">
      <c r="A4835" s="172"/>
      <c r="B4835" s="172"/>
      <c r="C4835" s="172"/>
      <c r="D4835" s="171"/>
      <c r="E4835" s="171"/>
    </row>
    <row r="4836" spans="1:5" x14ac:dyDescent="0.25">
      <c r="A4836" s="172"/>
      <c r="B4836" s="172"/>
      <c r="C4836" s="172"/>
      <c r="D4836" s="171"/>
      <c r="E4836" s="171"/>
    </row>
    <row r="4837" spans="1:5" x14ac:dyDescent="0.25">
      <c r="A4837" s="172"/>
      <c r="B4837" s="172"/>
      <c r="C4837" s="172"/>
      <c r="D4837" s="171"/>
      <c r="E4837" s="171"/>
    </row>
    <row r="4838" spans="1:5" x14ac:dyDescent="0.25">
      <c r="A4838" s="172"/>
      <c r="B4838" s="172"/>
      <c r="C4838" s="172"/>
      <c r="D4838" s="171"/>
      <c r="E4838" s="171"/>
    </row>
    <row r="4839" spans="1:5" x14ac:dyDescent="0.25">
      <c r="A4839" s="172"/>
      <c r="B4839" s="172"/>
      <c r="C4839" s="172"/>
      <c r="D4839" s="171"/>
      <c r="E4839" s="171"/>
    </row>
    <row r="4840" spans="1:5" x14ac:dyDescent="0.25">
      <c r="A4840" s="172"/>
      <c r="B4840" s="172"/>
      <c r="C4840" s="172"/>
      <c r="D4840" s="171"/>
      <c r="E4840" s="171"/>
    </row>
    <row r="4841" spans="1:5" x14ac:dyDescent="0.25">
      <c r="A4841" s="172"/>
      <c r="B4841" s="172"/>
      <c r="C4841" s="172"/>
      <c r="D4841" s="171"/>
      <c r="E4841" s="171"/>
    </row>
    <row r="4842" spans="1:5" x14ac:dyDescent="0.25">
      <c r="A4842" s="172"/>
      <c r="B4842" s="172"/>
      <c r="C4842" s="172"/>
      <c r="D4842" s="171"/>
      <c r="E4842" s="171"/>
    </row>
    <row r="4843" spans="1:5" x14ac:dyDescent="0.25">
      <c r="A4843" s="172"/>
      <c r="B4843" s="172"/>
      <c r="C4843" s="172"/>
      <c r="D4843" s="171"/>
      <c r="E4843" s="171"/>
    </row>
    <row r="4844" spans="1:5" x14ac:dyDescent="0.25">
      <c r="A4844" s="172"/>
      <c r="B4844" s="172"/>
      <c r="C4844" s="172"/>
      <c r="D4844" s="171"/>
      <c r="E4844" s="171"/>
    </row>
    <row r="4845" spans="1:5" x14ac:dyDescent="0.25">
      <c r="A4845" s="172"/>
      <c r="B4845" s="172"/>
      <c r="C4845" s="172"/>
      <c r="D4845" s="171"/>
      <c r="E4845" s="171"/>
    </row>
    <row r="4846" spans="1:5" x14ac:dyDescent="0.25">
      <c r="A4846" s="172"/>
      <c r="B4846" s="172"/>
      <c r="C4846" s="172"/>
      <c r="D4846" s="171"/>
      <c r="E4846" s="171"/>
    </row>
    <row r="4847" spans="1:5" x14ac:dyDescent="0.25">
      <c r="A4847" s="172"/>
      <c r="B4847" s="172"/>
      <c r="C4847" s="172"/>
      <c r="D4847" s="171"/>
      <c r="E4847" s="171"/>
    </row>
    <row r="4848" spans="1:5" x14ac:dyDescent="0.25">
      <c r="A4848" s="172"/>
      <c r="B4848" s="172"/>
      <c r="C4848" s="172"/>
      <c r="D4848" s="171"/>
      <c r="E4848" s="171"/>
    </row>
    <row r="4849" spans="1:5" x14ac:dyDescent="0.25">
      <c r="A4849" s="172"/>
      <c r="B4849" s="172"/>
      <c r="C4849" s="172"/>
      <c r="D4849" s="171"/>
      <c r="E4849" s="171"/>
    </row>
    <row r="4850" spans="1:5" x14ac:dyDescent="0.25">
      <c r="A4850" s="172"/>
      <c r="B4850" s="172"/>
      <c r="C4850" s="172"/>
      <c r="D4850" s="171"/>
      <c r="E4850" s="171"/>
    </row>
    <row r="4851" spans="1:5" x14ac:dyDescent="0.25">
      <c r="A4851" s="172"/>
      <c r="B4851" s="172"/>
      <c r="C4851" s="172"/>
      <c r="D4851" s="171"/>
      <c r="E4851" s="171"/>
    </row>
    <row r="4852" spans="1:5" x14ac:dyDescent="0.25">
      <c r="A4852" s="172"/>
      <c r="B4852" s="172"/>
      <c r="C4852" s="172"/>
      <c r="D4852" s="171"/>
      <c r="E4852" s="171"/>
    </row>
    <row r="4853" spans="1:5" x14ac:dyDescent="0.25">
      <c r="A4853" s="172"/>
      <c r="B4853" s="172"/>
      <c r="C4853" s="172"/>
      <c r="D4853" s="171"/>
      <c r="E4853" s="171"/>
    </row>
    <row r="4854" spans="1:5" x14ac:dyDescent="0.25">
      <c r="A4854" s="172"/>
      <c r="B4854" s="172"/>
      <c r="C4854" s="172"/>
      <c r="D4854" s="171"/>
      <c r="E4854" s="171"/>
    </row>
    <row r="4855" spans="1:5" x14ac:dyDescent="0.25">
      <c r="A4855" s="172"/>
      <c r="B4855" s="172"/>
      <c r="C4855" s="172"/>
      <c r="D4855" s="171"/>
      <c r="E4855" s="171"/>
    </row>
    <row r="4856" spans="1:5" x14ac:dyDescent="0.25">
      <c r="A4856" s="172"/>
      <c r="B4856" s="172"/>
      <c r="C4856" s="172"/>
      <c r="D4856" s="171"/>
      <c r="E4856" s="171"/>
    </row>
    <row r="4857" spans="1:5" x14ac:dyDescent="0.25">
      <c r="A4857" s="172"/>
      <c r="B4857" s="172"/>
      <c r="C4857" s="172"/>
      <c r="D4857" s="171"/>
      <c r="E4857" s="171"/>
    </row>
    <row r="4858" spans="1:5" x14ac:dyDescent="0.25">
      <c r="A4858" s="172"/>
      <c r="B4858" s="172"/>
      <c r="C4858" s="172"/>
      <c r="D4858" s="171"/>
      <c r="E4858" s="171"/>
    </row>
    <row r="4859" spans="1:5" x14ac:dyDescent="0.25">
      <c r="A4859" s="172"/>
      <c r="B4859" s="172"/>
      <c r="C4859" s="172"/>
      <c r="D4859" s="171"/>
      <c r="E4859" s="171"/>
    </row>
    <row r="4860" spans="1:5" x14ac:dyDescent="0.25">
      <c r="A4860" s="172"/>
      <c r="B4860" s="172"/>
      <c r="C4860" s="172"/>
      <c r="D4860" s="171"/>
      <c r="E4860" s="171"/>
    </row>
    <row r="4861" spans="1:5" x14ac:dyDescent="0.25">
      <c r="A4861" s="172"/>
      <c r="B4861" s="172"/>
      <c r="C4861" s="172"/>
      <c r="D4861" s="171"/>
      <c r="E4861" s="171"/>
    </row>
    <row r="4862" spans="1:5" x14ac:dyDescent="0.25">
      <c r="A4862" s="172"/>
      <c r="B4862" s="172"/>
      <c r="C4862" s="172"/>
      <c r="D4862" s="171"/>
      <c r="E4862" s="171"/>
    </row>
    <row r="4863" spans="1:5" x14ac:dyDescent="0.25">
      <c r="A4863" s="172"/>
      <c r="B4863" s="172"/>
      <c r="C4863" s="172"/>
      <c r="D4863" s="171"/>
      <c r="E4863" s="171"/>
    </row>
    <row r="4864" spans="1:5" x14ac:dyDescent="0.25">
      <c r="A4864" s="172"/>
      <c r="B4864" s="172"/>
      <c r="C4864" s="172"/>
      <c r="D4864" s="171"/>
      <c r="E4864" s="171"/>
    </row>
    <row r="4865" spans="1:5" x14ac:dyDescent="0.25">
      <c r="A4865" s="172"/>
      <c r="B4865" s="172"/>
      <c r="C4865" s="172"/>
      <c r="D4865" s="171"/>
      <c r="E4865" s="171"/>
    </row>
    <row r="4866" spans="1:5" x14ac:dyDescent="0.25">
      <c r="A4866" s="172"/>
      <c r="B4866" s="172"/>
      <c r="C4866" s="172"/>
      <c r="D4866" s="171"/>
      <c r="E4866" s="171"/>
    </row>
    <row r="4867" spans="1:5" x14ac:dyDescent="0.25">
      <c r="A4867" s="172"/>
      <c r="B4867" s="172"/>
      <c r="C4867" s="172"/>
      <c r="D4867" s="171"/>
      <c r="E4867" s="171"/>
    </row>
    <row r="4868" spans="1:5" x14ac:dyDescent="0.25">
      <c r="A4868" s="172"/>
      <c r="B4868" s="172"/>
      <c r="C4868" s="172"/>
      <c r="D4868" s="171"/>
      <c r="E4868" s="171"/>
    </row>
    <row r="4869" spans="1:5" x14ac:dyDescent="0.25">
      <c r="A4869" s="172"/>
      <c r="B4869" s="172"/>
      <c r="C4869" s="172"/>
      <c r="D4869" s="171"/>
      <c r="E4869" s="171"/>
    </row>
    <row r="4870" spans="1:5" x14ac:dyDescent="0.25">
      <c r="A4870" s="172"/>
      <c r="B4870" s="172"/>
      <c r="C4870" s="172"/>
      <c r="D4870" s="171"/>
      <c r="E4870" s="171"/>
    </row>
    <row r="4871" spans="1:5" x14ac:dyDescent="0.25">
      <c r="A4871" s="172"/>
      <c r="B4871" s="172"/>
      <c r="C4871" s="172"/>
      <c r="D4871" s="171"/>
      <c r="E4871" s="171"/>
    </row>
    <row r="4872" spans="1:5" x14ac:dyDescent="0.25">
      <c r="A4872" s="172"/>
      <c r="B4872" s="172"/>
      <c r="C4872" s="172"/>
      <c r="D4872" s="171"/>
      <c r="E4872" s="171"/>
    </row>
    <row r="4873" spans="1:5" x14ac:dyDescent="0.25">
      <c r="A4873" s="172"/>
      <c r="B4873" s="172"/>
      <c r="C4873" s="172"/>
      <c r="D4873" s="171"/>
      <c r="E4873" s="171"/>
    </row>
    <row r="4874" spans="1:5" x14ac:dyDescent="0.25">
      <c r="A4874" s="172"/>
      <c r="B4874" s="172"/>
      <c r="C4874" s="172"/>
      <c r="D4874" s="171"/>
      <c r="E4874" s="171"/>
    </row>
    <row r="4875" spans="1:5" x14ac:dyDescent="0.25">
      <c r="A4875" s="172"/>
      <c r="B4875" s="172"/>
      <c r="C4875" s="172"/>
      <c r="D4875" s="171"/>
      <c r="E4875" s="171"/>
    </row>
    <row r="4876" spans="1:5" x14ac:dyDescent="0.25">
      <c r="A4876" s="172"/>
      <c r="B4876" s="172"/>
      <c r="C4876" s="172"/>
      <c r="D4876" s="171"/>
      <c r="E4876" s="171"/>
    </row>
    <row r="4877" spans="1:5" x14ac:dyDescent="0.25">
      <c r="A4877" s="172"/>
      <c r="B4877" s="172"/>
      <c r="C4877" s="172"/>
      <c r="D4877" s="171"/>
      <c r="E4877" s="171"/>
    </row>
    <row r="4878" spans="1:5" x14ac:dyDescent="0.25">
      <c r="A4878" s="172"/>
      <c r="B4878" s="172"/>
      <c r="C4878" s="172"/>
      <c r="D4878" s="171"/>
      <c r="E4878" s="171"/>
    </row>
    <row r="4879" spans="1:5" x14ac:dyDescent="0.25">
      <c r="A4879" s="172"/>
      <c r="B4879" s="172"/>
      <c r="C4879" s="172"/>
      <c r="D4879" s="171"/>
      <c r="E4879" s="171"/>
    </row>
    <row r="4880" spans="1:5" x14ac:dyDescent="0.25">
      <c r="A4880" s="172"/>
      <c r="B4880" s="172"/>
      <c r="C4880" s="172"/>
      <c r="D4880" s="171"/>
      <c r="E4880" s="171"/>
    </row>
    <row r="4881" spans="1:5" x14ac:dyDescent="0.25">
      <c r="A4881" s="172"/>
      <c r="B4881" s="172"/>
      <c r="C4881" s="172"/>
      <c r="D4881" s="171"/>
      <c r="E4881" s="171"/>
    </row>
    <row r="4882" spans="1:5" x14ac:dyDescent="0.25">
      <c r="A4882" s="172"/>
      <c r="B4882" s="172"/>
      <c r="C4882" s="172"/>
      <c r="D4882" s="171"/>
      <c r="E4882" s="171"/>
    </row>
    <row r="4883" spans="1:5" x14ac:dyDescent="0.25">
      <c r="A4883" s="172"/>
      <c r="B4883" s="172"/>
      <c r="C4883" s="172"/>
      <c r="D4883" s="171"/>
      <c r="E4883" s="171"/>
    </row>
    <row r="4884" spans="1:5" x14ac:dyDescent="0.25">
      <c r="A4884" s="172"/>
      <c r="B4884" s="172"/>
      <c r="C4884" s="172"/>
      <c r="D4884" s="171"/>
      <c r="E4884" s="171"/>
    </row>
    <row r="4885" spans="1:5" x14ac:dyDescent="0.25">
      <c r="A4885" s="172"/>
      <c r="B4885" s="172"/>
      <c r="C4885" s="172"/>
      <c r="D4885" s="171"/>
      <c r="E4885" s="171"/>
    </row>
    <row r="4886" spans="1:5" x14ac:dyDescent="0.25">
      <c r="A4886" s="172"/>
      <c r="B4886" s="172"/>
      <c r="C4886" s="172"/>
      <c r="D4886" s="171"/>
      <c r="E4886" s="171"/>
    </row>
    <row r="4887" spans="1:5" x14ac:dyDescent="0.25">
      <c r="A4887" s="172"/>
      <c r="B4887" s="172"/>
      <c r="C4887" s="172"/>
      <c r="D4887" s="171"/>
      <c r="E4887" s="171"/>
    </row>
    <row r="4888" spans="1:5" x14ac:dyDescent="0.25">
      <c r="A4888" s="172"/>
      <c r="B4888" s="172"/>
      <c r="C4888" s="172"/>
      <c r="D4888" s="171"/>
      <c r="E4888" s="171"/>
    </row>
    <row r="4889" spans="1:5" x14ac:dyDescent="0.25">
      <c r="A4889" s="172"/>
      <c r="B4889" s="172"/>
      <c r="C4889" s="172"/>
      <c r="D4889" s="171"/>
      <c r="E4889" s="171"/>
    </row>
    <row r="4890" spans="1:5" x14ac:dyDescent="0.25">
      <c r="A4890" s="172"/>
      <c r="B4890" s="172"/>
      <c r="C4890" s="172"/>
      <c r="D4890" s="171"/>
      <c r="E4890" s="171"/>
    </row>
    <row r="4891" spans="1:5" x14ac:dyDescent="0.25">
      <c r="A4891" s="172"/>
      <c r="B4891" s="172"/>
      <c r="C4891" s="172"/>
      <c r="D4891" s="171"/>
      <c r="E4891" s="171"/>
    </row>
    <row r="4892" spans="1:5" x14ac:dyDescent="0.25">
      <c r="A4892" s="172"/>
      <c r="B4892" s="172"/>
      <c r="C4892" s="172"/>
      <c r="D4892" s="171"/>
      <c r="E4892" s="171"/>
    </row>
    <row r="4893" spans="1:5" x14ac:dyDescent="0.25">
      <c r="A4893" s="172"/>
      <c r="B4893" s="172"/>
      <c r="C4893" s="172"/>
      <c r="D4893" s="171"/>
      <c r="E4893" s="171"/>
    </row>
    <row r="4894" spans="1:5" x14ac:dyDescent="0.25">
      <c r="A4894" s="172"/>
      <c r="B4894" s="172"/>
      <c r="C4894" s="172"/>
      <c r="D4894" s="171"/>
      <c r="E4894" s="171"/>
    </row>
    <row r="4895" spans="1:5" x14ac:dyDescent="0.25">
      <c r="A4895" s="172"/>
      <c r="B4895" s="172"/>
      <c r="C4895" s="172"/>
      <c r="D4895" s="171"/>
      <c r="E4895" s="171"/>
    </row>
    <row r="4896" spans="1:5" x14ac:dyDescent="0.25">
      <c r="A4896" s="172"/>
      <c r="B4896" s="172"/>
      <c r="C4896" s="172"/>
      <c r="D4896" s="171"/>
      <c r="E4896" s="171"/>
    </row>
    <row r="4897" spans="1:5" x14ac:dyDescent="0.25">
      <c r="A4897" s="172"/>
      <c r="B4897" s="172"/>
      <c r="C4897" s="172"/>
      <c r="D4897" s="171"/>
      <c r="E4897" s="171"/>
    </row>
    <row r="4898" spans="1:5" x14ac:dyDescent="0.25">
      <c r="A4898" s="172"/>
      <c r="B4898" s="172"/>
      <c r="C4898" s="172"/>
      <c r="D4898" s="171"/>
      <c r="E4898" s="171"/>
    </row>
    <row r="4899" spans="1:5" x14ac:dyDescent="0.25">
      <c r="A4899" s="172"/>
      <c r="B4899" s="172"/>
      <c r="C4899" s="172"/>
      <c r="D4899" s="171"/>
      <c r="E4899" s="171"/>
    </row>
    <row r="4900" spans="1:5" x14ac:dyDescent="0.25">
      <c r="A4900" s="172"/>
      <c r="B4900" s="172"/>
      <c r="C4900" s="172"/>
      <c r="D4900" s="171"/>
      <c r="E4900" s="171"/>
    </row>
    <row r="4901" spans="1:5" x14ac:dyDescent="0.25">
      <c r="A4901" s="172"/>
      <c r="B4901" s="172"/>
      <c r="C4901" s="172"/>
      <c r="D4901" s="171"/>
      <c r="E4901" s="171"/>
    </row>
    <row r="4902" spans="1:5" x14ac:dyDescent="0.25">
      <c r="A4902" s="172"/>
      <c r="B4902" s="172"/>
      <c r="C4902" s="172"/>
      <c r="D4902" s="171"/>
      <c r="E4902" s="171"/>
    </row>
    <row r="4903" spans="1:5" x14ac:dyDescent="0.25">
      <c r="A4903" s="172"/>
      <c r="B4903" s="172"/>
      <c r="C4903" s="172"/>
      <c r="D4903" s="171"/>
      <c r="E4903" s="171"/>
    </row>
    <row r="4904" spans="1:5" x14ac:dyDescent="0.25">
      <c r="A4904" s="172"/>
      <c r="B4904" s="172"/>
      <c r="C4904" s="172"/>
      <c r="D4904" s="171"/>
      <c r="E4904" s="171"/>
    </row>
    <row r="4905" spans="1:5" x14ac:dyDescent="0.25">
      <c r="A4905" s="172"/>
      <c r="B4905" s="172"/>
      <c r="C4905" s="172"/>
      <c r="D4905" s="171"/>
      <c r="E4905" s="171"/>
    </row>
    <row r="4906" spans="1:5" x14ac:dyDescent="0.25">
      <c r="A4906" s="172"/>
      <c r="B4906" s="172"/>
      <c r="C4906" s="172"/>
      <c r="D4906" s="171"/>
      <c r="E4906" s="171"/>
    </row>
    <row r="4907" spans="1:5" x14ac:dyDescent="0.25">
      <c r="A4907" s="172"/>
      <c r="B4907" s="172"/>
      <c r="C4907" s="172"/>
      <c r="D4907" s="171"/>
      <c r="E4907" s="171"/>
    </row>
    <row r="4908" spans="1:5" x14ac:dyDescent="0.25">
      <c r="A4908" s="172"/>
      <c r="B4908" s="172"/>
      <c r="C4908" s="172"/>
      <c r="D4908" s="171"/>
      <c r="E4908" s="171"/>
    </row>
    <row r="4909" spans="1:5" x14ac:dyDescent="0.25">
      <c r="A4909" s="172"/>
      <c r="B4909" s="172"/>
      <c r="C4909" s="172"/>
      <c r="D4909" s="171"/>
      <c r="E4909" s="171"/>
    </row>
    <row r="4910" spans="1:5" x14ac:dyDescent="0.25">
      <c r="A4910" s="172"/>
      <c r="B4910" s="172"/>
      <c r="C4910" s="172"/>
      <c r="D4910" s="171"/>
      <c r="E4910" s="171"/>
    </row>
    <row r="4911" spans="1:5" x14ac:dyDescent="0.25">
      <c r="A4911" s="172"/>
      <c r="B4911" s="172"/>
      <c r="C4911" s="172"/>
      <c r="D4911" s="171"/>
      <c r="E4911" s="171"/>
    </row>
    <row r="4912" spans="1:5" x14ac:dyDescent="0.25">
      <c r="A4912" s="172"/>
      <c r="B4912" s="172"/>
      <c r="C4912" s="172"/>
      <c r="D4912" s="171"/>
      <c r="E4912" s="171"/>
    </row>
    <row r="4913" spans="1:5" x14ac:dyDescent="0.25">
      <c r="A4913" s="172"/>
      <c r="B4913" s="172"/>
      <c r="C4913" s="172"/>
      <c r="D4913" s="171"/>
      <c r="E4913" s="171"/>
    </row>
    <row r="4914" spans="1:5" x14ac:dyDescent="0.25">
      <c r="A4914" s="172"/>
      <c r="B4914" s="172"/>
      <c r="C4914" s="172"/>
      <c r="D4914" s="171"/>
      <c r="E4914" s="171"/>
    </row>
    <row r="4915" spans="1:5" x14ac:dyDescent="0.25">
      <c r="A4915" s="172"/>
      <c r="B4915" s="172"/>
      <c r="C4915" s="172"/>
      <c r="D4915" s="171"/>
      <c r="E4915" s="171"/>
    </row>
    <row r="4916" spans="1:5" x14ac:dyDescent="0.25">
      <c r="A4916" s="172"/>
      <c r="B4916" s="172"/>
      <c r="C4916" s="172"/>
      <c r="D4916" s="171"/>
      <c r="E4916" s="171"/>
    </row>
    <row r="4917" spans="1:5" x14ac:dyDescent="0.25">
      <c r="A4917" s="172"/>
      <c r="B4917" s="172"/>
      <c r="C4917" s="172"/>
      <c r="D4917" s="171"/>
      <c r="E4917" s="171"/>
    </row>
    <row r="4918" spans="1:5" x14ac:dyDescent="0.25">
      <c r="A4918" s="172"/>
      <c r="B4918" s="172"/>
      <c r="C4918" s="172"/>
      <c r="D4918" s="171"/>
      <c r="E4918" s="171"/>
    </row>
    <row r="4919" spans="1:5" x14ac:dyDescent="0.25">
      <c r="A4919" s="172"/>
      <c r="B4919" s="172"/>
      <c r="C4919" s="172"/>
      <c r="D4919" s="171"/>
      <c r="E4919" s="171"/>
    </row>
    <row r="4920" spans="1:5" x14ac:dyDescent="0.25">
      <c r="A4920" s="172"/>
      <c r="B4920" s="172"/>
      <c r="C4920" s="172"/>
      <c r="D4920" s="171"/>
      <c r="E4920" s="171"/>
    </row>
    <row r="4921" spans="1:5" x14ac:dyDescent="0.25">
      <c r="A4921" s="172"/>
      <c r="B4921" s="172"/>
      <c r="C4921" s="172"/>
      <c r="D4921" s="171"/>
      <c r="E4921" s="171"/>
    </row>
    <row r="4922" spans="1:5" x14ac:dyDescent="0.25">
      <c r="A4922" s="172"/>
      <c r="B4922" s="172"/>
      <c r="C4922" s="172"/>
      <c r="D4922" s="171"/>
      <c r="E4922" s="171"/>
    </row>
    <row r="4923" spans="1:5" x14ac:dyDescent="0.25">
      <c r="A4923" s="172"/>
      <c r="B4923" s="172"/>
      <c r="C4923" s="172"/>
      <c r="D4923" s="171"/>
      <c r="E4923" s="171"/>
    </row>
    <row r="4924" spans="1:5" x14ac:dyDescent="0.25">
      <c r="A4924" s="172"/>
      <c r="B4924" s="172"/>
      <c r="C4924" s="172"/>
      <c r="D4924" s="171"/>
      <c r="E4924" s="171"/>
    </row>
    <row r="4925" spans="1:5" x14ac:dyDescent="0.25">
      <c r="A4925" s="172"/>
      <c r="B4925" s="172"/>
      <c r="C4925" s="172"/>
      <c r="D4925" s="171"/>
      <c r="E4925" s="171"/>
    </row>
    <row r="4926" spans="1:5" x14ac:dyDescent="0.25">
      <c r="A4926" s="172"/>
      <c r="B4926" s="172"/>
      <c r="C4926" s="172"/>
      <c r="D4926" s="171"/>
      <c r="E4926" s="171"/>
    </row>
    <row r="4927" spans="1:5" x14ac:dyDescent="0.25">
      <c r="A4927" s="172"/>
      <c r="B4927" s="172"/>
      <c r="C4927" s="172"/>
      <c r="D4927" s="171"/>
      <c r="E4927" s="171"/>
    </row>
    <row r="4928" spans="1:5" x14ac:dyDescent="0.25">
      <c r="A4928" s="172"/>
      <c r="B4928" s="172"/>
      <c r="C4928" s="172"/>
      <c r="D4928" s="171"/>
      <c r="E4928" s="171"/>
    </row>
    <row r="4929" spans="1:5" x14ac:dyDescent="0.25">
      <c r="A4929" s="172"/>
      <c r="B4929" s="172"/>
      <c r="C4929" s="172"/>
      <c r="D4929" s="171"/>
      <c r="E4929" s="171"/>
    </row>
    <row r="4930" spans="1:5" x14ac:dyDescent="0.25">
      <c r="A4930" s="172"/>
      <c r="B4930" s="172"/>
      <c r="C4930" s="172"/>
      <c r="D4930" s="171"/>
      <c r="E4930" s="171"/>
    </row>
    <row r="4931" spans="1:5" x14ac:dyDescent="0.25">
      <c r="A4931" s="172"/>
      <c r="B4931" s="172"/>
      <c r="C4931" s="172"/>
      <c r="D4931" s="171"/>
      <c r="E4931" s="171"/>
    </row>
    <row r="4932" spans="1:5" x14ac:dyDescent="0.25">
      <c r="A4932" s="172"/>
      <c r="B4932" s="172"/>
      <c r="C4932" s="172"/>
      <c r="D4932" s="171"/>
      <c r="E4932" s="171"/>
    </row>
    <row r="4933" spans="1:5" x14ac:dyDescent="0.25">
      <c r="A4933" s="172"/>
      <c r="B4933" s="172"/>
      <c r="C4933" s="172"/>
      <c r="D4933" s="171"/>
      <c r="E4933" s="171"/>
    </row>
    <row r="4934" spans="1:5" x14ac:dyDescent="0.25">
      <c r="A4934" s="172"/>
      <c r="B4934" s="172"/>
      <c r="C4934" s="172"/>
      <c r="D4934" s="171"/>
      <c r="E4934" s="171"/>
    </row>
    <row r="4935" spans="1:5" x14ac:dyDescent="0.25">
      <c r="A4935" s="172"/>
      <c r="B4935" s="172"/>
      <c r="C4935" s="172"/>
      <c r="D4935" s="171"/>
      <c r="E4935" s="171"/>
    </row>
    <row r="4936" spans="1:5" x14ac:dyDescent="0.25">
      <c r="A4936" s="172"/>
      <c r="B4936" s="172"/>
      <c r="C4936" s="172"/>
      <c r="D4936" s="171"/>
      <c r="E4936" s="171"/>
    </row>
    <row r="4937" spans="1:5" x14ac:dyDescent="0.25">
      <c r="A4937" s="172"/>
      <c r="B4937" s="172"/>
      <c r="C4937" s="172"/>
      <c r="D4937" s="171"/>
      <c r="E4937" s="171"/>
    </row>
    <row r="4938" spans="1:5" x14ac:dyDescent="0.25">
      <c r="A4938" s="172"/>
      <c r="B4938" s="172"/>
      <c r="C4938" s="172"/>
      <c r="D4938" s="171"/>
      <c r="E4938" s="171"/>
    </row>
    <row r="4939" spans="1:5" x14ac:dyDescent="0.25">
      <c r="A4939" s="172"/>
      <c r="B4939" s="172"/>
      <c r="C4939" s="172"/>
      <c r="D4939" s="171"/>
      <c r="E4939" s="171"/>
    </row>
    <row r="4940" spans="1:5" x14ac:dyDescent="0.25">
      <c r="A4940" s="172"/>
      <c r="B4940" s="172"/>
      <c r="C4940" s="172"/>
      <c r="D4940" s="171"/>
      <c r="E4940" s="171"/>
    </row>
    <row r="4941" spans="1:5" x14ac:dyDescent="0.25">
      <c r="A4941" s="172"/>
      <c r="B4941" s="172"/>
      <c r="C4941" s="172"/>
      <c r="D4941" s="171"/>
      <c r="E4941" s="171"/>
    </row>
    <row r="4942" spans="1:5" x14ac:dyDescent="0.25">
      <c r="A4942" s="172"/>
      <c r="B4942" s="172"/>
      <c r="C4942" s="172"/>
      <c r="D4942" s="171"/>
      <c r="E4942" s="171"/>
    </row>
    <row r="4943" spans="1:5" x14ac:dyDescent="0.25">
      <c r="A4943" s="172"/>
      <c r="B4943" s="172"/>
      <c r="C4943" s="172"/>
      <c r="D4943" s="171"/>
      <c r="E4943" s="171"/>
    </row>
    <row r="4944" spans="1:5" x14ac:dyDescent="0.25">
      <c r="A4944" s="172"/>
      <c r="B4944" s="172"/>
      <c r="C4944" s="172"/>
      <c r="D4944" s="171"/>
      <c r="E4944" s="171"/>
    </row>
    <row r="4945" spans="1:5" x14ac:dyDescent="0.25">
      <c r="A4945" s="172"/>
      <c r="B4945" s="172"/>
      <c r="C4945" s="172"/>
      <c r="D4945" s="171"/>
      <c r="E4945" s="171"/>
    </row>
    <row r="4946" spans="1:5" x14ac:dyDescent="0.25">
      <c r="A4946" s="172"/>
      <c r="B4946" s="172"/>
      <c r="C4946" s="172"/>
      <c r="D4946" s="171"/>
      <c r="E4946" s="171"/>
    </row>
    <row r="4947" spans="1:5" x14ac:dyDescent="0.25">
      <c r="A4947" s="172"/>
      <c r="B4947" s="172"/>
      <c r="C4947" s="172"/>
      <c r="D4947" s="171"/>
      <c r="E4947" s="171"/>
    </row>
    <row r="4948" spans="1:5" x14ac:dyDescent="0.25">
      <c r="A4948" s="172"/>
      <c r="B4948" s="172"/>
      <c r="C4948" s="172"/>
      <c r="D4948" s="171"/>
      <c r="E4948" s="171"/>
    </row>
    <row r="4949" spans="1:5" x14ac:dyDescent="0.25">
      <c r="A4949" s="172"/>
      <c r="B4949" s="172"/>
      <c r="C4949" s="172"/>
      <c r="D4949" s="171"/>
      <c r="E4949" s="171"/>
    </row>
    <row r="4950" spans="1:5" x14ac:dyDescent="0.25">
      <c r="A4950" s="172"/>
      <c r="B4950" s="172"/>
      <c r="C4950" s="172"/>
      <c r="D4950" s="171"/>
      <c r="E4950" s="171"/>
    </row>
    <row r="4951" spans="1:5" x14ac:dyDescent="0.25">
      <c r="A4951" s="172"/>
      <c r="B4951" s="172"/>
      <c r="C4951" s="172"/>
      <c r="D4951" s="171"/>
      <c r="E4951" s="171"/>
    </row>
    <row r="4952" spans="1:5" x14ac:dyDescent="0.25">
      <c r="A4952" s="172"/>
      <c r="B4952" s="172"/>
      <c r="C4952" s="172"/>
      <c r="D4952" s="171"/>
      <c r="E4952" s="171"/>
    </row>
    <row r="4953" spans="1:5" x14ac:dyDescent="0.25">
      <c r="A4953" s="172"/>
      <c r="B4953" s="172"/>
      <c r="C4953" s="172"/>
      <c r="D4953" s="171"/>
      <c r="E4953" s="171"/>
    </row>
    <row r="4954" spans="1:5" x14ac:dyDescent="0.25">
      <c r="A4954" s="172"/>
      <c r="B4954" s="172"/>
      <c r="C4954" s="172"/>
      <c r="D4954" s="171"/>
      <c r="E4954" s="171"/>
    </row>
    <row r="4955" spans="1:5" x14ac:dyDescent="0.25">
      <c r="A4955" s="172"/>
      <c r="B4955" s="172"/>
      <c r="C4955" s="172"/>
      <c r="D4955" s="171"/>
      <c r="E4955" s="171"/>
    </row>
    <row r="4956" spans="1:5" x14ac:dyDescent="0.25">
      <c r="A4956" s="172"/>
      <c r="B4956" s="172"/>
      <c r="C4956" s="172"/>
      <c r="D4956" s="171"/>
      <c r="E4956" s="171"/>
    </row>
    <row r="4957" spans="1:5" x14ac:dyDescent="0.25">
      <c r="A4957" s="172"/>
      <c r="B4957" s="172"/>
      <c r="C4957" s="172"/>
      <c r="D4957" s="171"/>
      <c r="E4957" s="171"/>
    </row>
    <row r="4958" spans="1:5" x14ac:dyDescent="0.25">
      <c r="A4958" s="172"/>
      <c r="B4958" s="172"/>
      <c r="C4958" s="172"/>
      <c r="D4958" s="171"/>
      <c r="E4958" s="171"/>
    </row>
    <row r="4959" spans="1:5" x14ac:dyDescent="0.25">
      <c r="A4959" s="172"/>
      <c r="B4959" s="172"/>
      <c r="C4959" s="172"/>
      <c r="D4959" s="171"/>
      <c r="E4959" s="171"/>
    </row>
    <row r="4960" spans="1:5" x14ac:dyDescent="0.25">
      <c r="A4960" s="172"/>
      <c r="B4960" s="172"/>
      <c r="C4960" s="172"/>
      <c r="D4960" s="171"/>
      <c r="E4960" s="171"/>
    </row>
    <row r="4961" spans="1:5" x14ac:dyDescent="0.25">
      <c r="A4961" s="172"/>
      <c r="B4961" s="172"/>
      <c r="C4961" s="172"/>
      <c r="D4961" s="171"/>
      <c r="E4961" s="171"/>
    </row>
    <row r="4962" spans="1:5" x14ac:dyDescent="0.25">
      <c r="A4962" s="172"/>
      <c r="B4962" s="172"/>
      <c r="C4962" s="172"/>
      <c r="D4962" s="171"/>
      <c r="E4962" s="171"/>
    </row>
    <row r="4963" spans="1:5" x14ac:dyDescent="0.25">
      <c r="A4963" s="172"/>
      <c r="B4963" s="172"/>
      <c r="C4963" s="172"/>
      <c r="D4963" s="171"/>
      <c r="E4963" s="171"/>
    </row>
    <row r="4964" spans="1:5" x14ac:dyDescent="0.25">
      <c r="A4964" s="172"/>
      <c r="B4964" s="172"/>
      <c r="C4964" s="172"/>
      <c r="D4964" s="171"/>
      <c r="E4964" s="171"/>
    </row>
    <row r="4965" spans="1:5" x14ac:dyDescent="0.25">
      <c r="A4965" s="172"/>
      <c r="B4965" s="172"/>
      <c r="C4965" s="172"/>
      <c r="D4965" s="171"/>
      <c r="E4965" s="171"/>
    </row>
    <row r="4966" spans="1:5" x14ac:dyDescent="0.25">
      <c r="A4966" s="172"/>
      <c r="B4966" s="172"/>
      <c r="C4966" s="172"/>
      <c r="D4966" s="171"/>
      <c r="E4966" s="171"/>
    </row>
    <row r="4967" spans="1:5" x14ac:dyDescent="0.25">
      <c r="A4967" s="172"/>
      <c r="B4967" s="172"/>
      <c r="C4967" s="172"/>
      <c r="D4967" s="171"/>
      <c r="E4967" s="171"/>
    </row>
    <row r="4968" spans="1:5" x14ac:dyDescent="0.25">
      <c r="A4968" s="172"/>
      <c r="B4968" s="172"/>
      <c r="C4968" s="172"/>
      <c r="D4968" s="171"/>
      <c r="E4968" s="171"/>
    </row>
    <row r="4969" spans="1:5" x14ac:dyDescent="0.25">
      <c r="A4969" s="172"/>
      <c r="B4969" s="172"/>
      <c r="C4969" s="172"/>
      <c r="D4969" s="171"/>
      <c r="E4969" s="171"/>
    </row>
    <row r="4970" spans="1:5" x14ac:dyDescent="0.25">
      <c r="A4970" s="172"/>
      <c r="B4970" s="172"/>
      <c r="C4970" s="172"/>
      <c r="D4970" s="171"/>
      <c r="E4970" s="171"/>
    </row>
    <row r="4971" spans="1:5" x14ac:dyDescent="0.25">
      <c r="A4971" s="172"/>
      <c r="B4971" s="172"/>
      <c r="C4971" s="172"/>
      <c r="D4971" s="171"/>
      <c r="E4971" s="171"/>
    </row>
    <row r="4972" spans="1:5" x14ac:dyDescent="0.25">
      <c r="A4972" s="172"/>
      <c r="B4972" s="172"/>
      <c r="C4972" s="172"/>
      <c r="D4972" s="171"/>
      <c r="E4972" s="171"/>
    </row>
    <row r="4973" spans="1:5" x14ac:dyDescent="0.25">
      <c r="A4973" s="172"/>
      <c r="B4973" s="172"/>
      <c r="C4973" s="172"/>
      <c r="D4973" s="171"/>
      <c r="E4973" s="171"/>
    </row>
    <row r="4974" spans="1:5" x14ac:dyDescent="0.25">
      <c r="A4974" s="172"/>
      <c r="B4974" s="172"/>
      <c r="C4974" s="172"/>
      <c r="D4974" s="171"/>
      <c r="E4974" s="171"/>
    </row>
    <row r="4975" spans="1:5" x14ac:dyDescent="0.25">
      <c r="A4975" s="172"/>
      <c r="B4975" s="172"/>
      <c r="C4975" s="172"/>
      <c r="D4975" s="171"/>
      <c r="E4975" s="171"/>
    </row>
    <row r="4976" spans="1:5" x14ac:dyDescent="0.25">
      <c r="A4976" s="172"/>
      <c r="B4976" s="172"/>
      <c r="C4976" s="172"/>
      <c r="D4976" s="171"/>
      <c r="E4976" s="171"/>
    </row>
    <row r="4977" spans="1:5" x14ac:dyDescent="0.25">
      <c r="A4977" s="172"/>
      <c r="B4977" s="172"/>
      <c r="C4977" s="172"/>
      <c r="D4977" s="171"/>
      <c r="E4977" s="171"/>
    </row>
    <row r="4978" spans="1:5" x14ac:dyDescent="0.25">
      <c r="A4978" s="172"/>
      <c r="B4978" s="172"/>
      <c r="C4978" s="172"/>
      <c r="D4978" s="171"/>
      <c r="E4978" s="171"/>
    </row>
    <row r="4979" spans="1:5" x14ac:dyDescent="0.25">
      <c r="A4979" s="172"/>
      <c r="B4979" s="172"/>
      <c r="C4979" s="172"/>
      <c r="D4979" s="171"/>
      <c r="E4979" s="171"/>
    </row>
    <row r="4980" spans="1:5" x14ac:dyDescent="0.25">
      <c r="A4980" s="172"/>
      <c r="B4980" s="172"/>
      <c r="C4980" s="172"/>
      <c r="D4980" s="171"/>
      <c r="E4980" s="171"/>
    </row>
    <row r="4981" spans="1:5" x14ac:dyDescent="0.25">
      <c r="A4981" s="172"/>
      <c r="B4981" s="172"/>
      <c r="C4981" s="172"/>
      <c r="D4981" s="171"/>
      <c r="E4981" s="171"/>
    </row>
    <row r="4982" spans="1:5" x14ac:dyDescent="0.25">
      <c r="A4982" s="172"/>
      <c r="B4982" s="172"/>
      <c r="C4982" s="172"/>
      <c r="D4982" s="171"/>
      <c r="E4982" s="171"/>
    </row>
    <row r="4983" spans="1:5" x14ac:dyDescent="0.25">
      <c r="A4983" s="172"/>
      <c r="B4983" s="172"/>
      <c r="C4983" s="172"/>
      <c r="D4983" s="171"/>
      <c r="E4983" s="171"/>
    </row>
    <row r="4984" spans="1:5" x14ac:dyDescent="0.25">
      <c r="A4984" s="172"/>
      <c r="B4984" s="172"/>
      <c r="C4984" s="172"/>
      <c r="D4984" s="171"/>
      <c r="E4984" s="171"/>
    </row>
    <row r="4985" spans="1:5" x14ac:dyDescent="0.25">
      <c r="A4985" s="172"/>
      <c r="B4985" s="172"/>
      <c r="C4985" s="172"/>
      <c r="D4985" s="171"/>
      <c r="E4985" s="171"/>
    </row>
    <row r="4986" spans="1:5" x14ac:dyDescent="0.25">
      <c r="A4986" s="172"/>
      <c r="B4986" s="172"/>
      <c r="C4986" s="172"/>
      <c r="D4986" s="171"/>
      <c r="E4986" s="171"/>
    </row>
    <row r="4987" spans="1:5" x14ac:dyDescent="0.25">
      <c r="A4987" s="172"/>
      <c r="B4987" s="172"/>
      <c r="C4987" s="172"/>
      <c r="D4987" s="171"/>
      <c r="E4987" s="171"/>
    </row>
    <row r="4988" spans="1:5" x14ac:dyDescent="0.25">
      <c r="A4988" s="172"/>
      <c r="B4988" s="172"/>
      <c r="C4988" s="172"/>
      <c r="D4988" s="171"/>
      <c r="E4988" s="171"/>
    </row>
    <row r="4989" spans="1:5" x14ac:dyDescent="0.25">
      <c r="A4989" s="172"/>
      <c r="B4989" s="172"/>
      <c r="C4989" s="172"/>
      <c r="D4989" s="171"/>
      <c r="E4989" s="171"/>
    </row>
    <row r="4990" spans="1:5" x14ac:dyDescent="0.25">
      <c r="A4990" s="172"/>
      <c r="B4990" s="172"/>
      <c r="C4990" s="172"/>
      <c r="D4990" s="171"/>
      <c r="E4990" s="171"/>
    </row>
    <row r="4991" spans="1:5" x14ac:dyDescent="0.25">
      <c r="A4991" s="172"/>
      <c r="B4991" s="172"/>
      <c r="C4991" s="172"/>
      <c r="D4991" s="171"/>
      <c r="E4991" s="171"/>
    </row>
    <row r="4992" spans="1:5" x14ac:dyDescent="0.25">
      <c r="A4992" s="172"/>
      <c r="B4992" s="172"/>
      <c r="C4992" s="172"/>
      <c r="D4992" s="171"/>
      <c r="E4992" s="171"/>
    </row>
    <row r="4993" spans="1:5" x14ac:dyDescent="0.25">
      <c r="A4993" s="172"/>
      <c r="B4993" s="172"/>
      <c r="C4993" s="172"/>
      <c r="D4993" s="171"/>
      <c r="E4993" s="171"/>
    </row>
    <row r="4994" spans="1:5" x14ac:dyDescent="0.25">
      <c r="A4994" s="172"/>
      <c r="B4994" s="172"/>
      <c r="C4994" s="172"/>
      <c r="D4994" s="171"/>
      <c r="E4994" s="171"/>
    </row>
    <row r="4995" spans="1:5" x14ac:dyDescent="0.25">
      <c r="A4995" s="172"/>
      <c r="B4995" s="172"/>
      <c r="C4995" s="172"/>
      <c r="D4995" s="171"/>
      <c r="E4995" s="171"/>
    </row>
    <row r="4996" spans="1:5" x14ac:dyDescent="0.25">
      <c r="A4996" s="172"/>
      <c r="B4996" s="172"/>
      <c r="C4996" s="172"/>
      <c r="D4996" s="171"/>
      <c r="E4996" s="171"/>
    </row>
    <row r="4997" spans="1:5" x14ac:dyDescent="0.25">
      <c r="A4997" s="172"/>
      <c r="B4997" s="172"/>
      <c r="C4997" s="172"/>
      <c r="D4997" s="171"/>
      <c r="E4997" s="171"/>
    </row>
    <row r="4998" spans="1:5" x14ac:dyDescent="0.25">
      <c r="A4998" s="172"/>
      <c r="B4998" s="172"/>
      <c r="C4998" s="172"/>
      <c r="D4998" s="171"/>
      <c r="E4998" s="171"/>
    </row>
    <row r="4999" spans="1:5" x14ac:dyDescent="0.25">
      <c r="A4999" s="172"/>
      <c r="B4999" s="172"/>
      <c r="C4999" s="172"/>
      <c r="D4999" s="171"/>
      <c r="E4999" s="171"/>
    </row>
    <row r="5000" spans="1:5" x14ac:dyDescent="0.25">
      <c r="A5000" s="172"/>
      <c r="B5000" s="172"/>
      <c r="C5000" s="172"/>
      <c r="D5000" s="171"/>
      <c r="E5000" s="171"/>
    </row>
    <row r="5001" spans="1:5" x14ac:dyDescent="0.25">
      <c r="A5001" s="172"/>
      <c r="B5001" s="172"/>
      <c r="C5001" s="172"/>
      <c r="D5001" s="171"/>
      <c r="E5001" s="171"/>
    </row>
    <row r="5002" spans="1:5" x14ac:dyDescent="0.25">
      <c r="A5002" s="172"/>
      <c r="B5002" s="172"/>
      <c r="C5002" s="172"/>
      <c r="D5002" s="171"/>
      <c r="E5002" s="171"/>
    </row>
    <row r="5003" spans="1:5" x14ac:dyDescent="0.25">
      <c r="A5003" s="172"/>
      <c r="B5003" s="172"/>
      <c r="C5003" s="172"/>
      <c r="D5003" s="171"/>
      <c r="E5003" s="171"/>
    </row>
    <row r="5004" spans="1:5" x14ac:dyDescent="0.25">
      <c r="A5004" s="172"/>
      <c r="B5004" s="172"/>
      <c r="C5004" s="172"/>
      <c r="D5004" s="171"/>
      <c r="E5004" s="171"/>
    </row>
    <row r="5005" spans="1:5" x14ac:dyDescent="0.25">
      <c r="A5005" s="172"/>
      <c r="B5005" s="172"/>
      <c r="C5005" s="172"/>
      <c r="D5005" s="171"/>
      <c r="E5005" s="171"/>
    </row>
    <row r="5006" spans="1:5" x14ac:dyDescent="0.25">
      <c r="A5006" s="172"/>
      <c r="B5006" s="172"/>
      <c r="C5006" s="172"/>
      <c r="D5006" s="171"/>
      <c r="E5006" s="171"/>
    </row>
    <row r="5007" spans="1:5" x14ac:dyDescent="0.25">
      <c r="A5007" s="172"/>
      <c r="B5007" s="172"/>
      <c r="C5007" s="172"/>
      <c r="D5007" s="171"/>
      <c r="E5007" s="171"/>
    </row>
    <row r="5008" spans="1:5" x14ac:dyDescent="0.25">
      <c r="A5008" s="172"/>
      <c r="B5008" s="172"/>
      <c r="C5008" s="172"/>
      <c r="D5008" s="171"/>
      <c r="E5008" s="171"/>
    </row>
    <row r="5009" spans="1:5" x14ac:dyDescent="0.25">
      <c r="A5009" s="172"/>
      <c r="B5009" s="172"/>
      <c r="C5009" s="172"/>
      <c r="D5009" s="171"/>
      <c r="E5009" s="171"/>
    </row>
    <row r="5010" spans="1:5" x14ac:dyDescent="0.25">
      <c r="A5010" s="172"/>
      <c r="B5010" s="172"/>
      <c r="C5010" s="172"/>
      <c r="D5010" s="171"/>
      <c r="E5010" s="171"/>
    </row>
    <row r="5011" spans="1:5" x14ac:dyDescent="0.25">
      <c r="A5011" s="172"/>
      <c r="B5011" s="172"/>
      <c r="C5011" s="172"/>
      <c r="D5011" s="171"/>
      <c r="E5011" s="171"/>
    </row>
    <row r="5012" spans="1:5" x14ac:dyDescent="0.25">
      <c r="A5012" s="172"/>
      <c r="B5012" s="172"/>
      <c r="C5012" s="172"/>
      <c r="D5012" s="171"/>
      <c r="E5012" s="171"/>
    </row>
    <row r="5013" spans="1:5" x14ac:dyDescent="0.25">
      <c r="A5013" s="172"/>
      <c r="B5013" s="172"/>
      <c r="C5013" s="172"/>
      <c r="D5013" s="171"/>
      <c r="E5013" s="171"/>
    </row>
    <row r="5014" spans="1:5" x14ac:dyDescent="0.25">
      <c r="A5014" s="172"/>
      <c r="B5014" s="172"/>
      <c r="C5014" s="172"/>
      <c r="D5014" s="171"/>
      <c r="E5014" s="171"/>
    </row>
    <row r="5015" spans="1:5" x14ac:dyDescent="0.25">
      <c r="A5015" s="172"/>
      <c r="B5015" s="172"/>
      <c r="C5015" s="172"/>
      <c r="D5015" s="171"/>
      <c r="E5015" s="171"/>
    </row>
    <row r="5016" spans="1:5" x14ac:dyDescent="0.25">
      <c r="A5016" s="172"/>
      <c r="B5016" s="172"/>
      <c r="C5016" s="172"/>
      <c r="D5016" s="171"/>
      <c r="E5016" s="171"/>
    </row>
    <row r="5017" spans="1:5" x14ac:dyDescent="0.25">
      <c r="A5017" s="172"/>
      <c r="B5017" s="172"/>
      <c r="C5017" s="172"/>
      <c r="D5017" s="171"/>
      <c r="E5017" s="171"/>
    </row>
    <row r="5018" spans="1:5" x14ac:dyDescent="0.25">
      <c r="A5018" s="172"/>
      <c r="B5018" s="172"/>
      <c r="C5018" s="172"/>
      <c r="D5018" s="171"/>
      <c r="E5018" s="171"/>
    </row>
    <row r="5019" spans="1:5" x14ac:dyDescent="0.25">
      <c r="A5019" s="172"/>
      <c r="B5019" s="172"/>
      <c r="C5019" s="172"/>
      <c r="D5019" s="171"/>
      <c r="E5019" s="171"/>
    </row>
    <row r="5020" spans="1:5" x14ac:dyDescent="0.25">
      <c r="A5020" s="172"/>
      <c r="B5020" s="172"/>
      <c r="C5020" s="172"/>
      <c r="D5020" s="171"/>
      <c r="E5020" s="171"/>
    </row>
    <row r="5021" spans="1:5" x14ac:dyDescent="0.25">
      <c r="A5021" s="172"/>
      <c r="B5021" s="172"/>
      <c r="C5021" s="172"/>
      <c r="D5021" s="171"/>
      <c r="E5021" s="171"/>
    </row>
    <row r="5022" spans="1:5" x14ac:dyDescent="0.25">
      <c r="A5022" s="172"/>
      <c r="B5022" s="172"/>
      <c r="C5022" s="172"/>
      <c r="D5022" s="171"/>
      <c r="E5022" s="171"/>
    </row>
    <row r="5023" spans="1:5" x14ac:dyDescent="0.25">
      <c r="A5023" s="172"/>
      <c r="B5023" s="172"/>
      <c r="C5023" s="172"/>
      <c r="D5023" s="171"/>
      <c r="E5023" s="171"/>
    </row>
    <row r="5024" spans="1:5" x14ac:dyDescent="0.25">
      <c r="A5024" s="172"/>
      <c r="B5024" s="172"/>
      <c r="C5024" s="172"/>
      <c r="D5024" s="171"/>
      <c r="E5024" s="171"/>
    </row>
    <row r="5025" spans="1:5" x14ac:dyDescent="0.25">
      <c r="A5025" s="172"/>
      <c r="B5025" s="172"/>
      <c r="C5025" s="172"/>
      <c r="D5025" s="171"/>
      <c r="E5025" s="171"/>
    </row>
    <row r="5026" spans="1:5" x14ac:dyDescent="0.25">
      <c r="A5026" s="172"/>
      <c r="B5026" s="172"/>
      <c r="C5026" s="172"/>
      <c r="D5026" s="171"/>
      <c r="E5026" s="171"/>
    </row>
    <row r="5027" spans="1:5" x14ac:dyDescent="0.25">
      <c r="A5027" s="172"/>
      <c r="B5027" s="172"/>
      <c r="C5027" s="172"/>
      <c r="D5027" s="171"/>
      <c r="E5027" s="171"/>
    </row>
    <row r="5028" spans="1:5" x14ac:dyDescent="0.25">
      <c r="A5028" s="172"/>
      <c r="B5028" s="172"/>
      <c r="C5028" s="172"/>
      <c r="D5028" s="171"/>
      <c r="E5028" s="171"/>
    </row>
    <row r="5029" spans="1:5" x14ac:dyDescent="0.25">
      <c r="A5029" s="172"/>
      <c r="B5029" s="172"/>
      <c r="C5029" s="172"/>
      <c r="D5029" s="171"/>
      <c r="E5029" s="171"/>
    </row>
    <row r="5030" spans="1:5" x14ac:dyDescent="0.25">
      <c r="A5030" s="172"/>
      <c r="B5030" s="172"/>
      <c r="C5030" s="172"/>
      <c r="D5030" s="171"/>
      <c r="E5030" s="171"/>
    </row>
    <row r="5031" spans="1:5" x14ac:dyDescent="0.25">
      <c r="A5031" s="172"/>
      <c r="B5031" s="172"/>
      <c r="C5031" s="172"/>
      <c r="D5031" s="171"/>
      <c r="E5031" s="171"/>
    </row>
    <row r="5032" spans="1:5" x14ac:dyDescent="0.25">
      <c r="A5032" s="172"/>
      <c r="B5032" s="172"/>
      <c r="C5032" s="172"/>
      <c r="D5032" s="171"/>
      <c r="E5032" s="171"/>
    </row>
    <row r="5033" spans="1:5" x14ac:dyDescent="0.25">
      <c r="A5033" s="172"/>
      <c r="B5033" s="172"/>
      <c r="C5033" s="172"/>
      <c r="D5033" s="171"/>
      <c r="E5033" s="171"/>
    </row>
    <row r="5034" spans="1:5" x14ac:dyDescent="0.25">
      <c r="A5034" s="172"/>
      <c r="B5034" s="172"/>
      <c r="C5034" s="172"/>
      <c r="D5034" s="171"/>
      <c r="E5034" s="171"/>
    </row>
    <row r="5035" spans="1:5" x14ac:dyDescent="0.25">
      <c r="A5035" s="172"/>
      <c r="B5035" s="172"/>
      <c r="C5035" s="172"/>
      <c r="D5035" s="171"/>
      <c r="E5035" s="171"/>
    </row>
    <row r="5036" spans="1:5" x14ac:dyDescent="0.25">
      <c r="A5036" s="172"/>
      <c r="B5036" s="172"/>
      <c r="C5036" s="172"/>
      <c r="D5036" s="171"/>
      <c r="E5036" s="171"/>
    </row>
    <row r="5037" spans="1:5" x14ac:dyDescent="0.25">
      <c r="A5037" s="172"/>
      <c r="B5037" s="172"/>
      <c r="C5037" s="172"/>
      <c r="D5037" s="171"/>
      <c r="E5037" s="171"/>
    </row>
    <row r="5038" spans="1:5" x14ac:dyDescent="0.25">
      <c r="A5038" s="172"/>
      <c r="B5038" s="172"/>
      <c r="C5038" s="172"/>
      <c r="D5038" s="171"/>
      <c r="E5038" s="171"/>
    </row>
    <row r="5039" spans="1:5" x14ac:dyDescent="0.25">
      <c r="A5039" s="172"/>
      <c r="B5039" s="172"/>
      <c r="C5039" s="172"/>
      <c r="D5039" s="171"/>
      <c r="E5039" s="171"/>
    </row>
    <row r="5040" spans="1:5" x14ac:dyDescent="0.25">
      <c r="A5040" s="172"/>
      <c r="B5040" s="172"/>
      <c r="C5040" s="172"/>
      <c r="D5040" s="171"/>
      <c r="E5040" s="171"/>
    </row>
    <row r="5041" spans="1:5" x14ac:dyDescent="0.25">
      <c r="A5041" s="172"/>
      <c r="B5041" s="172"/>
      <c r="C5041" s="172"/>
      <c r="D5041" s="171"/>
      <c r="E5041" s="171"/>
    </row>
    <row r="5042" spans="1:5" x14ac:dyDescent="0.25">
      <c r="A5042" s="172"/>
      <c r="B5042" s="172"/>
      <c r="C5042" s="172"/>
      <c r="D5042" s="171"/>
      <c r="E5042" s="171"/>
    </row>
    <row r="5043" spans="1:5" x14ac:dyDescent="0.25">
      <c r="A5043" s="172"/>
      <c r="B5043" s="172"/>
      <c r="C5043" s="172"/>
      <c r="D5043" s="171"/>
      <c r="E5043" s="171"/>
    </row>
    <row r="5044" spans="1:5" x14ac:dyDescent="0.25">
      <c r="A5044" s="172"/>
      <c r="B5044" s="172"/>
      <c r="C5044" s="172"/>
      <c r="D5044" s="171"/>
      <c r="E5044" s="171"/>
    </row>
    <row r="5045" spans="1:5" x14ac:dyDescent="0.25">
      <c r="A5045" s="172"/>
      <c r="B5045" s="172"/>
      <c r="C5045" s="172"/>
      <c r="D5045" s="171"/>
      <c r="E5045" s="171"/>
    </row>
    <row r="5046" spans="1:5" x14ac:dyDescent="0.25">
      <c r="A5046" s="172"/>
      <c r="B5046" s="172"/>
      <c r="C5046" s="172"/>
      <c r="D5046" s="171"/>
      <c r="E5046" s="171"/>
    </row>
    <row r="5047" spans="1:5" x14ac:dyDescent="0.25">
      <c r="A5047" s="172"/>
      <c r="B5047" s="172"/>
      <c r="C5047" s="172"/>
      <c r="D5047" s="171"/>
      <c r="E5047" s="171"/>
    </row>
    <row r="5048" spans="1:5" x14ac:dyDescent="0.25">
      <c r="A5048" s="172"/>
      <c r="B5048" s="172"/>
      <c r="C5048" s="172"/>
      <c r="D5048" s="171"/>
      <c r="E5048" s="171"/>
    </row>
    <row r="5049" spans="1:5" x14ac:dyDescent="0.25">
      <c r="A5049" s="172"/>
      <c r="B5049" s="172"/>
      <c r="C5049" s="172"/>
      <c r="D5049" s="171"/>
      <c r="E5049" s="171"/>
    </row>
    <row r="5050" spans="1:5" x14ac:dyDescent="0.25">
      <c r="A5050" s="172"/>
      <c r="B5050" s="172"/>
      <c r="C5050" s="172"/>
      <c r="D5050" s="171"/>
      <c r="E5050" s="171"/>
    </row>
    <row r="5051" spans="1:5" x14ac:dyDescent="0.25">
      <c r="A5051" s="172"/>
      <c r="B5051" s="172"/>
      <c r="C5051" s="172"/>
      <c r="D5051" s="171"/>
      <c r="E5051" s="171"/>
    </row>
    <row r="5052" spans="1:5" x14ac:dyDescent="0.25">
      <c r="A5052" s="172"/>
      <c r="B5052" s="172"/>
      <c r="C5052" s="172"/>
      <c r="D5052" s="171"/>
      <c r="E5052" s="171"/>
    </row>
    <row r="5053" spans="1:5" x14ac:dyDescent="0.25">
      <c r="A5053" s="172"/>
      <c r="B5053" s="172"/>
      <c r="C5053" s="172"/>
      <c r="D5053" s="171"/>
      <c r="E5053" s="171"/>
    </row>
    <row r="5054" spans="1:5" x14ac:dyDescent="0.25">
      <c r="A5054" s="172"/>
      <c r="B5054" s="172"/>
      <c r="C5054" s="172"/>
      <c r="D5054" s="171"/>
      <c r="E5054" s="171"/>
    </row>
    <row r="5055" spans="1:5" x14ac:dyDescent="0.25">
      <c r="A5055" s="172"/>
      <c r="B5055" s="172"/>
      <c r="C5055" s="172"/>
      <c r="D5055" s="171"/>
      <c r="E5055" s="171"/>
    </row>
    <row r="5056" spans="1:5" x14ac:dyDescent="0.25">
      <c r="A5056" s="172"/>
      <c r="B5056" s="172"/>
      <c r="C5056" s="172"/>
      <c r="D5056" s="171"/>
      <c r="E5056" s="171"/>
    </row>
    <row r="5057" spans="1:5" x14ac:dyDescent="0.25">
      <c r="A5057" s="172"/>
      <c r="B5057" s="172"/>
      <c r="C5057" s="172"/>
      <c r="D5057" s="171"/>
      <c r="E5057" s="171"/>
    </row>
    <row r="5058" spans="1:5" x14ac:dyDescent="0.25">
      <c r="A5058" s="172"/>
      <c r="B5058" s="172"/>
      <c r="C5058" s="172"/>
      <c r="D5058" s="171"/>
      <c r="E5058" s="171"/>
    </row>
    <row r="5059" spans="1:5" x14ac:dyDescent="0.25">
      <c r="A5059" s="172"/>
      <c r="B5059" s="172"/>
      <c r="C5059" s="172"/>
      <c r="D5059" s="171"/>
      <c r="E5059" s="171"/>
    </row>
    <row r="5060" spans="1:5" x14ac:dyDescent="0.25">
      <c r="A5060" s="172"/>
      <c r="B5060" s="172"/>
      <c r="C5060" s="172"/>
      <c r="D5060" s="171"/>
      <c r="E5060" s="171"/>
    </row>
    <row r="5061" spans="1:5" x14ac:dyDescent="0.25">
      <c r="A5061" s="172"/>
      <c r="B5061" s="172"/>
      <c r="C5061" s="172"/>
      <c r="D5061" s="171"/>
      <c r="E5061" s="171"/>
    </row>
    <row r="5062" spans="1:5" x14ac:dyDescent="0.25">
      <c r="A5062" s="172"/>
      <c r="B5062" s="172"/>
      <c r="C5062" s="172"/>
      <c r="D5062" s="171"/>
      <c r="E5062" s="171"/>
    </row>
    <row r="5063" spans="1:5" x14ac:dyDescent="0.25">
      <c r="A5063" s="172"/>
      <c r="B5063" s="172"/>
      <c r="C5063" s="172"/>
      <c r="D5063" s="171"/>
      <c r="E5063" s="171"/>
    </row>
    <row r="5064" spans="1:5" x14ac:dyDescent="0.25">
      <c r="A5064" s="172"/>
      <c r="B5064" s="172"/>
      <c r="C5064" s="172"/>
      <c r="D5064" s="171"/>
      <c r="E5064" s="171"/>
    </row>
    <row r="5065" spans="1:5" x14ac:dyDescent="0.25">
      <c r="A5065" s="172"/>
      <c r="B5065" s="172"/>
      <c r="C5065" s="172"/>
      <c r="D5065" s="171"/>
      <c r="E5065" s="171"/>
    </row>
    <row r="5066" spans="1:5" x14ac:dyDescent="0.25">
      <c r="A5066" s="172"/>
      <c r="B5066" s="172"/>
      <c r="C5066" s="172"/>
      <c r="D5066" s="171"/>
      <c r="E5066" s="171"/>
    </row>
    <row r="5067" spans="1:5" x14ac:dyDescent="0.25">
      <c r="A5067" s="172"/>
      <c r="B5067" s="172"/>
      <c r="C5067" s="172"/>
      <c r="D5067" s="171"/>
      <c r="E5067" s="171"/>
    </row>
    <row r="5068" spans="1:5" x14ac:dyDescent="0.25">
      <c r="A5068" s="172"/>
      <c r="B5068" s="172"/>
      <c r="C5068" s="172"/>
      <c r="D5068" s="171"/>
      <c r="E5068" s="171"/>
    </row>
    <row r="5069" spans="1:5" x14ac:dyDescent="0.25">
      <c r="A5069" s="172"/>
      <c r="B5069" s="172"/>
      <c r="C5069" s="172"/>
      <c r="D5069" s="171"/>
      <c r="E5069" s="171"/>
    </row>
    <row r="5070" spans="1:5" x14ac:dyDescent="0.25">
      <c r="A5070" s="172"/>
      <c r="B5070" s="172"/>
      <c r="C5070" s="172"/>
      <c r="D5070" s="171"/>
      <c r="E5070" s="171"/>
    </row>
    <row r="5071" spans="1:5" x14ac:dyDescent="0.25">
      <c r="A5071" s="172"/>
      <c r="B5071" s="172"/>
      <c r="C5071" s="172"/>
      <c r="D5071" s="171"/>
      <c r="E5071" s="171"/>
    </row>
    <row r="5072" spans="1:5" x14ac:dyDescent="0.25">
      <c r="A5072" s="172"/>
      <c r="B5072" s="172"/>
      <c r="C5072" s="172"/>
      <c r="D5072" s="171"/>
      <c r="E5072" s="171"/>
    </row>
    <row r="5073" spans="1:5" x14ac:dyDescent="0.25">
      <c r="A5073" s="172"/>
      <c r="B5073" s="172"/>
      <c r="C5073" s="172"/>
      <c r="D5073" s="171"/>
      <c r="E5073" s="171"/>
    </row>
    <row r="5074" spans="1:5" x14ac:dyDescent="0.25">
      <c r="A5074" s="172"/>
      <c r="B5074" s="172"/>
      <c r="C5074" s="172"/>
      <c r="D5074" s="171"/>
      <c r="E5074" s="171"/>
    </row>
    <row r="5075" spans="1:5" x14ac:dyDescent="0.25">
      <c r="A5075" s="172"/>
      <c r="B5075" s="172"/>
      <c r="C5075" s="172"/>
      <c r="D5075" s="171"/>
      <c r="E5075" s="171"/>
    </row>
    <row r="5076" spans="1:5" x14ac:dyDescent="0.25">
      <c r="A5076" s="172"/>
      <c r="B5076" s="172"/>
      <c r="C5076" s="172"/>
      <c r="D5076" s="171"/>
      <c r="E5076" s="171"/>
    </row>
    <row r="5077" spans="1:5" x14ac:dyDescent="0.25">
      <c r="A5077" s="172"/>
      <c r="B5077" s="172"/>
      <c r="C5077" s="172"/>
      <c r="D5077" s="171"/>
      <c r="E5077" s="171"/>
    </row>
    <row r="5078" spans="1:5" x14ac:dyDescent="0.25">
      <c r="A5078" s="172"/>
      <c r="B5078" s="172"/>
      <c r="C5078" s="172"/>
      <c r="D5078" s="171"/>
      <c r="E5078" s="171"/>
    </row>
    <row r="5079" spans="1:5" x14ac:dyDescent="0.25">
      <c r="A5079" s="172"/>
      <c r="B5079" s="172"/>
      <c r="C5079" s="172"/>
      <c r="D5079" s="171"/>
      <c r="E5079" s="171"/>
    </row>
    <row r="5080" spans="1:5" x14ac:dyDescent="0.25">
      <c r="A5080" s="172"/>
      <c r="B5080" s="172"/>
      <c r="C5080" s="172"/>
      <c r="D5080" s="171"/>
      <c r="E5080" s="171"/>
    </row>
    <row r="5081" spans="1:5" x14ac:dyDescent="0.25">
      <c r="A5081" s="172"/>
      <c r="B5081" s="172"/>
      <c r="C5081" s="172"/>
      <c r="D5081" s="171"/>
      <c r="E5081" s="171"/>
    </row>
    <row r="5082" spans="1:5" x14ac:dyDescent="0.25">
      <c r="A5082" s="172"/>
      <c r="B5082" s="172"/>
      <c r="C5082" s="172"/>
      <c r="D5082" s="171"/>
      <c r="E5082" s="171"/>
    </row>
    <row r="5083" spans="1:5" x14ac:dyDescent="0.25">
      <c r="A5083" s="172"/>
      <c r="B5083" s="172"/>
      <c r="C5083" s="172"/>
      <c r="D5083" s="171"/>
      <c r="E5083" s="171"/>
    </row>
    <row r="5084" spans="1:5" x14ac:dyDescent="0.25">
      <c r="A5084" s="172"/>
      <c r="B5084" s="172"/>
      <c r="C5084" s="172"/>
      <c r="D5084" s="171"/>
      <c r="E5084" s="171"/>
    </row>
    <row r="5085" spans="1:5" x14ac:dyDescent="0.25">
      <c r="A5085" s="172"/>
      <c r="B5085" s="172"/>
      <c r="C5085" s="172"/>
      <c r="D5085" s="171"/>
      <c r="E5085" s="171"/>
    </row>
    <row r="5086" spans="1:5" x14ac:dyDescent="0.25">
      <c r="A5086" s="172"/>
      <c r="B5086" s="172"/>
      <c r="C5086" s="172"/>
      <c r="D5086" s="171"/>
      <c r="E5086" s="171"/>
    </row>
    <row r="5087" spans="1:5" x14ac:dyDescent="0.25">
      <c r="A5087" s="172"/>
      <c r="B5087" s="172"/>
      <c r="C5087" s="172"/>
      <c r="D5087" s="171"/>
      <c r="E5087" s="171"/>
    </row>
    <row r="5088" spans="1:5" x14ac:dyDescent="0.25">
      <c r="A5088" s="172"/>
      <c r="B5088" s="172"/>
      <c r="C5088" s="172"/>
      <c r="D5088" s="171"/>
      <c r="E5088" s="171"/>
    </row>
    <row r="5089" spans="1:5" x14ac:dyDescent="0.25">
      <c r="A5089" s="172"/>
      <c r="B5089" s="172"/>
      <c r="C5089" s="172"/>
      <c r="D5089" s="171"/>
      <c r="E5089" s="171"/>
    </row>
    <row r="5090" spans="1:5" x14ac:dyDescent="0.25">
      <c r="A5090" s="172"/>
      <c r="B5090" s="172"/>
      <c r="C5090" s="172"/>
      <c r="D5090" s="171"/>
      <c r="E5090" s="171"/>
    </row>
    <row r="5091" spans="1:5" x14ac:dyDescent="0.25">
      <c r="A5091" s="172"/>
      <c r="B5091" s="172"/>
      <c r="C5091" s="172"/>
      <c r="D5091" s="171"/>
      <c r="E5091" s="171"/>
    </row>
    <row r="5092" spans="1:5" x14ac:dyDescent="0.25">
      <c r="A5092" s="172"/>
      <c r="B5092" s="172"/>
      <c r="C5092" s="172"/>
      <c r="D5092" s="171"/>
      <c r="E5092" s="171"/>
    </row>
    <row r="5093" spans="1:5" x14ac:dyDescent="0.25">
      <c r="A5093" s="172"/>
      <c r="B5093" s="172"/>
      <c r="C5093" s="172"/>
      <c r="D5093" s="171"/>
      <c r="E5093" s="171"/>
    </row>
    <row r="5094" spans="1:5" x14ac:dyDescent="0.25">
      <c r="A5094" s="172"/>
      <c r="B5094" s="172"/>
      <c r="C5094" s="172"/>
      <c r="D5094" s="171"/>
      <c r="E5094" s="171"/>
    </row>
    <row r="5095" spans="1:5" x14ac:dyDescent="0.25">
      <c r="A5095" s="172"/>
      <c r="B5095" s="172"/>
      <c r="C5095" s="172"/>
      <c r="D5095" s="171"/>
      <c r="E5095" s="171"/>
    </row>
    <row r="5096" spans="1:5" x14ac:dyDescent="0.25">
      <c r="A5096" s="172"/>
      <c r="B5096" s="172"/>
      <c r="C5096" s="172"/>
      <c r="D5096" s="171"/>
      <c r="E5096" s="171"/>
    </row>
    <row r="5097" spans="1:5" x14ac:dyDescent="0.25">
      <c r="A5097" s="172"/>
      <c r="B5097" s="172"/>
      <c r="C5097" s="172"/>
      <c r="D5097" s="171"/>
      <c r="E5097" s="171"/>
    </row>
    <row r="5098" spans="1:5" x14ac:dyDescent="0.25">
      <c r="A5098" s="172"/>
      <c r="B5098" s="172"/>
      <c r="C5098" s="172"/>
      <c r="D5098" s="171"/>
      <c r="E5098" s="171"/>
    </row>
    <row r="5099" spans="1:5" x14ac:dyDescent="0.25">
      <c r="A5099" s="172"/>
      <c r="B5099" s="172"/>
      <c r="C5099" s="172"/>
      <c r="D5099" s="171"/>
      <c r="E5099" s="171"/>
    </row>
    <row r="5100" spans="1:5" x14ac:dyDescent="0.25">
      <c r="A5100" s="172"/>
      <c r="B5100" s="172"/>
      <c r="C5100" s="172"/>
      <c r="D5100" s="171"/>
      <c r="E5100" s="171"/>
    </row>
    <row r="5101" spans="1:5" x14ac:dyDescent="0.25">
      <c r="A5101" s="172"/>
      <c r="B5101" s="172"/>
      <c r="C5101" s="172"/>
      <c r="D5101" s="171"/>
      <c r="E5101" s="171"/>
    </row>
    <row r="5102" spans="1:5" x14ac:dyDescent="0.25">
      <c r="A5102" s="172"/>
      <c r="B5102" s="172"/>
      <c r="C5102" s="172"/>
      <c r="D5102" s="171"/>
      <c r="E5102" s="171"/>
    </row>
    <row r="5103" spans="1:5" x14ac:dyDescent="0.25">
      <c r="A5103" s="172"/>
      <c r="B5103" s="172"/>
      <c r="C5103" s="172"/>
      <c r="D5103" s="171"/>
      <c r="E5103" s="171"/>
    </row>
    <row r="5104" spans="1:5" x14ac:dyDescent="0.25">
      <c r="A5104" s="172"/>
      <c r="B5104" s="172"/>
      <c r="C5104" s="172"/>
      <c r="D5104" s="171"/>
      <c r="E5104" s="171"/>
    </row>
    <row r="5105" spans="1:5" x14ac:dyDescent="0.25">
      <c r="A5105" s="172"/>
      <c r="B5105" s="172"/>
      <c r="C5105" s="172"/>
      <c r="D5105" s="171"/>
      <c r="E5105" s="171"/>
    </row>
    <row r="5106" spans="1:5" x14ac:dyDescent="0.25">
      <c r="A5106" s="172"/>
      <c r="B5106" s="172"/>
      <c r="C5106" s="172"/>
      <c r="D5106" s="171"/>
      <c r="E5106" s="171"/>
    </row>
    <row r="5107" spans="1:5" x14ac:dyDescent="0.25">
      <c r="A5107" s="172"/>
      <c r="B5107" s="172"/>
      <c r="C5107" s="172"/>
      <c r="D5107" s="171"/>
      <c r="E5107" s="171"/>
    </row>
    <row r="5108" spans="1:5" x14ac:dyDescent="0.25">
      <c r="A5108" s="172"/>
      <c r="B5108" s="172"/>
      <c r="C5108" s="172"/>
      <c r="D5108" s="171"/>
      <c r="E5108" s="171"/>
    </row>
    <row r="5109" spans="1:5" x14ac:dyDescent="0.25">
      <c r="A5109" s="172"/>
      <c r="B5109" s="172"/>
      <c r="C5109" s="172"/>
      <c r="D5109" s="171"/>
      <c r="E5109" s="171"/>
    </row>
    <row r="5110" spans="1:5" x14ac:dyDescent="0.25">
      <c r="A5110" s="172"/>
      <c r="B5110" s="172"/>
      <c r="C5110" s="172"/>
      <c r="D5110" s="171"/>
      <c r="E5110" s="171"/>
    </row>
    <row r="5111" spans="1:5" x14ac:dyDescent="0.25">
      <c r="A5111" s="172"/>
      <c r="B5111" s="172"/>
      <c r="C5111" s="172"/>
      <c r="D5111" s="171"/>
      <c r="E5111" s="171"/>
    </row>
    <row r="5112" spans="1:5" x14ac:dyDescent="0.25">
      <c r="A5112" s="172"/>
      <c r="B5112" s="172"/>
      <c r="C5112" s="172"/>
      <c r="D5112" s="171"/>
      <c r="E5112" s="171"/>
    </row>
    <row r="5113" spans="1:5" x14ac:dyDescent="0.25">
      <c r="A5113" s="172"/>
      <c r="B5113" s="172"/>
      <c r="C5113" s="172"/>
      <c r="D5113" s="171"/>
      <c r="E5113" s="171"/>
    </row>
    <row r="5114" spans="1:5" x14ac:dyDescent="0.25">
      <c r="A5114" s="172"/>
      <c r="B5114" s="172"/>
      <c r="C5114" s="172"/>
      <c r="D5114" s="171"/>
      <c r="E5114" s="171"/>
    </row>
    <row r="5115" spans="1:5" x14ac:dyDescent="0.25">
      <c r="A5115" s="172"/>
      <c r="B5115" s="172"/>
      <c r="C5115" s="172"/>
      <c r="D5115" s="171"/>
      <c r="E5115" s="171"/>
    </row>
    <row r="5116" spans="1:5" x14ac:dyDescent="0.25">
      <c r="A5116" s="172"/>
      <c r="B5116" s="172"/>
      <c r="C5116" s="172"/>
      <c r="D5116" s="171"/>
      <c r="E5116" s="171"/>
    </row>
    <row r="5117" spans="1:5" x14ac:dyDescent="0.25">
      <c r="A5117" s="172"/>
      <c r="B5117" s="172"/>
      <c r="C5117" s="172"/>
      <c r="D5117" s="171"/>
      <c r="E5117" s="171"/>
    </row>
    <row r="5118" spans="1:5" x14ac:dyDescent="0.25">
      <c r="A5118" s="172"/>
      <c r="B5118" s="172"/>
      <c r="C5118" s="172"/>
      <c r="D5118" s="171"/>
      <c r="E5118" s="171"/>
    </row>
    <row r="5119" spans="1:5" x14ac:dyDescent="0.25">
      <c r="A5119" s="172"/>
      <c r="B5119" s="172"/>
      <c r="C5119" s="172"/>
      <c r="D5119" s="171"/>
      <c r="E5119" s="171"/>
    </row>
    <row r="5120" spans="1:5" x14ac:dyDescent="0.25">
      <c r="A5120" s="172"/>
      <c r="B5120" s="172"/>
      <c r="C5120" s="172"/>
      <c r="D5120" s="171"/>
      <c r="E5120" s="171"/>
    </row>
    <row r="5121" spans="1:5" x14ac:dyDescent="0.25">
      <c r="A5121" s="172"/>
      <c r="B5121" s="172"/>
      <c r="C5121" s="172"/>
      <c r="D5121" s="171"/>
      <c r="E5121" s="171"/>
    </row>
    <row r="5122" spans="1:5" x14ac:dyDescent="0.25">
      <c r="A5122" s="172"/>
      <c r="B5122" s="172"/>
      <c r="C5122" s="172"/>
      <c r="D5122" s="171"/>
      <c r="E5122" s="171"/>
    </row>
    <row r="5123" spans="1:5" x14ac:dyDescent="0.25">
      <c r="A5123" s="172"/>
      <c r="B5123" s="172"/>
      <c r="C5123" s="172"/>
      <c r="D5123" s="171"/>
      <c r="E5123" s="171"/>
    </row>
    <row r="5124" spans="1:5" x14ac:dyDescent="0.25">
      <c r="A5124" s="172"/>
      <c r="B5124" s="172"/>
      <c r="C5124" s="172"/>
      <c r="D5124" s="171"/>
      <c r="E5124" s="171"/>
    </row>
    <row r="5125" spans="1:5" x14ac:dyDescent="0.25">
      <c r="A5125" s="172"/>
      <c r="B5125" s="172"/>
      <c r="C5125" s="172"/>
      <c r="D5125" s="171"/>
      <c r="E5125" s="171"/>
    </row>
    <row r="5126" spans="1:5" x14ac:dyDescent="0.25">
      <c r="A5126" s="172"/>
      <c r="B5126" s="172"/>
      <c r="C5126" s="172"/>
      <c r="D5126" s="171"/>
      <c r="E5126" s="171"/>
    </row>
    <row r="5127" spans="1:5" x14ac:dyDescent="0.25">
      <c r="A5127" s="172"/>
      <c r="B5127" s="172"/>
      <c r="C5127" s="172"/>
      <c r="D5127" s="171"/>
      <c r="E5127" s="171"/>
    </row>
    <row r="5128" spans="1:5" x14ac:dyDescent="0.25">
      <c r="A5128" s="172"/>
      <c r="B5128" s="172"/>
      <c r="C5128" s="172"/>
      <c r="D5128" s="171"/>
      <c r="E5128" s="171"/>
    </row>
    <row r="5129" spans="1:5" x14ac:dyDescent="0.25">
      <c r="A5129" s="172"/>
      <c r="B5129" s="172"/>
      <c r="C5129" s="172"/>
      <c r="D5129" s="171"/>
      <c r="E5129" s="171"/>
    </row>
    <row r="5130" spans="1:5" x14ac:dyDescent="0.25">
      <c r="A5130" s="172"/>
      <c r="B5130" s="172"/>
      <c r="C5130" s="172"/>
      <c r="D5130" s="171"/>
      <c r="E5130" s="171"/>
    </row>
    <row r="5131" spans="1:5" x14ac:dyDescent="0.25">
      <c r="A5131" s="172"/>
      <c r="B5131" s="172"/>
      <c r="C5131" s="172"/>
      <c r="D5131" s="171"/>
      <c r="E5131" s="171"/>
    </row>
    <row r="5132" spans="1:5" x14ac:dyDescent="0.25">
      <c r="A5132" s="172"/>
      <c r="B5132" s="172"/>
      <c r="C5132" s="172"/>
      <c r="D5132" s="171"/>
      <c r="E5132" s="171"/>
    </row>
    <row r="5133" spans="1:5" x14ac:dyDescent="0.25">
      <c r="A5133" s="172"/>
      <c r="B5133" s="172"/>
      <c r="C5133" s="172"/>
      <c r="D5133" s="171"/>
      <c r="E5133" s="171"/>
    </row>
    <row r="5134" spans="1:5" x14ac:dyDescent="0.25">
      <c r="A5134" s="172"/>
      <c r="B5134" s="172"/>
      <c r="C5134" s="172"/>
      <c r="D5134" s="171"/>
      <c r="E5134" s="171"/>
    </row>
    <row r="5135" spans="1:5" x14ac:dyDescent="0.25">
      <c r="A5135" s="172"/>
      <c r="B5135" s="172"/>
      <c r="C5135" s="172"/>
      <c r="D5135" s="171"/>
      <c r="E5135" s="171"/>
    </row>
    <row r="5136" spans="1:5" x14ac:dyDescent="0.25">
      <c r="A5136" s="172"/>
      <c r="B5136" s="172"/>
      <c r="C5136" s="172"/>
      <c r="D5136" s="171"/>
      <c r="E5136" s="171"/>
    </row>
    <row r="5137" spans="1:5" x14ac:dyDescent="0.25">
      <c r="A5137" s="172"/>
      <c r="B5137" s="172"/>
      <c r="C5137" s="172"/>
      <c r="D5137" s="171"/>
      <c r="E5137" s="171"/>
    </row>
    <row r="5138" spans="1:5" x14ac:dyDescent="0.25">
      <c r="A5138" s="172"/>
      <c r="B5138" s="172"/>
      <c r="C5138" s="172"/>
      <c r="D5138" s="171"/>
      <c r="E5138" s="171"/>
    </row>
    <row r="5139" spans="1:5" x14ac:dyDescent="0.25">
      <c r="A5139" s="172"/>
      <c r="B5139" s="172"/>
      <c r="C5139" s="172"/>
      <c r="D5139" s="171"/>
      <c r="E5139" s="171"/>
    </row>
    <row r="5140" spans="1:5" x14ac:dyDescent="0.25">
      <c r="A5140" s="172"/>
      <c r="B5140" s="172"/>
      <c r="C5140" s="172"/>
      <c r="D5140" s="171"/>
      <c r="E5140" s="171"/>
    </row>
    <row r="5141" spans="1:5" x14ac:dyDescent="0.25">
      <c r="A5141" s="172"/>
      <c r="B5141" s="172"/>
      <c r="C5141" s="172"/>
      <c r="D5141" s="171"/>
      <c r="E5141" s="171"/>
    </row>
    <row r="5142" spans="1:5" x14ac:dyDescent="0.25">
      <c r="A5142" s="172"/>
      <c r="B5142" s="172"/>
      <c r="C5142" s="172"/>
      <c r="D5142" s="171"/>
      <c r="E5142" s="171"/>
    </row>
    <row r="5143" spans="1:5" x14ac:dyDescent="0.25">
      <c r="A5143" s="172"/>
      <c r="B5143" s="172"/>
      <c r="C5143" s="172"/>
      <c r="D5143" s="171"/>
      <c r="E5143" s="171"/>
    </row>
    <row r="5144" spans="1:5" x14ac:dyDescent="0.25">
      <c r="A5144" s="172"/>
      <c r="B5144" s="172"/>
      <c r="C5144" s="172"/>
      <c r="D5144" s="171"/>
      <c r="E5144" s="171"/>
    </row>
    <row r="5145" spans="1:5" x14ac:dyDescent="0.25">
      <c r="A5145" s="172"/>
      <c r="B5145" s="172"/>
      <c r="C5145" s="172"/>
      <c r="D5145" s="171"/>
      <c r="E5145" s="171"/>
    </row>
    <row r="5146" spans="1:5" x14ac:dyDescent="0.25">
      <c r="A5146" s="172"/>
      <c r="B5146" s="172"/>
      <c r="C5146" s="172"/>
      <c r="D5146" s="171"/>
      <c r="E5146" s="171"/>
    </row>
    <row r="5147" spans="1:5" x14ac:dyDescent="0.25">
      <c r="A5147" s="172"/>
      <c r="B5147" s="172"/>
      <c r="C5147" s="172"/>
      <c r="D5147" s="171"/>
      <c r="E5147" s="171"/>
    </row>
    <row r="5148" spans="1:5" x14ac:dyDescent="0.25">
      <c r="A5148" s="172"/>
      <c r="B5148" s="172"/>
      <c r="C5148" s="172"/>
      <c r="D5148" s="171"/>
      <c r="E5148" s="171"/>
    </row>
    <row r="5149" spans="1:5" x14ac:dyDescent="0.25">
      <c r="A5149" s="172"/>
      <c r="B5149" s="172"/>
      <c r="C5149" s="172"/>
      <c r="D5149" s="171"/>
      <c r="E5149" s="171"/>
    </row>
    <row r="5150" spans="1:5" x14ac:dyDescent="0.25">
      <c r="A5150" s="172"/>
      <c r="B5150" s="172"/>
      <c r="C5150" s="172"/>
      <c r="D5150" s="171"/>
      <c r="E5150" s="171"/>
    </row>
    <row r="5151" spans="1:5" x14ac:dyDescent="0.25">
      <c r="A5151" s="172"/>
      <c r="B5151" s="172"/>
      <c r="C5151" s="172"/>
      <c r="D5151" s="171"/>
      <c r="E5151" s="171"/>
    </row>
    <row r="5152" spans="1:5" x14ac:dyDescent="0.25">
      <c r="A5152" s="172"/>
      <c r="B5152" s="172"/>
      <c r="C5152" s="172"/>
      <c r="D5152" s="171"/>
      <c r="E5152" s="171"/>
    </row>
    <row r="5153" spans="1:5" x14ac:dyDescent="0.25">
      <c r="A5153" s="172"/>
      <c r="B5153" s="172"/>
      <c r="C5153" s="172"/>
      <c r="D5153" s="171"/>
      <c r="E5153" s="171"/>
    </row>
    <row r="5154" spans="1:5" x14ac:dyDescent="0.25">
      <c r="A5154" s="172"/>
      <c r="B5154" s="172"/>
      <c r="C5154" s="172"/>
      <c r="D5154" s="171"/>
      <c r="E5154" s="171"/>
    </row>
    <row r="5155" spans="1:5" x14ac:dyDescent="0.25">
      <c r="A5155" s="172"/>
      <c r="B5155" s="172"/>
      <c r="C5155" s="172"/>
      <c r="D5155" s="171"/>
      <c r="E5155" s="171"/>
    </row>
    <row r="5156" spans="1:5" x14ac:dyDescent="0.25">
      <c r="A5156" s="172"/>
      <c r="B5156" s="172"/>
      <c r="C5156" s="172"/>
      <c r="D5156" s="171"/>
      <c r="E5156" s="171"/>
    </row>
    <row r="5157" spans="1:5" x14ac:dyDescent="0.25">
      <c r="A5157" s="172"/>
      <c r="B5157" s="172"/>
      <c r="C5157" s="172"/>
      <c r="D5157" s="171"/>
      <c r="E5157" s="171"/>
    </row>
    <row r="5158" spans="1:5" x14ac:dyDescent="0.25">
      <c r="A5158" s="172"/>
      <c r="B5158" s="172"/>
      <c r="C5158" s="172"/>
      <c r="D5158" s="171"/>
      <c r="E5158" s="171"/>
    </row>
    <row r="5159" spans="1:5" x14ac:dyDescent="0.25">
      <c r="A5159" s="172"/>
      <c r="B5159" s="172"/>
      <c r="C5159" s="172"/>
      <c r="D5159" s="171"/>
      <c r="E5159" s="171"/>
    </row>
    <row r="5160" spans="1:5" x14ac:dyDescent="0.25">
      <c r="A5160" s="172"/>
      <c r="B5160" s="172"/>
      <c r="C5160" s="172"/>
      <c r="D5160" s="171"/>
      <c r="E5160" s="171"/>
    </row>
    <row r="5161" spans="1:5" x14ac:dyDescent="0.25">
      <c r="A5161" s="172"/>
      <c r="B5161" s="172"/>
      <c r="C5161" s="172"/>
      <c r="D5161" s="171"/>
      <c r="E5161" s="171"/>
    </row>
    <row r="5162" spans="1:5" x14ac:dyDescent="0.25">
      <c r="A5162" s="172"/>
      <c r="B5162" s="172"/>
      <c r="C5162" s="172"/>
      <c r="D5162" s="171"/>
      <c r="E5162" s="171"/>
    </row>
    <row r="5163" spans="1:5" x14ac:dyDescent="0.25">
      <c r="A5163" s="172"/>
      <c r="B5163" s="172"/>
      <c r="C5163" s="172"/>
      <c r="D5163" s="171"/>
      <c r="E5163" s="171"/>
    </row>
    <row r="5164" spans="1:5" x14ac:dyDescent="0.25">
      <c r="A5164" s="172"/>
      <c r="B5164" s="172"/>
      <c r="C5164" s="172"/>
      <c r="D5164" s="171"/>
      <c r="E5164" s="171"/>
    </row>
    <row r="5165" spans="1:5" x14ac:dyDescent="0.25">
      <c r="A5165" s="172"/>
      <c r="B5165" s="172"/>
      <c r="C5165" s="172"/>
      <c r="D5165" s="171"/>
      <c r="E5165" s="171"/>
    </row>
    <row r="5166" spans="1:5" x14ac:dyDescent="0.25">
      <c r="A5166" s="172"/>
      <c r="B5166" s="172"/>
      <c r="C5166" s="172"/>
      <c r="D5166" s="171"/>
      <c r="E5166" s="171"/>
    </row>
    <row r="5167" spans="1:5" x14ac:dyDescent="0.25">
      <c r="A5167" s="172"/>
      <c r="B5167" s="172"/>
      <c r="C5167" s="172"/>
      <c r="D5167" s="171"/>
      <c r="E5167" s="171"/>
    </row>
    <row r="5168" spans="1:5" x14ac:dyDescent="0.25">
      <c r="A5168" s="172"/>
      <c r="B5168" s="172"/>
      <c r="C5168" s="172"/>
      <c r="D5168" s="171"/>
      <c r="E5168" s="171"/>
    </row>
    <row r="5169" spans="1:5" x14ac:dyDescent="0.25">
      <c r="A5169" s="172"/>
      <c r="B5169" s="172"/>
      <c r="C5169" s="172"/>
      <c r="D5169" s="171"/>
      <c r="E5169" s="171"/>
    </row>
    <row r="5170" spans="1:5" x14ac:dyDescent="0.25">
      <c r="A5170" s="172"/>
      <c r="B5170" s="172"/>
      <c r="C5170" s="172"/>
      <c r="D5170" s="171"/>
      <c r="E5170" s="171"/>
    </row>
    <row r="5171" spans="1:5" x14ac:dyDescent="0.25">
      <c r="A5171" s="172"/>
      <c r="B5171" s="172"/>
      <c r="C5171" s="172"/>
      <c r="D5171" s="171"/>
      <c r="E5171" s="171"/>
    </row>
    <row r="5172" spans="1:5" x14ac:dyDescent="0.25">
      <c r="A5172" s="172"/>
      <c r="B5172" s="172"/>
      <c r="C5172" s="172"/>
      <c r="D5172" s="171"/>
      <c r="E5172" s="171"/>
    </row>
    <row r="5173" spans="1:5" x14ac:dyDescent="0.25">
      <c r="A5173" s="172"/>
      <c r="B5173" s="172"/>
      <c r="C5173" s="172"/>
      <c r="D5173" s="171"/>
      <c r="E5173" s="171"/>
    </row>
    <row r="5174" spans="1:5" x14ac:dyDescent="0.25">
      <c r="A5174" s="172"/>
      <c r="B5174" s="172"/>
      <c r="C5174" s="172"/>
      <c r="D5174" s="171"/>
      <c r="E5174" s="171"/>
    </row>
    <row r="5175" spans="1:5" x14ac:dyDescent="0.25">
      <c r="A5175" s="172"/>
      <c r="B5175" s="172"/>
      <c r="C5175" s="172"/>
      <c r="D5175" s="171"/>
      <c r="E5175" s="171"/>
    </row>
    <row r="5176" spans="1:5" x14ac:dyDescent="0.25">
      <c r="A5176" s="172"/>
      <c r="B5176" s="172"/>
      <c r="C5176" s="172"/>
      <c r="D5176" s="171"/>
      <c r="E5176" s="171"/>
    </row>
    <row r="5177" spans="1:5" x14ac:dyDescent="0.25">
      <c r="A5177" s="172"/>
      <c r="B5177" s="172"/>
      <c r="C5177" s="172"/>
      <c r="D5177" s="171"/>
      <c r="E5177" s="171"/>
    </row>
    <row r="5178" spans="1:5" x14ac:dyDescent="0.25">
      <c r="A5178" s="172"/>
      <c r="B5178" s="172"/>
      <c r="C5178" s="172"/>
      <c r="D5178" s="171"/>
      <c r="E5178" s="171"/>
    </row>
    <row r="5179" spans="1:5" x14ac:dyDescent="0.25">
      <c r="A5179" s="172"/>
      <c r="B5179" s="172"/>
      <c r="C5179" s="172"/>
      <c r="D5179" s="171"/>
      <c r="E5179" s="171"/>
    </row>
    <row r="5180" spans="1:5" x14ac:dyDescent="0.25">
      <c r="A5180" s="172"/>
      <c r="B5180" s="172"/>
      <c r="C5180" s="172"/>
      <c r="D5180" s="171"/>
      <c r="E5180" s="171"/>
    </row>
    <row r="5181" spans="1:5" x14ac:dyDescent="0.25">
      <c r="A5181" s="172"/>
      <c r="B5181" s="172"/>
      <c r="C5181" s="172"/>
      <c r="D5181" s="171"/>
      <c r="E5181" s="171"/>
    </row>
    <row r="5182" spans="1:5" x14ac:dyDescent="0.25">
      <c r="A5182" s="172"/>
      <c r="B5182" s="172"/>
      <c r="C5182" s="172"/>
      <c r="D5182" s="171"/>
      <c r="E5182" s="171"/>
    </row>
    <row r="5183" spans="1:5" x14ac:dyDescent="0.25">
      <c r="A5183" s="172"/>
      <c r="B5183" s="172"/>
      <c r="C5183" s="172"/>
      <c r="D5183" s="171"/>
      <c r="E5183" s="171"/>
    </row>
    <row r="5184" spans="1:5" x14ac:dyDescent="0.25">
      <c r="A5184" s="172"/>
      <c r="B5184" s="172"/>
      <c r="C5184" s="172"/>
      <c r="D5184" s="171"/>
      <c r="E5184" s="171"/>
    </row>
    <row r="5185" spans="1:5" x14ac:dyDescent="0.25">
      <c r="A5185" s="172"/>
      <c r="B5185" s="172"/>
      <c r="C5185" s="172"/>
      <c r="D5185" s="171"/>
      <c r="E5185" s="171"/>
    </row>
    <row r="5186" spans="1:5" x14ac:dyDescent="0.25">
      <c r="A5186" s="172"/>
      <c r="B5186" s="172"/>
      <c r="C5186" s="172"/>
      <c r="D5186" s="171"/>
      <c r="E5186" s="171"/>
    </row>
    <row r="5187" spans="1:5" x14ac:dyDescent="0.25">
      <c r="A5187" s="172"/>
      <c r="B5187" s="172"/>
      <c r="C5187" s="172"/>
      <c r="D5187" s="171"/>
      <c r="E5187" s="171"/>
    </row>
    <row r="5188" spans="1:5" x14ac:dyDescent="0.25">
      <c r="A5188" s="172"/>
      <c r="B5188" s="172"/>
      <c r="C5188" s="172"/>
      <c r="D5188" s="171"/>
      <c r="E5188" s="171"/>
    </row>
    <row r="5189" spans="1:5" x14ac:dyDescent="0.25">
      <c r="A5189" s="172"/>
      <c r="B5189" s="172"/>
      <c r="C5189" s="172"/>
      <c r="D5189" s="171"/>
      <c r="E5189" s="171"/>
    </row>
    <row r="5190" spans="1:5" x14ac:dyDescent="0.25">
      <c r="A5190" s="172"/>
      <c r="B5190" s="172"/>
      <c r="C5190" s="172"/>
      <c r="D5190" s="171"/>
      <c r="E5190" s="171"/>
    </row>
    <row r="5191" spans="1:5" x14ac:dyDescent="0.25">
      <c r="A5191" s="172"/>
      <c r="B5191" s="172"/>
      <c r="C5191" s="172"/>
      <c r="D5191" s="171"/>
      <c r="E5191" s="171"/>
    </row>
    <row r="5192" spans="1:5" x14ac:dyDescent="0.25">
      <c r="A5192" s="172"/>
      <c r="B5192" s="172"/>
      <c r="C5192" s="172"/>
      <c r="D5192" s="171"/>
      <c r="E5192" s="171"/>
    </row>
    <row r="5193" spans="1:5" x14ac:dyDescent="0.25">
      <c r="A5193" s="172"/>
      <c r="B5193" s="172"/>
      <c r="C5193" s="172"/>
      <c r="D5193" s="171"/>
      <c r="E5193" s="171"/>
    </row>
    <row r="5194" spans="1:5" x14ac:dyDescent="0.25">
      <c r="A5194" s="172"/>
      <c r="B5194" s="172"/>
      <c r="C5194" s="172"/>
      <c r="D5194" s="171"/>
      <c r="E5194" s="171"/>
    </row>
    <row r="5195" spans="1:5" x14ac:dyDescent="0.25">
      <c r="A5195" s="172"/>
      <c r="B5195" s="172"/>
      <c r="C5195" s="172"/>
      <c r="D5195" s="171"/>
      <c r="E5195" s="171"/>
    </row>
    <row r="5196" spans="1:5" x14ac:dyDescent="0.25">
      <c r="A5196" s="172"/>
      <c r="B5196" s="172"/>
      <c r="C5196" s="172"/>
      <c r="D5196" s="171"/>
      <c r="E5196" s="171"/>
    </row>
    <row r="5197" spans="1:5" x14ac:dyDescent="0.25">
      <c r="A5197" s="172"/>
      <c r="B5197" s="172"/>
      <c r="C5197" s="172"/>
      <c r="D5197" s="171"/>
      <c r="E5197" s="171"/>
    </row>
    <row r="5198" spans="1:5" x14ac:dyDescent="0.25">
      <c r="A5198" s="172"/>
      <c r="B5198" s="172"/>
      <c r="C5198" s="172"/>
      <c r="D5198" s="171"/>
      <c r="E5198" s="171"/>
    </row>
    <row r="5199" spans="1:5" x14ac:dyDescent="0.25">
      <c r="A5199" s="172"/>
      <c r="B5199" s="172"/>
      <c r="C5199" s="172"/>
      <c r="D5199" s="171"/>
      <c r="E5199" s="171"/>
    </row>
    <row r="5200" spans="1:5" x14ac:dyDescent="0.25">
      <c r="A5200" s="172"/>
      <c r="B5200" s="172"/>
      <c r="C5200" s="172"/>
      <c r="D5200" s="171"/>
      <c r="E5200" s="171"/>
    </row>
    <row r="5201" spans="1:5" x14ac:dyDescent="0.25">
      <c r="A5201" s="172"/>
      <c r="B5201" s="172"/>
      <c r="C5201" s="172"/>
      <c r="D5201" s="171"/>
      <c r="E5201" s="171"/>
    </row>
    <row r="5202" spans="1:5" x14ac:dyDescent="0.25">
      <c r="A5202" s="172"/>
      <c r="B5202" s="172"/>
      <c r="C5202" s="172"/>
      <c r="D5202" s="171"/>
      <c r="E5202" s="171"/>
    </row>
    <row r="5203" spans="1:5" x14ac:dyDescent="0.25">
      <c r="A5203" s="172"/>
      <c r="B5203" s="172"/>
      <c r="C5203" s="172"/>
      <c r="D5203" s="171"/>
      <c r="E5203" s="171"/>
    </row>
    <row r="5204" spans="1:5" x14ac:dyDescent="0.25">
      <c r="A5204" s="172"/>
      <c r="B5204" s="172"/>
      <c r="C5204" s="172"/>
      <c r="D5204" s="171"/>
      <c r="E5204" s="171"/>
    </row>
    <row r="5205" spans="1:5" x14ac:dyDescent="0.25">
      <c r="A5205" s="172"/>
      <c r="B5205" s="172"/>
      <c r="C5205" s="172"/>
      <c r="D5205" s="171"/>
      <c r="E5205" s="171"/>
    </row>
    <row r="5206" spans="1:5" x14ac:dyDescent="0.25">
      <c r="A5206" s="172"/>
      <c r="B5206" s="172"/>
      <c r="C5206" s="172"/>
      <c r="D5206" s="171"/>
      <c r="E5206" s="171"/>
    </row>
    <row r="5207" spans="1:5" x14ac:dyDescent="0.25">
      <c r="A5207" s="172"/>
      <c r="B5207" s="172"/>
      <c r="C5207" s="172"/>
      <c r="D5207" s="171"/>
      <c r="E5207" s="171"/>
    </row>
    <row r="5208" spans="1:5" x14ac:dyDescent="0.25">
      <c r="A5208" s="172"/>
      <c r="B5208" s="172"/>
      <c r="C5208" s="172"/>
      <c r="D5208" s="171"/>
      <c r="E5208" s="171"/>
    </row>
    <row r="5209" spans="1:5" x14ac:dyDescent="0.25">
      <c r="A5209" s="172"/>
      <c r="B5209" s="172"/>
      <c r="C5209" s="172"/>
      <c r="D5209" s="171"/>
      <c r="E5209" s="171"/>
    </row>
    <row r="5210" spans="1:5" x14ac:dyDescent="0.25">
      <c r="A5210" s="172"/>
      <c r="B5210" s="172"/>
      <c r="C5210" s="172"/>
      <c r="D5210" s="171"/>
      <c r="E5210" s="171"/>
    </row>
    <row r="5211" spans="1:5" x14ac:dyDescent="0.25">
      <c r="A5211" s="172"/>
      <c r="B5211" s="172"/>
      <c r="C5211" s="172"/>
      <c r="D5211" s="171"/>
      <c r="E5211" s="171"/>
    </row>
    <row r="5212" spans="1:5" x14ac:dyDescent="0.25">
      <c r="A5212" s="172"/>
      <c r="B5212" s="172"/>
      <c r="C5212" s="172"/>
      <c r="D5212" s="171"/>
      <c r="E5212" s="171"/>
    </row>
    <row r="5213" spans="1:5" x14ac:dyDescent="0.25">
      <c r="A5213" s="172"/>
      <c r="B5213" s="172"/>
      <c r="C5213" s="172"/>
      <c r="D5213" s="171"/>
      <c r="E5213" s="171"/>
    </row>
    <row r="5214" spans="1:5" x14ac:dyDescent="0.25">
      <c r="A5214" s="172"/>
      <c r="B5214" s="172"/>
      <c r="C5214" s="172"/>
      <c r="D5214" s="171"/>
      <c r="E5214" s="171"/>
    </row>
    <row r="5215" spans="1:5" x14ac:dyDescent="0.25">
      <c r="A5215" s="172"/>
      <c r="B5215" s="172"/>
      <c r="C5215" s="172"/>
      <c r="D5215" s="171"/>
      <c r="E5215" s="171"/>
    </row>
    <row r="5216" spans="1:5" x14ac:dyDescent="0.25">
      <c r="A5216" s="172"/>
      <c r="B5216" s="172"/>
      <c r="C5216" s="172"/>
      <c r="D5216" s="171"/>
      <c r="E5216" s="171"/>
    </row>
    <row r="5217" spans="1:5" x14ac:dyDescent="0.25">
      <c r="A5217" s="172"/>
      <c r="B5217" s="172"/>
      <c r="C5217" s="172"/>
      <c r="D5217" s="171"/>
      <c r="E5217" s="171"/>
    </row>
    <row r="5218" spans="1:5" x14ac:dyDescent="0.25">
      <c r="A5218" s="172"/>
      <c r="B5218" s="172"/>
      <c r="C5218" s="172"/>
      <c r="D5218" s="171"/>
      <c r="E5218" s="171"/>
    </row>
    <row r="5219" spans="1:5" x14ac:dyDescent="0.25">
      <c r="A5219" s="172"/>
      <c r="B5219" s="172"/>
      <c r="C5219" s="172"/>
      <c r="D5219" s="171"/>
      <c r="E5219" s="171"/>
    </row>
    <row r="5220" spans="1:5" x14ac:dyDescent="0.25">
      <c r="A5220" s="172"/>
      <c r="B5220" s="172"/>
      <c r="C5220" s="172"/>
      <c r="D5220" s="171"/>
      <c r="E5220" s="171"/>
    </row>
    <row r="5221" spans="1:5" x14ac:dyDescent="0.25">
      <c r="A5221" s="172"/>
      <c r="B5221" s="172"/>
      <c r="C5221" s="172"/>
      <c r="D5221" s="171"/>
      <c r="E5221" s="171"/>
    </row>
    <row r="5222" spans="1:5" x14ac:dyDescent="0.25">
      <c r="A5222" s="172"/>
      <c r="B5222" s="172"/>
      <c r="C5222" s="172"/>
      <c r="D5222" s="171"/>
      <c r="E5222" s="171"/>
    </row>
    <row r="5223" spans="1:5" x14ac:dyDescent="0.25">
      <c r="A5223" s="172"/>
      <c r="B5223" s="172"/>
      <c r="C5223" s="172"/>
      <c r="D5223" s="171"/>
      <c r="E5223" s="171"/>
    </row>
    <row r="5224" spans="1:5" x14ac:dyDescent="0.25">
      <c r="A5224" s="172"/>
      <c r="B5224" s="172"/>
      <c r="C5224" s="172"/>
      <c r="D5224" s="171"/>
      <c r="E5224" s="171"/>
    </row>
    <row r="5225" spans="1:5" x14ac:dyDescent="0.25">
      <c r="A5225" s="172"/>
      <c r="B5225" s="172"/>
      <c r="C5225" s="172"/>
      <c r="D5225" s="171"/>
      <c r="E5225" s="171"/>
    </row>
    <row r="5226" spans="1:5" x14ac:dyDescent="0.25">
      <c r="A5226" s="172"/>
      <c r="B5226" s="172"/>
      <c r="C5226" s="172"/>
      <c r="D5226" s="171"/>
      <c r="E5226" s="171"/>
    </row>
    <row r="5227" spans="1:5" x14ac:dyDescent="0.25">
      <c r="A5227" s="172"/>
      <c r="B5227" s="172"/>
      <c r="C5227" s="172"/>
      <c r="D5227" s="171"/>
      <c r="E5227" s="171"/>
    </row>
    <row r="5228" spans="1:5" x14ac:dyDescent="0.25">
      <c r="A5228" s="172"/>
      <c r="B5228" s="172"/>
      <c r="C5228" s="172"/>
      <c r="D5228" s="171"/>
      <c r="E5228" s="171"/>
    </row>
    <row r="5229" spans="1:5" x14ac:dyDescent="0.25">
      <c r="A5229" s="172"/>
      <c r="B5229" s="172"/>
      <c r="C5229" s="172"/>
      <c r="D5229" s="171"/>
      <c r="E5229" s="171"/>
    </row>
    <row r="5230" spans="1:5" x14ac:dyDescent="0.25">
      <c r="A5230" s="172"/>
      <c r="B5230" s="172"/>
      <c r="C5230" s="172"/>
      <c r="D5230" s="171"/>
      <c r="E5230" s="171"/>
    </row>
    <row r="5231" spans="1:5" x14ac:dyDescent="0.25">
      <c r="A5231" s="172"/>
      <c r="B5231" s="172"/>
      <c r="C5231" s="172"/>
      <c r="D5231" s="171"/>
      <c r="E5231" s="171"/>
    </row>
    <row r="5232" spans="1:5" x14ac:dyDescent="0.25">
      <c r="A5232" s="172"/>
      <c r="B5232" s="172"/>
      <c r="C5232" s="172"/>
      <c r="D5232" s="171"/>
      <c r="E5232" s="171"/>
    </row>
    <row r="5233" spans="1:5" x14ac:dyDescent="0.25">
      <c r="A5233" s="172"/>
      <c r="B5233" s="172"/>
      <c r="C5233" s="172"/>
      <c r="D5233" s="171"/>
      <c r="E5233" s="171"/>
    </row>
    <row r="5234" spans="1:5" x14ac:dyDescent="0.25">
      <c r="A5234" s="172"/>
      <c r="B5234" s="172"/>
      <c r="C5234" s="172"/>
      <c r="D5234" s="171"/>
      <c r="E5234" s="171"/>
    </row>
    <row r="5235" spans="1:5" x14ac:dyDescent="0.25">
      <c r="A5235" s="172"/>
      <c r="B5235" s="172"/>
      <c r="C5235" s="172"/>
      <c r="D5235" s="171"/>
      <c r="E5235" s="171"/>
    </row>
    <row r="5236" spans="1:5" x14ac:dyDescent="0.25">
      <c r="A5236" s="172"/>
      <c r="B5236" s="172"/>
      <c r="C5236" s="172"/>
      <c r="D5236" s="171"/>
      <c r="E5236" s="171"/>
    </row>
    <row r="5237" spans="1:5" x14ac:dyDescent="0.25">
      <c r="A5237" s="172"/>
      <c r="B5237" s="172"/>
      <c r="C5237" s="172"/>
      <c r="D5237" s="171"/>
      <c r="E5237" s="171"/>
    </row>
    <row r="5238" spans="1:5" x14ac:dyDescent="0.25">
      <c r="A5238" s="172"/>
      <c r="B5238" s="172"/>
      <c r="C5238" s="172"/>
      <c r="D5238" s="171"/>
      <c r="E5238" s="171"/>
    </row>
    <row r="5239" spans="1:5" x14ac:dyDescent="0.25">
      <c r="A5239" s="172"/>
      <c r="B5239" s="172"/>
      <c r="C5239" s="172"/>
      <c r="D5239" s="171"/>
      <c r="E5239" s="171"/>
    </row>
    <row r="5240" spans="1:5" x14ac:dyDescent="0.25">
      <c r="A5240" s="172"/>
      <c r="B5240" s="172"/>
      <c r="C5240" s="172"/>
      <c r="D5240" s="171"/>
      <c r="E5240" s="171"/>
    </row>
    <row r="5241" spans="1:5" x14ac:dyDescent="0.25">
      <c r="A5241" s="172"/>
      <c r="B5241" s="172"/>
      <c r="C5241" s="172"/>
      <c r="D5241" s="171"/>
      <c r="E5241" s="171"/>
    </row>
    <row r="5242" spans="1:5" x14ac:dyDescent="0.25">
      <c r="A5242" s="172"/>
      <c r="B5242" s="172"/>
      <c r="C5242" s="172"/>
      <c r="D5242" s="171"/>
      <c r="E5242" s="171"/>
    </row>
    <row r="5243" spans="1:5" x14ac:dyDescent="0.25">
      <c r="A5243" s="172"/>
      <c r="B5243" s="172"/>
      <c r="C5243" s="172"/>
      <c r="D5243" s="171"/>
      <c r="E5243" s="171"/>
    </row>
    <row r="5244" spans="1:5" x14ac:dyDescent="0.25">
      <c r="A5244" s="172"/>
      <c r="B5244" s="172"/>
      <c r="C5244" s="172"/>
      <c r="D5244" s="171"/>
      <c r="E5244" s="171"/>
    </row>
    <row r="5245" spans="1:5" x14ac:dyDescent="0.25">
      <c r="A5245" s="172"/>
      <c r="B5245" s="172"/>
      <c r="C5245" s="172"/>
      <c r="D5245" s="171"/>
      <c r="E5245" s="171"/>
    </row>
    <row r="5246" spans="1:5" x14ac:dyDescent="0.25">
      <c r="A5246" s="172"/>
      <c r="B5246" s="172"/>
      <c r="C5246" s="172"/>
      <c r="D5246" s="171"/>
      <c r="E5246" s="171"/>
    </row>
    <row r="5247" spans="1:5" x14ac:dyDescent="0.25">
      <c r="A5247" s="172"/>
      <c r="B5247" s="172"/>
      <c r="C5247" s="172"/>
      <c r="D5247" s="171"/>
      <c r="E5247" s="171"/>
    </row>
    <row r="5248" spans="1:5" x14ac:dyDescent="0.25">
      <c r="A5248" s="172"/>
      <c r="B5248" s="172"/>
      <c r="C5248" s="172"/>
      <c r="D5248" s="171"/>
      <c r="E5248" s="171"/>
    </row>
    <row r="5249" spans="1:5" x14ac:dyDescent="0.25">
      <c r="A5249" s="172"/>
      <c r="B5249" s="172"/>
      <c r="C5249" s="172"/>
      <c r="D5249" s="171"/>
      <c r="E5249" s="171"/>
    </row>
    <row r="5250" spans="1:5" x14ac:dyDescent="0.25">
      <c r="A5250" s="172"/>
      <c r="B5250" s="172"/>
      <c r="C5250" s="172"/>
      <c r="D5250" s="171"/>
      <c r="E5250" s="171"/>
    </row>
    <row r="5251" spans="1:5" x14ac:dyDescent="0.25">
      <c r="A5251" s="172"/>
      <c r="B5251" s="172"/>
      <c r="C5251" s="172"/>
      <c r="D5251" s="171"/>
      <c r="E5251" s="171"/>
    </row>
    <row r="5252" spans="1:5" x14ac:dyDescent="0.25">
      <c r="A5252" s="172"/>
      <c r="B5252" s="172"/>
      <c r="C5252" s="172"/>
      <c r="D5252" s="171"/>
      <c r="E5252" s="171"/>
    </row>
    <row r="5253" spans="1:5" x14ac:dyDescent="0.25">
      <c r="A5253" s="172"/>
      <c r="B5253" s="172"/>
      <c r="C5253" s="172"/>
      <c r="D5253" s="171"/>
      <c r="E5253" s="171"/>
    </row>
    <row r="5254" spans="1:5" x14ac:dyDescent="0.25">
      <c r="A5254" s="172"/>
      <c r="B5254" s="172"/>
      <c r="C5254" s="172"/>
      <c r="D5254" s="171"/>
      <c r="E5254" s="171"/>
    </row>
    <row r="5255" spans="1:5" x14ac:dyDescent="0.25">
      <c r="A5255" s="172"/>
      <c r="B5255" s="172"/>
      <c r="C5255" s="172"/>
      <c r="D5255" s="171"/>
      <c r="E5255" s="171"/>
    </row>
    <row r="5256" spans="1:5" x14ac:dyDescent="0.25">
      <c r="A5256" s="172"/>
      <c r="B5256" s="172"/>
      <c r="C5256" s="172"/>
      <c r="D5256" s="171"/>
      <c r="E5256" s="171"/>
    </row>
    <row r="5257" spans="1:5" x14ac:dyDescent="0.25">
      <c r="A5257" s="172"/>
      <c r="B5257" s="172"/>
      <c r="C5257" s="172"/>
      <c r="D5257" s="171"/>
      <c r="E5257" s="171"/>
    </row>
    <row r="5258" spans="1:5" x14ac:dyDescent="0.25">
      <c r="A5258" s="172"/>
      <c r="B5258" s="172"/>
      <c r="C5258" s="172"/>
      <c r="D5258" s="171"/>
      <c r="E5258" s="171"/>
    </row>
    <row r="5259" spans="1:5" x14ac:dyDescent="0.25">
      <c r="A5259" s="172"/>
      <c r="B5259" s="172"/>
      <c r="C5259" s="172"/>
      <c r="D5259" s="171"/>
      <c r="E5259" s="171"/>
    </row>
    <row r="5260" spans="1:5" x14ac:dyDescent="0.25">
      <c r="A5260" s="172"/>
      <c r="B5260" s="172"/>
      <c r="C5260" s="172"/>
      <c r="D5260" s="171"/>
      <c r="E5260" s="171"/>
    </row>
    <row r="5261" spans="1:5" x14ac:dyDescent="0.25">
      <c r="A5261" s="172"/>
      <c r="B5261" s="172"/>
      <c r="C5261" s="172"/>
      <c r="D5261" s="171"/>
      <c r="E5261" s="171"/>
    </row>
    <row r="5262" spans="1:5" x14ac:dyDescent="0.25">
      <c r="A5262" s="172"/>
      <c r="B5262" s="172"/>
      <c r="C5262" s="172"/>
      <c r="D5262" s="171"/>
      <c r="E5262" s="171"/>
    </row>
    <row r="5263" spans="1:5" x14ac:dyDescent="0.25">
      <c r="A5263" s="172"/>
      <c r="B5263" s="172"/>
      <c r="C5263" s="172"/>
      <c r="D5263" s="171"/>
      <c r="E5263" s="171"/>
    </row>
    <row r="5264" spans="1:5" x14ac:dyDescent="0.25">
      <c r="A5264" s="172"/>
      <c r="B5264" s="172"/>
      <c r="C5264" s="172"/>
      <c r="D5264" s="171"/>
      <c r="E5264" s="171"/>
    </row>
    <row r="5265" spans="1:5" x14ac:dyDescent="0.25">
      <c r="A5265" s="172"/>
      <c r="B5265" s="172"/>
      <c r="C5265" s="172"/>
      <c r="D5265" s="171"/>
      <c r="E5265" s="171"/>
    </row>
    <row r="5266" spans="1:5" x14ac:dyDescent="0.25">
      <c r="A5266" s="172"/>
      <c r="B5266" s="172"/>
      <c r="C5266" s="172"/>
      <c r="D5266" s="171"/>
      <c r="E5266" s="171"/>
    </row>
    <row r="5267" spans="1:5" x14ac:dyDescent="0.25">
      <c r="A5267" s="172"/>
      <c r="B5267" s="172"/>
      <c r="C5267" s="172"/>
      <c r="D5267" s="171"/>
      <c r="E5267" s="171"/>
    </row>
    <row r="5268" spans="1:5" x14ac:dyDescent="0.25">
      <c r="A5268" s="172"/>
      <c r="B5268" s="172"/>
      <c r="C5268" s="172"/>
      <c r="D5268" s="171"/>
      <c r="E5268" s="171"/>
    </row>
    <row r="5269" spans="1:5" x14ac:dyDescent="0.25">
      <c r="A5269" s="172"/>
      <c r="B5269" s="172"/>
      <c r="C5269" s="172"/>
      <c r="D5269" s="171"/>
      <c r="E5269" s="171"/>
    </row>
    <row r="5270" spans="1:5" x14ac:dyDescent="0.25">
      <c r="A5270" s="172"/>
      <c r="B5270" s="172"/>
      <c r="C5270" s="172"/>
      <c r="D5270" s="171"/>
      <c r="E5270" s="171"/>
    </row>
    <row r="5271" spans="1:5" x14ac:dyDescent="0.25">
      <c r="A5271" s="172"/>
      <c r="B5271" s="172"/>
      <c r="C5271" s="172"/>
      <c r="D5271" s="171"/>
      <c r="E5271" s="171"/>
    </row>
    <row r="5272" spans="1:5" x14ac:dyDescent="0.25">
      <c r="A5272" s="172"/>
      <c r="B5272" s="172"/>
      <c r="C5272" s="172"/>
      <c r="D5272" s="171"/>
      <c r="E5272" s="171"/>
    </row>
    <row r="5273" spans="1:5" x14ac:dyDescent="0.25">
      <c r="A5273" s="172"/>
      <c r="B5273" s="172"/>
      <c r="C5273" s="172"/>
      <c r="D5273" s="171"/>
      <c r="E5273" s="171"/>
    </row>
    <row r="5274" spans="1:5" x14ac:dyDescent="0.25">
      <c r="A5274" s="172"/>
      <c r="B5274" s="172"/>
      <c r="C5274" s="172"/>
      <c r="D5274" s="171"/>
      <c r="E5274" s="171"/>
    </row>
    <row r="5275" spans="1:5" x14ac:dyDescent="0.25">
      <c r="A5275" s="172"/>
      <c r="B5275" s="172"/>
      <c r="C5275" s="172"/>
      <c r="D5275" s="171"/>
      <c r="E5275" s="171"/>
    </row>
    <row r="5276" spans="1:5" x14ac:dyDescent="0.25">
      <c r="A5276" s="172"/>
      <c r="B5276" s="172"/>
      <c r="C5276" s="172"/>
      <c r="D5276" s="171"/>
      <c r="E5276" s="171"/>
    </row>
    <row r="5277" spans="1:5" x14ac:dyDescent="0.25">
      <c r="A5277" s="172"/>
      <c r="B5277" s="172"/>
      <c r="C5277" s="172"/>
      <c r="D5277" s="171"/>
      <c r="E5277" s="171"/>
    </row>
    <row r="5278" spans="1:5" x14ac:dyDescent="0.25">
      <c r="A5278" s="172"/>
      <c r="B5278" s="172"/>
      <c r="C5278" s="172"/>
      <c r="D5278" s="171"/>
      <c r="E5278" s="171"/>
    </row>
    <row r="5279" spans="1:5" x14ac:dyDescent="0.25">
      <c r="A5279" s="172"/>
      <c r="B5279" s="172"/>
      <c r="C5279" s="172"/>
      <c r="D5279" s="171"/>
      <c r="E5279" s="171"/>
    </row>
    <row r="5280" spans="1:5" x14ac:dyDescent="0.25">
      <c r="A5280" s="172"/>
      <c r="B5280" s="172"/>
      <c r="C5280" s="172"/>
      <c r="D5280" s="171"/>
      <c r="E5280" s="171"/>
    </row>
    <row r="5281" spans="1:5" x14ac:dyDescent="0.25">
      <c r="A5281" s="172"/>
      <c r="B5281" s="172"/>
      <c r="C5281" s="172"/>
      <c r="D5281" s="171"/>
      <c r="E5281" s="171"/>
    </row>
    <row r="5282" spans="1:5" x14ac:dyDescent="0.25">
      <c r="A5282" s="172"/>
      <c r="B5282" s="172"/>
      <c r="C5282" s="172"/>
      <c r="D5282" s="171"/>
      <c r="E5282" s="171"/>
    </row>
    <row r="5283" spans="1:5" x14ac:dyDescent="0.25">
      <c r="A5283" s="172"/>
      <c r="B5283" s="172"/>
      <c r="C5283" s="172"/>
      <c r="D5283" s="171"/>
      <c r="E5283" s="171"/>
    </row>
    <row r="5284" spans="1:5" x14ac:dyDescent="0.25">
      <c r="A5284" s="172"/>
      <c r="B5284" s="172"/>
      <c r="C5284" s="172"/>
      <c r="D5284" s="171"/>
      <c r="E5284" s="171"/>
    </row>
    <row r="5285" spans="1:5" x14ac:dyDescent="0.25">
      <c r="A5285" s="172"/>
      <c r="B5285" s="172"/>
      <c r="C5285" s="172"/>
      <c r="D5285" s="171"/>
      <c r="E5285" s="171"/>
    </row>
    <row r="5286" spans="1:5" x14ac:dyDescent="0.25">
      <c r="A5286" s="172"/>
      <c r="B5286" s="172"/>
      <c r="C5286" s="172"/>
      <c r="D5286" s="171"/>
      <c r="E5286" s="171"/>
    </row>
    <row r="5287" spans="1:5" x14ac:dyDescent="0.25">
      <c r="A5287" s="172"/>
      <c r="B5287" s="172"/>
      <c r="C5287" s="172"/>
      <c r="D5287" s="171"/>
      <c r="E5287" s="171"/>
    </row>
    <row r="5288" spans="1:5" x14ac:dyDescent="0.25">
      <c r="A5288" s="172"/>
      <c r="B5288" s="172"/>
      <c r="C5288" s="172"/>
      <c r="D5288" s="171"/>
      <c r="E5288" s="171"/>
    </row>
    <row r="5289" spans="1:5" x14ac:dyDescent="0.25">
      <c r="A5289" s="172"/>
      <c r="B5289" s="172"/>
      <c r="C5289" s="172"/>
      <c r="D5289" s="171"/>
      <c r="E5289" s="171"/>
    </row>
    <row r="5290" spans="1:5" x14ac:dyDescent="0.25">
      <c r="A5290" s="172"/>
      <c r="B5290" s="172"/>
      <c r="C5290" s="172"/>
      <c r="D5290" s="171"/>
      <c r="E5290" s="171"/>
    </row>
    <row r="5291" spans="1:5" x14ac:dyDescent="0.25">
      <c r="A5291" s="172"/>
      <c r="B5291" s="172"/>
      <c r="C5291" s="172"/>
      <c r="D5291" s="171"/>
      <c r="E5291" s="171"/>
    </row>
    <row r="5292" spans="1:5" x14ac:dyDescent="0.25">
      <c r="A5292" s="172"/>
      <c r="B5292" s="172"/>
      <c r="C5292" s="172"/>
      <c r="D5292" s="171"/>
      <c r="E5292" s="171"/>
    </row>
    <row r="5293" spans="1:5" x14ac:dyDescent="0.25">
      <c r="A5293" s="172"/>
      <c r="B5293" s="172"/>
      <c r="C5293" s="172"/>
      <c r="D5293" s="171"/>
      <c r="E5293" s="171"/>
    </row>
    <row r="5294" spans="1:5" x14ac:dyDescent="0.25">
      <c r="A5294" s="172"/>
      <c r="B5294" s="172"/>
      <c r="C5294" s="172"/>
      <c r="D5294" s="171"/>
      <c r="E5294" s="171"/>
    </row>
    <row r="5295" spans="1:5" x14ac:dyDescent="0.25">
      <c r="A5295" s="172"/>
      <c r="B5295" s="172"/>
      <c r="C5295" s="172"/>
      <c r="D5295" s="171"/>
      <c r="E5295" s="171"/>
    </row>
    <row r="5296" spans="1:5" x14ac:dyDescent="0.25">
      <c r="A5296" s="172"/>
      <c r="B5296" s="172"/>
      <c r="C5296" s="172"/>
      <c r="D5296" s="171"/>
      <c r="E5296" s="171"/>
    </row>
    <row r="5297" spans="1:5" x14ac:dyDescent="0.25">
      <c r="A5297" s="172"/>
      <c r="B5297" s="172"/>
      <c r="C5297" s="172"/>
      <c r="D5297" s="171"/>
      <c r="E5297" s="171"/>
    </row>
    <row r="5298" spans="1:5" x14ac:dyDescent="0.25">
      <c r="A5298" s="172"/>
      <c r="B5298" s="172"/>
      <c r="C5298" s="172"/>
      <c r="D5298" s="171"/>
      <c r="E5298" s="171"/>
    </row>
    <row r="5299" spans="1:5" x14ac:dyDescent="0.25">
      <c r="A5299" s="172"/>
      <c r="B5299" s="172"/>
      <c r="C5299" s="172"/>
      <c r="D5299" s="171"/>
      <c r="E5299" s="171"/>
    </row>
    <row r="5300" spans="1:5" x14ac:dyDescent="0.25">
      <c r="A5300" s="172"/>
      <c r="B5300" s="172"/>
      <c r="C5300" s="172"/>
      <c r="D5300" s="171"/>
      <c r="E5300" s="171"/>
    </row>
    <row r="5301" spans="1:5" x14ac:dyDescent="0.25">
      <c r="A5301" s="172"/>
      <c r="B5301" s="172"/>
      <c r="C5301" s="172"/>
      <c r="D5301" s="171"/>
      <c r="E5301" s="171"/>
    </row>
    <row r="5302" spans="1:5" x14ac:dyDescent="0.25">
      <c r="A5302" s="172"/>
      <c r="B5302" s="172"/>
      <c r="C5302" s="172"/>
      <c r="D5302" s="171"/>
      <c r="E5302" s="171"/>
    </row>
    <row r="5303" spans="1:5" x14ac:dyDescent="0.25">
      <c r="A5303" s="172"/>
      <c r="B5303" s="172"/>
      <c r="C5303" s="172"/>
      <c r="D5303" s="171"/>
      <c r="E5303" s="171"/>
    </row>
    <row r="5304" spans="1:5" x14ac:dyDescent="0.25">
      <c r="A5304" s="172"/>
      <c r="B5304" s="172"/>
      <c r="C5304" s="172"/>
      <c r="D5304" s="171"/>
      <c r="E5304" s="171"/>
    </row>
    <row r="5305" spans="1:5" x14ac:dyDescent="0.25">
      <c r="A5305" s="172"/>
      <c r="B5305" s="172"/>
      <c r="C5305" s="172"/>
      <c r="D5305" s="171"/>
      <c r="E5305" s="171"/>
    </row>
    <row r="5306" spans="1:5" x14ac:dyDescent="0.25">
      <c r="A5306" s="172"/>
      <c r="B5306" s="172"/>
      <c r="C5306" s="172"/>
      <c r="D5306" s="171"/>
      <c r="E5306" s="171"/>
    </row>
    <row r="5307" spans="1:5" x14ac:dyDescent="0.25">
      <c r="A5307" s="172"/>
      <c r="B5307" s="172"/>
      <c r="C5307" s="172"/>
      <c r="D5307" s="171"/>
      <c r="E5307" s="171"/>
    </row>
    <row r="5308" spans="1:5" x14ac:dyDescent="0.25">
      <c r="A5308" s="172"/>
      <c r="B5308" s="172"/>
      <c r="C5308" s="172"/>
      <c r="D5308" s="171"/>
      <c r="E5308" s="171"/>
    </row>
    <row r="5309" spans="1:5" x14ac:dyDescent="0.25">
      <c r="A5309" s="172"/>
      <c r="B5309" s="172"/>
      <c r="C5309" s="172"/>
      <c r="D5309" s="171"/>
      <c r="E5309" s="171"/>
    </row>
    <row r="5310" spans="1:5" x14ac:dyDescent="0.25">
      <c r="A5310" s="172"/>
      <c r="B5310" s="172"/>
      <c r="C5310" s="172"/>
      <c r="D5310" s="171"/>
      <c r="E5310" s="171"/>
    </row>
    <row r="5311" spans="1:5" x14ac:dyDescent="0.25">
      <c r="A5311" s="172"/>
      <c r="B5311" s="172"/>
      <c r="C5311" s="172"/>
      <c r="D5311" s="171"/>
      <c r="E5311" s="171"/>
    </row>
    <row r="5312" spans="1:5" x14ac:dyDescent="0.25">
      <c r="A5312" s="172"/>
      <c r="B5312" s="172"/>
      <c r="C5312" s="172"/>
      <c r="D5312" s="171"/>
      <c r="E5312" s="171"/>
    </row>
    <row r="5313" spans="1:5" x14ac:dyDescent="0.25">
      <c r="A5313" s="172"/>
      <c r="B5313" s="172"/>
      <c r="C5313" s="172"/>
      <c r="D5313" s="171"/>
      <c r="E5313" s="171"/>
    </row>
    <row r="5314" spans="1:5" x14ac:dyDescent="0.25">
      <c r="A5314" s="172"/>
      <c r="B5314" s="172"/>
      <c r="C5314" s="172"/>
      <c r="D5314" s="171"/>
      <c r="E5314" s="171"/>
    </row>
    <row r="5315" spans="1:5" x14ac:dyDescent="0.25">
      <c r="A5315" s="172"/>
      <c r="B5315" s="172"/>
      <c r="C5315" s="172"/>
      <c r="D5315" s="171"/>
      <c r="E5315" s="171"/>
    </row>
    <row r="5316" spans="1:5" x14ac:dyDescent="0.25">
      <c r="A5316" s="172"/>
      <c r="B5316" s="172"/>
      <c r="C5316" s="172"/>
      <c r="D5316" s="171"/>
      <c r="E5316" s="171"/>
    </row>
    <row r="5317" spans="1:5" x14ac:dyDescent="0.25">
      <c r="A5317" s="172"/>
      <c r="B5317" s="172"/>
      <c r="C5317" s="172"/>
      <c r="D5317" s="171"/>
      <c r="E5317" s="171"/>
    </row>
    <row r="5318" spans="1:5" x14ac:dyDescent="0.25">
      <c r="A5318" s="172"/>
      <c r="B5318" s="172"/>
      <c r="C5318" s="172"/>
      <c r="D5318" s="171"/>
      <c r="E5318" s="171"/>
    </row>
    <row r="5319" spans="1:5" x14ac:dyDescent="0.25">
      <c r="A5319" s="172"/>
      <c r="B5319" s="172"/>
      <c r="C5319" s="172"/>
      <c r="D5319" s="171"/>
      <c r="E5319" s="171"/>
    </row>
    <row r="5320" spans="1:5" x14ac:dyDescent="0.25">
      <c r="A5320" s="172"/>
      <c r="B5320" s="172"/>
      <c r="C5320" s="172"/>
      <c r="D5320" s="171"/>
      <c r="E5320" s="171"/>
    </row>
    <row r="5321" spans="1:5" x14ac:dyDescent="0.25">
      <c r="A5321" s="172"/>
      <c r="B5321" s="172"/>
      <c r="C5321" s="172"/>
      <c r="D5321" s="171"/>
      <c r="E5321" s="171"/>
    </row>
    <row r="5322" spans="1:5" x14ac:dyDescent="0.25">
      <c r="A5322" s="172"/>
      <c r="B5322" s="172"/>
      <c r="C5322" s="172"/>
      <c r="D5322" s="171"/>
      <c r="E5322" s="171"/>
    </row>
    <row r="5323" spans="1:5" x14ac:dyDescent="0.25">
      <c r="A5323" s="172"/>
      <c r="B5323" s="172"/>
      <c r="C5323" s="172"/>
      <c r="D5323" s="171"/>
      <c r="E5323" s="171"/>
    </row>
    <row r="5324" spans="1:5" x14ac:dyDescent="0.25">
      <c r="A5324" s="172"/>
      <c r="B5324" s="172"/>
      <c r="C5324" s="172"/>
      <c r="D5324" s="171"/>
      <c r="E5324" s="171"/>
    </row>
    <row r="5325" spans="1:5" x14ac:dyDescent="0.25">
      <c r="A5325" s="172"/>
      <c r="B5325" s="172"/>
      <c r="C5325" s="172"/>
      <c r="D5325" s="171"/>
      <c r="E5325" s="171"/>
    </row>
    <row r="5326" spans="1:5" x14ac:dyDescent="0.25">
      <c r="A5326" s="172"/>
      <c r="B5326" s="172"/>
      <c r="C5326" s="172"/>
      <c r="D5326" s="171"/>
      <c r="E5326" s="171"/>
    </row>
    <row r="5327" spans="1:5" x14ac:dyDescent="0.25">
      <c r="A5327" s="172"/>
      <c r="B5327" s="172"/>
      <c r="C5327" s="172"/>
      <c r="D5327" s="171"/>
      <c r="E5327" s="171"/>
    </row>
    <row r="5328" spans="1:5" x14ac:dyDescent="0.25">
      <c r="A5328" s="172"/>
      <c r="B5328" s="172"/>
      <c r="C5328" s="172"/>
      <c r="D5328" s="171"/>
      <c r="E5328" s="171"/>
    </row>
    <row r="5329" spans="1:5" x14ac:dyDescent="0.25">
      <c r="A5329" s="172"/>
      <c r="B5329" s="172"/>
      <c r="C5329" s="172"/>
      <c r="D5329" s="171"/>
      <c r="E5329" s="171"/>
    </row>
    <row r="5330" spans="1:5" x14ac:dyDescent="0.25">
      <c r="A5330" s="172"/>
      <c r="B5330" s="172"/>
      <c r="C5330" s="172"/>
      <c r="D5330" s="171"/>
      <c r="E5330" s="171"/>
    </row>
    <row r="5331" spans="1:5" x14ac:dyDescent="0.25">
      <c r="A5331" s="172"/>
      <c r="B5331" s="172"/>
      <c r="C5331" s="172"/>
      <c r="D5331" s="171"/>
      <c r="E5331" s="171"/>
    </row>
    <row r="5332" spans="1:5" x14ac:dyDescent="0.25">
      <c r="A5332" s="172"/>
      <c r="B5332" s="172"/>
      <c r="C5332" s="172"/>
      <c r="D5332" s="171"/>
      <c r="E5332" s="171"/>
    </row>
    <row r="5333" spans="1:5" x14ac:dyDescent="0.25">
      <c r="A5333" s="172"/>
      <c r="B5333" s="172"/>
      <c r="C5333" s="172"/>
      <c r="D5333" s="171"/>
      <c r="E5333" s="171"/>
    </row>
    <row r="5334" spans="1:5" x14ac:dyDescent="0.25">
      <c r="A5334" s="172"/>
      <c r="B5334" s="172"/>
      <c r="C5334" s="172"/>
      <c r="D5334" s="171"/>
      <c r="E5334" s="171"/>
    </row>
    <row r="5335" spans="1:5" x14ac:dyDescent="0.25">
      <c r="A5335" s="172"/>
      <c r="B5335" s="172"/>
      <c r="C5335" s="172"/>
      <c r="D5335" s="171"/>
      <c r="E5335" s="171"/>
    </row>
    <row r="5336" spans="1:5" x14ac:dyDescent="0.25">
      <c r="A5336" s="172"/>
      <c r="B5336" s="172"/>
      <c r="C5336" s="172"/>
      <c r="D5336" s="171"/>
      <c r="E5336" s="171"/>
    </row>
    <row r="5337" spans="1:5" x14ac:dyDescent="0.25">
      <c r="A5337" s="172"/>
      <c r="B5337" s="172"/>
      <c r="C5337" s="172"/>
      <c r="D5337" s="171"/>
      <c r="E5337" s="171"/>
    </row>
    <row r="5338" spans="1:5" x14ac:dyDescent="0.25">
      <c r="A5338" s="172"/>
      <c r="B5338" s="172"/>
      <c r="C5338" s="172"/>
      <c r="D5338" s="171"/>
      <c r="E5338" s="171"/>
    </row>
    <row r="5339" spans="1:5" x14ac:dyDescent="0.25">
      <c r="A5339" s="172"/>
      <c r="B5339" s="172"/>
      <c r="C5339" s="172"/>
      <c r="D5339" s="171"/>
      <c r="E5339" s="171"/>
    </row>
    <row r="5340" spans="1:5" x14ac:dyDescent="0.25">
      <c r="A5340" s="172"/>
      <c r="B5340" s="172"/>
      <c r="C5340" s="172"/>
      <c r="D5340" s="171"/>
      <c r="E5340" s="171"/>
    </row>
    <row r="5341" spans="1:5" x14ac:dyDescent="0.25">
      <c r="A5341" s="172"/>
      <c r="B5341" s="172"/>
      <c r="C5341" s="172"/>
      <c r="D5341" s="171"/>
      <c r="E5341" s="171"/>
    </row>
    <row r="5342" spans="1:5" x14ac:dyDescent="0.25">
      <c r="A5342" s="172"/>
      <c r="B5342" s="172"/>
      <c r="C5342" s="172"/>
      <c r="D5342" s="171"/>
      <c r="E5342" s="171"/>
    </row>
    <row r="5343" spans="1:5" x14ac:dyDescent="0.25">
      <c r="A5343" s="172"/>
      <c r="B5343" s="172"/>
      <c r="C5343" s="172"/>
      <c r="D5343" s="171"/>
      <c r="E5343" s="171"/>
    </row>
    <row r="5344" spans="1:5" x14ac:dyDescent="0.25">
      <c r="A5344" s="172"/>
      <c r="B5344" s="172"/>
      <c r="C5344" s="172"/>
      <c r="D5344" s="171"/>
      <c r="E5344" s="171"/>
    </row>
    <row r="5345" spans="1:5" x14ac:dyDescent="0.25">
      <c r="A5345" s="172"/>
      <c r="B5345" s="172"/>
      <c r="C5345" s="172"/>
      <c r="D5345" s="171"/>
      <c r="E5345" s="171"/>
    </row>
    <row r="5346" spans="1:5" x14ac:dyDescent="0.25">
      <c r="A5346" s="172"/>
      <c r="B5346" s="172"/>
      <c r="C5346" s="172"/>
      <c r="D5346" s="171"/>
      <c r="E5346" s="171"/>
    </row>
    <row r="5347" spans="1:5" x14ac:dyDescent="0.25">
      <c r="A5347" s="172"/>
      <c r="B5347" s="172"/>
      <c r="C5347" s="172"/>
      <c r="D5347" s="171"/>
      <c r="E5347" s="171"/>
    </row>
    <row r="5348" spans="1:5" x14ac:dyDescent="0.25">
      <c r="A5348" s="172"/>
      <c r="B5348" s="172"/>
      <c r="C5348" s="172"/>
      <c r="D5348" s="171"/>
      <c r="E5348" s="171"/>
    </row>
    <row r="5349" spans="1:5" x14ac:dyDescent="0.25">
      <c r="A5349" s="172"/>
      <c r="B5349" s="172"/>
      <c r="C5349" s="172"/>
      <c r="D5349" s="171"/>
      <c r="E5349" s="171"/>
    </row>
    <row r="5350" spans="1:5" x14ac:dyDescent="0.25">
      <c r="A5350" s="172"/>
      <c r="B5350" s="172"/>
      <c r="C5350" s="172"/>
      <c r="D5350" s="171"/>
      <c r="E5350" s="171"/>
    </row>
    <row r="5351" spans="1:5" x14ac:dyDescent="0.25">
      <c r="A5351" s="172"/>
      <c r="B5351" s="172"/>
      <c r="C5351" s="172"/>
      <c r="D5351" s="171"/>
      <c r="E5351" s="171"/>
    </row>
    <row r="5352" spans="1:5" x14ac:dyDescent="0.25">
      <c r="A5352" s="172"/>
      <c r="B5352" s="172"/>
      <c r="C5352" s="172"/>
      <c r="D5352" s="171"/>
      <c r="E5352" s="171"/>
    </row>
    <row r="5353" spans="1:5" x14ac:dyDescent="0.25">
      <c r="A5353" s="172"/>
      <c r="B5353" s="172"/>
      <c r="C5353" s="172"/>
      <c r="D5353" s="171"/>
      <c r="E5353" s="171"/>
    </row>
    <row r="5354" spans="1:5" x14ac:dyDescent="0.25">
      <c r="A5354" s="172"/>
      <c r="B5354" s="172"/>
      <c r="C5354" s="172"/>
      <c r="D5354" s="171"/>
      <c r="E5354" s="171"/>
    </row>
    <row r="5355" spans="1:5" x14ac:dyDescent="0.25">
      <c r="A5355" s="172"/>
      <c r="B5355" s="172"/>
      <c r="C5355" s="172"/>
      <c r="D5355" s="171"/>
      <c r="E5355" s="171"/>
    </row>
    <row r="5356" spans="1:5" x14ac:dyDescent="0.25">
      <c r="A5356" s="172"/>
      <c r="B5356" s="172"/>
      <c r="C5356" s="172"/>
      <c r="D5356" s="171"/>
      <c r="E5356" s="171"/>
    </row>
    <row r="5357" spans="1:5" x14ac:dyDescent="0.25">
      <c r="A5357" s="172"/>
      <c r="B5357" s="172"/>
      <c r="C5357" s="172"/>
      <c r="D5357" s="171"/>
      <c r="E5357" s="171"/>
    </row>
    <row r="5358" spans="1:5" x14ac:dyDescent="0.25">
      <c r="A5358" s="172"/>
      <c r="B5358" s="172"/>
      <c r="C5358" s="172"/>
      <c r="D5358" s="171"/>
      <c r="E5358" s="171"/>
    </row>
    <row r="5359" spans="1:5" x14ac:dyDescent="0.25">
      <c r="A5359" s="172"/>
      <c r="B5359" s="172"/>
      <c r="C5359" s="172"/>
      <c r="D5359" s="171"/>
      <c r="E5359" s="171"/>
    </row>
    <row r="5360" spans="1:5" x14ac:dyDescent="0.25">
      <c r="A5360" s="172"/>
      <c r="B5360" s="172"/>
      <c r="C5360" s="172"/>
      <c r="D5360" s="171"/>
      <c r="E5360" s="171"/>
    </row>
    <row r="5361" spans="1:5" x14ac:dyDescent="0.25">
      <c r="A5361" s="172"/>
      <c r="B5361" s="172"/>
      <c r="C5361" s="172"/>
      <c r="D5361" s="171"/>
      <c r="E5361" s="171"/>
    </row>
    <row r="5362" spans="1:5" x14ac:dyDescent="0.25">
      <c r="A5362" s="172"/>
      <c r="B5362" s="172"/>
      <c r="C5362" s="172"/>
      <c r="D5362" s="171"/>
      <c r="E5362" s="171"/>
    </row>
    <row r="5363" spans="1:5" x14ac:dyDescent="0.25">
      <c r="A5363" s="172"/>
      <c r="B5363" s="172"/>
      <c r="C5363" s="172"/>
      <c r="D5363" s="171"/>
      <c r="E5363" s="171"/>
    </row>
    <row r="5364" spans="1:5" x14ac:dyDescent="0.25">
      <c r="A5364" s="172"/>
      <c r="B5364" s="172"/>
      <c r="C5364" s="172"/>
      <c r="D5364" s="171"/>
      <c r="E5364" s="171"/>
    </row>
    <row r="5365" spans="1:5" x14ac:dyDescent="0.25">
      <c r="A5365" s="172"/>
      <c r="B5365" s="172"/>
      <c r="C5365" s="172"/>
      <c r="D5365" s="171"/>
      <c r="E5365" s="171"/>
    </row>
    <row r="5366" spans="1:5" x14ac:dyDescent="0.25">
      <c r="A5366" s="172"/>
      <c r="B5366" s="172"/>
      <c r="C5366" s="172"/>
      <c r="D5366" s="171"/>
      <c r="E5366" s="171"/>
    </row>
    <row r="5367" spans="1:5" x14ac:dyDescent="0.25">
      <c r="A5367" s="172"/>
      <c r="B5367" s="172"/>
      <c r="C5367" s="172"/>
      <c r="D5367" s="171"/>
      <c r="E5367" s="171"/>
    </row>
    <row r="5368" spans="1:5" x14ac:dyDescent="0.25">
      <c r="A5368" s="172"/>
      <c r="B5368" s="172"/>
      <c r="C5368" s="172"/>
      <c r="D5368" s="171"/>
      <c r="E5368" s="171"/>
    </row>
    <row r="5369" spans="1:5" x14ac:dyDescent="0.25">
      <c r="A5369" s="172"/>
      <c r="B5369" s="172"/>
      <c r="C5369" s="172"/>
      <c r="D5369" s="171"/>
      <c r="E5369" s="171"/>
    </row>
    <row r="5370" spans="1:5" x14ac:dyDescent="0.25">
      <c r="A5370" s="172"/>
      <c r="B5370" s="172"/>
      <c r="C5370" s="172"/>
      <c r="D5370" s="171"/>
      <c r="E5370" s="171"/>
    </row>
    <row r="5371" spans="1:5" x14ac:dyDescent="0.25">
      <c r="A5371" s="172"/>
      <c r="B5371" s="172"/>
      <c r="C5371" s="172"/>
      <c r="D5371" s="171"/>
      <c r="E5371" s="171"/>
    </row>
    <row r="5372" spans="1:5" x14ac:dyDescent="0.25">
      <c r="A5372" s="172"/>
      <c r="B5372" s="172"/>
      <c r="C5372" s="172"/>
      <c r="D5372" s="171"/>
      <c r="E5372" s="171"/>
    </row>
    <row r="5373" spans="1:5" x14ac:dyDescent="0.25">
      <c r="A5373" s="172"/>
      <c r="B5373" s="172"/>
      <c r="C5373" s="172"/>
      <c r="D5373" s="171"/>
      <c r="E5373" s="171"/>
    </row>
    <row r="5374" spans="1:5" x14ac:dyDescent="0.25">
      <c r="A5374" s="172"/>
      <c r="B5374" s="172"/>
      <c r="C5374" s="172"/>
      <c r="D5374" s="171"/>
      <c r="E5374" s="171"/>
    </row>
    <row r="5375" spans="1:5" x14ac:dyDescent="0.25">
      <c r="A5375" s="172"/>
      <c r="B5375" s="172"/>
      <c r="C5375" s="172"/>
      <c r="D5375" s="171"/>
      <c r="E5375" s="171"/>
    </row>
    <row r="5376" spans="1:5" x14ac:dyDescent="0.25">
      <c r="A5376" s="172"/>
      <c r="B5376" s="172"/>
      <c r="C5376" s="172"/>
      <c r="D5376" s="171"/>
      <c r="E5376" s="171"/>
    </row>
    <row r="5377" spans="1:5" x14ac:dyDescent="0.25">
      <c r="A5377" s="172"/>
      <c r="B5377" s="172"/>
      <c r="C5377" s="172"/>
      <c r="D5377" s="171"/>
      <c r="E5377" s="171"/>
    </row>
    <row r="5378" spans="1:5" x14ac:dyDescent="0.25">
      <c r="A5378" s="172"/>
      <c r="B5378" s="172"/>
      <c r="C5378" s="172"/>
      <c r="D5378" s="171"/>
      <c r="E5378" s="171"/>
    </row>
    <row r="5379" spans="1:5" x14ac:dyDescent="0.25">
      <c r="A5379" s="172"/>
      <c r="B5379" s="172"/>
      <c r="C5379" s="172"/>
      <c r="D5379" s="171"/>
      <c r="E5379" s="171"/>
    </row>
    <row r="5380" spans="1:5" x14ac:dyDescent="0.25">
      <c r="A5380" s="172"/>
      <c r="B5380" s="172"/>
      <c r="C5380" s="172"/>
      <c r="D5380" s="171"/>
      <c r="E5380" s="171"/>
    </row>
    <row r="5381" spans="1:5" x14ac:dyDescent="0.25">
      <c r="A5381" s="172"/>
      <c r="B5381" s="172"/>
      <c r="C5381" s="172"/>
      <c r="D5381" s="171"/>
      <c r="E5381" s="171"/>
    </row>
    <row r="5382" spans="1:5" x14ac:dyDescent="0.25">
      <c r="A5382" s="172"/>
      <c r="B5382" s="172"/>
      <c r="C5382" s="172"/>
      <c r="D5382" s="171"/>
      <c r="E5382" s="171"/>
    </row>
    <row r="5383" spans="1:5" x14ac:dyDescent="0.25">
      <c r="A5383" s="172"/>
      <c r="B5383" s="172"/>
      <c r="C5383" s="172"/>
      <c r="D5383" s="171"/>
      <c r="E5383" s="171"/>
    </row>
    <row r="5384" spans="1:5" x14ac:dyDescent="0.25">
      <c r="A5384" s="172"/>
      <c r="B5384" s="172"/>
      <c r="C5384" s="172"/>
      <c r="D5384" s="171"/>
      <c r="E5384" s="171"/>
    </row>
    <row r="5385" spans="1:5" x14ac:dyDescent="0.25">
      <c r="A5385" s="172"/>
      <c r="B5385" s="172"/>
      <c r="C5385" s="172"/>
      <c r="D5385" s="171"/>
      <c r="E5385" s="171"/>
    </row>
    <row r="5386" spans="1:5" x14ac:dyDescent="0.25">
      <c r="A5386" s="172"/>
      <c r="B5386" s="172"/>
      <c r="C5386" s="172"/>
      <c r="D5386" s="171"/>
      <c r="E5386" s="171"/>
    </row>
    <row r="5387" spans="1:5" x14ac:dyDescent="0.25">
      <c r="A5387" s="172"/>
      <c r="B5387" s="172"/>
      <c r="C5387" s="172"/>
      <c r="D5387" s="171"/>
      <c r="E5387" s="171"/>
    </row>
    <row r="5388" spans="1:5" x14ac:dyDescent="0.25">
      <c r="A5388" s="172"/>
      <c r="B5388" s="172"/>
      <c r="C5388" s="172"/>
      <c r="D5388" s="171"/>
      <c r="E5388" s="171"/>
    </row>
    <row r="5389" spans="1:5" x14ac:dyDescent="0.25">
      <c r="A5389" s="172"/>
      <c r="B5389" s="172"/>
      <c r="C5389" s="172"/>
      <c r="D5389" s="171"/>
      <c r="E5389" s="171"/>
    </row>
    <row r="5390" spans="1:5" x14ac:dyDescent="0.25">
      <c r="A5390" s="172"/>
      <c r="B5390" s="172"/>
      <c r="C5390" s="172"/>
      <c r="D5390" s="171"/>
      <c r="E5390" s="171"/>
    </row>
    <row r="5391" spans="1:5" x14ac:dyDescent="0.25">
      <c r="A5391" s="172"/>
      <c r="B5391" s="172"/>
      <c r="C5391" s="172"/>
      <c r="D5391" s="171"/>
      <c r="E5391" s="171"/>
    </row>
    <row r="5392" spans="1:5" x14ac:dyDescent="0.25">
      <c r="A5392" s="172"/>
      <c r="B5392" s="172"/>
      <c r="C5392" s="172"/>
      <c r="D5392" s="171"/>
      <c r="E5392" s="171"/>
    </row>
    <row r="5393" spans="1:5" x14ac:dyDescent="0.25">
      <c r="A5393" s="172"/>
      <c r="B5393" s="172"/>
      <c r="C5393" s="172"/>
      <c r="D5393" s="171"/>
      <c r="E5393" s="171"/>
    </row>
    <row r="5394" spans="1:5" x14ac:dyDescent="0.25">
      <c r="A5394" s="172"/>
      <c r="B5394" s="172"/>
      <c r="C5394" s="172"/>
      <c r="D5394" s="171"/>
      <c r="E5394" s="171"/>
    </row>
    <row r="5395" spans="1:5" x14ac:dyDescent="0.25">
      <c r="A5395" s="172"/>
      <c r="B5395" s="172"/>
      <c r="C5395" s="172"/>
      <c r="D5395" s="171"/>
      <c r="E5395" s="171"/>
    </row>
    <row r="5396" spans="1:5" x14ac:dyDescent="0.25">
      <c r="A5396" s="172"/>
      <c r="B5396" s="172"/>
      <c r="C5396" s="172"/>
      <c r="D5396" s="171"/>
      <c r="E5396" s="171"/>
    </row>
    <row r="5397" spans="1:5" x14ac:dyDescent="0.25">
      <c r="A5397" s="172"/>
      <c r="B5397" s="172"/>
      <c r="C5397" s="172"/>
      <c r="D5397" s="171"/>
      <c r="E5397" s="171"/>
    </row>
    <row r="5398" spans="1:5" x14ac:dyDescent="0.25">
      <c r="A5398" s="172"/>
      <c r="B5398" s="172"/>
      <c r="C5398" s="172"/>
      <c r="D5398" s="171"/>
      <c r="E5398" s="171"/>
    </row>
    <row r="5399" spans="1:5" x14ac:dyDescent="0.25">
      <c r="A5399" s="172"/>
      <c r="B5399" s="172"/>
      <c r="C5399" s="172"/>
      <c r="D5399" s="171"/>
      <c r="E5399" s="171"/>
    </row>
    <row r="5400" spans="1:5" x14ac:dyDescent="0.25">
      <c r="A5400" s="172"/>
      <c r="B5400" s="172"/>
      <c r="C5400" s="172"/>
      <c r="D5400" s="171"/>
      <c r="E5400" s="171"/>
    </row>
    <row r="5401" spans="1:5" x14ac:dyDescent="0.25">
      <c r="A5401" s="172"/>
      <c r="B5401" s="172"/>
      <c r="C5401" s="172"/>
      <c r="D5401" s="171"/>
      <c r="E5401" s="171"/>
    </row>
    <row r="5402" spans="1:5" x14ac:dyDescent="0.25">
      <c r="A5402" s="172"/>
      <c r="B5402" s="172"/>
      <c r="C5402" s="172"/>
      <c r="D5402" s="171"/>
      <c r="E5402" s="171"/>
    </row>
    <row r="5403" spans="1:5" x14ac:dyDescent="0.25">
      <c r="A5403" s="172"/>
      <c r="B5403" s="172"/>
      <c r="C5403" s="172"/>
      <c r="D5403" s="171"/>
      <c r="E5403" s="171"/>
    </row>
    <row r="5404" spans="1:5" x14ac:dyDescent="0.25">
      <c r="A5404" s="172"/>
      <c r="B5404" s="172"/>
      <c r="C5404" s="172"/>
      <c r="D5404" s="171"/>
      <c r="E5404" s="171"/>
    </row>
    <row r="5405" spans="1:5" x14ac:dyDescent="0.25">
      <c r="A5405" s="172"/>
      <c r="B5405" s="172"/>
      <c r="C5405" s="172"/>
      <c r="D5405" s="171"/>
      <c r="E5405" s="171"/>
    </row>
    <row r="5406" spans="1:5" x14ac:dyDescent="0.25">
      <c r="A5406" s="172"/>
      <c r="B5406" s="172"/>
      <c r="C5406" s="172"/>
      <c r="D5406" s="171"/>
      <c r="E5406" s="171"/>
    </row>
    <row r="5407" spans="1:5" x14ac:dyDescent="0.25">
      <c r="A5407" s="172"/>
      <c r="B5407" s="172"/>
      <c r="C5407" s="172"/>
      <c r="D5407" s="171"/>
      <c r="E5407" s="171"/>
    </row>
    <row r="5408" spans="1:5" x14ac:dyDescent="0.25">
      <c r="A5408" s="172"/>
      <c r="B5408" s="172"/>
      <c r="C5408" s="172"/>
      <c r="D5408" s="171"/>
      <c r="E5408" s="171"/>
    </row>
    <row r="5409" spans="1:5" x14ac:dyDescent="0.25">
      <c r="A5409" s="172"/>
      <c r="B5409" s="172"/>
      <c r="C5409" s="172"/>
      <c r="D5409" s="171"/>
      <c r="E5409" s="171"/>
    </row>
    <row r="5410" spans="1:5" x14ac:dyDescent="0.25">
      <c r="A5410" s="172"/>
      <c r="B5410" s="172"/>
      <c r="C5410" s="172"/>
      <c r="D5410" s="171"/>
      <c r="E5410" s="171"/>
    </row>
    <row r="5411" spans="1:5" x14ac:dyDescent="0.25">
      <c r="A5411" s="172"/>
      <c r="B5411" s="172"/>
      <c r="C5411" s="172"/>
      <c r="D5411" s="171"/>
      <c r="E5411" s="171"/>
    </row>
    <row r="5412" spans="1:5" x14ac:dyDescent="0.25">
      <c r="A5412" s="172"/>
      <c r="B5412" s="172"/>
      <c r="C5412" s="172"/>
      <c r="D5412" s="171"/>
      <c r="E5412" s="171"/>
    </row>
    <row r="5413" spans="1:5" x14ac:dyDescent="0.25">
      <c r="A5413" s="172"/>
      <c r="B5413" s="172"/>
      <c r="C5413" s="172"/>
      <c r="D5413" s="171"/>
      <c r="E5413" s="171"/>
    </row>
    <row r="5414" spans="1:5" x14ac:dyDescent="0.25">
      <c r="A5414" s="172"/>
      <c r="B5414" s="172"/>
      <c r="C5414" s="172"/>
      <c r="D5414" s="171"/>
      <c r="E5414" s="171"/>
    </row>
    <row r="5415" spans="1:5" x14ac:dyDescent="0.25">
      <c r="A5415" s="172"/>
      <c r="B5415" s="172"/>
      <c r="C5415" s="172"/>
      <c r="D5415" s="171"/>
      <c r="E5415" s="171"/>
    </row>
    <row r="5416" spans="1:5" x14ac:dyDescent="0.25">
      <c r="A5416" s="172"/>
      <c r="B5416" s="172"/>
      <c r="C5416" s="172"/>
      <c r="D5416" s="171"/>
      <c r="E5416" s="171"/>
    </row>
    <row r="5417" spans="1:5" x14ac:dyDescent="0.25">
      <c r="A5417" s="172"/>
      <c r="B5417" s="172"/>
      <c r="C5417" s="172"/>
      <c r="D5417" s="171"/>
      <c r="E5417" s="171"/>
    </row>
    <row r="5418" spans="1:5" x14ac:dyDescent="0.25">
      <c r="A5418" s="172"/>
      <c r="B5418" s="172"/>
      <c r="C5418" s="172"/>
      <c r="D5418" s="171"/>
      <c r="E5418" s="171"/>
    </row>
    <row r="5419" spans="1:5" x14ac:dyDescent="0.25">
      <c r="A5419" s="172"/>
      <c r="B5419" s="172"/>
      <c r="C5419" s="172"/>
      <c r="D5419" s="171"/>
      <c r="E5419" s="171"/>
    </row>
    <row r="5420" spans="1:5" x14ac:dyDescent="0.25">
      <c r="A5420" s="172"/>
      <c r="B5420" s="172"/>
      <c r="C5420" s="172"/>
      <c r="D5420" s="171"/>
      <c r="E5420" s="171"/>
    </row>
    <row r="5421" spans="1:5" x14ac:dyDescent="0.25">
      <c r="A5421" s="172"/>
      <c r="B5421" s="172"/>
      <c r="C5421" s="172"/>
      <c r="D5421" s="171"/>
      <c r="E5421" s="171"/>
    </row>
    <row r="5422" spans="1:5" x14ac:dyDescent="0.25">
      <c r="A5422" s="172"/>
      <c r="B5422" s="172"/>
      <c r="C5422" s="172"/>
      <c r="D5422" s="171"/>
      <c r="E5422" s="171"/>
    </row>
    <row r="5423" spans="1:5" x14ac:dyDescent="0.25">
      <c r="A5423" s="172"/>
      <c r="B5423" s="172"/>
      <c r="C5423" s="172"/>
      <c r="D5423" s="171"/>
      <c r="E5423" s="171"/>
    </row>
    <row r="5424" spans="1:5" x14ac:dyDescent="0.25">
      <c r="A5424" s="172"/>
      <c r="B5424" s="172"/>
      <c r="C5424" s="172"/>
      <c r="D5424" s="171"/>
      <c r="E5424" s="171"/>
    </row>
    <row r="5425" spans="1:5" x14ac:dyDescent="0.25">
      <c r="A5425" s="172"/>
      <c r="B5425" s="172"/>
      <c r="C5425" s="172"/>
      <c r="D5425" s="171"/>
      <c r="E5425" s="171"/>
    </row>
    <row r="5426" spans="1:5" x14ac:dyDescent="0.25">
      <c r="A5426" s="172"/>
      <c r="B5426" s="172"/>
      <c r="C5426" s="172"/>
      <c r="D5426" s="171"/>
      <c r="E5426" s="171"/>
    </row>
    <row r="5427" spans="1:5" x14ac:dyDescent="0.25">
      <c r="A5427" s="172"/>
      <c r="B5427" s="172"/>
      <c r="C5427" s="172"/>
      <c r="D5427" s="171"/>
      <c r="E5427" s="171"/>
    </row>
    <row r="5428" spans="1:5" x14ac:dyDescent="0.25">
      <c r="A5428" s="172"/>
      <c r="B5428" s="172"/>
      <c r="C5428" s="172"/>
      <c r="D5428" s="171"/>
      <c r="E5428" s="171"/>
    </row>
    <row r="5429" spans="1:5" x14ac:dyDescent="0.25">
      <c r="A5429" s="172"/>
      <c r="B5429" s="172"/>
      <c r="C5429" s="172"/>
      <c r="D5429" s="171"/>
      <c r="E5429" s="171"/>
    </row>
    <row r="5430" spans="1:5" x14ac:dyDescent="0.25">
      <c r="A5430" s="172"/>
      <c r="B5430" s="172"/>
      <c r="C5430" s="172"/>
      <c r="D5430" s="171"/>
      <c r="E5430" s="171"/>
    </row>
    <row r="5431" spans="1:5" x14ac:dyDescent="0.25">
      <c r="A5431" s="172"/>
      <c r="B5431" s="172"/>
      <c r="C5431" s="172"/>
      <c r="D5431" s="171"/>
      <c r="E5431" s="171"/>
    </row>
    <row r="5432" spans="1:5" x14ac:dyDescent="0.25">
      <c r="A5432" s="172"/>
      <c r="B5432" s="172"/>
      <c r="C5432" s="172"/>
      <c r="D5432" s="171"/>
      <c r="E5432" s="171"/>
    </row>
    <row r="5433" spans="1:5" x14ac:dyDescent="0.25">
      <c r="A5433" s="172"/>
      <c r="B5433" s="172"/>
      <c r="C5433" s="172"/>
      <c r="D5433" s="171"/>
      <c r="E5433" s="171"/>
    </row>
    <row r="5434" spans="1:5" x14ac:dyDescent="0.25">
      <c r="A5434" s="172"/>
      <c r="B5434" s="172"/>
      <c r="C5434" s="172"/>
      <c r="D5434" s="171"/>
      <c r="E5434" s="171"/>
    </row>
    <row r="5435" spans="1:5" x14ac:dyDescent="0.25">
      <c r="A5435" s="172"/>
      <c r="B5435" s="172"/>
      <c r="C5435" s="172"/>
      <c r="D5435" s="171"/>
      <c r="E5435" s="171"/>
    </row>
    <row r="5436" spans="1:5" x14ac:dyDescent="0.25">
      <c r="A5436" s="172"/>
      <c r="B5436" s="172"/>
      <c r="C5436" s="172"/>
      <c r="D5436" s="171"/>
      <c r="E5436" s="171"/>
    </row>
    <row r="5437" spans="1:5" x14ac:dyDescent="0.25">
      <c r="A5437" s="172"/>
      <c r="B5437" s="172"/>
      <c r="C5437" s="172"/>
      <c r="D5437" s="171"/>
      <c r="E5437" s="171"/>
    </row>
    <row r="5438" spans="1:5" x14ac:dyDescent="0.25">
      <c r="A5438" s="172"/>
      <c r="B5438" s="172"/>
      <c r="C5438" s="172"/>
      <c r="D5438" s="171"/>
      <c r="E5438" s="171"/>
    </row>
    <row r="5439" spans="1:5" x14ac:dyDescent="0.25">
      <c r="A5439" s="172"/>
      <c r="B5439" s="172"/>
      <c r="C5439" s="172"/>
      <c r="D5439" s="171"/>
      <c r="E5439" s="171"/>
    </row>
    <row r="5440" spans="1:5" x14ac:dyDescent="0.25">
      <c r="A5440" s="172"/>
      <c r="B5440" s="172"/>
      <c r="C5440" s="172"/>
      <c r="D5440" s="171"/>
      <c r="E5440" s="171"/>
    </row>
    <row r="5441" spans="1:5" x14ac:dyDescent="0.25">
      <c r="A5441" s="172"/>
      <c r="B5441" s="172"/>
      <c r="C5441" s="172"/>
      <c r="D5441" s="171"/>
      <c r="E5441" s="171"/>
    </row>
    <row r="5442" spans="1:5" x14ac:dyDescent="0.25">
      <c r="A5442" s="172"/>
      <c r="B5442" s="172"/>
      <c r="C5442" s="172"/>
      <c r="D5442" s="171"/>
      <c r="E5442" s="171"/>
    </row>
    <row r="5443" spans="1:5" x14ac:dyDescent="0.25">
      <c r="A5443" s="172"/>
      <c r="B5443" s="172"/>
      <c r="C5443" s="172"/>
      <c r="D5443" s="171"/>
      <c r="E5443" s="171"/>
    </row>
    <row r="5444" spans="1:5" x14ac:dyDescent="0.25">
      <c r="A5444" s="172"/>
      <c r="B5444" s="172"/>
      <c r="C5444" s="172"/>
      <c r="D5444" s="171"/>
      <c r="E5444" s="171"/>
    </row>
    <row r="5445" spans="1:5" x14ac:dyDescent="0.25">
      <c r="A5445" s="172"/>
      <c r="B5445" s="172"/>
      <c r="C5445" s="172"/>
      <c r="D5445" s="171"/>
      <c r="E5445" s="171"/>
    </row>
    <row r="5446" spans="1:5" x14ac:dyDescent="0.25">
      <c r="A5446" s="172"/>
      <c r="B5446" s="172"/>
      <c r="C5446" s="172"/>
      <c r="D5446" s="171"/>
      <c r="E5446" s="171"/>
    </row>
    <row r="5447" spans="1:5" x14ac:dyDescent="0.25">
      <c r="A5447" s="172"/>
      <c r="B5447" s="172"/>
      <c r="C5447" s="172"/>
      <c r="D5447" s="171"/>
      <c r="E5447" s="171"/>
    </row>
    <row r="5448" spans="1:5" x14ac:dyDescent="0.25">
      <c r="A5448" s="172"/>
      <c r="B5448" s="172"/>
      <c r="C5448" s="172"/>
      <c r="D5448" s="171"/>
      <c r="E5448" s="171"/>
    </row>
    <row r="5449" spans="1:5" x14ac:dyDescent="0.25">
      <c r="A5449" s="172"/>
      <c r="B5449" s="172"/>
      <c r="C5449" s="172"/>
      <c r="D5449" s="171"/>
      <c r="E5449" s="171"/>
    </row>
    <row r="5450" spans="1:5" x14ac:dyDescent="0.25">
      <c r="A5450" s="172"/>
      <c r="B5450" s="172"/>
      <c r="C5450" s="172"/>
      <c r="D5450" s="171"/>
      <c r="E5450" s="171"/>
    </row>
    <row r="5451" spans="1:5" x14ac:dyDescent="0.25">
      <c r="A5451" s="172"/>
      <c r="B5451" s="172"/>
      <c r="C5451" s="172"/>
      <c r="D5451" s="171"/>
      <c r="E5451" s="171"/>
    </row>
    <row r="5452" spans="1:5" x14ac:dyDescent="0.25">
      <c r="A5452" s="172"/>
      <c r="B5452" s="172"/>
      <c r="C5452" s="172"/>
      <c r="D5452" s="171"/>
      <c r="E5452" s="171"/>
    </row>
    <row r="5453" spans="1:5" x14ac:dyDescent="0.25">
      <c r="A5453" s="172"/>
      <c r="B5453" s="172"/>
      <c r="C5453" s="172"/>
      <c r="D5453" s="171"/>
      <c r="E5453" s="171"/>
    </row>
    <row r="5454" spans="1:5" x14ac:dyDescent="0.25">
      <c r="A5454" s="172"/>
      <c r="B5454" s="172"/>
      <c r="C5454" s="172"/>
      <c r="D5454" s="171"/>
      <c r="E5454" s="171"/>
    </row>
    <row r="5455" spans="1:5" x14ac:dyDescent="0.25">
      <c r="A5455" s="172"/>
      <c r="B5455" s="172"/>
      <c r="C5455" s="172"/>
      <c r="D5455" s="171"/>
      <c r="E5455" s="171"/>
    </row>
    <row r="5456" spans="1:5" x14ac:dyDescent="0.25">
      <c r="A5456" s="172"/>
      <c r="B5456" s="172"/>
      <c r="C5456" s="172"/>
      <c r="D5456" s="171"/>
      <c r="E5456" s="171"/>
    </row>
    <row r="5457" spans="1:5" x14ac:dyDescent="0.25">
      <c r="A5457" s="172"/>
      <c r="B5457" s="172"/>
      <c r="C5457" s="172"/>
      <c r="D5457" s="171"/>
      <c r="E5457" s="171"/>
    </row>
    <row r="5458" spans="1:5" x14ac:dyDescent="0.25">
      <c r="A5458" s="172"/>
      <c r="B5458" s="172"/>
      <c r="C5458" s="172"/>
      <c r="D5458" s="171"/>
      <c r="E5458" s="171"/>
    </row>
    <row r="5459" spans="1:5" x14ac:dyDescent="0.25">
      <c r="A5459" s="172"/>
      <c r="B5459" s="172"/>
      <c r="C5459" s="172"/>
      <c r="D5459" s="171"/>
      <c r="E5459" s="171"/>
    </row>
    <row r="5460" spans="1:5" x14ac:dyDescent="0.25">
      <c r="A5460" s="172"/>
      <c r="B5460" s="172"/>
      <c r="C5460" s="172"/>
      <c r="D5460" s="171"/>
      <c r="E5460" s="171"/>
    </row>
    <row r="5461" spans="1:5" x14ac:dyDescent="0.25">
      <c r="A5461" s="172"/>
      <c r="B5461" s="172"/>
      <c r="C5461" s="172"/>
      <c r="D5461" s="171"/>
      <c r="E5461" s="171"/>
    </row>
    <row r="5462" spans="1:5" x14ac:dyDescent="0.25">
      <c r="A5462" s="172"/>
      <c r="B5462" s="172"/>
      <c r="C5462" s="172"/>
      <c r="D5462" s="171"/>
      <c r="E5462" s="171"/>
    </row>
    <row r="5463" spans="1:5" x14ac:dyDescent="0.25">
      <c r="A5463" s="172"/>
      <c r="B5463" s="172"/>
      <c r="C5463" s="172"/>
      <c r="D5463" s="171"/>
      <c r="E5463" s="171"/>
    </row>
    <row r="5464" spans="1:5" x14ac:dyDescent="0.25">
      <c r="A5464" s="172"/>
      <c r="B5464" s="172"/>
      <c r="C5464" s="172"/>
      <c r="D5464" s="171"/>
      <c r="E5464" s="171"/>
    </row>
    <row r="5465" spans="1:5" x14ac:dyDescent="0.25">
      <c r="A5465" s="172"/>
      <c r="B5465" s="172"/>
      <c r="C5465" s="172"/>
      <c r="D5465" s="171"/>
      <c r="E5465" s="171"/>
    </row>
    <row r="5466" spans="1:5" x14ac:dyDescent="0.25">
      <c r="A5466" s="172"/>
      <c r="B5466" s="172"/>
      <c r="C5466" s="172"/>
      <c r="D5466" s="171"/>
      <c r="E5466" s="171"/>
    </row>
    <row r="5467" spans="1:5" x14ac:dyDescent="0.25">
      <c r="A5467" s="172"/>
      <c r="B5467" s="172"/>
      <c r="C5467" s="172"/>
      <c r="D5467" s="171"/>
      <c r="E5467" s="171"/>
    </row>
    <row r="5468" spans="1:5" x14ac:dyDescent="0.25">
      <c r="A5468" s="172"/>
      <c r="B5468" s="172"/>
      <c r="C5468" s="172"/>
      <c r="D5468" s="171"/>
      <c r="E5468" s="171"/>
    </row>
    <row r="5469" spans="1:5" x14ac:dyDescent="0.25">
      <c r="A5469" s="172"/>
      <c r="B5469" s="172"/>
      <c r="C5469" s="172"/>
      <c r="D5469" s="171"/>
      <c r="E5469" s="171"/>
    </row>
    <row r="5470" spans="1:5" x14ac:dyDescent="0.25">
      <c r="A5470" s="172"/>
      <c r="B5470" s="172"/>
      <c r="C5470" s="172"/>
      <c r="D5470" s="171"/>
      <c r="E5470" s="171"/>
    </row>
    <row r="5471" spans="1:5" x14ac:dyDescent="0.25">
      <c r="A5471" s="172"/>
      <c r="B5471" s="172"/>
      <c r="C5471" s="172"/>
      <c r="D5471" s="171"/>
      <c r="E5471" s="171"/>
    </row>
    <row r="5472" spans="1:5" x14ac:dyDescent="0.25">
      <c r="A5472" s="172"/>
      <c r="B5472" s="172"/>
      <c r="C5472" s="172"/>
      <c r="D5472" s="171"/>
      <c r="E5472" s="171"/>
    </row>
    <row r="5473" spans="1:5" x14ac:dyDescent="0.25">
      <c r="A5473" s="172"/>
      <c r="B5473" s="172"/>
      <c r="C5473" s="172"/>
      <c r="D5473" s="171"/>
      <c r="E5473" s="171"/>
    </row>
    <row r="5474" spans="1:5" x14ac:dyDescent="0.25">
      <c r="A5474" s="172"/>
      <c r="B5474" s="172"/>
      <c r="C5474" s="172"/>
      <c r="D5474" s="171"/>
      <c r="E5474" s="171"/>
    </row>
    <row r="5475" spans="1:5" x14ac:dyDescent="0.25">
      <c r="A5475" s="172"/>
      <c r="B5475" s="172"/>
      <c r="C5475" s="172"/>
      <c r="D5475" s="171"/>
      <c r="E5475" s="171"/>
    </row>
    <row r="5476" spans="1:5" x14ac:dyDescent="0.25">
      <c r="A5476" s="172"/>
      <c r="B5476" s="172"/>
      <c r="C5476" s="172"/>
      <c r="D5476" s="171"/>
      <c r="E5476" s="171"/>
    </row>
    <row r="5477" spans="1:5" x14ac:dyDescent="0.25">
      <c r="A5477" s="172"/>
      <c r="B5477" s="172"/>
      <c r="C5477" s="172"/>
      <c r="D5477" s="171"/>
      <c r="E5477" s="171"/>
    </row>
    <row r="5478" spans="1:5" x14ac:dyDescent="0.25">
      <c r="A5478" s="172"/>
      <c r="B5478" s="172"/>
      <c r="C5478" s="172"/>
      <c r="D5478" s="171"/>
      <c r="E5478" s="171"/>
    </row>
    <row r="5479" spans="1:5" x14ac:dyDescent="0.25">
      <c r="A5479" s="172"/>
      <c r="B5479" s="172"/>
      <c r="C5479" s="172"/>
      <c r="D5479" s="171"/>
      <c r="E5479" s="171"/>
    </row>
    <row r="5480" spans="1:5" x14ac:dyDescent="0.25">
      <c r="A5480" s="172"/>
      <c r="B5480" s="172"/>
      <c r="C5480" s="172"/>
      <c r="D5480" s="171"/>
      <c r="E5480" s="171"/>
    </row>
    <row r="5481" spans="1:5" x14ac:dyDescent="0.25">
      <c r="A5481" s="172"/>
      <c r="B5481" s="172"/>
      <c r="C5481" s="172"/>
      <c r="D5481" s="171"/>
      <c r="E5481" s="171"/>
    </row>
    <row r="5482" spans="1:5" x14ac:dyDescent="0.25">
      <c r="A5482" s="172"/>
      <c r="B5482" s="172"/>
      <c r="C5482" s="172"/>
      <c r="D5482" s="171"/>
      <c r="E5482" s="171"/>
    </row>
    <row r="5483" spans="1:5" x14ac:dyDescent="0.25">
      <c r="A5483" s="172"/>
      <c r="B5483" s="172"/>
      <c r="C5483" s="172"/>
      <c r="D5483" s="171"/>
      <c r="E5483" s="171"/>
    </row>
    <row r="5484" spans="1:5" x14ac:dyDescent="0.25">
      <c r="A5484" s="172"/>
      <c r="B5484" s="172"/>
      <c r="C5484" s="172"/>
      <c r="D5484" s="171"/>
      <c r="E5484" s="171"/>
    </row>
    <row r="5485" spans="1:5" x14ac:dyDescent="0.25">
      <c r="A5485" s="172"/>
      <c r="B5485" s="172"/>
      <c r="C5485" s="172"/>
      <c r="D5485" s="171"/>
      <c r="E5485" s="171"/>
    </row>
    <row r="5486" spans="1:5" x14ac:dyDescent="0.25">
      <c r="A5486" s="172"/>
      <c r="B5486" s="172"/>
      <c r="C5486" s="172"/>
      <c r="D5486" s="171"/>
      <c r="E5486" s="171"/>
    </row>
    <row r="5487" spans="1:5" x14ac:dyDescent="0.25">
      <c r="A5487" s="172"/>
      <c r="B5487" s="172"/>
      <c r="C5487" s="172"/>
      <c r="D5487" s="171"/>
      <c r="E5487" s="171"/>
    </row>
    <row r="5488" spans="1:5" x14ac:dyDescent="0.25">
      <c r="A5488" s="172"/>
      <c r="B5488" s="172"/>
      <c r="C5488" s="172"/>
      <c r="D5488" s="171"/>
      <c r="E5488" s="171"/>
    </row>
    <row r="5489" spans="1:5" x14ac:dyDescent="0.25">
      <c r="A5489" s="172"/>
      <c r="B5489" s="172"/>
      <c r="C5489" s="172"/>
      <c r="D5489" s="171"/>
      <c r="E5489" s="171"/>
    </row>
    <row r="5490" spans="1:5" x14ac:dyDescent="0.25">
      <c r="A5490" s="172"/>
      <c r="B5490" s="172"/>
      <c r="C5490" s="172"/>
      <c r="D5490" s="171"/>
      <c r="E5490" s="171"/>
    </row>
    <row r="5491" spans="1:5" x14ac:dyDescent="0.25">
      <c r="A5491" s="172"/>
      <c r="B5491" s="172"/>
      <c r="C5491" s="172"/>
      <c r="D5491" s="171"/>
      <c r="E5491" s="171"/>
    </row>
    <row r="5492" spans="1:5" x14ac:dyDescent="0.25">
      <c r="A5492" s="172"/>
      <c r="B5492" s="172"/>
      <c r="C5492" s="172"/>
      <c r="D5492" s="171"/>
      <c r="E5492" s="171"/>
    </row>
    <row r="5493" spans="1:5" x14ac:dyDescent="0.25">
      <c r="A5493" s="172"/>
      <c r="B5493" s="172"/>
      <c r="C5493" s="172"/>
      <c r="D5493" s="171"/>
      <c r="E5493" s="171"/>
    </row>
    <row r="5494" spans="1:5" x14ac:dyDescent="0.25">
      <c r="A5494" s="172"/>
      <c r="B5494" s="172"/>
      <c r="C5494" s="172"/>
      <c r="D5494" s="171"/>
      <c r="E5494" s="171"/>
    </row>
    <row r="5495" spans="1:5" x14ac:dyDescent="0.25">
      <c r="A5495" s="172"/>
      <c r="B5495" s="172"/>
      <c r="C5495" s="172"/>
      <c r="D5495" s="171"/>
      <c r="E5495" s="171"/>
    </row>
    <row r="5496" spans="1:5" x14ac:dyDescent="0.25">
      <c r="A5496" s="172"/>
      <c r="B5496" s="172"/>
      <c r="C5496" s="172"/>
      <c r="D5496" s="171"/>
      <c r="E5496" s="171"/>
    </row>
    <row r="5497" spans="1:5" x14ac:dyDescent="0.25">
      <c r="A5497" s="172"/>
      <c r="B5497" s="172"/>
      <c r="C5497" s="172"/>
      <c r="D5497" s="171"/>
      <c r="E5497" s="171"/>
    </row>
    <row r="5498" spans="1:5" x14ac:dyDescent="0.25">
      <c r="A5498" s="172"/>
      <c r="B5498" s="172"/>
      <c r="C5498" s="172"/>
      <c r="D5498" s="171"/>
      <c r="E5498" s="171"/>
    </row>
    <row r="5499" spans="1:5" x14ac:dyDescent="0.25">
      <c r="A5499" s="172"/>
      <c r="B5499" s="172"/>
      <c r="C5499" s="172"/>
      <c r="D5499" s="171"/>
      <c r="E5499" s="171"/>
    </row>
    <row r="5500" spans="1:5" x14ac:dyDescent="0.25">
      <c r="A5500" s="172"/>
      <c r="B5500" s="172"/>
      <c r="C5500" s="172"/>
      <c r="D5500" s="171"/>
      <c r="E5500" s="171"/>
    </row>
    <row r="5501" spans="1:5" x14ac:dyDescent="0.25">
      <c r="A5501" s="172"/>
      <c r="B5501" s="172"/>
      <c r="C5501" s="172"/>
      <c r="D5501" s="171"/>
      <c r="E5501" s="171"/>
    </row>
    <row r="5502" spans="1:5" x14ac:dyDescent="0.25">
      <c r="A5502" s="172"/>
      <c r="B5502" s="172"/>
      <c r="C5502" s="172"/>
      <c r="D5502" s="171"/>
      <c r="E5502" s="171"/>
    </row>
    <row r="5503" spans="1:5" x14ac:dyDescent="0.25">
      <c r="A5503" s="172"/>
      <c r="B5503" s="172"/>
      <c r="C5503" s="172"/>
      <c r="D5503" s="171"/>
      <c r="E5503" s="171"/>
    </row>
    <row r="5504" spans="1:5" x14ac:dyDescent="0.25">
      <c r="A5504" s="172"/>
      <c r="B5504" s="172"/>
      <c r="C5504" s="172"/>
      <c r="D5504" s="171"/>
      <c r="E5504" s="171"/>
    </row>
    <row r="5505" spans="1:5" x14ac:dyDescent="0.25">
      <c r="A5505" s="172"/>
      <c r="B5505" s="172"/>
      <c r="C5505" s="172"/>
      <c r="D5505" s="171"/>
      <c r="E5505" s="171"/>
    </row>
    <row r="5506" spans="1:5" x14ac:dyDescent="0.25">
      <c r="A5506" s="172"/>
      <c r="B5506" s="172"/>
      <c r="C5506" s="172"/>
      <c r="D5506" s="171"/>
      <c r="E5506" s="171"/>
    </row>
    <row r="5507" spans="1:5" x14ac:dyDescent="0.25">
      <c r="A5507" s="172"/>
      <c r="B5507" s="172"/>
      <c r="C5507" s="172"/>
      <c r="D5507" s="171"/>
      <c r="E5507" s="171"/>
    </row>
    <row r="5508" spans="1:5" x14ac:dyDescent="0.25">
      <c r="A5508" s="172"/>
      <c r="B5508" s="172"/>
      <c r="C5508" s="172"/>
      <c r="D5508" s="171"/>
      <c r="E5508" s="171"/>
    </row>
    <row r="5509" spans="1:5" x14ac:dyDescent="0.25">
      <c r="A5509" s="172"/>
      <c r="B5509" s="172"/>
      <c r="C5509" s="172"/>
      <c r="D5509" s="171"/>
      <c r="E5509" s="171"/>
    </row>
    <row r="5510" spans="1:5" x14ac:dyDescent="0.25">
      <c r="A5510" s="172"/>
      <c r="B5510" s="172"/>
      <c r="C5510" s="172"/>
      <c r="D5510" s="171"/>
      <c r="E5510" s="171"/>
    </row>
    <row r="5511" spans="1:5" x14ac:dyDescent="0.25">
      <c r="A5511" s="172"/>
      <c r="B5511" s="172"/>
      <c r="C5511" s="172"/>
      <c r="D5511" s="171"/>
      <c r="E5511" s="171"/>
    </row>
    <row r="5512" spans="1:5" x14ac:dyDescent="0.25">
      <c r="A5512" s="172"/>
      <c r="B5512" s="172"/>
      <c r="C5512" s="172"/>
      <c r="D5512" s="171"/>
      <c r="E5512" s="171"/>
    </row>
    <row r="5513" spans="1:5" x14ac:dyDescent="0.25">
      <c r="A5513" s="172"/>
      <c r="B5513" s="172"/>
      <c r="C5513" s="172"/>
      <c r="D5513" s="171"/>
      <c r="E5513" s="171"/>
    </row>
    <row r="5514" spans="1:5" x14ac:dyDescent="0.25">
      <c r="A5514" s="172"/>
      <c r="B5514" s="172"/>
      <c r="C5514" s="172"/>
      <c r="D5514" s="171"/>
      <c r="E5514" s="171"/>
    </row>
    <row r="5515" spans="1:5" x14ac:dyDescent="0.25">
      <c r="A5515" s="172"/>
      <c r="B5515" s="172"/>
      <c r="C5515" s="172"/>
      <c r="D5515" s="171"/>
      <c r="E5515" s="171"/>
    </row>
    <row r="5516" spans="1:5" x14ac:dyDescent="0.25">
      <c r="A5516" s="172"/>
      <c r="B5516" s="172"/>
      <c r="C5516" s="172"/>
      <c r="D5516" s="171"/>
      <c r="E5516" s="171"/>
    </row>
    <row r="5517" spans="1:5" x14ac:dyDescent="0.25">
      <c r="A5517" s="172"/>
      <c r="B5517" s="172"/>
      <c r="C5517" s="172"/>
      <c r="D5517" s="171"/>
      <c r="E5517" s="171"/>
    </row>
    <row r="5518" spans="1:5" x14ac:dyDescent="0.25">
      <c r="A5518" s="172"/>
      <c r="B5518" s="172"/>
      <c r="C5518" s="172"/>
      <c r="D5518" s="171"/>
      <c r="E5518" s="171"/>
    </row>
    <row r="5519" spans="1:5" x14ac:dyDescent="0.25">
      <c r="A5519" s="172"/>
      <c r="B5519" s="172"/>
      <c r="C5519" s="172"/>
      <c r="D5519" s="171"/>
      <c r="E5519" s="171"/>
    </row>
    <row r="5520" spans="1:5" x14ac:dyDescent="0.25">
      <c r="A5520" s="172"/>
      <c r="B5520" s="172"/>
      <c r="C5520" s="172"/>
      <c r="D5520" s="171"/>
      <c r="E5520" s="171"/>
    </row>
    <row r="5521" spans="1:5" x14ac:dyDescent="0.25">
      <c r="A5521" s="172"/>
      <c r="B5521" s="172"/>
      <c r="C5521" s="172"/>
      <c r="D5521" s="171"/>
      <c r="E5521" s="171"/>
    </row>
    <row r="5522" spans="1:5" x14ac:dyDescent="0.25">
      <c r="A5522" s="172"/>
      <c r="B5522" s="172"/>
      <c r="C5522" s="172"/>
      <c r="D5522" s="171"/>
      <c r="E5522" s="171"/>
    </row>
    <row r="5523" spans="1:5" x14ac:dyDescent="0.25">
      <c r="A5523" s="172"/>
      <c r="B5523" s="172"/>
      <c r="C5523" s="172"/>
      <c r="D5523" s="171"/>
      <c r="E5523" s="171"/>
    </row>
    <row r="5524" spans="1:5" x14ac:dyDescent="0.25">
      <c r="A5524" s="172"/>
      <c r="B5524" s="172"/>
      <c r="C5524" s="172"/>
      <c r="D5524" s="171"/>
      <c r="E5524" s="171"/>
    </row>
    <row r="5525" spans="1:5" x14ac:dyDescent="0.25">
      <c r="A5525" s="172"/>
      <c r="B5525" s="172"/>
      <c r="C5525" s="172"/>
      <c r="D5525" s="171"/>
      <c r="E5525" s="171"/>
    </row>
    <row r="5526" spans="1:5" x14ac:dyDescent="0.25">
      <c r="A5526" s="172"/>
      <c r="B5526" s="172"/>
      <c r="C5526" s="172"/>
      <c r="D5526" s="171"/>
      <c r="E5526" s="171"/>
    </row>
    <row r="5527" spans="1:5" x14ac:dyDescent="0.25">
      <c r="A5527" s="172"/>
      <c r="B5527" s="172"/>
      <c r="C5527" s="172"/>
      <c r="D5527" s="171"/>
      <c r="E5527" s="171"/>
    </row>
    <row r="5528" spans="1:5" x14ac:dyDescent="0.25">
      <c r="A5528" s="172"/>
      <c r="B5528" s="172"/>
      <c r="C5528" s="172"/>
      <c r="D5528" s="171"/>
      <c r="E5528" s="171"/>
    </row>
    <row r="5529" spans="1:5" x14ac:dyDescent="0.25">
      <c r="A5529" s="172"/>
      <c r="B5529" s="172"/>
      <c r="C5529" s="172"/>
      <c r="D5529" s="171"/>
      <c r="E5529" s="171"/>
    </row>
    <row r="5530" spans="1:5" x14ac:dyDescent="0.25">
      <c r="A5530" s="172"/>
      <c r="B5530" s="172"/>
      <c r="C5530" s="172"/>
      <c r="D5530" s="171"/>
      <c r="E5530" s="171"/>
    </row>
    <row r="5531" spans="1:5" x14ac:dyDescent="0.25">
      <c r="A5531" s="172"/>
      <c r="B5531" s="172"/>
      <c r="C5531" s="172"/>
      <c r="D5531" s="171"/>
      <c r="E5531" s="171"/>
    </row>
    <row r="5532" spans="1:5" x14ac:dyDescent="0.25">
      <c r="A5532" s="172"/>
      <c r="B5532" s="172"/>
      <c r="C5532" s="172"/>
      <c r="D5532" s="171"/>
      <c r="E5532" s="171"/>
    </row>
    <row r="5533" spans="1:5" x14ac:dyDescent="0.25">
      <c r="A5533" s="172"/>
      <c r="B5533" s="172"/>
      <c r="C5533" s="172"/>
      <c r="D5533" s="171"/>
      <c r="E5533" s="171"/>
    </row>
    <row r="5534" spans="1:5" x14ac:dyDescent="0.25">
      <c r="A5534" s="172"/>
      <c r="B5534" s="172"/>
      <c r="C5534" s="172"/>
      <c r="D5534" s="171"/>
      <c r="E5534" s="171"/>
    </row>
    <row r="5535" spans="1:5" x14ac:dyDescent="0.25">
      <c r="A5535" s="172"/>
      <c r="B5535" s="172"/>
      <c r="C5535" s="172"/>
      <c r="D5535" s="171"/>
      <c r="E5535" s="171"/>
    </row>
    <row r="5536" spans="1:5" x14ac:dyDescent="0.25">
      <c r="A5536" s="172"/>
      <c r="B5536" s="172"/>
      <c r="C5536" s="172"/>
      <c r="D5536" s="171"/>
      <c r="E5536" s="171"/>
    </row>
    <row r="5537" spans="1:5" x14ac:dyDescent="0.25">
      <c r="A5537" s="172"/>
      <c r="B5537" s="172"/>
      <c r="C5537" s="172"/>
      <c r="D5537" s="171"/>
      <c r="E5537" s="171"/>
    </row>
    <row r="5538" spans="1:5" x14ac:dyDescent="0.25">
      <c r="A5538" s="172"/>
      <c r="B5538" s="172"/>
      <c r="C5538" s="172"/>
      <c r="D5538" s="171"/>
      <c r="E5538" s="171"/>
    </row>
    <row r="5539" spans="1:5" x14ac:dyDescent="0.25">
      <c r="A5539" s="172"/>
      <c r="B5539" s="172"/>
      <c r="C5539" s="172"/>
      <c r="D5539" s="171"/>
      <c r="E5539" s="171"/>
    </row>
    <row r="5540" spans="1:5" x14ac:dyDescent="0.25">
      <c r="A5540" s="172"/>
      <c r="B5540" s="172"/>
      <c r="C5540" s="172"/>
      <c r="D5540" s="171"/>
      <c r="E5540" s="171"/>
    </row>
    <row r="5541" spans="1:5" x14ac:dyDescent="0.25">
      <c r="A5541" s="172"/>
      <c r="B5541" s="172"/>
      <c r="C5541" s="172"/>
      <c r="D5541" s="171"/>
      <c r="E5541" s="171"/>
    </row>
    <row r="5542" spans="1:5" x14ac:dyDescent="0.25">
      <c r="A5542" s="172"/>
      <c r="B5542" s="172"/>
      <c r="C5542" s="172"/>
      <c r="D5542" s="171"/>
      <c r="E5542" s="171"/>
    </row>
    <row r="5543" spans="1:5" x14ac:dyDescent="0.25">
      <c r="A5543" s="172"/>
      <c r="B5543" s="172"/>
      <c r="C5543" s="172"/>
      <c r="D5543" s="171"/>
      <c r="E5543" s="171"/>
    </row>
    <row r="5544" spans="1:5" x14ac:dyDescent="0.25">
      <c r="A5544" s="172"/>
      <c r="B5544" s="172"/>
      <c r="C5544" s="172"/>
      <c r="D5544" s="171"/>
      <c r="E5544" s="171"/>
    </row>
    <row r="5545" spans="1:5" x14ac:dyDescent="0.25">
      <c r="A5545" s="172"/>
      <c r="B5545" s="172"/>
      <c r="C5545" s="172"/>
      <c r="D5545" s="171"/>
      <c r="E5545" s="171"/>
    </row>
    <row r="5546" spans="1:5" x14ac:dyDescent="0.25">
      <c r="A5546" s="172"/>
      <c r="B5546" s="172"/>
      <c r="C5546" s="172"/>
      <c r="D5546" s="171"/>
      <c r="E5546" s="171"/>
    </row>
    <row r="5547" spans="1:5" x14ac:dyDescent="0.25">
      <c r="A5547" s="172"/>
      <c r="B5547" s="172"/>
      <c r="C5547" s="172"/>
      <c r="D5547" s="171"/>
      <c r="E5547" s="171"/>
    </row>
    <row r="5548" spans="1:5" x14ac:dyDescent="0.25">
      <c r="A5548" s="172"/>
      <c r="B5548" s="172"/>
      <c r="C5548" s="172"/>
      <c r="D5548" s="171"/>
      <c r="E5548" s="171"/>
    </row>
    <row r="5549" spans="1:5" x14ac:dyDescent="0.25">
      <c r="A5549" s="172"/>
      <c r="B5549" s="172"/>
      <c r="C5549" s="172"/>
      <c r="D5549" s="171"/>
      <c r="E5549" s="171"/>
    </row>
    <row r="5550" spans="1:5" x14ac:dyDescent="0.25">
      <c r="A5550" s="172"/>
      <c r="B5550" s="172"/>
      <c r="C5550" s="172"/>
      <c r="D5550" s="171"/>
      <c r="E5550" s="171"/>
    </row>
    <row r="5551" spans="1:5" x14ac:dyDescent="0.25">
      <c r="A5551" s="172"/>
      <c r="B5551" s="172"/>
      <c r="C5551" s="172"/>
      <c r="D5551" s="171"/>
      <c r="E5551" s="171"/>
    </row>
    <row r="5552" spans="1:5" x14ac:dyDescent="0.25">
      <c r="A5552" s="172"/>
      <c r="B5552" s="172"/>
      <c r="C5552" s="172"/>
      <c r="D5552" s="171"/>
      <c r="E5552" s="171"/>
    </row>
    <row r="5553" spans="1:5" x14ac:dyDescent="0.25">
      <c r="A5553" s="172"/>
      <c r="B5553" s="172"/>
      <c r="C5553" s="172"/>
      <c r="D5553" s="171"/>
      <c r="E5553" s="171"/>
    </row>
    <row r="5554" spans="1:5" x14ac:dyDescent="0.25">
      <c r="A5554" s="172"/>
      <c r="B5554" s="172"/>
      <c r="C5554" s="172"/>
      <c r="D5554" s="171"/>
      <c r="E5554" s="171"/>
    </row>
    <row r="5555" spans="1:5" x14ac:dyDescent="0.25">
      <c r="A5555" s="172"/>
      <c r="B5555" s="172"/>
      <c r="C5555" s="172"/>
      <c r="D5555" s="171"/>
      <c r="E5555" s="171"/>
    </row>
    <row r="5556" spans="1:5" x14ac:dyDescent="0.25">
      <c r="A5556" s="172"/>
      <c r="B5556" s="172"/>
      <c r="C5556" s="172"/>
      <c r="D5556" s="171"/>
      <c r="E5556" s="171"/>
    </row>
    <row r="5557" spans="1:5" x14ac:dyDescent="0.25">
      <c r="A5557" s="172"/>
      <c r="B5557" s="172"/>
      <c r="C5557" s="172"/>
      <c r="D5557" s="171"/>
      <c r="E5557" s="171"/>
    </row>
    <row r="5558" spans="1:5" x14ac:dyDescent="0.25">
      <c r="A5558" s="172"/>
      <c r="B5558" s="172"/>
      <c r="C5558" s="172"/>
      <c r="D5558" s="171"/>
      <c r="E5558" s="171"/>
    </row>
    <row r="5559" spans="1:5" x14ac:dyDescent="0.25">
      <c r="A5559" s="172"/>
      <c r="B5559" s="172"/>
      <c r="C5559" s="172"/>
      <c r="D5559" s="171"/>
      <c r="E5559" s="171"/>
    </row>
    <row r="5560" spans="1:5" x14ac:dyDescent="0.25">
      <c r="A5560" s="172"/>
      <c r="B5560" s="172"/>
      <c r="C5560" s="172"/>
      <c r="D5560" s="171"/>
      <c r="E5560" s="171"/>
    </row>
    <row r="5561" spans="1:5" x14ac:dyDescent="0.25">
      <c r="A5561" s="172"/>
      <c r="B5561" s="172"/>
      <c r="C5561" s="172"/>
      <c r="D5561" s="171"/>
      <c r="E5561" s="171"/>
    </row>
    <row r="5562" spans="1:5" x14ac:dyDescent="0.25">
      <c r="A5562" s="172"/>
      <c r="B5562" s="172"/>
      <c r="C5562" s="172"/>
      <c r="D5562" s="171"/>
      <c r="E5562" s="171"/>
    </row>
    <row r="5563" spans="1:5" x14ac:dyDescent="0.25">
      <c r="A5563" s="172"/>
      <c r="B5563" s="172"/>
      <c r="C5563" s="172"/>
      <c r="D5563" s="171"/>
      <c r="E5563" s="171"/>
    </row>
    <row r="5564" spans="1:5" x14ac:dyDescent="0.25">
      <c r="A5564" s="172"/>
      <c r="B5564" s="172"/>
      <c r="C5564" s="172"/>
      <c r="D5564" s="171"/>
      <c r="E5564" s="171"/>
    </row>
    <row r="5565" spans="1:5" x14ac:dyDescent="0.25">
      <c r="A5565" s="172"/>
      <c r="B5565" s="172"/>
      <c r="C5565" s="172"/>
      <c r="D5565" s="171"/>
      <c r="E5565" s="171"/>
    </row>
    <row r="5566" spans="1:5" x14ac:dyDescent="0.25">
      <c r="A5566" s="172"/>
      <c r="B5566" s="172"/>
      <c r="C5566" s="172"/>
      <c r="D5566" s="171"/>
      <c r="E5566" s="171"/>
    </row>
    <row r="5567" spans="1:5" x14ac:dyDescent="0.25">
      <c r="A5567" s="172"/>
      <c r="B5567" s="172"/>
      <c r="C5567" s="172"/>
      <c r="D5567" s="171"/>
      <c r="E5567" s="171"/>
    </row>
    <row r="5568" spans="1:5" x14ac:dyDescent="0.25">
      <c r="A5568" s="172"/>
      <c r="B5568" s="172"/>
      <c r="C5568" s="172"/>
      <c r="D5568" s="171"/>
      <c r="E5568" s="171"/>
    </row>
    <row r="5569" spans="1:5" x14ac:dyDescent="0.25">
      <c r="A5569" s="172"/>
      <c r="B5569" s="172"/>
      <c r="C5569" s="172"/>
      <c r="D5569" s="171"/>
      <c r="E5569" s="171"/>
    </row>
    <row r="5570" spans="1:5" x14ac:dyDescent="0.25">
      <c r="A5570" s="172"/>
      <c r="B5570" s="172"/>
      <c r="C5570" s="172"/>
      <c r="D5570" s="171"/>
      <c r="E5570" s="171"/>
    </row>
    <row r="5571" spans="1:5" x14ac:dyDescent="0.25">
      <c r="A5571" s="172"/>
      <c r="B5571" s="172"/>
      <c r="C5571" s="172"/>
      <c r="D5571" s="171"/>
      <c r="E5571" s="171"/>
    </row>
    <row r="5572" spans="1:5" x14ac:dyDescent="0.25">
      <c r="A5572" s="172"/>
      <c r="B5572" s="172"/>
      <c r="C5572" s="172"/>
      <c r="D5572" s="171"/>
      <c r="E5572" s="171"/>
    </row>
    <row r="5573" spans="1:5" x14ac:dyDescent="0.25">
      <c r="A5573" s="172"/>
      <c r="B5573" s="172"/>
      <c r="C5573" s="172"/>
      <c r="D5573" s="171"/>
      <c r="E5573" s="171"/>
    </row>
    <row r="5574" spans="1:5" x14ac:dyDescent="0.25">
      <c r="A5574" s="172"/>
      <c r="B5574" s="172"/>
      <c r="C5574" s="172"/>
      <c r="D5574" s="171"/>
      <c r="E5574" s="171"/>
    </row>
    <row r="5575" spans="1:5" x14ac:dyDescent="0.25">
      <c r="A5575" s="172"/>
      <c r="B5575" s="172"/>
      <c r="C5575" s="172"/>
      <c r="D5575" s="171"/>
      <c r="E5575" s="171"/>
    </row>
    <row r="5576" spans="1:5" x14ac:dyDescent="0.25">
      <c r="A5576" s="172"/>
      <c r="B5576" s="172"/>
      <c r="C5576" s="172"/>
      <c r="D5576" s="171"/>
      <c r="E5576" s="171"/>
    </row>
    <row r="5577" spans="1:5" x14ac:dyDescent="0.25">
      <c r="A5577" s="172"/>
      <c r="B5577" s="172"/>
      <c r="C5577" s="172"/>
      <c r="D5577" s="171"/>
      <c r="E5577" s="171"/>
    </row>
    <row r="5578" spans="1:5" x14ac:dyDescent="0.25">
      <c r="A5578" s="172"/>
      <c r="B5578" s="172"/>
      <c r="C5578" s="172"/>
      <c r="D5578" s="171"/>
      <c r="E5578" s="171"/>
    </row>
    <row r="5579" spans="1:5" x14ac:dyDescent="0.25">
      <c r="A5579" s="172"/>
      <c r="B5579" s="172"/>
      <c r="C5579" s="172"/>
      <c r="D5579" s="171"/>
      <c r="E5579" s="171"/>
    </row>
    <row r="5580" spans="1:5" x14ac:dyDescent="0.25">
      <c r="A5580" s="172"/>
      <c r="B5580" s="172"/>
      <c r="C5580" s="172"/>
      <c r="D5580" s="171"/>
      <c r="E5580" s="171"/>
    </row>
    <row r="5581" spans="1:5" x14ac:dyDescent="0.25">
      <c r="A5581" s="172"/>
      <c r="B5581" s="172"/>
      <c r="C5581" s="172"/>
      <c r="D5581" s="171"/>
      <c r="E5581" s="171"/>
    </row>
    <row r="5582" spans="1:5" x14ac:dyDescent="0.25">
      <c r="A5582" s="172"/>
      <c r="B5582" s="172"/>
      <c r="C5582" s="172"/>
      <c r="D5582" s="171"/>
      <c r="E5582" s="171"/>
    </row>
    <row r="5583" spans="1:5" x14ac:dyDescent="0.25">
      <c r="A5583" s="172"/>
      <c r="B5583" s="172"/>
      <c r="C5583" s="172"/>
      <c r="D5583" s="171"/>
      <c r="E5583" s="171"/>
    </row>
    <row r="5584" spans="1:5" x14ac:dyDescent="0.25">
      <c r="A5584" s="172"/>
      <c r="B5584" s="172"/>
      <c r="C5584" s="172"/>
      <c r="D5584" s="171"/>
      <c r="E5584" s="171"/>
    </row>
    <row r="5585" spans="1:5" x14ac:dyDescent="0.25">
      <c r="A5585" s="172"/>
      <c r="B5585" s="172"/>
      <c r="C5585" s="172"/>
      <c r="D5585" s="171"/>
      <c r="E5585" s="171"/>
    </row>
    <row r="5586" spans="1:5" x14ac:dyDescent="0.25">
      <c r="A5586" s="172"/>
      <c r="B5586" s="172"/>
      <c r="C5586" s="172"/>
      <c r="D5586" s="171"/>
      <c r="E5586" s="171"/>
    </row>
    <row r="5587" spans="1:5" x14ac:dyDescent="0.25">
      <c r="A5587" s="172"/>
      <c r="B5587" s="172"/>
      <c r="C5587" s="172"/>
      <c r="D5587" s="171"/>
      <c r="E5587" s="171"/>
    </row>
    <row r="5588" spans="1:5" x14ac:dyDescent="0.25">
      <c r="A5588" s="172"/>
      <c r="B5588" s="172"/>
      <c r="C5588" s="172"/>
      <c r="D5588" s="171"/>
      <c r="E5588" s="171"/>
    </row>
    <row r="5589" spans="1:5" x14ac:dyDescent="0.25">
      <c r="A5589" s="172"/>
      <c r="B5589" s="172"/>
      <c r="C5589" s="172"/>
      <c r="D5589" s="171"/>
      <c r="E5589" s="171"/>
    </row>
    <row r="5590" spans="1:5" x14ac:dyDescent="0.25">
      <c r="A5590" s="172"/>
      <c r="B5590" s="172"/>
      <c r="C5590" s="172"/>
      <c r="D5590" s="171"/>
      <c r="E5590" s="171"/>
    </row>
    <row r="5591" spans="1:5" x14ac:dyDescent="0.25">
      <c r="A5591" s="172"/>
      <c r="B5591" s="172"/>
      <c r="C5591" s="172"/>
      <c r="D5591" s="171"/>
      <c r="E5591" s="171"/>
    </row>
    <row r="5592" spans="1:5" x14ac:dyDescent="0.25">
      <c r="A5592" s="172"/>
      <c r="B5592" s="172"/>
      <c r="C5592" s="172"/>
      <c r="D5592" s="171"/>
      <c r="E5592" s="171"/>
    </row>
    <row r="5593" spans="1:5" x14ac:dyDescent="0.25">
      <c r="A5593" s="172"/>
      <c r="B5593" s="172"/>
      <c r="C5593" s="172"/>
      <c r="D5593" s="171"/>
      <c r="E5593" s="171"/>
    </row>
    <row r="5594" spans="1:5" x14ac:dyDescent="0.25">
      <c r="A5594" s="172"/>
      <c r="B5594" s="172"/>
      <c r="C5594" s="172"/>
      <c r="D5594" s="171"/>
      <c r="E5594" s="171"/>
    </row>
    <row r="5595" spans="1:5" x14ac:dyDescent="0.25">
      <c r="A5595" s="172"/>
      <c r="B5595" s="172"/>
      <c r="C5595" s="172"/>
      <c r="D5595" s="171"/>
      <c r="E5595" s="171"/>
    </row>
    <row r="5596" spans="1:5" x14ac:dyDescent="0.25">
      <c r="A5596" s="172"/>
      <c r="B5596" s="172"/>
      <c r="C5596" s="172"/>
      <c r="D5596" s="171"/>
      <c r="E5596" s="171"/>
    </row>
    <row r="5597" spans="1:5" x14ac:dyDescent="0.25">
      <c r="A5597" s="172"/>
      <c r="B5597" s="172"/>
      <c r="C5597" s="172"/>
      <c r="D5597" s="171"/>
      <c r="E5597" s="171"/>
    </row>
    <row r="5598" spans="1:5" x14ac:dyDescent="0.25">
      <c r="A5598" s="172"/>
      <c r="B5598" s="172"/>
      <c r="C5598" s="172"/>
      <c r="D5598" s="171"/>
      <c r="E5598" s="171"/>
    </row>
    <row r="5599" spans="1:5" x14ac:dyDescent="0.25">
      <c r="A5599" s="172"/>
      <c r="B5599" s="172"/>
      <c r="C5599" s="172"/>
      <c r="D5599" s="171"/>
      <c r="E5599" s="171"/>
    </row>
    <row r="5600" spans="1:5" x14ac:dyDescent="0.25">
      <c r="A5600" s="172"/>
      <c r="B5600" s="172"/>
      <c r="C5600" s="172"/>
      <c r="D5600" s="171"/>
      <c r="E5600" s="171"/>
    </row>
    <row r="5601" spans="1:5" x14ac:dyDescent="0.25">
      <c r="A5601" s="172"/>
      <c r="B5601" s="172"/>
      <c r="C5601" s="172"/>
      <c r="D5601" s="171"/>
      <c r="E5601" s="171"/>
    </row>
    <row r="5602" spans="1:5" x14ac:dyDescent="0.25">
      <c r="A5602" s="172"/>
      <c r="B5602" s="172"/>
      <c r="C5602" s="172"/>
      <c r="D5602" s="171"/>
      <c r="E5602" s="171"/>
    </row>
    <row r="5603" spans="1:5" x14ac:dyDescent="0.25">
      <c r="A5603" s="172"/>
      <c r="B5603" s="172"/>
      <c r="C5603" s="172"/>
      <c r="D5603" s="171"/>
      <c r="E5603" s="171"/>
    </row>
    <row r="5604" spans="1:5" x14ac:dyDescent="0.25">
      <c r="A5604" s="172"/>
      <c r="B5604" s="172"/>
      <c r="C5604" s="172"/>
      <c r="D5604" s="171"/>
      <c r="E5604" s="171"/>
    </row>
    <row r="5605" spans="1:5" x14ac:dyDescent="0.25">
      <c r="A5605" s="172"/>
      <c r="B5605" s="172"/>
      <c r="C5605" s="172"/>
      <c r="D5605" s="171"/>
      <c r="E5605" s="171"/>
    </row>
    <row r="5606" spans="1:5" x14ac:dyDescent="0.25">
      <c r="A5606" s="172"/>
      <c r="B5606" s="172"/>
      <c r="C5606" s="172"/>
      <c r="D5606" s="171"/>
      <c r="E5606" s="171"/>
    </row>
    <row r="5607" spans="1:5" x14ac:dyDescent="0.25">
      <c r="A5607" s="172"/>
      <c r="B5607" s="172"/>
      <c r="C5607" s="172"/>
      <c r="D5607" s="171"/>
      <c r="E5607" s="171"/>
    </row>
    <row r="5608" spans="1:5" x14ac:dyDescent="0.25">
      <c r="A5608" s="172"/>
      <c r="B5608" s="172"/>
      <c r="C5608" s="172"/>
      <c r="D5608" s="171"/>
      <c r="E5608" s="171"/>
    </row>
    <row r="5609" spans="1:5" x14ac:dyDescent="0.25">
      <c r="A5609" s="172"/>
      <c r="B5609" s="172"/>
      <c r="C5609" s="172"/>
      <c r="D5609" s="171"/>
      <c r="E5609" s="171"/>
    </row>
    <row r="5610" spans="1:5" x14ac:dyDescent="0.25">
      <c r="A5610" s="172"/>
      <c r="B5610" s="172"/>
      <c r="C5610" s="172"/>
      <c r="D5610" s="171"/>
      <c r="E5610" s="171"/>
    </row>
    <row r="5611" spans="1:5" x14ac:dyDescent="0.25">
      <c r="A5611" s="172"/>
      <c r="B5611" s="172"/>
      <c r="C5611" s="172"/>
      <c r="D5611" s="171"/>
      <c r="E5611" s="171"/>
    </row>
    <row r="5612" spans="1:5" x14ac:dyDescent="0.25">
      <c r="A5612" s="172"/>
      <c r="B5612" s="172"/>
      <c r="C5612" s="172"/>
      <c r="D5612" s="171"/>
      <c r="E5612" s="171"/>
    </row>
    <row r="5613" spans="1:5" x14ac:dyDescent="0.25">
      <c r="A5613" s="172"/>
      <c r="B5613" s="172"/>
      <c r="C5613" s="172"/>
      <c r="D5613" s="171"/>
      <c r="E5613" s="171"/>
    </row>
    <row r="5614" spans="1:5" x14ac:dyDescent="0.25">
      <c r="A5614" s="172"/>
      <c r="B5614" s="172"/>
      <c r="C5614" s="172"/>
      <c r="D5614" s="171"/>
      <c r="E5614" s="171"/>
    </row>
    <row r="5615" spans="1:5" x14ac:dyDescent="0.25">
      <c r="A5615" s="172"/>
      <c r="B5615" s="172"/>
      <c r="C5615" s="172"/>
      <c r="D5615" s="171"/>
      <c r="E5615" s="171"/>
    </row>
    <row r="5616" spans="1:5" x14ac:dyDescent="0.25">
      <c r="A5616" s="172"/>
      <c r="B5616" s="172"/>
      <c r="C5616" s="172"/>
      <c r="D5616" s="171"/>
      <c r="E5616" s="171"/>
    </row>
    <row r="5617" spans="1:5" x14ac:dyDescent="0.25">
      <c r="A5617" s="172"/>
      <c r="B5617" s="172"/>
      <c r="C5617" s="172"/>
      <c r="D5617" s="171"/>
      <c r="E5617" s="171"/>
    </row>
    <row r="5618" spans="1:5" x14ac:dyDescent="0.25">
      <c r="A5618" s="172"/>
      <c r="B5618" s="172"/>
      <c r="C5618" s="172"/>
      <c r="D5618" s="171"/>
      <c r="E5618" s="171"/>
    </row>
    <row r="5619" spans="1:5" x14ac:dyDescent="0.25">
      <c r="A5619" s="172"/>
      <c r="B5619" s="172"/>
      <c r="C5619" s="172"/>
      <c r="D5619" s="171"/>
      <c r="E5619" s="171"/>
    </row>
    <row r="5620" spans="1:5" x14ac:dyDescent="0.25">
      <c r="A5620" s="172"/>
      <c r="B5620" s="172"/>
      <c r="C5620" s="172"/>
      <c r="D5620" s="171"/>
      <c r="E5620" s="171"/>
    </row>
    <row r="5621" spans="1:5" x14ac:dyDescent="0.25">
      <c r="A5621" s="172"/>
      <c r="B5621" s="172"/>
      <c r="C5621" s="172"/>
      <c r="D5621" s="171"/>
      <c r="E5621" s="171"/>
    </row>
    <row r="5622" spans="1:5" x14ac:dyDescent="0.25">
      <c r="A5622" s="172"/>
      <c r="B5622" s="172"/>
      <c r="C5622" s="172"/>
      <c r="D5622" s="171"/>
      <c r="E5622" s="171"/>
    </row>
    <row r="5623" spans="1:5" x14ac:dyDescent="0.25">
      <c r="A5623" s="172"/>
      <c r="B5623" s="172"/>
      <c r="C5623" s="172"/>
      <c r="D5623" s="171"/>
      <c r="E5623" s="171"/>
    </row>
    <row r="5624" spans="1:5" x14ac:dyDescent="0.25">
      <c r="A5624" s="172"/>
      <c r="B5624" s="172"/>
      <c r="C5624" s="172"/>
      <c r="D5624" s="171"/>
      <c r="E5624" s="171"/>
    </row>
    <row r="5625" spans="1:5" x14ac:dyDescent="0.25">
      <c r="A5625" s="172"/>
      <c r="B5625" s="172"/>
      <c r="C5625" s="172"/>
      <c r="D5625" s="171"/>
      <c r="E5625" s="171"/>
    </row>
    <row r="5626" spans="1:5" x14ac:dyDescent="0.25">
      <c r="A5626" s="172"/>
      <c r="B5626" s="172"/>
      <c r="C5626" s="172"/>
      <c r="D5626" s="171"/>
      <c r="E5626" s="171"/>
    </row>
    <row r="5627" spans="1:5" x14ac:dyDescent="0.25">
      <c r="A5627" s="172"/>
      <c r="B5627" s="172"/>
      <c r="C5627" s="172"/>
      <c r="D5627" s="171"/>
      <c r="E5627" s="171"/>
    </row>
    <row r="5628" spans="1:5" x14ac:dyDescent="0.25">
      <c r="A5628" s="172"/>
      <c r="B5628" s="172"/>
      <c r="C5628" s="172"/>
      <c r="D5628" s="171"/>
      <c r="E5628" s="171"/>
    </row>
    <row r="5629" spans="1:5" x14ac:dyDescent="0.25">
      <c r="A5629" s="172"/>
      <c r="B5629" s="172"/>
      <c r="C5629" s="172"/>
      <c r="D5629" s="171"/>
      <c r="E5629" s="171"/>
    </row>
    <row r="5630" spans="1:5" x14ac:dyDescent="0.25">
      <c r="A5630" s="172"/>
      <c r="B5630" s="172"/>
      <c r="C5630" s="172"/>
      <c r="D5630" s="171"/>
      <c r="E5630" s="171"/>
    </row>
    <row r="5631" spans="1:5" x14ac:dyDescent="0.25">
      <c r="A5631" s="172"/>
      <c r="B5631" s="172"/>
      <c r="C5631" s="172"/>
      <c r="D5631" s="171"/>
      <c r="E5631" s="171"/>
    </row>
    <row r="5632" spans="1:5" x14ac:dyDescent="0.25">
      <c r="A5632" s="172"/>
      <c r="B5632" s="172"/>
      <c r="C5632" s="172"/>
      <c r="D5632" s="171"/>
      <c r="E5632" s="171"/>
    </row>
    <row r="5633" spans="1:5" x14ac:dyDescent="0.25">
      <c r="A5633" s="172"/>
      <c r="B5633" s="172"/>
      <c r="C5633" s="172"/>
      <c r="D5633" s="171"/>
      <c r="E5633" s="171"/>
    </row>
    <row r="5634" spans="1:5" x14ac:dyDescent="0.25">
      <c r="A5634" s="172"/>
      <c r="B5634" s="172"/>
      <c r="C5634" s="172"/>
      <c r="D5634" s="171"/>
      <c r="E5634" s="171"/>
    </row>
    <row r="5635" spans="1:5" x14ac:dyDescent="0.25">
      <c r="A5635" s="172"/>
      <c r="B5635" s="172"/>
      <c r="C5635" s="172"/>
      <c r="D5635" s="171"/>
      <c r="E5635" s="171"/>
    </row>
    <row r="5636" spans="1:5" x14ac:dyDescent="0.25">
      <c r="A5636" s="172"/>
      <c r="B5636" s="172"/>
      <c r="C5636" s="172"/>
      <c r="D5636" s="171"/>
      <c r="E5636" s="171"/>
    </row>
    <row r="5637" spans="1:5" x14ac:dyDescent="0.25">
      <c r="A5637" s="172"/>
      <c r="B5637" s="172"/>
      <c r="C5637" s="172"/>
      <c r="D5637" s="171"/>
      <c r="E5637" s="171"/>
    </row>
    <row r="5638" spans="1:5" x14ac:dyDescent="0.25">
      <c r="A5638" s="172"/>
      <c r="B5638" s="172"/>
      <c r="C5638" s="172"/>
      <c r="D5638" s="171"/>
      <c r="E5638" s="171"/>
    </row>
    <row r="5639" spans="1:5" x14ac:dyDescent="0.25">
      <c r="A5639" s="172"/>
      <c r="B5639" s="172"/>
      <c r="C5639" s="172"/>
      <c r="D5639" s="171"/>
      <c r="E5639" s="171"/>
    </row>
    <row r="5640" spans="1:5" x14ac:dyDescent="0.25">
      <c r="A5640" s="172"/>
      <c r="B5640" s="172"/>
      <c r="C5640" s="172"/>
      <c r="D5640" s="171"/>
      <c r="E5640" s="171"/>
    </row>
    <row r="5641" spans="1:5" x14ac:dyDescent="0.25">
      <c r="A5641" s="172"/>
      <c r="B5641" s="172"/>
      <c r="C5641" s="172"/>
      <c r="D5641" s="171"/>
      <c r="E5641" s="171"/>
    </row>
    <row r="5642" spans="1:5" x14ac:dyDescent="0.25">
      <c r="A5642" s="172"/>
      <c r="B5642" s="172"/>
      <c r="C5642" s="172"/>
      <c r="D5642" s="171"/>
      <c r="E5642" s="171"/>
    </row>
    <row r="5643" spans="1:5" x14ac:dyDescent="0.25">
      <c r="A5643" s="172"/>
      <c r="B5643" s="172"/>
      <c r="C5643" s="172"/>
      <c r="D5643" s="171"/>
      <c r="E5643" s="171"/>
    </row>
    <row r="5644" spans="1:5" x14ac:dyDescent="0.25">
      <c r="A5644" s="172"/>
      <c r="B5644" s="172"/>
      <c r="C5644" s="172"/>
      <c r="D5644" s="171"/>
      <c r="E5644" s="171"/>
    </row>
    <row r="5645" spans="1:5" x14ac:dyDescent="0.25">
      <c r="A5645" s="172"/>
      <c r="B5645" s="172"/>
      <c r="C5645" s="172"/>
      <c r="D5645" s="171"/>
      <c r="E5645" s="171"/>
    </row>
    <row r="5646" spans="1:5" x14ac:dyDescent="0.25">
      <c r="A5646" s="172"/>
      <c r="B5646" s="172"/>
      <c r="C5646" s="172"/>
      <c r="D5646" s="171"/>
      <c r="E5646" s="171"/>
    </row>
    <row r="5647" spans="1:5" x14ac:dyDescent="0.25">
      <c r="A5647" s="172"/>
      <c r="B5647" s="172"/>
      <c r="C5647" s="172"/>
      <c r="D5647" s="171"/>
      <c r="E5647" s="171"/>
    </row>
    <row r="5648" spans="1:5" x14ac:dyDescent="0.25">
      <c r="A5648" s="172"/>
      <c r="B5648" s="172"/>
      <c r="C5648" s="172"/>
      <c r="D5648" s="171"/>
      <c r="E5648" s="171"/>
    </row>
    <row r="5649" spans="1:5" x14ac:dyDescent="0.25">
      <c r="A5649" s="172"/>
      <c r="B5649" s="172"/>
      <c r="C5649" s="172"/>
      <c r="D5649" s="171"/>
      <c r="E5649" s="171"/>
    </row>
    <row r="5650" spans="1:5" x14ac:dyDescent="0.25">
      <c r="A5650" s="172"/>
      <c r="B5650" s="172"/>
      <c r="C5650" s="172"/>
      <c r="D5650" s="171"/>
      <c r="E5650" s="171"/>
    </row>
    <row r="5651" spans="1:5" x14ac:dyDescent="0.25">
      <c r="A5651" s="172"/>
      <c r="B5651" s="172"/>
      <c r="C5651" s="172"/>
      <c r="D5651" s="171"/>
      <c r="E5651" s="171"/>
    </row>
    <row r="5652" spans="1:5" x14ac:dyDescent="0.25">
      <c r="A5652" s="172"/>
      <c r="B5652" s="172"/>
      <c r="C5652" s="172"/>
      <c r="D5652" s="171"/>
      <c r="E5652" s="171"/>
    </row>
    <row r="5653" spans="1:5" x14ac:dyDescent="0.25">
      <c r="A5653" s="172"/>
      <c r="B5653" s="172"/>
      <c r="C5653" s="172"/>
      <c r="D5653" s="171"/>
      <c r="E5653" s="171"/>
    </row>
    <row r="5654" spans="1:5" x14ac:dyDescent="0.25">
      <c r="A5654" s="172"/>
      <c r="B5654" s="172"/>
      <c r="C5654" s="172"/>
      <c r="D5654" s="171"/>
      <c r="E5654" s="171"/>
    </row>
    <row r="5655" spans="1:5" x14ac:dyDescent="0.25">
      <c r="A5655" s="172"/>
      <c r="B5655" s="172"/>
      <c r="C5655" s="172"/>
      <c r="D5655" s="171"/>
      <c r="E5655" s="171"/>
    </row>
    <row r="5656" spans="1:5" x14ac:dyDescent="0.25">
      <c r="A5656" s="172"/>
      <c r="B5656" s="172"/>
      <c r="C5656" s="172"/>
      <c r="D5656" s="171"/>
      <c r="E5656" s="171"/>
    </row>
    <row r="5657" spans="1:5" x14ac:dyDescent="0.25">
      <c r="A5657" s="172"/>
      <c r="B5657" s="172"/>
      <c r="C5657" s="172"/>
      <c r="D5657" s="171"/>
      <c r="E5657" s="171"/>
    </row>
    <row r="5658" spans="1:5" x14ac:dyDescent="0.25">
      <c r="A5658" s="172"/>
      <c r="B5658" s="172"/>
      <c r="C5658" s="172"/>
      <c r="D5658" s="171"/>
      <c r="E5658" s="171"/>
    </row>
    <row r="5659" spans="1:5" x14ac:dyDescent="0.25">
      <c r="A5659" s="172"/>
      <c r="B5659" s="172"/>
      <c r="C5659" s="172"/>
      <c r="D5659" s="171"/>
      <c r="E5659" s="171"/>
    </row>
    <row r="5660" spans="1:5" x14ac:dyDescent="0.25">
      <c r="A5660" s="172"/>
      <c r="B5660" s="172"/>
      <c r="C5660" s="172"/>
      <c r="D5660" s="171"/>
      <c r="E5660" s="171"/>
    </row>
    <row r="5661" spans="1:5" x14ac:dyDescent="0.25">
      <c r="A5661" s="172"/>
      <c r="B5661" s="172"/>
      <c r="C5661" s="172"/>
      <c r="D5661" s="171"/>
      <c r="E5661" s="171"/>
    </row>
    <row r="5662" spans="1:5" x14ac:dyDescent="0.25">
      <c r="A5662" s="172"/>
      <c r="B5662" s="172"/>
      <c r="C5662" s="172"/>
      <c r="D5662" s="171"/>
      <c r="E5662" s="171"/>
    </row>
    <row r="5663" spans="1:5" x14ac:dyDescent="0.25">
      <c r="A5663" s="172"/>
      <c r="B5663" s="172"/>
      <c r="C5663" s="172"/>
      <c r="D5663" s="171"/>
      <c r="E5663" s="171"/>
    </row>
    <row r="5664" spans="1:5" x14ac:dyDescent="0.25">
      <c r="A5664" s="172"/>
      <c r="B5664" s="172"/>
      <c r="C5664" s="172"/>
      <c r="D5664" s="171"/>
      <c r="E5664" s="171"/>
    </row>
    <row r="5665" spans="1:5" x14ac:dyDescent="0.25">
      <c r="A5665" s="172"/>
      <c r="B5665" s="172"/>
      <c r="C5665" s="172"/>
      <c r="D5665" s="171"/>
      <c r="E5665" s="171"/>
    </row>
    <row r="5666" spans="1:5" x14ac:dyDescent="0.25">
      <c r="A5666" s="172"/>
      <c r="B5666" s="172"/>
      <c r="C5666" s="172"/>
      <c r="D5666" s="171"/>
      <c r="E5666" s="171"/>
    </row>
    <row r="5667" spans="1:5" x14ac:dyDescent="0.25">
      <c r="A5667" s="172"/>
      <c r="B5667" s="172"/>
      <c r="C5667" s="172"/>
      <c r="D5667" s="171"/>
      <c r="E5667" s="171"/>
    </row>
    <row r="5668" spans="1:5" x14ac:dyDescent="0.25">
      <c r="A5668" s="172"/>
      <c r="B5668" s="172"/>
      <c r="C5668" s="172"/>
      <c r="D5668" s="171"/>
      <c r="E5668" s="171"/>
    </row>
    <row r="5669" spans="1:5" x14ac:dyDescent="0.25">
      <c r="A5669" s="172"/>
      <c r="B5669" s="172"/>
      <c r="C5669" s="172"/>
      <c r="D5669" s="171"/>
      <c r="E5669" s="171"/>
    </row>
    <row r="5670" spans="1:5" x14ac:dyDescent="0.25">
      <c r="A5670" s="172"/>
      <c r="B5670" s="172"/>
      <c r="C5670" s="172"/>
      <c r="D5670" s="171"/>
      <c r="E5670" s="171"/>
    </row>
    <row r="5671" spans="1:5" x14ac:dyDescent="0.25">
      <c r="A5671" s="172"/>
      <c r="B5671" s="172"/>
      <c r="C5671" s="172"/>
      <c r="D5671" s="171"/>
      <c r="E5671" s="171"/>
    </row>
    <row r="5672" spans="1:5" x14ac:dyDescent="0.25">
      <c r="A5672" s="172"/>
      <c r="B5672" s="172"/>
      <c r="C5672" s="172"/>
      <c r="D5672" s="171"/>
      <c r="E5672" s="171"/>
    </row>
    <row r="5673" spans="1:5" x14ac:dyDescent="0.25">
      <c r="A5673" s="172"/>
      <c r="B5673" s="172"/>
      <c r="C5673" s="172"/>
      <c r="D5673" s="171"/>
      <c r="E5673" s="171"/>
    </row>
    <row r="5674" spans="1:5" x14ac:dyDescent="0.25">
      <c r="A5674" s="172"/>
      <c r="B5674" s="172"/>
      <c r="C5674" s="172"/>
      <c r="D5674" s="171"/>
      <c r="E5674" s="171"/>
    </row>
    <row r="5675" spans="1:5" x14ac:dyDescent="0.25">
      <c r="A5675" s="172"/>
      <c r="B5675" s="172"/>
      <c r="C5675" s="172"/>
      <c r="D5675" s="171"/>
      <c r="E5675" s="171"/>
    </row>
    <row r="5676" spans="1:5" x14ac:dyDescent="0.25">
      <c r="A5676" s="172"/>
      <c r="B5676" s="172"/>
      <c r="C5676" s="172"/>
      <c r="D5676" s="171"/>
      <c r="E5676" s="171"/>
    </row>
    <row r="5677" spans="1:5" x14ac:dyDescent="0.25">
      <c r="A5677" s="172"/>
      <c r="B5677" s="172"/>
      <c r="C5677" s="172"/>
      <c r="D5677" s="171"/>
      <c r="E5677" s="171"/>
    </row>
    <row r="5678" spans="1:5" x14ac:dyDescent="0.25">
      <c r="A5678" s="172"/>
      <c r="B5678" s="172"/>
      <c r="C5678" s="172"/>
      <c r="D5678" s="171"/>
      <c r="E5678" s="171"/>
    </row>
    <row r="5679" spans="1:5" x14ac:dyDescent="0.25">
      <c r="A5679" s="172"/>
      <c r="B5679" s="172"/>
      <c r="C5679" s="172"/>
      <c r="D5679" s="171"/>
      <c r="E5679" s="171"/>
    </row>
    <row r="5680" spans="1:5" x14ac:dyDescent="0.25">
      <c r="A5680" s="172"/>
      <c r="B5680" s="172"/>
      <c r="C5680" s="172"/>
      <c r="D5680" s="171"/>
      <c r="E5680" s="171"/>
    </row>
    <row r="5681" spans="1:5" x14ac:dyDescent="0.25">
      <c r="A5681" s="172"/>
      <c r="B5681" s="172"/>
      <c r="C5681" s="172"/>
      <c r="D5681" s="171"/>
      <c r="E5681" s="171"/>
    </row>
    <row r="5682" spans="1:5" x14ac:dyDescent="0.25">
      <c r="A5682" s="172"/>
      <c r="B5682" s="172"/>
      <c r="C5682" s="172"/>
      <c r="D5682" s="171"/>
      <c r="E5682" s="171"/>
    </row>
    <row r="5683" spans="1:5" x14ac:dyDescent="0.25">
      <c r="A5683" s="172"/>
      <c r="B5683" s="172"/>
      <c r="C5683" s="172"/>
      <c r="D5683" s="171"/>
      <c r="E5683" s="171"/>
    </row>
    <row r="5684" spans="1:5" x14ac:dyDescent="0.25">
      <c r="A5684" s="172"/>
      <c r="B5684" s="172"/>
      <c r="C5684" s="172"/>
      <c r="D5684" s="171"/>
      <c r="E5684" s="171"/>
    </row>
    <row r="5685" spans="1:5" x14ac:dyDescent="0.25">
      <c r="A5685" s="172"/>
      <c r="B5685" s="172"/>
      <c r="C5685" s="172"/>
      <c r="D5685" s="171"/>
      <c r="E5685" s="171"/>
    </row>
    <row r="5686" spans="1:5" x14ac:dyDescent="0.25">
      <c r="A5686" s="172"/>
      <c r="B5686" s="172"/>
      <c r="C5686" s="172"/>
      <c r="D5686" s="171"/>
      <c r="E5686" s="171"/>
    </row>
    <row r="5687" spans="1:5" x14ac:dyDescent="0.25">
      <c r="A5687" s="172"/>
      <c r="B5687" s="172"/>
      <c r="C5687" s="172"/>
      <c r="D5687" s="171"/>
      <c r="E5687" s="171"/>
    </row>
    <row r="5688" spans="1:5" x14ac:dyDescent="0.25">
      <c r="A5688" s="172"/>
      <c r="B5688" s="172"/>
      <c r="C5688" s="172"/>
      <c r="D5688" s="171"/>
      <c r="E5688" s="171"/>
    </row>
    <row r="5689" spans="1:5" x14ac:dyDescent="0.25">
      <c r="A5689" s="172"/>
      <c r="B5689" s="172"/>
      <c r="C5689" s="172"/>
      <c r="D5689" s="171"/>
      <c r="E5689" s="171"/>
    </row>
    <row r="5690" spans="1:5" x14ac:dyDescent="0.25">
      <c r="A5690" s="172"/>
      <c r="B5690" s="172"/>
      <c r="C5690" s="172"/>
      <c r="D5690" s="171"/>
      <c r="E5690" s="171"/>
    </row>
    <row r="5691" spans="1:5" x14ac:dyDescent="0.25">
      <c r="A5691" s="172"/>
      <c r="B5691" s="172"/>
      <c r="C5691" s="172"/>
      <c r="D5691" s="171"/>
      <c r="E5691" s="171"/>
    </row>
    <row r="5692" spans="1:5" x14ac:dyDescent="0.25">
      <c r="A5692" s="172"/>
      <c r="B5692" s="172"/>
      <c r="C5692" s="172"/>
      <c r="D5692" s="171"/>
      <c r="E5692" s="171"/>
    </row>
    <row r="5693" spans="1:5" x14ac:dyDescent="0.25">
      <c r="A5693" s="172"/>
      <c r="B5693" s="172"/>
      <c r="C5693" s="172"/>
      <c r="D5693" s="171"/>
      <c r="E5693" s="171"/>
    </row>
    <row r="5694" spans="1:5" x14ac:dyDescent="0.25">
      <c r="A5694" s="172"/>
      <c r="B5694" s="172"/>
      <c r="C5694" s="172"/>
      <c r="D5694" s="171"/>
      <c r="E5694" s="171"/>
    </row>
    <row r="5695" spans="1:5" x14ac:dyDescent="0.25">
      <c r="A5695" s="172"/>
      <c r="B5695" s="172"/>
      <c r="C5695" s="172"/>
      <c r="D5695" s="171"/>
      <c r="E5695" s="171"/>
    </row>
    <row r="5696" spans="1:5" x14ac:dyDescent="0.25">
      <c r="A5696" s="172"/>
      <c r="B5696" s="172"/>
      <c r="C5696" s="172"/>
      <c r="D5696" s="171"/>
      <c r="E5696" s="171"/>
    </row>
    <row r="5697" spans="1:5" x14ac:dyDescent="0.25">
      <c r="A5697" s="172"/>
      <c r="B5697" s="172"/>
      <c r="C5697" s="172"/>
      <c r="D5697" s="171"/>
      <c r="E5697" s="171"/>
    </row>
    <row r="5698" spans="1:5" x14ac:dyDescent="0.25">
      <c r="A5698" s="172"/>
      <c r="B5698" s="172"/>
      <c r="C5698" s="172"/>
      <c r="D5698" s="171"/>
      <c r="E5698" s="171"/>
    </row>
    <row r="5699" spans="1:5" x14ac:dyDescent="0.25">
      <c r="A5699" s="172"/>
      <c r="B5699" s="172"/>
      <c r="C5699" s="172"/>
      <c r="D5699" s="171"/>
      <c r="E5699" s="171"/>
    </row>
    <row r="5700" spans="1:5" x14ac:dyDescent="0.25">
      <c r="A5700" s="172"/>
      <c r="B5700" s="172"/>
      <c r="C5700" s="172"/>
      <c r="D5700" s="171"/>
      <c r="E5700" s="171"/>
    </row>
    <row r="5701" spans="1:5" x14ac:dyDescent="0.25">
      <c r="A5701" s="172"/>
      <c r="B5701" s="172"/>
      <c r="C5701" s="172"/>
      <c r="D5701" s="171"/>
      <c r="E5701" s="171"/>
    </row>
    <row r="5702" spans="1:5" x14ac:dyDescent="0.25">
      <c r="A5702" s="172"/>
      <c r="B5702" s="172"/>
      <c r="C5702" s="172"/>
      <c r="D5702" s="171"/>
      <c r="E5702" s="171"/>
    </row>
    <row r="5703" spans="1:5" x14ac:dyDescent="0.25">
      <c r="A5703" s="172"/>
      <c r="B5703" s="172"/>
      <c r="C5703" s="172"/>
      <c r="D5703" s="171"/>
      <c r="E5703" s="171"/>
    </row>
    <row r="5704" spans="1:5" x14ac:dyDescent="0.25">
      <c r="A5704" s="172"/>
      <c r="B5704" s="172"/>
      <c r="C5704" s="172"/>
      <c r="D5704" s="171"/>
      <c r="E5704" s="171"/>
    </row>
    <row r="5705" spans="1:5" x14ac:dyDescent="0.25">
      <c r="A5705" s="172"/>
      <c r="B5705" s="172"/>
      <c r="C5705" s="172"/>
      <c r="D5705" s="171"/>
      <c r="E5705" s="171"/>
    </row>
    <row r="5706" spans="1:5" x14ac:dyDescent="0.25">
      <c r="A5706" s="172"/>
      <c r="B5706" s="172"/>
      <c r="C5706" s="172"/>
      <c r="D5706" s="171"/>
      <c r="E5706" s="171"/>
    </row>
    <row r="5707" spans="1:5" x14ac:dyDescent="0.25">
      <c r="A5707" s="172"/>
      <c r="B5707" s="172"/>
      <c r="C5707" s="172"/>
      <c r="D5707" s="171"/>
      <c r="E5707" s="171"/>
    </row>
    <row r="5708" spans="1:5" x14ac:dyDescent="0.25">
      <c r="A5708" s="172"/>
      <c r="B5708" s="172"/>
      <c r="C5708" s="172"/>
      <c r="D5708" s="171"/>
      <c r="E5708" s="171"/>
    </row>
    <row r="5709" spans="1:5" x14ac:dyDescent="0.25">
      <c r="A5709" s="172"/>
      <c r="B5709" s="172"/>
      <c r="C5709" s="172"/>
      <c r="D5709" s="171"/>
      <c r="E5709" s="171"/>
    </row>
    <row r="5710" spans="1:5" x14ac:dyDescent="0.25">
      <c r="A5710" s="172"/>
      <c r="B5710" s="172"/>
      <c r="C5710" s="172"/>
      <c r="D5710" s="171"/>
      <c r="E5710" s="171"/>
    </row>
    <row r="5711" spans="1:5" x14ac:dyDescent="0.25">
      <c r="A5711" s="172"/>
      <c r="B5711" s="172"/>
      <c r="C5711" s="172"/>
      <c r="D5711" s="171"/>
      <c r="E5711" s="171"/>
    </row>
    <row r="5712" spans="1:5" x14ac:dyDescent="0.25">
      <c r="A5712" s="172"/>
      <c r="B5712" s="172"/>
      <c r="C5712" s="172"/>
      <c r="D5712" s="171"/>
      <c r="E5712" s="171"/>
    </row>
    <row r="5713" spans="1:5" x14ac:dyDescent="0.25">
      <c r="A5713" s="172"/>
      <c r="B5713" s="172"/>
      <c r="C5713" s="172"/>
      <c r="D5713" s="171"/>
      <c r="E5713" s="171"/>
    </row>
    <row r="5714" spans="1:5" x14ac:dyDescent="0.25">
      <c r="A5714" s="172"/>
      <c r="B5714" s="172"/>
      <c r="C5714" s="172"/>
      <c r="D5714" s="171"/>
      <c r="E5714" s="171"/>
    </row>
    <row r="5715" spans="1:5" x14ac:dyDescent="0.25">
      <c r="A5715" s="172"/>
      <c r="B5715" s="172"/>
      <c r="C5715" s="172"/>
      <c r="D5715" s="171"/>
      <c r="E5715" s="171"/>
    </row>
    <row r="5716" spans="1:5" x14ac:dyDescent="0.25">
      <c r="A5716" s="172"/>
      <c r="B5716" s="172"/>
      <c r="C5716" s="172"/>
      <c r="D5716" s="171"/>
      <c r="E5716" s="171"/>
    </row>
    <row r="5717" spans="1:5" x14ac:dyDescent="0.25">
      <c r="A5717" s="172"/>
      <c r="B5717" s="172"/>
      <c r="C5717" s="172"/>
      <c r="D5717" s="171"/>
      <c r="E5717" s="171"/>
    </row>
    <row r="5718" spans="1:5" x14ac:dyDescent="0.25">
      <c r="A5718" s="172"/>
      <c r="B5718" s="172"/>
      <c r="C5718" s="172"/>
      <c r="D5718" s="171"/>
      <c r="E5718" s="171"/>
    </row>
    <row r="5719" spans="1:5" x14ac:dyDescent="0.25">
      <c r="A5719" s="172"/>
      <c r="B5719" s="172"/>
      <c r="C5719" s="172"/>
      <c r="D5719" s="171"/>
      <c r="E5719" s="171"/>
    </row>
    <row r="5720" spans="1:5" x14ac:dyDescent="0.25">
      <c r="A5720" s="172"/>
      <c r="B5720" s="172"/>
      <c r="C5720" s="172"/>
      <c r="D5720" s="171"/>
      <c r="E5720" s="171"/>
    </row>
    <row r="5721" spans="1:5" x14ac:dyDescent="0.25">
      <c r="A5721" s="172"/>
      <c r="B5721" s="172"/>
      <c r="C5721" s="172"/>
      <c r="D5721" s="171"/>
      <c r="E5721" s="171"/>
    </row>
    <row r="5722" spans="1:5" x14ac:dyDescent="0.25">
      <c r="A5722" s="172"/>
      <c r="B5722" s="172"/>
      <c r="C5722" s="172"/>
      <c r="D5722" s="171"/>
      <c r="E5722" s="171"/>
    </row>
    <row r="5723" spans="1:5" x14ac:dyDescent="0.25">
      <c r="A5723" s="172"/>
      <c r="B5723" s="172"/>
      <c r="C5723" s="172"/>
      <c r="D5723" s="171"/>
      <c r="E5723" s="171"/>
    </row>
    <row r="5724" spans="1:5" x14ac:dyDescent="0.25">
      <c r="A5724" s="172"/>
      <c r="B5724" s="172"/>
      <c r="C5724" s="172"/>
      <c r="D5724" s="171"/>
      <c r="E5724" s="171"/>
    </row>
    <row r="5725" spans="1:5" x14ac:dyDescent="0.25">
      <c r="A5725" s="172"/>
      <c r="B5725" s="172"/>
      <c r="C5725" s="172"/>
      <c r="D5725" s="171"/>
      <c r="E5725" s="171"/>
    </row>
    <row r="5726" spans="1:5" x14ac:dyDescent="0.25">
      <c r="A5726" s="172"/>
      <c r="B5726" s="172"/>
      <c r="C5726" s="172"/>
      <c r="D5726" s="171"/>
      <c r="E5726" s="171"/>
    </row>
    <row r="5727" spans="1:5" x14ac:dyDescent="0.25">
      <c r="A5727" s="172"/>
      <c r="B5727" s="172"/>
      <c r="C5727" s="172"/>
      <c r="D5727" s="171"/>
      <c r="E5727" s="171"/>
    </row>
    <row r="5728" spans="1:5" x14ac:dyDescent="0.25">
      <c r="A5728" s="172"/>
      <c r="B5728" s="172"/>
      <c r="C5728" s="172"/>
      <c r="D5728" s="171"/>
      <c r="E5728" s="171"/>
    </row>
    <row r="5729" spans="1:5" x14ac:dyDescent="0.25">
      <c r="A5729" s="172"/>
      <c r="B5729" s="172"/>
      <c r="C5729" s="172"/>
      <c r="D5729" s="171"/>
      <c r="E5729" s="171"/>
    </row>
    <row r="5730" spans="1:5" x14ac:dyDescent="0.25">
      <c r="A5730" s="172"/>
      <c r="B5730" s="172"/>
      <c r="C5730" s="172"/>
      <c r="D5730" s="171"/>
      <c r="E5730" s="171"/>
    </row>
    <row r="5731" spans="1:5" x14ac:dyDescent="0.25">
      <c r="A5731" s="172"/>
      <c r="B5731" s="172"/>
      <c r="C5731" s="172"/>
      <c r="D5731" s="171"/>
      <c r="E5731" s="171"/>
    </row>
    <row r="5732" spans="1:5" x14ac:dyDescent="0.25">
      <c r="A5732" s="172"/>
      <c r="B5732" s="172"/>
      <c r="C5732" s="172"/>
      <c r="D5732" s="171"/>
      <c r="E5732" s="171"/>
    </row>
    <row r="5733" spans="1:5" x14ac:dyDescent="0.25">
      <c r="A5733" s="172"/>
      <c r="B5733" s="172"/>
      <c r="C5733" s="172"/>
      <c r="D5733" s="171"/>
      <c r="E5733" s="171"/>
    </row>
    <row r="5734" spans="1:5" x14ac:dyDescent="0.25">
      <c r="A5734" s="172"/>
      <c r="B5734" s="172"/>
      <c r="C5734" s="172"/>
      <c r="D5734" s="171"/>
      <c r="E5734" s="171"/>
    </row>
    <row r="5735" spans="1:5" x14ac:dyDescent="0.25">
      <c r="A5735" s="172"/>
      <c r="B5735" s="172"/>
      <c r="C5735" s="172"/>
      <c r="D5735" s="171"/>
      <c r="E5735" s="171"/>
    </row>
    <row r="5736" spans="1:5" x14ac:dyDescent="0.25">
      <c r="A5736" s="172"/>
      <c r="B5736" s="172"/>
      <c r="C5736" s="172"/>
      <c r="D5736" s="171"/>
      <c r="E5736" s="171"/>
    </row>
    <row r="5737" spans="1:5" x14ac:dyDescent="0.25">
      <c r="A5737" s="172"/>
      <c r="B5737" s="172"/>
      <c r="C5737" s="172"/>
      <c r="D5737" s="171"/>
      <c r="E5737" s="171"/>
    </row>
    <row r="5738" spans="1:5" x14ac:dyDescent="0.25">
      <c r="A5738" s="172"/>
      <c r="B5738" s="172"/>
      <c r="C5738" s="172"/>
      <c r="D5738" s="171"/>
      <c r="E5738" s="171"/>
    </row>
    <row r="5739" spans="1:5" x14ac:dyDescent="0.25">
      <c r="A5739" s="172"/>
      <c r="B5739" s="172"/>
      <c r="C5739" s="172"/>
      <c r="D5739" s="171"/>
      <c r="E5739" s="171"/>
    </row>
    <row r="5740" spans="1:5" x14ac:dyDescent="0.25">
      <c r="A5740" s="172"/>
      <c r="B5740" s="172"/>
      <c r="C5740" s="172"/>
      <c r="D5740" s="171"/>
      <c r="E5740" s="171"/>
    </row>
    <row r="5741" spans="1:5" x14ac:dyDescent="0.25">
      <c r="A5741" s="172"/>
      <c r="B5741" s="172"/>
      <c r="C5741" s="172"/>
      <c r="D5741" s="171"/>
      <c r="E5741" s="171"/>
    </row>
    <row r="5742" spans="1:5" x14ac:dyDescent="0.25">
      <c r="A5742" s="172"/>
      <c r="B5742" s="172"/>
      <c r="C5742" s="172"/>
      <c r="D5742" s="171"/>
      <c r="E5742" s="171"/>
    </row>
    <row r="5743" spans="1:5" x14ac:dyDescent="0.25">
      <c r="A5743" s="172"/>
      <c r="B5743" s="172"/>
      <c r="C5743" s="172"/>
      <c r="D5743" s="171"/>
      <c r="E5743" s="171"/>
    </row>
    <row r="5744" spans="1:5" x14ac:dyDescent="0.25">
      <c r="A5744" s="172"/>
      <c r="B5744" s="172"/>
      <c r="C5744" s="172"/>
      <c r="D5744" s="171"/>
      <c r="E5744" s="171"/>
    </row>
    <row r="5745" spans="1:5" x14ac:dyDescent="0.25">
      <c r="A5745" s="172"/>
      <c r="B5745" s="172"/>
      <c r="C5745" s="172"/>
      <c r="D5745" s="171"/>
      <c r="E5745" s="171"/>
    </row>
    <row r="5746" spans="1:5" x14ac:dyDescent="0.25">
      <c r="A5746" s="172"/>
      <c r="B5746" s="172"/>
      <c r="C5746" s="172"/>
      <c r="D5746" s="171"/>
      <c r="E5746" s="171"/>
    </row>
    <row r="5747" spans="1:5" x14ac:dyDescent="0.25">
      <c r="A5747" s="172"/>
      <c r="B5747" s="172"/>
      <c r="C5747" s="172"/>
      <c r="D5747" s="171"/>
      <c r="E5747" s="171"/>
    </row>
    <row r="5748" spans="1:5" x14ac:dyDescent="0.25">
      <c r="A5748" s="172"/>
      <c r="B5748" s="172"/>
      <c r="C5748" s="172"/>
      <c r="D5748" s="171"/>
      <c r="E5748" s="171"/>
    </row>
    <row r="5749" spans="1:5" x14ac:dyDescent="0.25">
      <c r="A5749" s="172"/>
      <c r="B5749" s="172"/>
      <c r="C5749" s="172"/>
      <c r="D5749" s="171"/>
      <c r="E5749" s="171"/>
    </row>
    <row r="5750" spans="1:5" x14ac:dyDescent="0.25">
      <c r="A5750" s="172"/>
      <c r="B5750" s="172"/>
      <c r="C5750" s="172"/>
      <c r="D5750" s="171"/>
      <c r="E5750" s="171"/>
    </row>
    <row r="5751" spans="1:5" x14ac:dyDescent="0.25">
      <c r="A5751" s="172"/>
      <c r="B5751" s="172"/>
      <c r="C5751" s="172"/>
      <c r="D5751" s="171"/>
      <c r="E5751" s="171"/>
    </row>
    <row r="5752" spans="1:5" x14ac:dyDescent="0.25">
      <c r="A5752" s="172"/>
      <c r="B5752" s="172"/>
      <c r="C5752" s="172"/>
      <c r="D5752" s="171"/>
      <c r="E5752" s="171"/>
    </row>
    <row r="5753" spans="1:5" x14ac:dyDescent="0.25">
      <c r="A5753" s="172"/>
      <c r="B5753" s="172"/>
      <c r="C5753" s="172"/>
      <c r="D5753" s="171"/>
      <c r="E5753" s="171"/>
    </row>
    <row r="5754" spans="1:5" x14ac:dyDescent="0.25">
      <c r="A5754" s="172"/>
      <c r="B5754" s="172"/>
      <c r="C5754" s="172"/>
      <c r="D5754" s="171"/>
      <c r="E5754" s="171"/>
    </row>
    <row r="5755" spans="1:5" x14ac:dyDescent="0.25">
      <c r="A5755" s="172"/>
      <c r="B5755" s="172"/>
      <c r="C5755" s="172"/>
      <c r="D5755" s="171"/>
      <c r="E5755" s="171"/>
    </row>
    <row r="5756" spans="1:5" x14ac:dyDescent="0.25">
      <c r="A5756" s="172"/>
      <c r="B5756" s="172"/>
      <c r="C5756" s="172"/>
      <c r="D5756" s="171"/>
      <c r="E5756" s="171"/>
    </row>
    <row r="5757" spans="1:5" x14ac:dyDescent="0.25">
      <c r="A5757" s="172"/>
      <c r="B5757" s="172"/>
      <c r="C5757" s="172"/>
      <c r="D5757" s="171"/>
      <c r="E5757" s="171"/>
    </row>
    <row r="5758" spans="1:5" x14ac:dyDescent="0.25">
      <c r="A5758" s="172"/>
      <c r="B5758" s="172"/>
      <c r="C5758" s="172"/>
      <c r="D5758" s="171"/>
      <c r="E5758" s="171"/>
    </row>
    <row r="5759" spans="1:5" x14ac:dyDescent="0.25">
      <c r="A5759" s="172"/>
      <c r="B5759" s="172"/>
      <c r="C5759" s="172"/>
      <c r="D5759" s="171"/>
      <c r="E5759" s="171"/>
    </row>
    <row r="5760" spans="1:5" x14ac:dyDescent="0.25">
      <c r="A5760" s="172"/>
      <c r="B5760" s="172"/>
      <c r="C5760" s="172"/>
      <c r="D5760" s="171"/>
      <c r="E5760" s="171"/>
    </row>
    <row r="5761" spans="1:5" x14ac:dyDescent="0.25">
      <c r="A5761" s="172"/>
      <c r="B5761" s="172"/>
      <c r="C5761" s="172"/>
      <c r="D5761" s="171"/>
      <c r="E5761" s="171"/>
    </row>
    <row r="5762" spans="1:5" x14ac:dyDescent="0.25">
      <c r="A5762" s="172"/>
      <c r="B5762" s="172"/>
      <c r="C5762" s="172"/>
      <c r="D5762" s="171"/>
      <c r="E5762" s="171"/>
    </row>
    <row r="5763" spans="1:5" x14ac:dyDescent="0.25">
      <c r="A5763" s="172"/>
      <c r="B5763" s="172"/>
      <c r="C5763" s="172"/>
      <c r="D5763" s="171"/>
      <c r="E5763" s="171"/>
    </row>
    <row r="5764" spans="1:5" x14ac:dyDescent="0.25">
      <c r="A5764" s="172"/>
      <c r="B5764" s="172"/>
      <c r="C5764" s="172"/>
      <c r="D5764" s="171"/>
      <c r="E5764" s="171"/>
    </row>
    <row r="5765" spans="1:5" x14ac:dyDescent="0.25">
      <c r="A5765" s="172"/>
      <c r="B5765" s="172"/>
      <c r="C5765" s="172"/>
      <c r="D5765" s="171"/>
      <c r="E5765" s="171"/>
    </row>
    <row r="5766" spans="1:5" x14ac:dyDescent="0.25">
      <c r="A5766" s="172"/>
      <c r="B5766" s="172"/>
      <c r="C5766" s="172"/>
      <c r="D5766" s="171"/>
      <c r="E5766" s="171"/>
    </row>
    <row r="5767" spans="1:5" x14ac:dyDescent="0.25">
      <c r="A5767" s="172"/>
      <c r="B5767" s="172"/>
      <c r="C5767" s="172"/>
      <c r="D5767" s="171"/>
      <c r="E5767" s="171"/>
    </row>
    <row r="5768" spans="1:5" x14ac:dyDescent="0.25">
      <c r="A5768" s="172"/>
      <c r="B5768" s="172"/>
      <c r="C5768" s="172"/>
      <c r="D5768" s="171"/>
      <c r="E5768" s="171"/>
    </row>
    <row r="5769" spans="1:5" x14ac:dyDescent="0.25">
      <c r="A5769" s="172"/>
      <c r="B5769" s="172"/>
      <c r="C5769" s="172"/>
      <c r="D5769" s="171"/>
      <c r="E5769" s="171"/>
    </row>
    <row r="5770" spans="1:5" x14ac:dyDescent="0.25">
      <c r="A5770" s="172"/>
      <c r="B5770" s="172"/>
      <c r="C5770" s="172"/>
      <c r="D5770" s="171"/>
      <c r="E5770" s="171"/>
    </row>
    <row r="5771" spans="1:5" x14ac:dyDescent="0.25">
      <c r="A5771" s="172"/>
      <c r="B5771" s="172"/>
      <c r="C5771" s="172"/>
      <c r="D5771" s="171"/>
      <c r="E5771" s="171"/>
    </row>
    <row r="5772" spans="1:5" x14ac:dyDescent="0.25">
      <c r="A5772" s="172"/>
      <c r="B5772" s="172"/>
      <c r="C5772" s="172"/>
      <c r="D5772" s="171"/>
      <c r="E5772" s="171"/>
    </row>
    <row r="5773" spans="1:5" x14ac:dyDescent="0.25">
      <c r="A5773" s="172"/>
      <c r="B5773" s="172"/>
      <c r="C5773" s="172"/>
      <c r="D5773" s="171"/>
      <c r="E5773" s="171"/>
    </row>
    <row r="5774" spans="1:5" x14ac:dyDescent="0.25">
      <c r="A5774" s="172"/>
      <c r="B5774" s="172"/>
      <c r="C5774" s="172"/>
      <c r="D5774" s="171"/>
      <c r="E5774" s="171"/>
    </row>
    <row r="5775" spans="1:5" x14ac:dyDescent="0.25">
      <c r="A5775" s="172"/>
      <c r="B5775" s="172"/>
      <c r="C5775" s="172"/>
      <c r="D5775" s="171"/>
      <c r="E5775" s="171"/>
    </row>
    <row r="5776" spans="1:5" x14ac:dyDescent="0.25">
      <c r="A5776" s="172"/>
      <c r="B5776" s="172"/>
      <c r="C5776" s="172"/>
      <c r="D5776" s="171"/>
      <c r="E5776" s="171"/>
    </row>
    <row r="5777" spans="1:5" x14ac:dyDescent="0.25">
      <c r="A5777" s="172"/>
      <c r="B5777" s="172"/>
      <c r="C5777" s="172"/>
      <c r="D5777" s="171"/>
      <c r="E5777" s="171"/>
    </row>
    <row r="5778" spans="1:5" x14ac:dyDescent="0.25">
      <c r="A5778" s="172"/>
      <c r="B5778" s="172"/>
      <c r="C5778" s="172"/>
      <c r="D5778" s="171"/>
      <c r="E5778" s="171"/>
    </row>
    <row r="5779" spans="1:5" x14ac:dyDescent="0.25">
      <c r="A5779" s="172"/>
      <c r="B5779" s="172"/>
      <c r="C5779" s="172"/>
      <c r="D5779" s="171"/>
      <c r="E5779" s="171"/>
    </row>
    <row r="5780" spans="1:5" x14ac:dyDescent="0.25">
      <c r="A5780" s="172"/>
      <c r="B5780" s="172"/>
      <c r="C5780" s="172"/>
      <c r="D5780" s="171"/>
      <c r="E5780" s="171"/>
    </row>
    <row r="5781" spans="1:5" x14ac:dyDescent="0.25">
      <c r="A5781" s="172"/>
      <c r="B5781" s="172"/>
      <c r="C5781" s="172"/>
      <c r="D5781" s="171"/>
      <c r="E5781" s="171"/>
    </row>
    <row r="5782" spans="1:5" x14ac:dyDescent="0.25">
      <c r="A5782" s="172"/>
      <c r="B5782" s="172"/>
      <c r="C5782" s="172"/>
      <c r="D5782" s="171"/>
      <c r="E5782" s="171"/>
    </row>
    <row r="5783" spans="1:5" x14ac:dyDescent="0.25">
      <c r="A5783" s="172"/>
      <c r="B5783" s="172"/>
      <c r="C5783" s="172"/>
      <c r="D5783" s="171"/>
      <c r="E5783" s="171"/>
    </row>
    <row r="5784" spans="1:5" x14ac:dyDescent="0.25">
      <c r="A5784" s="172"/>
      <c r="B5784" s="172"/>
      <c r="C5784" s="172"/>
      <c r="D5784" s="171"/>
      <c r="E5784" s="171"/>
    </row>
    <row r="5785" spans="1:5" x14ac:dyDescent="0.25">
      <c r="A5785" s="172"/>
      <c r="B5785" s="172"/>
      <c r="C5785" s="172"/>
      <c r="D5785" s="171"/>
      <c r="E5785" s="171"/>
    </row>
    <row r="5786" spans="1:5" x14ac:dyDescent="0.25">
      <c r="A5786" s="172"/>
      <c r="B5786" s="172"/>
      <c r="C5786" s="172"/>
      <c r="D5786" s="171"/>
      <c r="E5786" s="171"/>
    </row>
    <row r="5787" spans="1:5" x14ac:dyDescent="0.25">
      <c r="A5787" s="172"/>
      <c r="B5787" s="172"/>
      <c r="C5787" s="172"/>
      <c r="D5787" s="171"/>
      <c r="E5787" s="171"/>
    </row>
    <row r="5788" spans="1:5" x14ac:dyDescent="0.25">
      <c r="A5788" s="172"/>
      <c r="B5788" s="172"/>
      <c r="C5788" s="172"/>
      <c r="D5788" s="171"/>
      <c r="E5788" s="171"/>
    </row>
    <row r="5789" spans="1:5" x14ac:dyDescent="0.25">
      <c r="A5789" s="172"/>
      <c r="B5789" s="172"/>
      <c r="C5789" s="172"/>
      <c r="D5789" s="171"/>
      <c r="E5789" s="171"/>
    </row>
    <row r="5790" spans="1:5" x14ac:dyDescent="0.25">
      <c r="A5790" s="172"/>
      <c r="B5790" s="172"/>
      <c r="C5790" s="172"/>
      <c r="D5790" s="171"/>
      <c r="E5790" s="171"/>
    </row>
    <row r="5791" spans="1:5" x14ac:dyDescent="0.25">
      <c r="A5791" s="172"/>
      <c r="B5791" s="172"/>
      <c r="C5791" s="172"/>
      <c r="D5791" s="171"/>
      <c r="E5791" s="171"/>
    </row>
    <row r="5792" spans="1:5" x14ac:dyDescent="0.25">
      <c r="A5792" s="172"/>
      <c r="B5792" s="172"/>
      <c r="C5792" s="172"/>
      <c r="D5792" s="171"/>
      <c r="E5792" s="171"/>
    </row>
    <row r="5793" spans="1:5" x14ac:dyDescent="0.25">
      <c r="A5793" s="172"/>
      <c r="B5793" s="172"/>
      <c r="C5793" s="172"/>
      <c r="D5793" s="171"/>
      <c r="E5793" s="171"/>
    </row>
    <row r="5794" spans="1:5" x14ac:dyDescent="0.25">
      <c r="A5794" s="172"/>
      <c r="B5794" s="172"/>
      <c r="C5794" s="172"/>
      <c r="D5794" s="171"/>
      <c r="E5794" s="171"/>
    </row>
    <row r="5795" spans="1:5" x14ac:dyDescent="0.25">
      <c r="A5795" s="172"/>
      <c r="B5795" s="172"/>
      <c r="C5795" s="172"/>
      <c r="D5795" s="171"/>
      <c r="E5795" s="171"/>
    </row>
    <row r="5796" spans="1:5" x14ac:dyDescent="0.25">
      <c r="A5796" s="172"/>
      <c r="B5796" s="172"/>
      <c r="C5796" s="172"/>
      <c r="D5796" s="171"/>
      <c r="E5796" s="171"/>
    </row>
    <row r="5797" spans="1:5" x14ac:dyDescent="0.25">
      <c r="A5797" s="172"/>
      <c r="B5797" s="172"/>
      <c r="C5797" s="172"/>
      <c r="D5797" s="171"/>
      <c r="E5797" s="171"/>
    </row>
    <row r="5798" spans="1:5" x14ac:dyDescent="0.25">
      <c r="A5798" s="172"/>
      <c r="B5798" s="172"/>
      <c r="C5798" s="172"/>
      <c r="D5798" s="171"/>
      <c r="E5798" s="171"/>
    </row>
    <row r="5799" spans="1:5" x14ac:dyDescent="0.25">
      <c r="A5799" s="172"/>
      <c r="B5799" s="172"/>
      <c r="C5799" s="172"/>
      <c r="D5799" s="171"/>
      <c r="E5799" s="171"/>
    </row>
    <row r="5800" spans="1:5" x14ac:dyDescent="0.25">
      <c r="A5800" s="172"/>
      <c r="B5800" s="172"/>
      <c r="C5800" s="172"/>
      <c r="D5800" s="171"/>
      <c r="E5800" s="171"/>
    </row>
    <row r="5801" spans="1:5" x14ac:dyDescent="0.25">
      <c r="A5801" s="172"/>
      <c r="B5801" s="172"/>
      <c r="C5801" s="172"/>
      <c r="D5801" s="171"/>
      <c r="E5801" s="171"/>
    </row>
    <row r="5802" spans="1:5" x14ac:dyDescent="0.25">
      <c r="A5802" s="172"/>
      <c r="B5802" s="172"/>
      <c r="C5802" s="172"/>
      <c r="D5802" s="171"/>
      <c r="E5802" s="171"/>
    </row>
    <row r="5803" spans="1:5" x14ac:dyDescent="0.25">
      <c r="A5803" s="172"/>
      <c r="B5803" s="172"/>
      <c r="C5803" s="172"/>
      <c r="D5803" s="171"/>
      <c r="E5803" s="171"/>
    </row>
    <row r="5804" spans="1:5" x14ac:dyDescent="0.25">
      <c r="A5804" s="172"/>
      <c r="B5804" s="172"/>
      <c r="C5804" s="172"/>
      <c r="D5804" s="171"/>
      <c r="E5804" s="171"/>
    </row>
    <row r="5805" spans="1:5" x14ac:dyDescent="0.25">
      <c r="A5805" s="172"/>
      <c r="B5805" s="172"/>
      <c r="C5805" s="172"/>
      <c r="D5805" s="171"/>
      <c r="E5805" s="171"/>
    </row>
    <row r="5806" spans="1:5" x14ac:dyDescent="0.25">
      <c r="A5806" s="172"/>
      <c r="B5806" s="172"/>
      <c r="C5806" s="172"/>
      <c r="D5806" s="171"/>
      <c r="E5806" s="171"/>
    </row>
    <row r="5807" spans="1:5" x14ac:dyDescent="0.25">
      <c r="A5807" s="172"/>
      <c r="B5807" s="172"/>
      <c r="C5807" s="172"/>
      <c r="D5807" s="171"/>
      <c r="E5807" s="171"/>
    </row>
    <row r="5808" spans="1:5" x14ac:dyDescent="0.25">
      <c r="A5808" s="172"/>
      <c r="B5808" s="172"/>
      <c r="C5808" s="172"/>
      <c r="D5808" s="171"/>
      <c r="E5808" s="171"/>
    </row>
    <row r="5809" spans="1:5" x14ac:dyDescent="0.25">
      <c r="A5809" s="172"/>
      <c r="B5809" s="172"/>
      <c r="C5809" s="172"/>
      <c r="D5809" s="171"/>
      <c r="E5809" s="171"/>
    </row>
    <row r="5810" spans="1:5" x14ac:dyDescent="0.25">
      <c r="A5810" s="172"/>
      <c r="B5810" s="172"/>
      <c r="C5810" s="172"/>
      <c r="D5810" s="171"/>
      <c r="E5810" s="171"/>
    </row>
    <row r="5811" spans="1:5" x14ac:dyDescent="0.25">
      <c r="A5811" s="172"/>
      <c r="B5811" s="172"/>
      <c r="C5811" s="172"/>
      <c r="D5811" s="171"/>
      <c r="E5811" s="171"/>
    </row>
    <row r="5812" spans="1:5" x14ac:dyDescent="0.25">
      <c r="A5812" s="172"/>
      <c r="B5812" s="172"/>
      <c r="C5812" s="172"/>
      <c r="D5812" s="171"/>
      <c r="E5812" s="171"/>
    </row>
    <row r="5813" spans="1:5" x14ac:dyDescent="0.25">
      <c r="A5813" s="172"/>
      <c r="B5813" s="172"/>
      <c r="C5813" s="172"/>
      <c r="D5813" s="171"/>
      <c r="E5813" s="171"/>
    </row>
    <row r="5814" spans="1:5" x14ac:dyDescent="0.25">
      <c r="A5814" s="172"/>
      <c r="B5814" s="172"/>
      <c r="C5814" s="172"/>
      <c r="D5814" s="171"/>
      <c r="E5814" s="171"/>
    </row>
    <row r="5815" spans="1:5" x14ac:dyDescent="0.25">
      <c r="A5815" s="172"/>
      <c r="B5815" s="172"/>
      <c r="C5815" s="172"/>
      <c r="D5815" s="171"/>
      <c r="E5815" s="171"/>
    </row>
    <row r="5816" spans="1:5" x14ac:dyDescent="0.25">
      <c r="A5816" s="172"/>
      <c r="B5816" s="172"/>
      <c r="C5816" s="172"/>
      <c r="D5816" s="171"/>
      <c r="E5816" s="171"/>
    </row>
    <row r="5817" spans="1:5" x14ac:dyDescent="0.25">
      <c r="A5817" s="172"/>
      <c r="B5817" s="172"/>
      <c r="C5817" s="172"/>
      <c r="D5817" s="171"/>
      <c r="E5817" s="171"/>
    </row>
    <row r="5818" spans="1:5" x14ac:dyDescent="0.25">
      <c r="A5818" s="172"/>
      <c r="B5818" s="172"/>
      <c r="C5818" s="172"/>
      <c r="D5818" s="171"/>
      <c r="E5818" s="171"/>
    </row>
    <row r="5819" spans="1:5" x14ac:dyDescent="0.25">
      <c r="A5819" s="172"/>
      <c r="B5819" s="172"/>
      <c r="C5819" s="172"/>
      <c r="D5819" s="171"/>
      <c r="E5819" s="171"/>
    </row>
    <row r="5820" spans="1:5" x14ac:dyDescent="0.25">
      <c r="A5820" s="172"/>
      <c r="B5820" s="172"/>
      <c r="C5820" s="172"/>
      <c r="D5820" s="171"/>
      <c r="E5820" s="171"/>
    </row>
    <row r="5821" spans="1:5" x14ac:dyDescent="0.25">
      <c r="A5821" s="172"/>
      <c r="B5821" s="172"/>
      <c r="C5821" s="172"/>
      <c r="D5821" s="171"/>
      <c r="E5821" s="171"/>
    </row>
    <row r="5822" spans="1:5" x14ac:dyDescent="0.25">
      <c r="A5822" s="172"/>
      <c r="B5822" s="172"/>
      <c r="C5822" s="172"/>
      <c r="D5822" s="171"/>
      <c r="E5822" s="171"/>
    </row>
    <row r="5823" spans="1:5" x14ac:dyDescent="0.25">
      <c r="A5823" s="172"/>
      <c r="B5823" s="172"/>
      <c r="C5823" s="172"/>
      <c r="D5823" s="171"/>
      <c r="E5823" s="171"/>
    </row>
    <row r="5824" spans="1:5" x14ac:dyDescent="0.25">
      <c r="A5824" s="172"/>
      <c r="B5824" s="172"/>
      <c r="C5824" s="172"/>
      <c r="D5824" s="171"/>
      <c r="E5824" s="171"/>
    </row>
    <row r="5825" spans="1:5" x14ac:dyDescent="0.25">
      <c r="A5825" s="172"/>
      <c r="B5825" s="172"/>
      <c r="C5825" s="172"/>
      <c r="D5825" s="171"/>
      <c r="E5825" s="171"/>
    </row>
    <row r="5826" spans="1:5" x14ac:dyDescent="0.25">
      <c r="A5826" s="172"/>
      <c r="B5826" s="172"/>
      <c r="C5826" s="172"/>
      <c r="D5826" s="171"/>
      <c r="E5826" s="171"/>
    </row>
    <row r="5827" spans="1:5" x14ac:dyDescent="0.25">
      <c r="A5827" s="172"/>
      <c r="B5827" s="172"/>
      <c r="C5827" s="172"/>
      <c r="D5827" s="171"/>
      <c r="E5827" s="171"/>
    </row>
    <row r="5828" spans="1:5" x14ac:dyDescent="0.25">
      <c r="A5828" s="172"/>
      <c r="B5828" s="172"/>
      <c r="C5828" s="172"/>
      <c r="D5828" s="171"/>
      <c r="E5828" s="171"/>
    </row>
    <row r="5829" spans="1:5" x14ac:dyDescent="0.25">
      <c r="A5829" s="172"/>
      <c r="B5829" s="172"/>
      <c r="C5829" s="172"/>
      <c r="D5829" s="171"/>
      <c r="E5829" s="171"/>
    </row>
    <row r="5830" spans="1:5" x14ac:dyDescent="0.25">
      <c r="A5830" s="172"/>
      <c r="B5830" s="172"/>
      <c r="C5830" s="172"/>
      <c r="D5830" s="171"/>
      <c r="E5830" s="171"/>
    </row>
    <row r="5831" spans="1:5" x14ac:dyDescent="0.25">
      <c r="A5831" s="172"/>
      <c r="B5831" s="172"/>
      <c r="C5831" s="172"/>
      <c r="D5831" s="171"/>
      <c r="E5831" s="171"/>
    </row>
    <row r="5832" spans="1:5" x14ac:dyDescent="0.25">
      <c r="A5832" s="172"/>
      <c r="B5832" s="172"/>
      <c r="C5832" s="172"/>
      <c r="D5832" s="171"/>
      <c r="E5832" s="171"/>
    </row>
    <row r="5833" spans="1:5" x14ac:dyDescent="0.25">
      <c r="A5833" s="172"/>
      <c r="B5833" s="172"/>
      <c r="C5833" s="172"/>
      <c r="D5833" s="171"/>
      <c r="E5833" s="171"/>
    </row>
    <row r="5834" spans="1:5" x14ac:dyDescent="0.25">
      <c r="A5834" s="172"/>
      <c r="B5834" s="172"/>
      <c r="C5834" s="172"/>
      <c r="D5834" s="171"/>
      <c r="E5834" s="171"/>
    </row>
    <row r="5835" spans="1:5" x14ac:dyDescent="0.25">
      <c r="A5835" s="172"/>
      <c r="B5835" s="172"/>
      <c r="C5835" s="172"/>
      <c r="D5835" s="171"/>
      <c r="E5835" s="171"/>
    </row>
    <row r="5836" spans="1:5" x14ac:dyDescent="0.25">
      <c r="A5836" s="172"/>
      <c r="B5836" s="172"/>
      <c r="C5836" s="172"/>
      <c r="D5836" s="171"/>
      <c r="E5836" s="171"/>
    </row>
    <row r="5837" spans="1:5" x14ac:dyDescent="0.25">
      <c r="A5837" s="172"/>
      <c r="B5837" s="172"/>
      <c r="C5837" s="172"/>
      <c r="D5837" s="171"/>
      <c r="E5837" s="171"/>
    </row>
    <row r="5838" spans="1:5" x14ac:dyDescent="0.25">
      <c r="A5838" s="172"/>
      <c r="B5838" s="172"/>
      <c r="C5838" s="172"/>
      <c r="D5838" s="171"/>
      <c r="E5838" s="171"/>
    </row>
    <row r="5839" spans="1:5" x14ac:dyDescent="0.25">
      <c r="A5839" s="172"/>
      <c r="B5839" s="172"/>
      <c r="C5839" s="172"/>
      <c r="D5839" s="171"/>
      <c r="E5839" s="171"/>
    </row>
    <row r="5840" spans="1:5" x14ac:dyDescent="0.25">
      <c r="A5840" s="172"/>
      <c r="B5840" s="172"/>
      <c r="C5840" s="172"/>
      <c r="D5840" s="171"/>
      <c r="E5840" s="171"/>
    </row>
    <row r="5841" spans="1:5" x14ac:dyDescent="0.25">
      <c r="A5841" s="172"/>
      <c r="B5841" s="172"/>
      <c r="C5841" s="172"/>
      <c r="D5841" s="171"/>
      <c r="E5841" s="171"/>
    </row>
    <row r="5842" spans="1:5" x14ac:dyDescent="0.25">
      <c r="A5842" s="172"/>
      <c r="B5842" s="172"/>
      <c r="C5842" s="172"/>
      <c r="D5842" s="171"/>
      <c r="E5842" s="171"/>
    </row>
    <row r="5843" spans="1:5" x14ac:dyDescent="0.25">
      <c r="A5843" s="172"/>
      <c r="B5843" s="172"/>
      <c r="C5843" s="172"/>
      <c r="D5843" s="171"/>
      <c r="E5843" s="171"/>
    </row>
    <row r="5844" spans="1:5" x14ac:dyDescent="0.25">
      <c r="A5844" s="172"/>
      <c r="B5844" s="172"/>
      <c r="C5844" s="172"/>
      <c r="D5844" s="171"/>
      <c r="E5844" s="171"/>
    </row>
    <row r="5845" spans="1:5" x14ac:dyDescent="0.25">
      <c r="A5845" s="172"/>
      <c r="B5845" s="172"/>
      <c r="C5845" s="172"/>
      <c r="D5845" s="171"/>
      <c r="E5845" s="171"/>
    </row>
    <row r="5846" spans="1:5" x14ac:dyDescent="0.25">
      <c r="A5846" s="172"/>
      <c r="B5846" s="172"/>
      <c r="C5846" s="172"/>
      <c r="D5846" s="171"/>
      <c r="E5846" s="171"/>
    </row>
    <row r="5847" spans="1:5" x14ac:dyDescent="0.25">
      <c r="A5847" s="172"/>
      <c r="B5847" s="172"/>
      <c r="C5847" s="172"/>
      <c r="D5847" s="171"/>
      <c r="E5847" s="171"/>
    </row>
    <row r="5848" spans="1:5" x14ac:dyDescent="0.25">
      <c r="A5848" s="172"/>
      <c r="B5848" s="172"/>
      <c r="C5848" s="172"/>
      <c r="D5848" s="171"/>
      <c r="E5848" s="171"/>
    </row>
    <row r="5849" spans="1:5" x14ac:dyDescent="0.25">
      <c r="A5849" s="172"/>
      <c r="B5849" s="172"/>
      <c r="C5849" s="172"/>
      <c r="D5849" s="171"/>
      <c r="E5849" s="171"/>
    </row>
    <row r="5850" spans="1:5" x14ac:dyDescent="0.25">
      <c r="A5850" s="172"/>
      <c r="B5850" s="172"/>
      <c r="C5850" s="172"/>
      <c r="D5850" s="171"/>
      <c r="E5850" s="171"/>
    </row>
    <row r="5851" spans="1:5" x14ac:dyDescent="0.25">
      <c r="A5851" s="172"/>
      <c r="B5851" s="172"/>
      <c r="C5851" s="172"/>
      <c r="D5851" s="171"/>
      <c r="E5851" s="171"/>
    </row>
    <row r="5852" spans="1:5" x14ac:dyDescent="0.25">
      <c r="A5852" s="172"/>
      <c r="B5852" s="172"/>
      <c r="C5852" s="172"/>
      <c r="D5852" s="171"/>
      <c r="E5852" s="171"/>
    </row>
    <row r="5853" spans="1:5" x14ac:dyDescent="0.25">
      <c r="A5853" s="172"/>
      <c r="B5853" s="172"/>
      <c r="C5853" s="172"/>
      <c r="D5853" s="171"/>
      <c r="E5853" s="171"/>
    </row>
    <row r="5854" spans="1:5" x14ac:dyDescent="0.25">
      <c r="A5854" s="172"/>
      <c r="B5854" s="172"/>
      <c r="C5854" s="172"/>
      <c r="D5854" s="171"/>
      <c r="E5854" s="171"/>
    </row>
    <row r="5855" spans="1:5" x14ac:dyDescent="0.25">
      <c r="A5855" s="172"/>
      <c r="B5855" s="172"/>
      <c r="C5855" s="172"/>
      <c r="D5855" s="171"/>
      <c r="E5855" s="171"/>
    </row>
    <row r="5856" spans="1:5" x14ac:dyDescent="0.25">
      <c r="A5856" s="172"/>
      <c r="B5856" s="172"/>
      <c r="C5856" s="172"/>
      <c r="D5856" s="171"/>
      <c r="E5856" s="171"/>
    </row>
    <row r="5857" spans="1:5" x14ac:dyDescent="0.25">
      <c r="A5857" s="172"/>
      <c r="B5857" s="172"/>
      <c r="C5857" s="172"/>
      <c r="D5857" s="171"/>
      <c r="E5857" s="171"/>
    </row>
    <row r="5858" spans="1:5" x14ac:dyDescent="0.25">
      <c r="A5858" s="172"/>
      <c r="B5858" s="172"/>
      <c r="C5858" s="172"/>
      <c r="D5858" s="171"/>
      <c r="E5858" s="171"/>
    </row>
    <row r="5859" spans="1:5" x14ac:dyDescent="0.25">
      <c r="A5859" s="172"/>
      <c r="B5859" s="172"/>
      <c r="C5859" s="172"/>
      <c r="D5859" s="171"/>
      <c r="E5859" s="171"/>
    </row>
    <row r="5860" spans="1:5" x14ac:dyDescent="0.25">
      <c r="A5860" s="172"/>
      <c r="B5860" s="172"/>
      <c r="C5860" s="172"/>
      <c r="D5860" s="171"/>
      <c r="E5860" s="171"/>
    </row>
    <row r="5861" spans="1:5" x14ac:dyDescent="0.25">
      <c r="A5861" s="172"/>
      <c r="B5861" s="172"/>
      <c r="C5861" s="172"/>
      <c r="D5861" s="171"/>
      <c r="E5861" s="171"/>
    </row>
    <row r="5862" spans="1:5" x14ac:dyDescent="0.25">
      <c r="A5862" s="172"/>
      <c r="B5862" s="172"/>
      <c r="C5862" s="172"/>
      <c r="D5862" s="171"/>
      <c r="E5862" s="171"/>
    </row>
    <row r="5863" spans="1:5" x14ac:dyDescent="0.25">
      <c r="A5863" s="172"/>
      <c r="B5863" s="172"/>
      <c r="C5863" s="172"/>
      <c r="D5863" s="171"/>
      <c r="E5863" s="171"/>
    </row>
    <row r="5864" spans="1:5" x14ac:dyDescent="0.25">
      <c r="A5864" s="172"/>
      <c r="B5864" s="172"/>
      <c r="C5864" s="172"/>
      <c r="D5864" s="171"/>
      <c r="E5864" s="171"/>
    </row>
    <row r="5865" spans="1:5" x14ac:dyDescent="0.25">
      <c r="A5865" s="172"/>
      <c r="B5865" s="172"/>
      <c r="C5865" s="172"/>
      <c r="D5865" s="171"/>
      <c r="E5865" s="171"/>
    </row>
    <row r="5866" spans="1:5" x14ac:dyDescent="0.25">
      <c r="A5866" s="172"/>
      <c r="B5866" s="172"/>
      <c r="C5866" s="172"/>
      <c r="D5866" s="171"/>
      <c r="E5866" s="171"/>
    </row>
    <row r="5867" spans="1:5" x14ac:dyDescent="0.25">
      <c r="A5867" s="172"/>
      <c r="B5867" s="172"/>
      <c r="C5867" s="172"/>
      <c r="D5867" s="171"/>
      <c r="E5867" s="171"/>
    </row>
    <row r="5868" spans="1:5" x14ac:dyDescent="0.25">
      <c r="A5868" s="172"/>
      <c r="B5868" s="172"/>
      <c r="C5868" s="172"/>
      <c r="D5868" s="171"/>
      <c r="E5868" s="171"/>
    </row>
    <row r="5869" spans="1:5" x14ac:dyDescent="0.25">
      <c r="A5869" s="172"/>
      <c r="B5869" s="172"/>
      <c r="C5869" s="172"/>
      <c r="D5869" s="171"/>
      <c r="E5869" s="171"/>
    </row>
    <row r="5870" spans="1:5" x14ac:dyDescent="0.25">
      <c r="A5870" s="172"/>
      <c r="B5870" s="172"/>
      <c r="C5870" s="172"/>
      <c r="D5870" s="171"/>
      <c r="E5870" s="171"/>
    </row>
    <row r="5871" spans="1:5" x14ac:dyDescent="0.25">
      <c r="A5871" s="172"/>
      <c r="B5871" s="172"/>
      <c r="C5871" s="172"/>
      <c r="D5871" s="171"/>
      <c r="E5871" s="171"/>
    </row>
    <row r="5872" spans="1:5" x14ac:dyDescent="0.25">
      <c r="A5872" s="172"/>
      <c r="B5872" s="172"/>
      <c r="C5872" s="172"/>
      <c r="D5872" s="171"/>
      <c r="E5872" s="171"/>
    </row>
    <row r="5873" spans="1:5" x14ac:dyDescent="0.25">
      <c r="A5873" s="172"/>
      <c r="B5873" s="172"/>
      <c r="C5873" s="172"/>
      <c r="D5873" s="171"/>
      <c r="E5873" s="171"/>
    </row>
    <row r="5874" spans="1:5" x14ac:dyDescent="0.25">
      <c r="A5874" s="172"/>
      <c r="B5874" s="172"/>
      <c r="C5874" s="172"/>
      <c r="D5874" s="171"/>
      <c r="E5874" s="171"/>
    </row>
    <row r="5875" spans="1:5" x14ac:dyDescent="0.25">
      <c r="A5875" s="172"/>
      <c r="B5875" s="172"/>
      <c r="C5875" s="172"/>
      <c r="D5875" s="171"/>
      <c r="E5875" s="171"/>
    </row>
    <row r="5876" spans="1:5" x14ac:dyDescent="0.25">
      <c r="A5876" s="172"/>
      <c r="B5876" s="172"/>
      <c r="C5876" s="172"/>
      <c r="D5876" s="171"/>
      <c r="E5876" s="171"/>
    </row>
    <row r="5877" spans="1:5" x14ac:dyDescent="0.25">
      <c r="A5877" s="172"/>
      <c r="B5877" s="172"/>
      <c r="C5877" s="172"/>
      <c r="D5877" s="171"/>
      <c r="E5877" s="171"/>
    </row>
    <row r="5878" spans="1:5" x14ac:dyDescent="0.25">
      <c r="A5878" s="172"/>
      <c r="B5878" s="172"/>
      <c r="C5878" s="172"/>
      <c r="D5878" s="171"/>
      <c r="E5878" s="171"/>
    </row>
    <row r="5879" spans="1:5" x14ac:dyDescent="0.25">
      <c r="A5879" s="172"/>
      <c r="B5879" s="172"/>
      <c r="C5879" s="172"/>
      <c r="D5879" s="171"/>
      <c r="E5879" s="171"/>
    </row>
    <row r="5880" spans="1:5" x14ac:dyDescent="0.25">
      <c r="A5880" s="172"/>
      <c r="B5880" s="172"/>
      <c r="C5880" s="172"/>
      <c r="D5880" s="171"/>
      <c r="E5880" s="171"/>
    </row>
    <row r="5881" spans="1:5" x14ac:dyDescent="0.25">
      <c r="A5881" s="172"/>
      <c r="B5881" s="172"/>
      <c r="C5881" s="172"/>
      <c r="D5881" s="171"/>
      <c r="E5881" s="171"/>
    </row>
    <row r="5882" spans="1:5" x14ac:dyDescent="0.25">
      <c r="A5882" s="172"/>
      <c r="B5882" s="172"/>
      <c r="C5882" s="172"/>
      <c r="D5882" s="171"/>
      <c r="E5882" s="171"/>
    </row>
    <row r="5883" spans="1:5" x14ac:dyDescent="0.25">
      <c r="A5883" s="172"/>
      <c r="B5883" s="172"/>
      <c r="C5883" s="172"/>
      <c r="D5883" s="171"/>
      <c r="E5883" s="171"/>
    </row>
    <row r="5884" spans="1:5" x14ac:dyDescent="0.25">
      <c r="A5884" s="172"/>
      <c r="B5884" s="172"/>
      <c r="C5884" s="172"/>
      <c r="D5884" s="171"/>
      <c r="E5884" s="171"/>
    </row>
    <row r="5885" spans="1:5" x14ac:dyDescent="0.25">
      <c r="A5885" s="172"/>
      <c r="B5885" s="172"/>
      <c r="C5885" s="172"/>
      <c r="D5885" s="171"/>
      <c r="E5885" s="171"/>
    </row>
    <row r="5886" spans="1:5" x14ac:dyDescent="0.25">
      <c r="A5886" s="172"/>
      <c r="B5886" s="172"/>
      <c r="C5886" s="172"/>
      <c r="D5886" s="171"/>
      <c r="E5886" s="171"/>
    </row>
    <row r="5887" spans="1:5" x14ac:dyDescent="0.25">
      <c r="A5887" s="172"/>
      <c r="B5887" s="172"/>
      <c r="C5887" s="172"/>
      <c r="D5887" s="171"/>
      <c r="E5887" s="171"/>
    </row>
    <row r="5888" spans="1:5" x14ac:dyDescent="0.25">
      <c r="A5888" s="172"/>
      <c r="B5888" s="172"/>
      <c r="C5888" s="172"/>
      <c r="D5888" s="171"/>
      <c r="E5888" s="171"/>
    </row>
    <row r="5889" spans="1:5" x14ac:dyDescent="0.25">
      <c r="A5889" s="172"/>
      <c r="B5889" s="172"/>
      <c r="C5889" s="172"/>
      <c r="D5889" s="171"/>
      <c r="E5889" s="171"/>
    </row>
    <row r="5890" spans="1:5" x14ac:dyDescent="0.25">
      <c r="A5890" s="172"/>
      <c r="B5890" s="172"/>
      <c r="C5890" s="172"/>
      <c r="D5890" s="171"/>
      <c r="E5890" s="171"/>
    </row>
    <row r="5891" spans="1:5" x14ac:dyDescent="0.25">
      <c r="A5891" s="172"/>
      <c r="B5891" s="172"/>
      <c r="C5891" s="172"/>
      <c r="D5891" s="171"/>
      <c r="E5891" s="171"/>
    </row>
    <row r="5892" spans="1:5" x14ac:dyDescent="0.25">
      <c r="A5892" s="172"/>
      <c r="B5892" s="172"/>
      <c r="C5892" s="172"/>
      <c r="D5892" s="171"/>
      <c r="E5892" s="171"/>
    </row>
    <row r="5893" spans="1:5" x14ac:dyDescent="0.25">
      <c r="A5893" s="172"/>
      <c r="B5893" s="172"/>
      <c r="C5893" s="172"/>
      <c r="D5893" s="171"/>
      <c r="E5893" s="171"/>
    </row>
    <row r="5894" spans="1:5" x14ac:dyDescent="0.25">
      <c r="A5894" s="172"/>
      <c r="B5894" s="172"/>
      <c r="C5894" s="172"/>
      <c r="D5894" s="171"/>
      <c r="E5894" s="171"/>
    </row>
    <row r="5895" spans="1:5" x14ac:dyDescent="0.25">
      <c r="A5895" s="172"/>
      <c r="B5895" s="172"/>
      <c r="C5895" s="172"/>
      <c r="D5895" s="171"/>
      <c r="E5895" s="171"/>
    </row>
    <row r="5896" spans="1:5" x14ac:dyDescent="0.25">
      <c r="A5896" s="172"/>
      <c r="B5896" s="172"/>
      <c r="C5896" s="172"/>
      <c r="D5896" s="171"/>
      <c r="E5896" s="171"/>
    </row>
    <row r="5897" spans="1:5" x14ac:dyDescent="0.25">
      <c r="A5897" s="172"/>
      <c r="B5897" s="172"/>
      <c r="C5897" s="172"/>
      <c r="D5897" s="171"/>
      <c r="E5897" s="171"/>
    </row>
    <row r="5898" spans="1:5" x14ac:dyDescent="0.25">
      <c r="A5898" s="172"/>
      <c r="B5898" s="172"/>
      <c r="C5898" s="172"/>
      <c r="D5898" s="171"/>
      <c r="E5898" s="171"/>
    </row>
    <row r="5899" spans="1:5" x14ac:dyDescent="0.25">
      <c r="A5899" s="172"/>
      <c r="B5899" s="172"/>
      <c r="C5899" s="172"/>
      <c r="D5899" s="171"/>
      <c r="E5899" s="171"/>
    </row>
    <row r="5900" spans="1:5" x14ac:dyDescent="0.25">
      <c r="A5900" s="172"/>
      <c r="B5900" s="172"/>
      <c r="C5900" s="172"/>
      <c r="D5900" s="171"/>
      <c r="E5900" s="171"/>
    </row>
    <row r="5901" spans="1:5" x14ac:dyDescent="0.25">
      <c r="A5901" s="172"/>
      <c r="B5901" s="172"/>
      <c r="C5901" s="172"/>
      <c r="D5901" s="171"/>
      <c r="E5901" s="171"/>
    </row>
    <row r="5902" spans="1:5" x14ac:dyDescent="0.25">
      <c r="A5902" s="172"/>
      <c r="B5902" s="172"/>
      <c r="C5902" s="172"/>
      <c r="D5902" s="171"/>
      <c r="E5902" s="171"/>
    </row>
    <row r="5903" spans="1:5" x14ac:dyDescent="0.25">
      <c r="A5903" s="172"/>
      <c r="B5903" s="172"/>
      <c r="C5903" s="172"/>
      <c r="D5903" s="171"/>
      <c r="E5903" s="171"/>
    </row>
    <row r="5904" spans="1:5" x14ac:dyDescent="0.25">
      <c r="A5904" s="172"/>
      <c r="B5904" s="172"/>
      <c r="C5904" s="172"/>
      <c r="D5904" s="171"/>
      <c r="E5904" s="171"/>
    </row>
    <row r="5905" spans="1:5" x14ac:dyDescent="0.25">
      <c r="A5905" s="172"/>
      <c r="B5905" s="172"/>
      <c r="C5905" s="172"/>
      <c r="D5905" s="171"/>
      <c r="E5905" s="171"/>
    </row>
    <row r="5906" spans="1:5" x14ac:dyDescent="0.25">
      <c r="A5906" s="172"/>
      <c r="B5906" s="172"/>
      <c r="C5906" s="172"/>
      <c r="D5906" s="171"/>
      <c r="E5906" s="171"/>
    </row>
    <row r="5907" spans="1:5" x14ac:dyDescent="0.25">
      <c r="A5907" s="172"/>
      <c r="B5907" s="172"/>
      <c r="C5907" s="172"/>
      <c r="D5907" s="171"/>
      <c r="E5907" s="171"/>
    </row>
    <row r="5908" spans="1:5" x14ac:dyDescent="0.25">
      <c r="A5908" s="172"/>
      <c r="B5908" s="172"/>
      <c r="C5908" s="172"/>
      <c r="D5908" s="171"/>
      <c r="E5908" s="171"/>
    </row>
    <row r="5909" spans="1:5" x14ac:dyDescent="0.25">
      <c r="A5909" s="172"/>
      <c r="B5909" s="172"/>
      <c r="C5909" s="172"/>
      <c r="D5909" s="171"/>
      <c r="E5909" s="171"/>
    </row>
    <row r="5910" spans="1:5" x14ac:dyDescent="0.25">
      <c r="A5910" s="172"/>
      <c r="B5910" s="172"/>
      <c r="C5910" s="172"/>
      <c r="D5910" s="171"/>
      <c r="E5910" s="171"/>
    </row>
    <row r="5911" spans="1:5" x14ac:dyDescent="0.25">
      <c r="A5911" s="172"/>
      <c r="B5911" s="172"/>
      <c r="C5911" s="172"/>
      <c r="D5911" s="171"/>
      <c r="E5911" s="171"/>
    </row>
    <row r="5912" spans="1:5" x14ac:dyDescent="0.25">
      <c r="A5912" s="172"/>
      <c r="B5912" s="172"/>
      <c r="C5912" s="172"/>
      <c r="D5912" s="171"/>
      <c r="E5912" s="171"/>
    </row>
    <row r="5913" spans="1:5" x14ac:dyDescent="0.25">
      <c r="A5913" s="172"/>
      <c r="B5913" s="172"/>
      <c r="C5913" s="172"/>
      <c r="D5913" s="171"/>
      <c r="E5913" s="171"/>
    </row>
    <row r="5914" spans="1:5" x14ac:dyDescent="0.25">
      <c r="A5914" s="172"/>
      <c r="B5914" s="172"/>
      <c r="C5914" s="172"/>
      <c r="D5914" s="171"/>
      <c r="E5914" s="171"/>
    </row>
    <row r="5915" spans="1:5" x14ac:dyDescent="0.25">
      <c r="A5915" s="172"/>
      <c r="B5915" s="172"/>
      <c r="C5915" s="172"/>
      <c r="D5915" s="171"/>
      <c r="E5915" s="171"/>
    </row>
    <row r="5916" spans="1:5" x14ac:dyDescent="0.25">
      <c r="A5916" s="172"/>
      <c r="B5916" s="172"/>
      <c r="C5916" s="172"/>
      <c r="D5916" s="171"/>
      <c r="E5916" s="171"/>
    </row>
    <row r="5917" spans="1:5" x14ac:dyDescent="0.25">
      <c r="A5917" s="172"/>
      <c r="B5917" s="172"/>
      <c r="C5917" s="172"/>
      <c r="D5917" s="171"/>
      <c r="E5917" s="171"/>
    </row>
    <row r="5918" spans="1:5" x14ac:dyDescent="0.25">
      <c r="A5918" s="172"/>
      <c r="B5918" s="172"/>
      <c r="C5918" s="172"/>
      <c r="D5918" s="171"/>
      <c r="E5918" s="171"/>
    </row>
    <row r="5919" spans="1:5" x14ac:dyDescent="0.25">
      <c r="A5919" s="172"/>
      <c r="B5919" s="172"/>
      <c r="C5919" s="172"/>
      <c r="D5919" s="171"/>
      <c r="E5919" s="171"/>
    </row>
    <row r="5920" spans="1:5" x14ac:dyDescent="0.25">
      <c r="A5920" s="172"/>
      <c r="B5920" s="172"/>
      <c r="C5920" s="172"/>
      <c r="D5920" s="171"/>
      <c r="E5920" s="171"/>
    </row>
    <row r="5921" spans="1:5" x14ac:dyDescent="0.25">
      <c r="A5921" s="172"/>
      <c r="B5921" s="172"/>
      <c r="C5921" s="172"/>
      <c r="D5921" s="171"/>
      <c r="E5921" s="171"/>
    </row>
    <row r="5922" spans="1:5" x14ac:dyDescent="0.25">
      <c r="A5922" s="172"/>
      <c r="B5922" s="172"/>
      <c r="C5922" s="172"/>
      <c r="D5922" s="171"/>
      <c r="E5922" s="171"/>
    </row>
    <row r="5923" spans="1:5" x14ac:dyDescent="0.25">
      <c r="A5923" s="172"/>
      <c r="B5923" s="172"/>
      <c r="C5923" s="172"/>
      <c r="D5923" s="171"/>
      <c r="E5923" s="171"/>
    </row>
    <row r="5924" spans="1:5" x14ac:dyDescent="0.25">
      <c r="A5924" s="172"/>
      <c r="B5924" s="172"/>
      <c r="C5924" s="172"/>
      <c r="D5924" s="171"/>
      <c r="E5924" s="171"/>
    </row>
    <row r="5925" spans="1:5" x14ac:dyDescent="0.25">
      <c r="A5925" s="172"/>
      <c r="B5925" s="172"/>
      <c r="C5925" s="172"/>
      <c r="D5925" s="171"/>
      <c r="E5925" s="171"/>
    </row>
    <row r="5926" spans="1:5" x14ac:dyDescent="0.25">
      <c r="A5926" s="172"/>
      <c r="B5926" s="172"/>
      <c r="C5926" s="172"/>
      <c r="D5926" s="171"/>
      <c r="E5926" s="171"/>
    </row>
    <row r="5927" spans="1:5" x14ac:dyDescent="0.25">
      <c r="A5927" s="172"/>
      <c r="B5927" s="172"/>
      <c r="C5927" s="172"/>
      <c r="D5927" s="171"/>
      <c r="E5927" s="171"/>
    </row>
    <row r="5928" spans="1:5" x14ac:dyDescent="0.25">
      <c r="A5928" s="172"/>
      <c r="B5928" s="172"/>
      <c r="C5928" s="172"/>
      <c r="D5928" s="171"/>
      <c r="E5928" s="171"/>
    </row>
    <row r="5929" spans="1:5" x14ac:dyDescent="0.25">
      <c r="A5929" s="172"/>
      <c r="B5929" s="172"/>
      <c r="C5929" s="172"/>
      <c r="D5929" s="171"/>
      <c r="E5929" s="171"/>
    </row>
    <row r="5930" spans="1:5" x14ac:dyDescent="0.25">
      <c r="A5930" s="172"/>
      <c r="B5930" s="172"/>
      <c r="C5930" s="172"/>
      <c r="D5930" s="171"/>
      <c r="E5930" s="171"/>
    </row>
    <row r="5931" spans="1:5" x14ac:dyDescent="0.25">
      <c r="A5931" s="172"/>
      <c r="B5931" s="172"/>
      <c r="C5931" s="172"/>
      <c r="D5931" s="171"/>
      <c r="E5931" s="171"/>
    </row>
    <row r="5932" spans="1:5" x14ac:dyDescent="0.25">
      <c r="A5932" s="172"/>
      <c r="B5932" s="172"/>
      <c r="C5932" s="172"/>
      <c r="D5932" s="171"/>
      <c r="E5932" s="171"/>
    </row>
    <row r="5933" spans="1:5" x14ac:dyDescent="0.25">
      <c r="A5933" s="172"/>
      <c r="B5933" s="172"/>
      <c r="C5933" s="172"/>
      <c r="D5933" s="171"/>
      <c r="E5933" s="171"/>
    </row>
    <row r="5934" spans="1:5" x14ac:dyDescent="0.25">
      <c r="A5934" s="172"/>
      <c r="B5934" s="172"/>
      <c r="C5934" s="172"/>
      <c r="D5934" s="171"/>
      <c r="E5934" s="171"/>
    </row>
    <row r="5935" spans="1:5" x14ac:dyDescent="0.25">
      <c r="A5935" s="172"/>
      <c r="B5935" s="172"/>
      <c r="C5935" s="172"/>
      <c r="D5935" s="171"/>
      <c r="E5935" s="171"/>
    </row>
    <row r="5936" spans="1:5" x14ac:dyDescent="0.25">
      <c r="A5936" s="172"/>
      <c r="B5936" s="172"/>
      <c r="C5936" s="172"/>
      <c r="D5936" s="171"/>
      <c r="E5936" s="171"/>
    </row>
    <row r="5937" spans="1:5" x14ac:dyDescent="0.25">
      <c r="A5937" s="172"/>
      <c r="B5937" s="172"/>
      <c r="C5937" s="172"/>
      <c r="D5937" s="171"/>
      <c r="E5937" s="171"/>
    </row>
    <row r="5938" spans="1:5" x14ac:dyDescent="0.25">
      <c r="A5938" s="172"/>
      <c r="B5938" s="172"/>
      <c r="C5938" s="172"/>
      <c r="D5938" s="171"/>
      <c r="E5938" s="171"/>
    </row>
    <row r="5939" spans="1:5" x14ac:dyDescent="0.25">
      <c r="A5939" s="172"/>
      <c r="B5939" s="172"/>
      <c r="C5939" s="172"/>
      <c r="D5939" s="171"/>
      <c r="E5939" s="171"/>
    </row>
    <row r="5940" spans="1:5" x14ac:dyDescent="0.25">
      <c r="A5940" s="172"/>
      <c r="B5940" s="172"/>
      <c r="C5940" s="172"/>
      <c r="D5940" s="171"/>
      <c r="E5940" s="171"/>
    </row>
    <row r="5941" spans="1:5" x14ac:dyDescent="0.25">
      <c r="A5941" s="172"/>
      <c r="B5941" s="172"/>
      <c r="C5941" s="172"/>
      <c r="D5941" s="171"/>
      <c r="E5941" s="171"/>
    </row>
    <row r="5942" spans="1:5" x14ac:dyDescent="0.25">
      <c r="A5942" s="172"/>
      <c r="B5942" s="172"/>
      <c r="C5942" s="172"/>
      <c r="D5942" s="171"/>
      <c r="E5942" s="171"/>
    </row>
    <row r="5943" spans="1:5" x14ac:dyDescent="0.25">
      <c r="A5943" s="172"/>
      <c r="B5943" s="172"/>
      <c r="C5943" s="172"/>
      <c r="D5943" s="171"/>
      <c r="E5943" s="171"/>
    </row>
    <row r="5944" spans="1:5" x14ac:dyDescent="0.25">
      <c r="A5944" s="172"/>
      <c r="B5944" s="172"/>
      <c r="C5944" s="172"/>
      <c r="D5944" s="171"/>
      <c r="E5944" s="171"/>
    </row>
    <row r="5945" spans="1:5" x14ac:dyDescent="0.25">
      <c r="A5945" s="172"/>
      <c r="B5945" s="172"/>
      <c r="C5945" s="172"/>
      <c r="D5945" s="171"/>
      <c r="E5945" s="171"/>
    </row>
    <row r="5946" spans="1:5" x14ac:dyDescent="0.25">
      <c r="A5946" s="172"/>
      <c r="B5946" s="172"/>
      <c r="C5946" s="172"/>
      <c r="D5946" s="171"/>
      <c r="E5946" s="171"/>
    </row>
    <row r="5947" spans="1:5" x14ac:dyDescent="0.25">
      <c r="A5947" s="172"/>
      <c r="B5947" s="172"/>
      <c r="C5947" s="172"/>
      <c r="D5947" s="171"/>
      <c r="E5947" s="171"/>
    </row>
    <row r="5948" spans="1:5" x14ac:dyDescent="0.25">
      <c r="A5948" s="172"/>
      <c r="B5948" s="172"/>
      <c r="C5948" s="172"/>
      <c r="D5948" s="171"/>
      <c r="E5948" s="171"/>
    </row>
    <row r="5949" spans="1:5" x14ac:dyDescent="0.25">
      <c r="A5949" s="172"/>
      <c r="B5949" s="172"/>
      <c r="C5949" s="172"/>
      <c r="D5949" s="171"/>
      <c r="E5949" s="171"/>
    </row>
    <row r="5950" spans="1:5" x14ac:dyDescent="0.25">
      <c r="A5950" s="172"/>
      <c r="B5950" s="172"/>
      <c r="C5950" s="172"/>
      <c r="D5950" s="171"/>
      <c r="E5950" s="171"/>
    </row>
    <row r="5951" spans="1:5" x14ac:dyDescent="0.25">
      <c r="A5951" s="172"/>
      <c r="B5951" s="172"/>
      <c r="C5951" s="172"/>
      <c r="D5951" s="171"/>
      <c r="E5951" s="171"/>
    </row>
    <row r="5952" spans="1:5" x14ac:dyDescent="0.25">
      <c r="A5952" s="172"/>
      <c r="B5952" s="172"/>
      <c r="C5952" s="172"/>
      <c r="D5952" s="171"/>
      <c r="E5952" s="171"/>
    </row>
    <row r="5953" spans="1:5" x14ac:dyDescent="0.25">
      <c r="A5953" s="172"/>
      <c r="B5953" s="172"/>
      <c r="C5953" s="172"/>
      <c r="D5953" s="171"/>
      <c r="E5953" s="171"/>
    </row>
    <row r="5954" spans="1:5" x14ac:dyDescent="0.25">
      <c r="A5954" s="172"/>
      <c r="B5954" s="172"/>
      <c r="C5954" s="172"/>
      <c r="D5954" s="171"/>
      <c r="E5954" s="171"/>
    </row>
    <row r="5955" spans="1:5" x14ac:dyDescent="0.25">
      <c r="A5955" s="172"/>
      <c r="B5955" s="172"/>
      <c r="C5955" s="172"/>
      <c r="D5955" s="171"/>
      <c r="E5955" s="171"/>
    </row>
    <row r="5956" spans="1:5" x14ac:dyDescent="0.25">
      <c r="A5956" s="172"/>
      <c r="B5956" s="172"/>
      <c r="C5956" s="172"/>
      <c r="D5956" s="171"/>
      <c r="E5956" s="171"/>
    </row>
    <row r="5957" spans="1:5" x14ac:dyDescent="0.25">
      <c r="A5957" s="172"/>
      <c r="B5957" s="172"/>
      <c r="C5957" s="172"/>
      <c r="D5957" s="171"/>
      <c r="E5957" s="171"/>
    </row>
    <row r="5958" spans="1:5" x14ac:dyDescent="0.25">
      <c r="A5958" s="172"/>
      <c r="B5958" s="172"/>
      <c r="C5958" s="172"/>
      <c r="D5958" s="171"/>
      <c r="E5958" s="171"/>
    </row>
    <row r="5959" spans="1:5" x14ac:dyDescent="0.25">
      <c r="A5959" s="172"/>
      <c r="B5959" s="172"/>
      <c r="C5959" s="172"/>
      <c r="D5959" s="171"/>
      <c r="E5959" s="171"/>
    </row>
    <row r="5960" spans="1:5" x14ac:dyDescent="0.25">
      <c r="A5960" s="172"/>
      <c r="B5960" s="172"/>
      <c r="C5960" s="172"/>
      <c r="D5960" s="171"/>
      <c r="E5960" s="171"/>
    </row>
    <row r="5961" spans="1:5" x14ac:dyDescent="0.25">
      <c r="A5961" s="172"/>
      <c r="B5961" s="172"/>
      <c r="C5961" s="172"/>
      <c r="D5961" s="171"/>
      <c r="E5961" s="171"/>
    </row>
    <row r="5962" spans="1:5" x14ac:dyDescent="0.25">
      <c r="A5962" s="172"/>
      <c r="B5962" s="172"/>
      <c r="C5962" s="172"/>
      <c r="D5962" s="171"/>
      <c r="E5962" s="171"/>
    </row>
    <row r="5963" spans="1:5" x14ac:dyDescent="0.25">
      <c r="A5963" s="172"/>
      <c r="B5963" s="172"/>
      <c r="C5963" s="172"/>
      <c r="D5963" s="171"/>
      <c r="E5963" s="171"/>
    </row>
    <row r="5964" spans="1:5" x14ac:dyDescent="0.25">
      <c r="A5964" s="172"/>
      <c r="B5964" s="172"/>
      <c r="C5964" s="172"/>
      <c r="D5964" s="171"/>
      <c r="E5964" s="171"/>
    </row>
    <row r="5965" spans="1:5" x14ac:dyDescent="0.25">
      <c r="A5965" s="172"/>
      <c r="B5965" s="172"/>
      <c r="C5965" s="172"/>
      <c r="D5965" s="171"/>
      <c r="E5965" s="171"/>
    </row>
    <row r="5966" spans="1:5" x14ac:dyDescent="0.25">
      <c r="A5966" s="172"/>
      <c r="B5966" s="172"/>
      <c r="C5966" s="172"/>
      <c r="D5966" s="171"/>
      <c r="E5966" s="171"/>
    </row>
    <row r="5967" spans="1:5" x14ac:dyDescent="0.25">
      <c r="A5967" s="172"/>
      <c r="B5967" s="172"/>
      <c r="C5967" s="172"/>
      <c r="D5967" s="171"/>
      <c r="E5967" s="171"/>
    </row>
    <row r="5968" spans="1:5" x14ac:dyDescent="0.25">
      <c r="A5968" s="172"/>
      <c r="B5968" s="172"/>
      <c r="C5968" s="172"/>
      <c r="D5968" s="171"/>
      <c r="E5968" s="171"/>
    </row>
    <row r="5969" spans="1:5" x14ac:dyDescent="0.25">
      <c r="A5969" s="172"/>
      <c r="B5969" s="172"/>
      <c r="C5969" s="172"/>
      <c r="D5969" s="171"/>
      <c r="E5969" s="171"/>
    </row>
    <row r="5970" spans="1:5" x14ac:dyDescent="0.25">
      <c r="A5970" s="172"/>
      <c r="B5970" s="172"/>
      <c r="C5970" s="172"/>
      <c r="D5970" s="171"/>
      <c r="E5970" s="171"/>
    </row>
    <row r="5971" spans="1:5" x14ac:dyDescent="0.25">
      <c r="A5971" s="172"/>
      <c r="B5971" s="172"/>
      <c r="C5971" s="172"/>
      <c r="D5971" s="171"/>
      <c r="E5971" s="171"/>
    </row>
    <row r="5972" spans="1:5" x14ac:dyDescent="0.25">
      <c r="A5972" s="172"/>
      <c r="B5972" s="172"/>
      <c r="C5972" s="172"/>
      <c r="D5972" s="171"/>
      <c r="E5972" s="171"/>
    </row>
    <row r="5973" spans="1:5" x14ac:dyDescent="0.25">
      <c r="A5973" s="172"/>
      <c r="B5973" s="172"/>
      <c r="C5973" s="172"/>
      <c r="D5973" s="171"/>
      <c r="E5973" s="171"/>
    </row>
    <row r="5974" spans="1:5" x14ac:dyDescent="0.25">
      <c r="A5974" s="172"/>
      <c r="B5974" s="172"/>
      <c r="C5974" s="172"/>
      <c r="D5974" s="171"/>
      <c r="E5974" s="171"/>
    </row>
    <row r="5975" spans="1:5" x14ac:dyDescent="0.25">
      <c r="A5975" s="172"/>
      <c r="B5975" s="172"/>
      <c r="C5975" s="172"/>
      <c r="D5975" s="171"/>
      <c r="E5975" s="171"/>
    </row>
    <row r="5976" spans="1:5" x14ac:dyDescent="0.25">
      <c r="A5976" s="172"/>
      <c r="B5976" s="172"/>
      <c r="C5976" s="172"/>
      <c r="D5976" s="171"/>
      <c r="E5976" s="171"/>
    </row>
    <row r="5977" spans="1:5" x14ac:dyDescent="0.25">
      <c r="A5977" s="172"/>
      <c r="B5977" s="172"/>
      <c r="C5977" s="172"/>
      <c r="D5977" s="171"/>
      <c r="E5977" s="171"/>
    </row>
    <row r="5978" spans="1:5" x14ac:dyDescent="0.25">
      <c r="A5978" s="172"/>
      <c r="B5978" s="172"/>
      <c r="C5978" s="172"/>
      <c r="D5978" s="171"/>
      <c r="E5978" s="171"/>
    </row>
    <row r="5979" spans="1:5" x14ac:dyDescent="0.25">
      <c r="A5979" s="172"/>
      <c r="B5979" s="172"/>
      <c r="C5979" s="172"/>
      <c r="D5979" s="171"/>
      <c r="E5979" s="171"/>
    </row>
    <row r="5980" spans="1:5" x14ac:dyDescent="0.25">
      <c r="A5980" s="172"/>
      <c r="B5980" s="172"/>
      <c r="C5980" s="172"/>
      <c r="D5980" s="171"/>
      <c r="E5980" s="171"/>
    </row>
    <row r="5981" spans="1:5" x14ac:dyDescent="0.25">
      <c r="A5981" s="172"/>
      <c r="B5981" s="172"/>
      <c r="C5981" s="172"/>
      <c r="D5981" s="171"/>
      <c r="E5981" s="171"/>
    </row>
    <row r="5982" spans="1:5" x14ac:dyDescent="0.25">
      <c r="A5982" s="172"/>
      <c r="B5982" s="172"/>
      <c r="C5982" s="172"/>
      <c r="D5982" s="171"/>
      <c r="E5982" s="171"/>
    </row>
    <row r="5983" spans="1:5" x14ac:dyDescent="0.25">
      <c r="A5983" s="172"/>
      <c r="B5983" s="172"/>
      <c r="C5983" s="172"/>
      <c r="D5983" s="171"/>
      <c r="E5983" s="171"/>
    </row>
    <row r="5984" spans="1:5" x14ac:dyDescent="0.25">
      <c r="A5984" s="172"/>
      <c r="B5984" s="172"/>
      <c r="C5984" s="172"/>
      <c r="D5984" s="171"/>
      <c r="E5984" s="171"/>
    </row>
    <row r="5985" spans="1:5" x14ac:dyDescent="0.25">
      <c r="A5985" s="172"/>
      <c r="B5985" s="172"/>
      <c r="C5985" s="172"/>
      <c r="D5985" s="171"/>
      <c r="E5985" s="171"/>
    </row>
    <row r="5986" spans="1:5" x14ac:dyDescent="0.25">
      <c r="A5986" s="172"/>
      <c r="B5986" s="172"/>
      <c r="C5986" s="172"/>
      <c r="D5986" s="171"/>
      <c r="E5986" s="171"/>
    </row>
    <row r="5987" spans="1:5" x14ac:dyDescent="0.25">
      <c r="A5987" s="172"/>
      <c r="B5987" s="172"/>
      <c r="C5987" s="172"/>
      <c r="D5987" s="171"/>
      <c r="E5987" s="171"/>
    </row>
    <row r="5988" spans="1:5" x14ac:dyDescent="0.25">
      <c r="A5988" s="172"/>
      <c r="B5988" s="172"/>
      <c r="C5988" s="172"/>
      <c r="D5988" s="171"/>
      <c r="E5988" s="171"/>
    </row>
    <row r="5989" spans="1:5" x14ac:dyDescent="0.25">
      <c r="A5989" s="172"/>
      <c r="B5989" s="172"/>
      <c r="C5989" s="172"/>
      <c r="D5989" s="171"/>
      <c r="E5989" s="171"/>
    </row>
    <row r="5990" spans="1:5" x14ac:dyDescent="0.25">
      <c r="A5990" s="172"/>
      <c r="B5990" s="172"/>
      <c r="C5990" s="172"/>
      <c r="D5990" s="171"/>
      <c r="E5990" s="171"/>
    </row>
    <row r="5991" spans="1:5" x14ac:dyDescent="0.25">
      <c r="A5991" s="172"/>
      <c r="B5991" s="172"/>
      <c r="C5991" s="172"/>
      <c r="D5991" s="171"/>
      <c r="E5991" s="171"/>
    </row>
    <row r="5992" spans="1:5" x14ac:dyDescent="0.25">
      <c r="A5992" s="172"/>
      <c r="B5992" s="172"/>
      <c r="C5992" s="172"/>
      <c r="D5992" s="171"/>
      <c r="E5992" s="171"/>
    </row>
    <row r="5993" spans="1:5" x14ac:dyDescent="0.25">
      <c r="A5993" s="172"/>
      <c r="B5993" s="172"/>
      <c r="C5993" s="172"/>
      <c r="D5993" s="171"/>
      <c r="E5993" s="171"/>
    </row>
    <row r="5994" spans="1:5" x14ac:dyDescent="0.25">
      <c r="A5994" s="172"/>
      <c r="B5994" s="172"/>
      <c r="C5994" s="172"/>
      <c r="D5994" s="171"/>
      <c r="E5994" s="171"/>
    </row>
    <row r="5995" spans="1:5" x14ac:dyDescent="0.25">
      <c r="A5995" s="172"/>
      <c r="B5995" s="172"/>
      <c r="C5995" s="172"/>
      <c r="D5995" s="171"/>
      <c r="E5995" s="171"/>
    </row>
    <row r="5996" spans="1:5" x14ac:dyDescent="0.25">
      <c r="A5996" s="172"/>
      <c r="B5996" s="172"/>
      <c r="C5996" s="172"/>
      <c r="D5996" s="171"/>
      <c r="E5996" s="171"/>
    </row>
    <row r="5997" spans="1:5" x14ac:dyDescent="0.25">
      <c r="A5997" s="172"/>
      <c r="B5997" s="172"/>
      <c r="C5997" s="172"/>
      <c r="D5997" s="171"/>
      <c r="E5997" s="171"/>
    </row>
    <row r="5998" spans="1:5" x14ac:dyDescent="0.25">
      <c r="A5998" s="172"/>
      <c r="B5998" s="172"/>
      <c r="C5998" s="172"/>
      <c r="D5998" s="171"/>
      <c r="E5998" s="171"/>
    </row>
    <row r="5999" spans="1:5" x14ac:dyDescent="0.25">
      <c r="A5999" s="172"/>
      <c r="B5999" s="172"/>
      <c r="C5999" s="172"/>
      <c r="D5999" s="171"/>
      <c r="E5999" s="171"/>
    </row>
    <row r="6000" spans="1:5" x14ac:dyDescent="0.25">
      <c r="A6000" s="172"/>
      <c r="B6000" s="172"/>
      <c r="C6000" s="172"/>
      <c r="D6000" s="171"/>
      <c r="E6000" s="171"/>
    </row>
    <row r="6001" spans="1:5" x14ac:dyDescent="0.25">
      <c r="A6001" s="172"/>
      <c r="B6001" s="172"/>
      <c r="C6001" s="172"/>
      <c r="D6001" s="171"/>
      <c r="E6001" s="171"/>
    </row>
    <row r="6002" spans="1:5" x14ac:dyDescent="0.25">
      <c r="A6002" s="172"/>
      <c r="B6002" s="172"/>
      <c r="C6002" s="172"/>
      <c r="D6002" s="171"/>
      <c r="E6002" s="171"/>
    </row>
    <row r="6003" spans="1:5" x14ac:dyDescent="0.25">
      <c r="A6003" s="172"/>
      <c r="B6003" s="172"/>
      <c r="C6003" s="172"/>
      <c r="D6003" s="171"/>
      <c r="E6003" s="171"/>
    </row>
    <row r="6004" spans="1:5" x14ac:dyDescent="0.25">
      <c r="A6004" s="172"/>
      <c r="B6004" s="172"/>
      <c r="C6004" s="172"/>
      <c r="D6004" s="171"/>
      <c r="E6004" s="171"/>
    </row>
    <row r="6005" spans="1:5" x14ac:dyDescent="0.25">
      <c r="A6005" s="172"/>
      <c r="B6005" s="172"/>
      <c r="C6005" s="172"/>
      <c r="D6005" s="171"/>
      <c r="E6005" s="171"/>
    </row>
    <row r="6006" spans="1:5" x14ac:dyDescent="0.25">
      <c r="A6006" s="172"/>
      <c r="B6006" s="172"/>
      <c r="C6006" s="172"/>
      <c r="D6006" s="171"/>
      <c r="E6006" s="171"/>
    </row>
    <row r="6007" spans="1:5" x14ac:dyDescent="0.25">
      <c r="A6007" s="172"/>
      <c r="B6007" s="172"/>
      <c r="C6007" s="172"/>
      <c r="D6007" s="171"/>
      <c r="E6007" s="171"/>
    </row>
    <row r="6008" spans="1:5" x14ac:dyDescent="0.25">
      <c r="A6008" s="172"/>
      <c r="B6008" s="172"/>
      <c r="C6008" s="172"/>
      <c r="D6008" s="171"/>
      <c r="E6008" s="171"/>
    </row>
    <row r="6009" spans="1:5" x14ac:dyDescent="0.25">
      <c r="A6009" s="172"/>
      <c r="B6009" s="172"/>
      <c r="C6009" s="172"/>
      <c r="D6009" s="171"/>
      <c r="E6009" s="171"/>
    </row>
    <row r="6010" spans="1:5" x14ac:dyDescent="0.25">
      <c r="A6010" s="172"/>
      <c r="B6010" s="172"/>
      <c r="C6010" s="172"/>
      <c r="D6010" s="171"/>
      <c r="E6010" s="171"/>
    </row>
    <row r="6011" spans="1:5" x14ac:dyDescent="0.25">
      <c r="A6011" s="172"/>
      <c r="B6011" s="172"/>
      <c r="C6011" s="172"/>
      <c r="D6011" s="171"/>
      <c r="E6011" s="171"/>
    </row>
    <row r="6012" spans="1:5" x14ac:dyDescent="0.25">
      <c r="A6012" s="172"/>
      <c r="B6012" s="172"/>
      <c r="C6012" s="172"/>
      <c r="D6012" s="171"/>
      <c r="E6012" s="171"/>
    </row>
    <row r="6013" spans="1:5" x14ac:dyDescent="0.25">
      <c r="A6013" s="172"/>
      <c r="B6013" s="172"/>
      <c r="C6013" s="172"/>
      <c r="D6013" s="171"/>
      <c r="E6013" s="171"/>
    </row>
    <row r="6014" spans="1:5" x14ac:dyDescent="0.25">
      <c r="A6014" s="172"/>
      <c r="B6014" s="172"/>
      <c r="C6014" s="172"/>
      <c r="D6014" s="171"/>
      <c r="E6014" s="171"/>
    </row>
    <row r="6015" spans="1:5" x14ac:dyDescent="0.25">
      <c r="A6015" s="172"/>
      <c r="B6015" s="172"/>
      <c r="C6015" s="172"/>
      <c r="D6015" s="171"/>
      <c r="E6015" s="171"/>
    </row>
    <row r="6016" spans="1:5" x14ac:dyDescent="0.25">
      <c r="A6016" s="172"/>
      <c r="B6016" s="172"/>
      <c r="C6016" s="172"/>
      <c r="D6016" s="171"/>
      <c r="E6016" s="171"/>
    </row>
    <row r="6017" spans="1:5" x14ac:dyDescent="0.25">
      <c r="A6017" s="172"/>
      <c r="B6017" s="172"/>
      <c r="C6017" s="172"/>
      <c r="D6017" s="171"/>
      <c r="E6017" s="171"/>
    </row>
    <row r="6018" spans="1:5" x14ac:dyDescent="0.25">
      <c r="A6018" s="172"/>
      <c r="B6018" s="172"/>
      <c r="C6018" s="172"/>
      <c r="D6018" s="171"/>
      <c r="E6018" s="171"/>
    </row>
    <row r="6019" spans="1:5" x14ac:dyDescent="0.25">
      <c r="A6019" s="172"/>
      <c r="B6019" s="172"/>
      <c r="C6019" s="172"/>
      <c r="D6019" s="171"/>
      <c r="E6019" s="171"/>
    </row>
    <row r="6020" spans="1:5" x14ac:dyDescent="0.25">
      <c r="A6020" s="172"/>
      <c r="B6020" s="172"/>
      <c r="C6020" s="172"/>
      <c r="D6020" s="171"/>
      <c r="E6020" s="171"/>
    </row>
    <row r="6021" spans="1:5" x14ac:dyDescent="0.25">
      <c r="A6021" s="172"/>
      <c r="B6021" s="172"/>
      <c r="C6021" s="172"/>
      <c r="D6021" s="171"/>
      <c r="E6021" s="171"/>
    </row>
    <row r="6022" spans="1:5" x14ac:dyDescent="0.25">
      <c r="A6022" s="172"/>
      <c r="B6022" s="172"/>
      <c r="C6022" s="172"/>
      <c r="D6022" s="171"/>
      <c r="E6022" s="171"/>
    </row>
    <row r="6023" spans="1:5" x14ac:dyDescent="0.25">
      <c r="A6023" s="172"/>
      <c r="B6023" s="172"/>
      <c r="C6023" s="172"/>
      <c r="D6023" s="171"/>
      <c r="E6023" s="171"/>
    </row>
    <row r="6024" spans="1:5" x14ac:dyDescent="0.25">
      <c r="A6024" s="172"/>
      <c r="B6024" s="172"/>
      <c r="C6024" s="172"/>
      <c r="D6024" s="171"/>
      <c r="E6024" s="171"/>
    </row>
    <row r="6025" spans="1:5" x14ac:dyDescent="0.25">
      <c r="A6025" s="172"/>
      <c r="B6025" s="172"/>
      <c r="C6025" s="172"/>
      <c r="D6025" s="171"/>
      <c r="E6025" s="171"/>
    </row>
    <row r="6026" spans="1:5" x14ac:dyDescent="0.25">
      <c r="A6026" s="172"/>
      <c r="B6026" s="172"/>
      <c r="C6026" s="172"/>
      <c r="D6026" s="171"/>
      <c r="E6026" s="171"/>
    </row>
    <row r="6027" spans="1:5" x14ac:dyDescent="0.25">
      <c r="A6027" s="172"/>
      <c r="B6027" s="172"/>
      <c r="C6027" s="172"/>
      <c r="D6027" s="171"/>
      <c r="E6027" s="171"/>
    </row>
    <row r="6028" spans="1:5" x14ac:dyDescent="0.25">
      <c r="A6028" s="172"/>
      <c r="B6028" s="172"/>
      <c r="C6028" s="172"/>
      <c r="D6028" s="171"/>
      <c r="E6028" s="171"/>
    </row>
    <row r="6029" spans="1:5" x14ac:dyDescent="0.25">
      <c r="A6029" s="172"/>
      <c r="B6029" s="172"/>
      <c r="C6029" s="172"/>
      <c r="D6029" s="171"/>
      <c r="E6029" s="171"/>
    </row>
    <row r="6030" spans="1:5" x14ac:dyDescent="0.25">
      <c r="A6030" s="172"/>
      <c r="B6030" s="172"/>
      <c r="C6030" s="172"/>
      <c r="D6030" s="171"/>
      <c r="E6030" s="171"/>
    </row>
    <row r="6031" spans="1:5" x14ac:dyDescent="0.25">
      <c r="A6031" s="172"/>
      <c r="B6031" s="172"/>
      <c r="C6031" s="172"/>
      <c r="D6031" s="171"/>
      <c r="E6031" s="171"/>
    </row>
    <row r="6032" spans="1:5" x14ac:dyDescent="0.25">
      <c r="A6032" s="172"/>
      <c r="B6032" s="172"/>
      <c r="C6032" s="172"/>
      <c r="D6032" s="171"/>
      <c r="E6032" s="171"/>
    </row>
    <row r="6033" spans="1:5" x14ac:dyDescent="0.25">
      <c r="A6033" s="172"/>
      <c r="B6033" s="172"/>
      <c r="C6033" s="172"/>
      <c r="D6033" s="171"/>
      <c r="E6033" s="171"/>
    </row>
    <row r="6034" spans="1:5" x14ac:dyDescent="0.25">
      <c r="A6034" s="172"/>
      <c r="B6034" s="172"/>
      <c r="C6034" s="172"/>
      <c r="D6034" s="171"/>
      <c r="E6034" s="171"/>
    </row>
    <row r="6035" spans="1:5" x14ac:dyDescent="0.25">
      <c r="A6035" s="172"/>
      <c r="B6035" s="172"/>
      <c r="C6035" s="172"/>
      <c r="D6035" s="171"/>
      <c r="E6035" s="171"/>
    </row>
    <row r="6036" spans="1:5" x14ac:dyDescent="0.25">
      <c r="A6036" s="172"/>
      <c r="B6036" s="172"/>
      <c r="C6036" s="172"/>
      <c r="D6036" s="171"/>
      <c r="E6036" s="171"/>
    </row>
    <row r="6037" spans="1:5" x14ac:dyDescent="0.25">
      <c r="A6037" s="172"/>
      <c r="B6037" s="172"/>
      <c r="C6037" s="172"/>
      <c r="D6037" s="171"/>
      <c r="E6037" s="171"/>
    </row>
    <row r="6038" spans="1:5" x14ac:dyDescent="0.25">
      <c r="A6038" s="172"/>
      <c r="B6038" s="172"/>
      <c r="C6038" s="172"/>
      <c r="D6038" s="171"/>
      <c r="E6038" s="171"/>
    </row>
    <row r="6039" spans="1:5" x14ac:dyDescent="0.25">
      <c r="A6039" s="172"/>
      <c r="B6039" s="172"/>
      <c r="C6039" s="172"/>
      <c r="D6039" s="171"/>
      <c r="E6039" s="171"/>
    </row>
    <row r="6040" spans="1:5" x14ac:dyDescent="0.25">
      <c r="A6040" s="172"/>
      <c r="B6040" s="172"/>
      <c r="C6040" s="172"/>
      <c r="D6040" s="171"/>
      <c r="E6040" s="171"/>
    </row>
    <row r="6041" spans="1:5" x14ac:dyDescent="0.25">
      <c r="A6041" s="172"/>
      <c r="B6041" s="172"/>
      <c r="C6041" s="172"/>
      <c r="D6041" s="171"/>
      <c r="E6041" s="171"/>
    </row>
    <row r="6042" spans="1:5" x14ac:dyDescent="0.25">
      <c r="A6042" s="172"/>
      <c r="B6042" s="172"/>
      <c r="C6042" s="172"/>
      <c r="D6042" s="171"/>
      <c r="E6042" s="171"/>
    </row>
    <row r="6043" spans="1:5" x14ac:dyDescent="0.25">
      <c r="A6043" s="172"/>
      <c r="B6043" s="172"/>
      <c r="C6043" s="172"/>
      <c r="D6043" s="171"/>
      <c r="E6043" s="171"/>
    </row>
    <row r="6044" spans="1:5" x14ac:dyDescent="0.25">
      <c r="A6044" s="172"/>
      <c r="B6044" s="172"/>
      <c r="C6044" s="172"/>
      <c r="D6044" s="171"/>
      <c r="E6044" s="171"/>
    </row>
    <row r="6045" spans="1:5" x14ac:dyDescent="0.25">
      <c r="A6045" s="172"/>
      <c r="B6045" s="172"/>
      <c r="C6045" s="172"/>
      <c r="D6045" s="171"/>
      <c r="E6045" s="171"/>
    </row>
    <row r="6046" spans="1:5" x14ac:dyDescent="0.25">
      <c r="A6046" s="172"/>
      <c r="B6046" s="172"/>
      <c r="C6046" s="172"/>
      <c r="D6046" s="171"/>
      <c r="E6046" s="171"/>
    </row>
    <row r="6047" spans="1:5" x14ac:dyDescent="0.25">
      <c r="A6047" s="172"/>
      <c r="B6047" s="172"/>
      <c r="C6047" s="172"/>
      <c r="D6047" s="171"/>
      <c r="E6047" s="171"/>
    </row>
    <row r="6048" spans="1:5" x14ac:dyDescent="0.25">
      <c r="A6048" s="172"/>
      <c r="B6048" s="172"/>
      <c r="C6048" s="172"/>
      <c r="D6048" s="171"/>
      <c r="E6048" s="171"/>
    </row>
    <row r="6049" spans="1:5" x14ac:dyDescent="0.25">
      <c r="A6049" s="172"/>
      <c r="B6049" s="172"/>
      <c r="C6049" s="172"/>
      <c r="D6049" s="171"/>
      <c r="E6049" s="171"/>
    </row>
    <row r="6050" spans="1:5" x14ac:dyDescent="0.25">
      <c r="A6050" s="172"/>
      <c r="B6050" s="172"/>
      <c r="C6050" s="172"/>
      <c r="D6050" s="171"/>
      <c r="E6050" s="171"/>
    </row>
    <row r="6051" spans="1:5" x14ac:dyDescent="0.25">
      <c r="A6051" s="172"/>
      <c r="B6051" s="172"/>
      <c r="C6051" s="172"/>
      <c r="D6051" s="171"/>
      <c r="E6051" s="171"/>
    </row>
    <row r="6052" spans="1:5" x14ac:dyDescent="0.25">
      <c r="A6052" s="172"/>
      <c r="B6052" s="172"/>
      <c r="C6052" s="172"/>
      <c r="D6052" s="171"/>
      <c r="E6052" s="171"/>
    </row>
    <row r="6053" spans="1:5" x14ac:dyDescent="0.25">
      <c r="A6053" s="172"/>
      <c r="B6053" s="172"/>
      <c r="C6053" s="172"/>
      <c r="D6053" s="171"/>
      <c r="E6053" s="171"/>
    </row>
    <row r="6054" spans="1:5" x14ac:dyDescent="0.25">
      <c r="A6054" s="172"/>
      <c r="B6054" s="172"/>
      <c r="C6054" s="172"/>
      <c r="D6054" s="171"/>
      <c r="E6054" s="171"/>
    </row>
    <row r="6055" spans="1:5" x14ac:dyDescent="0.25">
      <c r="A6055" s="172"/>
      <c r="B6055" s="172"/>
      <c r="C6055" s="172"/>
      <c r="D6055" s="171"/>
      <c r="E6055" s="171"/>
    </row>
    <row r="6056" spans="1:5" x14ac:dyDescent="0.25">
      <c r="A6056" s="172"/>
      <c r="B6056" s="172"/>
      <c r="C6056" s="172"/>
      <c r="D6056" s="171"/>
      <c r="E6056" s="171"/>
    </row>
    <row r="6057" spans="1:5" x14ac:dyDescent="0.25">
      <c r="A6057" s="172"/>
      <c r="B6057" s="172"/>
      <c r="C6057" s="172"/>
      <c r="D6057" s="171"/>
      <c r="E6057" s="171"/>
    </row>
    <row r="6058" spans="1:5" x14ac:dyDescent="0.25">
      <c r="A6058" s="172"/>
      <c r="B6058" s="172"/>
      <c r="C6058" s="172"/>
      <c r="D6058" s="171"/>
      <c r="E6058" s="171"/>
    </row>
    <row r="6059" spans="1:5" x14ac:dyDescent="0.25">
      <c r="A6059" s="172"/>
      <c r="B6059" s="172"/>
      <c r="C6059" s="172"/>
      <c r="D6059" s="171"/>
      <c r="E6059" s="171"/>
    </row>
    <row r="6060" spans="1:5" x14ac:dyDescent="0.25">
      <c r="A6060" s="172"/>
      <c r="B6060" s="172"/>
      <c r="C6060" s="172"/>
      <c r="D6060" s="171"/>
      <c r="E6060" s="171"/>
    </row>
    <row r="6061" spans="1:5" x14ac:dyDescent="0.25">
      <c r="A6061" s="172"/>
      <c r="B6061" s="172"/>
      <c r="C6061" s="172"/>
      <c r="D6061" s="171"/>
      <c r="E6061" s="171"/>
    </row>
    <row r="6062" spans="1:5" x14ac:dyDescent="0.25">
      <c r="A6062" s="172"/>
      <c r="B6062" s="172"/>
      <c r="C6062" s="172"/>
      <c r="D6062" s="171"/>
      <c r="E6062" s="171"/>
    </row>
    <row r="6063" spans="1:5" x14ac:dyDescent="0.25">
      <c r="A6063" s="172"/>
      <c r="B6063" s="172"/>
      <c r="C6063" s="172"/>
      <c r="D6063" s="171"/>
      <c r="E6063" s="171"/>
    </row>
    <row r="6064" spans="1:5" x14ac:dyDescent="0.25">
      <c r="A6064" s="172"/>
      <c r="B6064" s="172"/>
      <c r="C6064" s="172"/>
      <c r="D6064" s="171"/>
      <c r="E6064" s="171"/>
    </row>
    <row r="6065" spans="1:5" x14ac:dyDescent="0.25">
      <c r="A6065" s="172"/>
      <c r="B6065" s="172"/>
      <c r="C6065" s="172"/>
      <c r="D6065" s="171"/>
      <c r="E6065" s="171"/>
    </row>
    <row r="6066" spans="1:5" x14ac:dyDescent="0.25">
      <c r="A6066" s="172"/>
      <c r="B6066" s="172"/>
      <c r="C6066" s="172"/>
      <c r="D6066" s="171"/>
      <c r="E6066" s="171"/>
    </row>
    <row r="6067" spans="1:5" x14ac:dyDescent="0.25">
      <c r="A6067" s="172"/>
      <c r="B6067" s="172"/>
      <c r="C6067" s="172"/>
      <c r="D6067" s="171"/>
      <c r="E6067" s="171"/>
    </row>
    <row r="6068" spans="1:5" x14ac:dyDescent="0.25">
      <c r="A6068" s="172"/>
      <c r="B6068" s="172"/>
      <c r="C6068" s="172"/>
      <c r="D6068" s="171"/>
      <c r="E6068" s="171"/>
    </row>
    <row r="6069" spans="1:5" x14ac:dyDescent="0.25">
      <c r="A6069" s="172"/>
      <c r="B6069" s="172"/>
      <c r="C6069" s="172"/>
      <c r="D6069" s="171"/>
      <c r="E6069" s="171"/>
    </row>
    <row r="6070" spans="1:5" x14ac:dyDescent="0.25">
      <c r="A6070" s="172"/>
      <c r="B6070" s="172"/>
      <c r="C6070" s="172"/>
      <c r="D6070" s="171"/>
      <c r="E6070" s="171"/>
    </row>
    <row r="6071" spans="1:5" x14ac:dyDescent="0.25">
      <c r="A6071" s="172"/>
      <c r="B6071" s="172"/>
      <c r="C6071" s="172"/>
      <c r="D6071" s="171"/>
      <c r="E6071" s="171"/>
    </row>
    <row r="6072" spans="1:5" x14ac:dyDescent="0.25">
      <c r="A6072" s="172"/>
      <c r="B6072" s="172"/>
      <c r="C6072" s="172"/>
      <c r="D6072" s="171"/>
      <c r="E6072" s="171"/>
    </row>
    <row r="6073" spans="1:5" x14ac:dyDescent="0.25">
      <c r="A6073" s="172"/>
      <c r="B6073" s="172"/>
      <c r="C6073" s="172"/>
      <c r="D6073" s="171"/>
      <c r="E6073" s="171"/>
    </row>
    <row r="6074" spans="1:5" x14ac:dyDescent="0.25">
      <c r="A6074" s="172"/>
      <c r="B6074" s="172"/>
      <c r="C6074" s="172"/>
      <c r="D6074" s="171"/>
      <c r="E6074" s="171"/>
    </row>
    <row r="6075" spans="1:5" x14ac:dyDescent="0.25">
      <c r="A6075" s="172"/>
      <c r="B6075" s="172"/>
      <c r="C6075" s="172"/>
      <c r="D6075" s="171"/>
      <c r="E6075" s="171"/>
    </row>
    <row r="6076" spans="1:5" x14ac:dyDescent="0.25">
      <c r="A6076" s="172"/>
      <c r="B6076" s="172"/>
      <c r="C6076" s="172"/>
      <c r="D6076" s="171"/>
      <c r="E6076" s="171"/>
    </row>
    <row r="6077" spans="1:5" x14ac:dyDescent="0.25">
      <c r="A6077" s="172"/>
      <c r="B6077" s="172"/>
      <c r="C6077" s="172"/>
      <c r="D6077" s="171"/>
      <c r="E6077" s="171"/>
    </row>
    <row r="6078" spans="1:5" x14ac:dyDescent="0.25">
      <c r="A6078" s="172"/>
      <c r="B6078" s="172"/>
      <c r="C6078" s="172"/>
      <c r="D6078" s="171"/>
      <c r="E6078" s="171"/>
    </row>
    <row r="6079" spans="1:5" x14ac:dyDescent="0.25">
      <c r="A6079" s="172"/>
      <c r="B6079" s="172"/>
      <c r="C6079" s="172"/>
      <c r="D6079" s="171"/>
      <c r="E6079" s="171"/>
    </row>
    <row r="6080" spans="1:5" x14ac:dyDescent="0.25">
      <c r="A6080" s="172"/>
      <c r="B6080" s="172"/>
      <c r="C6080" s="172"/>
      <c r="D6080" s="171"/>
      <c r="E6080" s="171"/>
    </row>
    <row r="6081" spans="1:5" x14ac:dyDescent="0.25">
      <c r="A6081" s="172"/>
      <c r="B6081" s="172"/>
      <c r="C6081" s="172"/>
      <c r="D6081" s="171"/>
      <c r="E6081" s="171"/>
    </row>
    <row r="6082" spans="1:5" x14ac:dyDescent="0.25">
      <c r="A6082" s="172"/>
      <c r="B6082" s="172"/>
      <c r="C6082" s="172"/>
      <c r="D6082" s="171"/>
      <c r="E6082" s="171"/>
    </row>
    <row r="6083" spans="1:5" x14ac:dyDescent="0.25">
      <c r="A6083" s="172"/>
      <c r="B6083" s="172"/>
      <c r="C6083" s="172"/>
      <c r="D6083" s="171"/>
      <c r="E6083" s="171"/>
    </row>
    <row r="6084" spans="1:5" x14ac:dyDescent="0.25">
      <c r="A6084" s="172"/>
      <c r="B6084" s="172"/>
      <c r="C6084" s="172"/>
      <c r="D6084" s="171"/>
      <c r="E6084" s="171"/>
    </row>
    <row r="6085" spans="1:5" x14ac:dyDescent="0.25">
      <c r="A6085" s="172"/>
      <c r="B6085" s="172"/>
      <c r="C6085" s="172"/>
      <c r="D6085" s="171"/>
      <c r="E6085" s="171"/>
    </row>
    <row r="6086" spans="1:5" x14ac:dyDescent="0.25">
      <c r="A6086" s="172"/>
      <c r="B6086" s="172"/>
      <c r="C6086" s="172"/>
      <c r="D6086" s="171"/>
      <c r="E6086" s="171"/>
    </row>
    <row r="6087" spans="1:5" x14ac:dyDescent="0.25">
      <c r="A6087" s="172"/>
      <c r="B6087" s="172"/>
      <c r="C6087" s="172"/>
      <c r="D6087" s="171"/>
      <c r="E6087" s="171"/>
    </row>
    <row r="6088" spans="1:5" x14ac:dyDescent="0.25">
      <c r="A6088" s="172"/>
      <c r="B6088" s="172"/>
      <c r="C6088" s="172"/>
      <c r="D6088" s="171"/>
      <c r="E6088" s="171"/>
    </row>
    <row r="6089" spans="1:5" x14ac:dyDescent="0.25">
      <c r="A6089" s="172"/>
      <c r="B6089" s="172"/>
      <c r="C6089" s="172"/>
      <c r="D6089" s="171"/>
      <c r="E6089" s="171"/>
    </row>
    <row r="6090" spans="1:5" x14ac:dyDescent="0.25">
      <c r="A6090" s="172"/>
      <c r="B6090" s="172"/>
      <c r="C6090" s="172"/>
      <c r="D6090" s="171"/>
      <c r="E6090" s="171"/>
    </row>
    <row r="6091" spans="1:5" x14ac:dyDescent="0.25">
      <c r="A6091" s="172"/>
      <c r="B6091" s="172"/>
      <c r="C6091" s="172"/>
      <c r="D6091" s="171"/>
      <c r="E6091" s="171"/>
    </row>
    <row r="6092" spans="1:5" x14ac:dyDescent="0.25">
      <c r="A6092" s="172"/>
      <c r="B6092" s="172"/>
      <c r="C6092" s="172"/>
      <c r="D6092" s="171"/>
      <c r="E6092" s="171"/>
    </row>
    <row r="6093" spans="1:5" x14ac:dyDescent="0.25">
      <c r="A6093" s="172"/>
      <c r="B6093" s="172"/>
      <c r="C6093" s="172"/>
      <c r="D6093" s="171"/>
      <c r="E6093" s="171"/>
    </row>
    <row r="6094" spans="1:5" x14ac:dyDescent="0.25">
      <c r="A6094" s="172"/>
      <c r="B6094" s="172"/>
      <c r="C6094" s="172"/>
      <c r="D6094" s="171"/>
      <c r="E6094" s="171"/>
    </row>
    <row r="6095" spans="1:5" x14ac:dyDescent="0.25">
      <c r="A6095" s="172"/>
      <c r="B6095" s="172"/>
      <c r="C6095" s="172"/>
      <c r="D6095" s="171"/>
      <c r="E6095" s="171"/>
    </row>
    <row r="6096" spans="1:5" x14ac:dyDescent="0.25">
      <c r="A6096" s="172"/>
      <c r="B6096" s="172"/>
      <c r="C6096" s="172"/>
      <c r="D6096" s="171"/>
      <c r="E6096" s="171"/>
    </row>
    <row r="6097" spans="1:5" x14ac:dyDescent="0.25">
      <c r="A6097" s="172"/>
      <c r="B6097" s="172"/>
      <c r="C6097" s="172"/>
      <c r="D6097" s="171"/>
      <c r="E6097" s="171"/>
    </row>
    <row r="6098" spans="1:5" x14ac:dyDescent="0.25">
      <c r="A6098" s="172"/>
      <c r="B6098" s="172"/>
      <c r="C6098" s="172"/>
      <c r="D6098" s="171"/>
      <c r="E6098" s="171"/>
    </row>
    <row r="6099" spans="1:5" x14ac:dyDescent="0.25">
      <c r="A6099" s="172"/>
      <c r="B6099" s="172"/>
      <c r="C6099" s="172"/>
      <c r="D6099" s="171"/>
      <c r="E6099" s="171"/>
    </row>
    <row r="6100" spans="1:5" x14ac:dyDescent="0.25">
      <c r="A6100" s="172"/>
      <c r="B6100" s="172"/>
      <c r="C6100" s="172"/>
      <c r="D6100" s="171"/>
      <c r="E6100" s="171"/>
    </row>
    <row r="6101" spans="1:5" x14ac:dyDescent="0.25">
      <c r="A6101" s="172"/>
      <c r="B6101" s="172"/>
      <c r="C6101" s="172"/>
      <c r="D6101" s="171"/>
      <c r="E6101" s="171"/>
    </row>
    <row r="6102" spans="1:5" x14ac:dyDescent="0.25">
      <c r="A6102" s="172"/>
      <c r="B6102" s="172"/>
      <c r="C6102" s="172"/>
      <c r="D6102" s="171"/>
      <c r="E6102" s="171"/>
    </row>
    <row r="6103" spans="1:5" x14ac:dyDescent="0.25">
      <c r="A6103" s="172"/>
      <c r="B6103" s="172"/>
      <c r="C6103" s="172"/>
      <c r="D6103" s="171"/>
      <c r="E6103" s="171"/>
    </row>
    <row r="6104" spans="1:5" x14ac:dyDescent="0.25">
      <c r="A6104" s="172"/>
      <c r="B6104" s="172"/>
      <c r="C6104" s="172"/>
      <c r="D6104" s="171"/>
      <c r="E6104" s="171"/>
    </row>
    <row r="6105" spans="1:5" x14ac:dyDescent="0.25">
      <c r="A6105" s="172"/>
      <c r="B6105" s="172"/>
      <c r="C6105" s="172"/>
      <c r="D6105" s="171"/>
      <c r="E6105" s="171"/>
    </row>
    <row r="6106" spans="1:5" x14ac:dyDescent="0.25">
      <c r="A6106" s="172"/>
      <c r="B6106" s="172"/>
      <c r="C6106" s="172"/>
      <c r="D6106" s="171"/>
      <c r="E6106" s="171"/>
    </row>
    <row r="6107" spans="1:5" x14ac:dyDescent="0.25">
      <c r="A6107" s="172"/>
      <c r="B6107" s="172"/>
      <c r="C6107" s="172"/>
      <c r="D6107" s="171"/>
      <c r="E6107" s="171"/>
    </row>
    <row r="6108" spans="1:5" x14ac:dyDescent="0.25">
      <c r="A6108" s="172"/>
      <c r="B6108" s="172"/>
      <c r="C6108" s="172"/>
      <c r="D6108" s="171"/>
      <c r="E6108" s="171"/>
    </row>
    <row r="6109" spans="1:5" x14ac:dyDescent="0.25">
      <c r="A6109" s="172"/>
      <c r="B6109" s="172"/>
      <c r="C6109" s="172"/>
      <c r="D6109" s="171"/>
      <c r="E6109" s="171"/>
    </row>
    <row r="6110" spans="1:5" x14ac:dyDescent="0.25">
      <c r="A6110" s="172"/>
      <c r="B6110" s="172"/>
      <c r="C6110" s="172"/>
      <c r="D6110" s="171"/>
      <c r="E6110" s="171"/>
    </row>
    <row r="6111" spans="1:5" x14ac:dyDescent="0.25">
      <c r="A6111" s="172"/>
      <c r="B6111" s="172"/>
      <c r="C6111" s="172"/>
      <c r="D6111" s="171"/>
      <c r="E6111" s="171"/>
    </row>
    <row r="6112" spans="1:5" x14ac:dyDescent="0.25">
      <c r="A6112" s="172"/>
      <c r="B6112" s="172"/>
      <c r="C6112" s="172"/>
      <c r="D6112" s="171"/>
      <c r="E6112" s="171"/>
    </row>
    <row r="6113" spans="1:5" x14ac:dyDescent="0.25">
      <c r="A6113" s="172"/>
      <c r="B6113" s="172"/>
      <c r="C6113" s="172"/>
      <c r="D6113" s="171"/>
      <c r="E6113" s="171"/>
    </row>
    <row r="6114" spans="1:5" x14ac:dyDescent="0.25">
      <c r="A6114" s="172"/>
      <c r="B6114" s="172"/>
      <c r="C6114" s="172"/>
      <c r="D6114" s="171"/>
      <c r="E6114" s="171"/>
    </row>
    <row r="6115" spans="1:5" x14ac:dyDescent="0.25">
      <c r="A6115" s="172"/>
      <c r="B6115" s="172"/>
      <c r="C6115" s="172"/>
      <c r="D6115" s="171"/>
      <c r="E6115" s="171"/>
    </row>
    <row r="6116" spans="1:5" x14ac:dyDescent="0.25">
      <c r="A6116" s="172"/>
      <c r="B6116" s="172"/>
      <c r="C6116" s="172"/>
      <c r="D6116" s="171"/>
      <c r="E6116" s="171"/>
    </row>
    <row r="6117" spans="1:5" x14ac:dyDescent="0.25">
      <c r="A6117" s="172"/>
      <c r="B6117" s="172"/>
      <c r="C6117" s="172"/>
      <c r="D6117" s="171"/>
      <c r="E6117" s="171"/>
    </row>
    <row r="6118" spans="1:5" x14ac:dyDescent="0.25">
      <c r="A6118" s="172"/>
      <c r="B6118" s="172"/>
      <c r="C6118" s="172"/>
      <c r="D6118" s="171"/>
      <c r="E6118" s="171"/>
    </row>
    <row r="6119" spans="1:5" x14ac:dyDescent="0.25">
      <c r="A6119" s="172"/>
      <c r="B6119" s="172"/>
      <c r="C6119" s="172"/>
      <c r="D6119" s="171"/>
      <c r="E6119" s="171"/>
    </row>
    <row r="6120" spans="1:5" x14ac:dyDescent="0.25">
      <c r="A6120" s="172"/>
      <c r="B6120" s="172"/>
      <c r="C6120" s="172"/>
      <c r="D6120" s="171"/>
      <c r="E6120" s="171"/>
    </row>
    <row r="6121" spans="1:5" x14ac:dyDescent="0.25">
      <c r="A6121" s="172"/>
      <c r="B6121" s="172"/>
      <c r="C6121" s="172"/>
      <c r="D6121" s="171"/>
      <c r="E6121" s="171"/>
    </row>
    <row r="6122" spans="1:5" x14ac:dyDescent="0.25">
      <c r="A6122" s="172"/>
      <c r="B6122" s="172"/>
      <c r="C6122" s="172"/>
      <c r="D6122" s="171"/>
      <c r="E6122" s="171"/>
    </row>
    <row r="6123" spans="1:5" x14ac:dyDescent="0.25">
      <c r="A6123" s="172"/>
      <c r="B6123" s="172"/>
      <c r="C6123" s="172"/>
      <c r="D6123" s="171"/>
      <c r="E6123" s="171"/>
    </row>
    <row r="6124" spans="1:5" x14ac:dyDescent="0.25">
      <c r="A6124" s="172"/>
      <c r="B6124" s="172"/>
      <c r="C6124" s="172"/>
      <c r="D6124" s="171"/>
      <c r="E6124" s="171"/>
    </row>
    <row r="6125" spans="1:5" x14ac:dyDescent="0.25">
      <c r="A6125" s="172"/>
      <c r="B6125" s="172"/>
      <c r="C6125" s="172"/>
      <c r="D6125" s="171"/>
      <c r="E6125" s="171"/>
    </row>
    <row r="6126" spans="1:5" x14ac:dyDescent="0.25">
      <c r="A6126" s="172"/>
      <c r="B6126" s="172"/>
      <c r="C6126" s="172"/>
      <c r="D6126" s="171"/>
      <c r="E6126" s="171"/>
    </row>
    <row r="6127" spans="1:5" x14ac:dyDescent="0.25">
      <c r="A6127" s="172"/>
      <c r="B6127" s="172"/>
      <c r="C6127" s="172"/>
      <c r="D6127" s="171"/>
      <c r="E6127" s="171"/>
    </row>
    <row r="6128" spans="1:5" x14ac:dyDescent="0.25">
      <c r="A6128" s="172"/>
      <c r="B6128" s="172"/>
      <c r="C6128" s="172"/>
      <c r="D6128" s="171"/>
      <c r="E6128" s="171"/>
    </row>
    <row r="6129" spans="1:5" x14ac:dyDescent="0.25">
      <c r="A6129" s="172"/>
      <c r="B6129" s="172"/>
      <c r="C6129" s="172"/>
      <c r="D6129" s="171"/>
      <c r="E6129" s="171"/>
    </row>
    <row r="6130" spans="1:5" x14ac:dyDescent="0.25">
      <c r="A6130" s="172"/>
      <c r="B6130" s="172"/>
      <c r="C6130" s="172"/>
      <c r="D6130" s="171"/>
      <c r="E6130" s="171"/>
    </row>
    <row r="6131" spans="1:5" x14ac:dyDescent="0.25">
      <c r="A6131" s="172"/>
      <c r="B6131" s="172"/>
      <c r="C6131" s="172"/>
      <c r="D6131" s="171"/>
      <c r="E6131" s="171"/>
    </row>
    <row r="6132" spans="1:5" x14ac:dyDescent="0.25">
      <c r="A6132" s="172"/>
      <c r="B6132" s="172"/>
      <c r="C6132" s="172"/>
      <c r="D6132" s="171"/>
      <c r="E6132" s="171"/>
    </row>
    <row r="6133" spans="1:5" x14ac:dyDescent="0.25">
      <c r="A6133" s="172"/>
      <c r="B6133" s="172"/>
      <c r="C6133" s="172"/>
      <c r="D6133" s="171"/>
      <c r="E6133" s="171"/>
    </row>
    <row r="6134" spans="1:5" x14ac:dyDescent="0.25">
      <c r="A6134" s="172"/>
      <c r="B6134" s="172"/>
      <c r="C6134" s="172"/>
      <c r="D6134" s="171"/>
      <c r="E6134" s="171"/>
    </row>
    <row r="6135" spans="1:5" x14ac:dyDescent="0.25">
      <c r="A6135" s="172"/>
      <c r="B6135" s="172"/>
      <c r="C6135" s="172"/>
      <c r="D6135" s="171"/>
      <c r="E6135" s="171"/>
    </row>
    <row r="6136" spans="1:5" x14ac:dyDescent="0.25">
      <c r="A6136" s="172"/>
      <c r="B6136" s="172"/>
      <c r="C6136" s="172"/>
      <c r="D6136" s="171"/>
      <c r="E6136" s="171"/>
    </row>
    <row r="6137" spans="1:5" x14ac:dyDescent="0.25">
      <c r="A6137" s="172"/>
      <c r="B6137" s="172"/>
      <c r="C6137" s="172"/>
      <c r="D6137" s="171"/>
      <c r="E6137" s="171"/>
    </row>
    <row r="6138" spans="1:5" x14ac:dyDescent="0.25">
      <c r="A6138" s="172"/>
      <c r="B6138" s="172"/>
      <c r="C6138" s="172"/>
      <c r="D6138" s="171"/>
      <c r="E6138" s="171"/>
    </row>
    <row r="6139" spans="1:5" x14ac:dyDescent="0.25">
      <c r="A6139" s="172"/>
      <c r="B6139" s="172"/>
      <c r="C6139" s="172"/>
      <c r="D6139" s="171"/>
      <c r="E6139" s="171"/>
    </row>
    <row r="6140" spans="1:5" x14ac:dyDescent="0.25">
      <c r="A6140" s="172"/>
      <c r="B6140" s="172"/>
      <c r="C6140" s="172"/>
      <c r="D6140" s="171"/>
      <c r="E6140" s="171"/>
    </row>
    <row r="6141" spans="1:5" x14ac:dyDescent="0.25">
      <c r="A6141" s="172"/>
      <c r="B6141" s="172"/>
      <c r="C6141" s="172"/>
      <c r="D6141" s="171"/>
      <c r="E6141" s="171"/>
    </row>
    <row r="6142" spans="1:5" x14ac:dyDescent="0.25">
      <c r="A6142" s="172"/>
      <c r="B6142" s="172"/>
      <c r="C6142" s="172"/>
      <c r="D6142" s="171"/>
      <c r="E6142" s="171"/>
    </row>
    <row r="6143" spans="1:5" x14ac:dyDescent="0.25">
      <c r="A6143" s="172"/>
      <c r="B6143" s="172"/>
      <c r="C6143" s="172"/>
      <c r="D6143" s="171"/>
      <c r="E6143" s="171"/>
    </row>
    <row r="6144" spans="1:5" x14ac:dyDescent="0.25">
      <c r="A6144" s="172"/>
      <c r="B6144" s="172"/>
      <c r="C6144" s="172"/>
      <c r="D6144" s="171"/>
      <c r="E6144" s="171"/>
    </row>
    <row r="6145" spans="1:5" x14ac:dyDescent="0.25">
      <c r="A6145" s="172"/>
      <c r="B6145" s="172"/>
      <c r="C6145" s="172"/>
      <c r="D6145" s="171"/>
      <c r="E6145" s="171"/>
    </row>
    <row r="6146" spans="1:5" x14ac:dyDescent="0.25">
      <c r="A6146" s="172"/>
      <c r="B6146" s="172"/>
      <c r="C6146" s="172"/>
      <c r="D6146" s="171"/>
      <c r="E6146" s="171"/>
    </row>
    <row r="6147" spans="1:5" x14ac:dyDescent="0.25">
      <c r="A6147" s="172"/>
      <c r="B6147" s="172"/>
      <c r="C6147" s="172"/>
      <c r="D6147" s="171"/>
      <c r="E6147" s="171"/>
    </row>
    <row r="6148" spans="1:5" x14ac:dyDescent="0.25">
      <c r="A6148" s="172"/>
      <c r="B6148" s="172"/>
      <c r="C6148" s="172"/>
      <c r="D6148" s="171"/>
      <c r="E6148" s="171"/>
    </row>
    <row r="6149" spans="1:5" x14ac:dyDescent="0.25">
      <c r="A6149" s="172"/>
      <c r="B6149" s="172"/>
      <c r="C6149" s="172"/>
      <c r="D6149" s="171"/>
      <c r="E6149" s="171"/>
    </row>
    <row r="6150" spans="1:5" x14ac:dyDescent="0.25">
      <c r="A6150" s="172"/>
      <c r="B6150" s="172"/>
      <c r="C6150" s="172"/>
      <c r="D6150" s="171"/>
      <c r="E6150" s="171"/>
    </row>
    <row r="6151" spans="1:5" x14ac:dyDescent="0.25">
      <c r="A6151" s="172"/>
      <c r="B6151" s="172"/>
      <c r="C6151" s="172"/>
      <c r="D6151" s="171"/>
      <c r="E6151" s="171"/>
    </row>
    <row r="6152" spans="1:5" x14ac:dyDescent="0.25">
      <c r="A6152" s="172"/>
      <c r="B6152" s="172"/>
      <c r="C6152" s="172"/>
      <c r="D6152" s="171"/>
      <c r="E6152" s="171"/>
    </row>
    <row r="6153" spans="1:5" x14ac:dyDescent="0.25">
      <c r="A6153" s="172"/>
      <c r="B6153" s="172"/>
      <c r="C6153" s="172"/>
      <c r="D6153" s="171"/>
      <c r="E6153" s="171"/>
    </row>
    <row r="6154" spans="1:5" x14ac:dyDescent="0.25">
      <c r="A6154" s="172"/>
      <c r="B6154" s="172"/>
      <c r="C6154" s="172"/>
      <c r="D6154" s="171"/>
      <c r="E6154" s="171"/>
    </row>
    <row r="6155" spans="1:5" x14ac:dyDescent="0.25">
      <c r="A6155" s="172"/>
      <c r="B6155" s="172"/>
      <c r="C6155" s="172"/>
      <c r="D6155" s="171"/>
      <c r="E6155" s="171"/>
    </row>
    <row r="6156" spans="1:5" x14ac:dyDescent="0.25">
      <c r="A6156" s="172"/>
      <c r="B6156" s="172"/>
      <c r="C6156" s="172"/>
      <c r="D6156" s="171"/>
      <c r="E6156" s="171"/>
    </row>
    <row r="6157" spans="1:5" x14ac:dyDescent="0.25">
      <c r="A6157" s="172"/>
      <c r="B6157" s="172"/>
      <c r="C6157" s="172"/>
      <c r="D6157" s="171"/>
      <c r="E6157" s="171"/>
    </row>
    <row r="6158" spans="1:5" x14ac:dyDescent="0.25">
      <c r="A6158" s="172"/>
      <c r="B6158" s="172"/>
      <c r="C6158" s="172"/>
      <c r="D6158" s="171"/>
      <c r="E6158" s="171"/>
    </row>
    <row r="6159" spans="1:5" x14ac:dyDescent="0.25">
      <c r="A6159" s="172"/>
      <c r="B6159" s="172"/>
      <c r="C6159" s="172"/>
      <c r="D6159" s="171"/>
      <c r="E6159" s="171"/>
    </row>
    <row r="6160" spans="1:5" x14ac:dyDescent="0.25">
      <c r="A6160" s="172"/>
      <c r="B6160" s="172"/>
      <c r="C6160" s="172"/>
      <c r="D6160" s="171"/>
      <c r="E6160" s="171"/>
    </row>
    <row r="6161" spans="1:5" x14ac:dyDescent="0.25">
      <c r="A6161" s="172"/>
      <c r="B6161" s="172"/>
      <c r="C6161" s="172"/>
      <c r="D6161" s="171"/>
      <c r="E6161" s="171"/>
    </row>
    <row r="6162" spans="1:5" x14ac:dyDescent="0.25">
      <c r="A6162" s="172"/>
      <c r="B6162" s="172"/>
      <c r="C6162" s="172"/>
      <c r="D6162" s="171"/>
      <c r="E6162" s="171"/>
    </row>
    <row r="6163" spans="1:5" x14ac:dyDescent="0.25">
      <c r="A6163" s="172"/>
      <c r="B6163" s="172"/>
      <c r="C6163" s="172"/>
      <c r="D6163" s="171"/>
      <c r="E6163" s="171"/>
    </row>
    <row r="6164" spans="1:5" x14ac:dyDescent="0.25">
      <c r="A6164" s="172"/>
      <c r="B6164" s="172"/>
      <c r="C6164" s="172"/>
      <c r="D6164" s="171"/>
      <c r="E6164" s="171"/>
    </row>
    <row r="6165" spans="1:5" x14ac:dyDescent="0.25">
      <c r="A6165" s="172"/>
      <c r="B6165" s="172"/>
      <c r="C6165" s="172"/>
      <c r="D6165" s="171"/>
      <c r="E6165" s="171"/>
    </row>
    <row r="6166" spans="1:5" x14ac:dyDescent="0.25">
      <c r="A6166" s="172"/>
      <c r="B6166" s="172"/>
      <c r="C6166" s="172"/>
      <c r="D6166" s="171"/>
      <c r="E6166" s="171"/>
    </row>
    <row r="6167" spans="1:5" x14ac:dyDescent="0.25">
      <c r="A6167" s="172"/>
      <c r="B6167" s="172"/>
      <c r="C6167" s="172"/>
      <c r="D6167" s="171"/>
      <c r="E6167" s="171"/>
    </row>
    <row r="6168" spans="1:5" x14ac:dyDescent="0.25">
      <c r="A6168" s="172"/>
      <c r="B6168" s="172"/>
      <c r="C6168" s="172"/>
      <c r="D6168" s="171"/>
      <c r="E6168" s="171"/>
    </row>
    <row r="6169" spans="1:5" x14ac:dyDescent="0.25">
      <c r="A6169" s="172"/>
      <c r="B6169" s="172"/>
      <c r="C6169" s="172"/>
      <c r="D6169" s="171"/>
      <c r="E6169" s="171"/>
    </row>
    <row r="6170" spans="1:5" x14ac:dyDescent="0.25">
      <c r="A6170" s="172"/>
      <c r="B6170" s="172"/>
      <c r="C6170" s="172"/>
      <c r="D6170" s="171"/>
      <c r="E6170" s="171"/>
    </row>
    <row r="6171" spans="1:5" x14ac:dyDescent="0.25">
      <c r="A6171" s="172"/>
      <c r="B6171" s="172"/>
      <c r="C6171" s="172"/>
      <c r="D6171" s="171"/>
      <c r="E6171" s="171"/>
    </row>
    <row r="6172" spans="1:5" x14ac:dyDescent="0.25">
      <c r="A6172" s="172"/>
      <c r="B6172" s="172"/>
      <c r="C6172" s="172"/>
      <c r="D6172" s="171"/>
      <c r="E6172" s="171"/>
    </row>
    <row r="6173" spans="1:5" x14ac:dyDescent="0.25">
      <c r="A6173" s="172"/>
      <c r="B6173" s="172"/>
      <c r="C6173" s="172"/>
      <c r="D6173" s="171"/>
      <c r="E6173" s="171"/>
    </row>
    <row r="6174" spans="1:5" x14ac:dyDescent="0.25">
      <c r="A6174" s="172"/>
      <c r="B6174" s="172"/>
      <c r="C6174" s="172"/>
      <c r="D6174" s="171"/>
      <c r="E6174" s="171"/>
    </row>
    <row r="6175" spans="1:5" x14ac:dyDescent="0.25">
      <c r="A6175" s="172"/>
      <c r="B6175" s="172"/>
      <c r="C6175" s="172"/>
      <c r="D6175" s="171"/>
      <c r="E6175" s="171"/>
    </row>
    <row r="6176" spans="1:5" x14ac:dyDescent="0.25">
      <c r="A6176" s="172"/>
      <c r="B6176" s="172"/>
      <c r="C6176" s="172"/>
      <c r="D6176" s="171"/>
      <c r="E6176" s="171"/>
    </row>
    <row r="6177" spans="1:5" x14ac:dyDescent="0.25">
      <c r="A6177" s="172"/>
      <c r="B6177" s="172"/>
      <c r="C6177" s="172"/>
      <c r="D6177" s="171"/>
      <c r="E6177" s="171"/>
    </row>
    <row r="6178" spans="1:5" x14ac:dyDescent="0.25">
      <c r="A6178" s="172"/>
      <c r="B6178" s="172"/>
      <c r="C6178" s="172"/>
      <c r="D6178" s="171"/>
      <c r="E6178" s="171"/>
    </row>
    <row r="6179" spans="1:5" x14ac:dyDescent="0.25">
      <c r="A6179" s="172"/>
      <c r="B6179" s="172"/>
      <c r="C6179" s="172"/>
      <c r="D6179" s="171"/>
      <c r="E6179" s="171"/>
    </row>
    <row r="6180" spans="1:5" x14ac:dyDescent="0.25">
      <c r="A6180" s="172"/>
      <c r="B6180" s="172"/>
      <c r="C6180" s="172"/>
      <c r="D6180" s="171"/>
      <c r="E6180" s="171"/>
    </row>
    <row r="6181" spans="1:5" x14ac:dyDescent="0.25">
      <c r="A6181" s="172"/>
      <c r="B6181" s="172"/>
      <c r="C6181" s="172"/>
      <c r="D6181" s="171"/>
      <c r="E6181" s="171"/>
    </row>
    <row r="6182" spans="1:5" x14ac:dyDescent="0.25">
      <c r="A6182" s="172"/>
      <c r="B6182" s="172"/>
      <c r="C6182" s="172"/>
      <c r="D6182" s="171"/>
      <c r="E6182" s="171"/>
    </row>
    <row r="6183" spans="1:5" x14ac:dyDescent="0.25">
      <c r="A6183" s="172"/>
      <c r="B6183" s="172"/>
      <c r="C6183" s="172"/>
      <c r="D6183" s="171"/>
      <c r="E6183" s="171"/>
    </row>
    <row r="6184" spans="1:5" x14ac:dyDescent="0.25">
      <c r="A6184" s="172"/>
      <c r="B6184" s="172"/>
      <c r="C6184" s="172"/>
      <c r="D6184" s="171"/>
      <c r="E6184" s="171"/>
    </row>
    <row r="6185" spans="1:5" x14ac:dyDescent="0.25">
      <c r="A6185" s="172"/>
      <c r="B6185" s="172"/>
      <c r="C6185" s="172"/>
      <c r="D6185" s="171"/>
      <c r="E6185" s="171"/>
    </row>
    <row r="6186" spans="1:5" x14ac:dyDescent="0.25">
      <c r="A6186" s="172"/>
      <c r="B6186" s="172"/>
      <c r="C6186" s="172"/>
      <c r="D6186" s="171"/>
      <c r="E6186" s="171"/>
    </row>
    <row r="6187" spans="1:5" x14ac:dyDescent="0.25">
      <c r="A6187" s="172"/>
      <c r="B6187" s="172"/>
      <c r="C6187" s="172"/>
      <c r="D6187" s="171"/>
      <c r="E6187" s="171"/>
    </row>
    <row r="6188" spans="1:5" x14ac:dyDescent="0.25">
      <c r="A6188" s="172"/>
      <c r="B6188" s="172"/>
      <c r="C6188" s="172"/>
      <c r="D6188" s="171"/>
      <c r="E6188" s="171"/>
    </row>
    <row r="6189" spans="1:5" x14ac:dyDescent="0.25">
      <c r="A6189" s="172"/>
      <c r="B6189" s="172"/>
      <c r="C6189" s="172"/>
      <c r="D6189" s="171"/>
      <c r="E6189" s="171"/>
    </row>
    <row r="6190" spans="1:5" x14ac:dyDescent="0.25">
      <c r="A6190" s="172"/>
      <c r="B6190" s="172"/>
      <c r="C6190" s="172"/>
      <c r="D6190" s="171"/>
      <c r="E6190" s="171"/>
    </row>
    <row r="6191" spans="1:5" x14ac:dyDescent="0.25">
      <c r="A6191" s="172"/>
      <c r="B6191" s="172"/>
      <c r="C6191" s="172"/>
      <c r="D6191" s="171"/>
      <c r="E6191" s="171"/>
    </row>
    <row r="6192" spans="1:5" x14ac:dyDescent="0.25">
      <c r="A6192" s="172"/>
      <c r="B6192" s="172"/>
      <c r="C6192" s="172"/>
      <c r="D6192" s="171"/>
      <c r="E6192" s="171"/>
    </row>
    <row r="6193" spans="1:5" x14ac:dyDescent="0.25">
      <c r="A6193" s="172"/>
      <c r="B6193" s="172"/>
      <c r="C6193" s="172"/>
      <c r="D6193" s="171"/>
      <c r="E6193" s="171"/>
    </row>
    <row r="6194" spans="1:5" x14ac:dyDescent="0.25">
      <c r="A6194" s="172"/>
      <c r="B6194" s="172"/>
      <c r="C6194" s="172"/>
      <c r="D6194" s="171"/>
      <c r="E6194" s="171"/>
    </row>
    <row r="6195" spans="1:5" x14ac:dyDescent="0.25">
      <c r="A6195" s="172"/>
      <c r="B6195" s="172"/>
      <c r="C6195" s="172"/>
      <c r="D6195" s="171"/>
      <c r="E6195" s="171"/>
    </row>
    <row r="6196" spans="1:5" x14ac:dyDescent="0.25">
      <c r="A6196" s="172"/>
      <c r="B6196" s="172"/>
      <c r="C6196" s="172"/>
      <c r="D6196" s="171"/>
      <c r="E6196" s="171"/>
    </row>
    <row r="6197" spans="1:5" x14ac:dyDescent="0.25">
      <c r="A6197" s="172"/>
      <c r="B6197" s="172"/>
      <c r="C6197" s="172"/>
      <c r="D6197" s="171"/>
      <c r="E6197" s="171"/>
    </row>
    <row r="6198" spans="1:5" x14ac:dyDescent="0.25">
      <c r="A6198" s="172"/>
      <c r="B6198" s="172"/>
      <c r="C6198" s="172"/>
      <c r="D6198" s="171"/>
      <c r="E6198" s="171"/>
    </row>
    <row r="6199" spans="1:5" x14ac:dyDescent="0.25">
      <c r="A6199" s="172"/>
      <c r="B6199" s="172"/>
      <c r="C6199" s="172"/>
      <c r="D6199" s="171"/>
      <c r="E6199" s="171"/>
    </row>
    <row r="6200" spans="1:5" x14ac:dyDescent="0.25">
      <c r="A6200" s="172"/>
      <c r="B6200" s="172"/>
      <c r="C6200" s="172"/>
      <c r="D6200" s="171"/>
      <c r="E6200" s="171"/>
    </row>
    <row r="6201" spans="1:5" x14ac:dyDescent="0.25">
      <c r="A6201" s="172"/>
      <c r="B6201" s="172"/>
      <c r="C6201" s="172"/>
      <c r="D6201" s="171"/>
      <c r="E6201" s="171"/>
    </row>
    <row r="6202" spans="1:5" x14ac:dyDescent="0.25">
      <c r="A6202" s="172"/>
      <c r="B6202" s="172"/>
      <c r="C6202" s="172"/>
      <c r="D6202" s="171"/>
      <c r="E6202" s="171"/>
    </row>
    <row r="6203" spans="1:5" x14ac:dyDescent="0.25">
      <c r="A6203" s="172"/>
      <c r="B6203" s="172"/>
      <c r="C6203" s="172"/>
      <c r="D6203" s="171"/>
      <c r="E6203" s="171"/>
    </row>
    <row r="6204" spans="1:5" x14ac:dyDescent="0.25">
      <c r="A6204" s="172"/>
      <c r="B6204" s="172"/>
      <c r="C6204" s="172"/>
      <c r="D6204" s="171"/>
      <c r="E6204" s="171"/>
    </row>
    <row r="6205" spans="1:5" x14ac:dyDescent="0.25">
      <c r="A6205" s="172"/>
      <c r="B6205" s="172"/>
      <c r="C6205" s="172"/>
      <c r="D6205" s="171"/>
      <c r="E6205" s="171"/>
    </row>
    <row r="6206" spans="1:5" x14ac:dyDescent="0.25">
      <c r="A6206" s="172"/>
      <c r="B6206" s="172"/>
      <c r="C6206" s="172"/>
      <c r="D6206" s="171"/>
      <c r="E6206" s="171"/>
    </row>
    <row r="6207" spans="1:5" x14ac:dyDescent="0.25">
      <c r="A6207" s="172"/>
      <c r="B6207" s="172"/>
      <c r="C6207" s="172"/>
      <c r="D6207" s="171"/>
      <c r="E6207" s="171"/>
    </row>
    <row r="6208" spans="1:5" x14ac:dyDescent="0.25">
      <c r="A6208" s="172"/>
      <c r="B6208" s="172"/>
      <c r="C6208" s="172"/>
      <c r="D6208" s="171"/>
      <c r="E6208" s="171"/>
    </row>
    <row r="6209" spans="1:5" x14ac:dyDescent="0.25">
      <c r="A6209" s="172"/>
      <c r="B6209" s="172"/>
      <c r="C6209" s="172"/>
      <c r="D6209" s="171"/>
      <c r="E6209" s="171"/>
    </row>
    <row r="6210" spans="1:5" x14ac:dyDescent="0.25">
      <c r="A6210" s="172"/>
      <c r="B6210" s="172"/>
      <c r="C6210" s="172"/>
      <c r="D6210" s="171"/>
      <c r="E6210" s="171"/>
    </row>
    <row r="6211" spans="1:5" x14ac:dyDescent="0.25">
      <c r="A6211" s="172"/>
      <c r="B6211" s="172"/>
      <c r="C6211" s="172"/>
      <c r="D6211" s="171"/>
      <c r="E6211" s="171"/>
    </row>
    <row r="6212" spans="1:5" x14ac:dyDescent="0.25">
      <c r="A6212" s="172"/>
      <c r="B6212" s="172"/>
      <c r="C6212" s="172"/>
      <c r="D6212" s="171"/>
      <c r="E6212" s="171"/>
    </row>
    <row r="6213" spans="1:5" x14ac:dyDescent="0.25">
      <c r="A6213" s="172"/>
      <c r="B6213" s="172"/>
      <c r="C6213" s="172"/>
      <c r="D6213" s="171"/>
      <c r="E6213" s="171"/>
    </row>
    <row r="6214" spans="1:5" x14ac:dyDescent="0.25">
      <c r="A6214" s="172"/>
      <c r="B6214" s="172"/>
      <c r="C6214" s="172"/>
      <c r="D6214" s="171"/>
      <c r="E6214" s="171"/>
    </row>
    <row r="6215" spans="1:5" x14ac:dyDescent="0.25">
      <c r="A6215" s="172"/>
      <c r="B6215" s="172"/>
      <c r="C6215" s="172"/>
      <c r="D6215" s="171"/>
      <c r="E6215" s="171"/>
    </row>
    <row r="6216" spans="1:5" x14ac:dyDescent="0.25">
      <c r="A6216" s="172"/>
      <c r="B6216" s="172"/>
      <c r="C6216" s="172"/>
      <c r="D6216" s="171"/>
      <c r="E6216" s="171"/>
    </row>
    <row r="6217" spans="1:5" x14ac:dyDescent="0.25">
      <c r="A6217" s="172"/>
      <c r="B6217" s="172"/>
      <c r="C6217" s="172"/>
      <c r="D6217" s="171"/>
      <c r="E6217" s="171"/>
    </row>
    <row r="6218" spans="1:5" x14ac:dyDescent="0.25">
      <c r="A6218" s="172"/>
      <c r="B6218" s="172"/>
      <c r="C6218" s="172"/>
      <c r="D6218" s="171"/>
      <c r="E6218" s="171"/>
    </row>
    <row r="6219" spans="1:5" x14ac:dyDescent="0.25">
      <c r="A6219" s="172"/>
      <c r="B6219" s="172"/>
      <c r="C6219" s="172"/>
      <c r="D6219" s="171"/>
      <c r="E6219" s="171"/>
    </row>
    <row r="6220" spans="1:5" x14ac:dyDescent="0.25">
      <c r="A6220" s="172"/>
      <c r="B6220" s="172"/>
      <c r="C6220" s="172"/>
      <c r="D6220" s="171"/>
      <c r="E6220" s="171"/>
    </row>
    <row r="6221" spans="1:5" x14ac:dyDescent="0.25">
      <c r="A6221" s="172"/>
      <c r="B6221" s="172"/>
      <c r="C6221" s="172"/>
      <c r="D6221" s="171"/>
      <c r="E6221" s="171"/>
    </row>
    <row r="6222" spans="1:5" x14ac:dyDescent="0.25">
      <c r="A6222" s="172"/>
      <c r="B6222" s="172"/>
      <c r="C6222" s="172"/>
      <c r="D6222" s="171"/>
      <c r="E6222" s="171"/>
    </row>
    <row r="6223" spans="1:5" x14ac:dyDescent="0.25">
      <c r="A6223" s="172"/>
      <c r="B6223" s="172"/>
      <c r="C6223" s="172"/>
      <c r="D6223" s="171"/>
      <c r="E6223" s="171"/>
    </row>
    <row r="6224" spans="1:5" x14ac:dyDescent="0.25">
      <c r="A6224" s="172"/>
      <c r="B6224" s="172"/>
      <c r="C6224" s="172"/>
      <c r="D6224" s="171"/>
      <c r="E6224" s="171"/>
    </row>
    <row r="6225" spans="1:5" x14ac:dyDescent="0.25">
      <c r="A6225" s="172"/>
      <c r="B6225" s="172"/>
      <c r="C6225" s="172"/>
      <c r="D6225" s="171"/>
      <c r="E6225" s="171"/>
    </row>
    <row r="6226" spans="1:5" x14ac:dyDescent="0.25">
      <c r="A6226" s="172"/>
      <c r="B6226" s="172"/>
      <c r="C6226" s="172"/>
      <c r="D6226" s="171"/>
      <c r="E6226" s="171"/>
    </row>
    <row r="6227" spans="1:5" x14ac:dyDescent="0.25">
      <c r="A6227" s="172"/>
      <c r="B6227" s="172"/>
      <c r="C6227" s="172"/>
      <c r="D6227" s="171"/>
      <c r="E6227" s="171"/>
    </row>
    <row r="6228" spans="1:5" x14ac:dyDescent="0.25">
      <c r="A6228" s="172"/>
      <c r="B6228" s="172"/>
      <c r="C6228" s="172"/>
      <c r="D6228" s="171"/>
      <c r="E6228" s="171"/>
    </row>
    <row r="6229" spans="1:5" x14ac:dyDescent="0.25">
      <c r="A6229" s="172"/>
      <c r="B6229" s="172"/>
      <c r="C6229" s="172"/>
      <c r="D6229" s="171"/>
      <c r="E6229" s="171"/>
    </row>
    <row r="6230" spans="1:5" x14ac:dyDescent="0.25">
      <c r="A6230" s="172"/>
      <c r="B6230" s="172"/>
      <c r="C6230" s="172"/>
      <c r="D6230" s="171"/>
      <c r="E6230" s="171"/>
    </row>
    <row r="6231" spans="1:5" x14ac:dyDescent="0.25">
      <c r="A6231" s="172"/>
      <c r="B6231" s="172"/>
      <c r="C6231" s="172"/>
      <c r="D6231" s="171"/>
      <c r="E6231" s="171"/>
    </row>
    <row r="6232" spans="1:5" x14ac:dyDescent="0.25">
      <c r="A6232" s="172"/>
      <c r="B6232" s="172"/>
      <c r="C6232" s="172"/>
      <c r="D6232" s="171"/>
      <c r="E6232" s="171"/>
    </row>
    <row r="6233" spans="1:5" x14ac:dyDescent="0.25">
      <c r="A6233" s="172"/>
      <c r="B6233" s="172"/>
      <c r="C6233" s="172"/>
      <c r="D6233" s="171"/>
      <c r="E6233" s="171"/>
    </row>
    <row r="6234" spans="1:5" x14ac:dyDescent="0.25">
      <c r="A6234" s="172"/>
      <c r="B6234" s="172"/>
      <c r="C6234" s="172"/>
      <c r="D6234" s="171"/>
      <c r="E6234" s="171"/>
    </row>
    <row r="6235" spans="1:5" x14ac:dyDescent="0.25">
      <c r="A6235" s="172"/>
      <c r="B6235" s="172"/>
      <c r="C6235" s="172"/>
      <c r="D6235" s="171"/>
      <c r="E6235" s="171"/>
    </row>
    <row r="6236" spans="1:5" x14ac:dyDescent="0.25">
      <c r="A6236" s="172"/>
      <c r="B6236" s="172"/>
      <c r="C6236" s="172"/>
      <c r="D6236" s="171"/>
      <c r="E6236" s="171"/>
    </row>
    <row r="6237" spans="1:5" x14ac:dyDescent="0.25">
      <c r="A6237" s="172"/>
      <c r="B6237" s="172"/>
      <c r="C6237" s="172"/>
      <c r="D6237" s="171"/>
      <c r="E6237" s="171"/>
    </row>
    <row r="6238" spans="1:5" x14ac:dyDescent="0.25">
      <c r="A6238" s="172"/>
      <c r="B6238" s="172"/>
      <c r="C6238" s="172"/>
      <c r="D6238" s="171"/>
      <c r="E6238" s="171"/>
    </row>
    <row r="6239" spans="1:5" x14ac:dyDescent="0.25">
      <c r="A6239" s="172"/>
      <c r="B6239" s="172"/>
      <c r="C6239" s="172"/>
      <c r="D6239" s="171"/>
      <c r="E6239" s="171"/>
    </row>
    <row r="6240" spans="1:5" x14ac:dyDescent="0.25">
      <c r="A6240" s="172"/>
      <c r="B6240" s="172"/>
      <c r="C6240" s="172"/>
      <c r="D6240" s="171"/>
      <c r="E6240" s="171"/>
    </row>
    <row r="6241" spans="1:5" x14ac:dyDescent="0.25">
      <c r="A6241" s="172"/>
      <c r="B6241" s="172"/>
      <c r="C6241" s="172"/>
      <c r="D6241" s="171"/>
      <c r="E6241" s="171"/>
    </row>
    <row r="6242" spans="1:5" x14ac:dyDescent="0.25">
      <c r="A6242" s="172"/>
      <c r="B6242" s="172"/>
      <c r="C6242" s="172"/>
      <c r="D6242" s="171"/>
      <c r="E6242" s="171"/>
    </row>
    <row r="6243" spans="1:5" x14ac:dyDescent="0.25">
      <c r="A6243" s="172"/>
      <c r="B6243" s="172"/>
      <c r="C6243" s="172"/>
      <c r="D6243" s="171"/>
      <c r="E6243" s="171"/>
    </row>
    <row r="6244" spans="1:5" x14ac:dyDescent="0.25">
      <c r="A6244" s="172"/>
      <c r="B6244" s="172"/>
      <c r="C6244" s="172"/>
      <c r="D6244" s="171"/>
      <c r="E6244" s="171"/>
    </row>
    <row r="6245" spans="1:5" x14ac:dyDescent="0.25">
      <c r="A6245" s="172"/>
      <c r="B6245" s="172"/>
      <c r="C6245" s="172"/>
      <c r="D6245" s="171"/>
      <c r="E6245" s="171"/>
    </row>
    <row r="6246" spans="1:5" x14ac:dyDescent="0.25">
      <c r="A6246" s="172"/>
      <c r="B6246" s="172"/>
      <c r="C6246" s="172"/>
      <c r="D6246" s="171"/>
      <c r="E6246" s="171"/>
    </row>
    <row r="6247" spans="1:5" x14ac:dyDescent="0.25">
      <c r="A6247" s="172"/>
      <c r="B6247" s="172"/>
      <c r="C6247" s="172"/>
      <c r="D6247" s="171"/>
      <c r="E6247" s="171"/>
    </row>
    <row r="6248" spans="1:5" x14ac:dyDescent="0.25">
      <c r="A6248" s="172"/>
      <c r="B6248" s="172"/>
      <c r="C6248" s="172"/>
      <c r="D6248" s="171"/>
      <c r="E6248" s="171"/>
    </row>
    <row r="6249" spans="1:5" x14ac:dyDescent="0.25">
      <c r="A6249" s="172"/>
      <c r="B6249" s="172"/>
      <c r="C6249" s="172"/>
      <c r="D6249" s="171"/>
      <c r="E6249" s="171"/>
    </row>
    <row r="6250" spans="1:5" x14ac:dyDescent="0.25">
      <c r="A6250" s="172"/>
      <c r="B6250" s="172"/>
      <c r="C6250" s="172"/>
      <c r="D6250" s="171"/>
      <c r="E6250" s="171"/>
    </row>
    <row r="6251" spans="1:5" x14ac:dyDescent="0.25">
      <c r="A6251" s="172"/>
      <c r="B6251" s="172"/>
      <c r="C6251" s="172"/>
      <c r="D6251" s="171"/>
      <c r="E6251" s="171"/>
    </row>
    <row r="6252" spans="1:5" x14ac:dyDescent="0.25">
      <c r="A6252" s="172"/>
      <c r="B6252" s="172"/>
      <c r="C6252" s="172"/>
      <c r="D6252" s="171"/>
      <c r="E6252" s="171"/>
    </row>
    <row r="6253" spans="1:5" x14ac:dyDescent="0.25">
      <c r="A6253" s="172"/>
      <c r="B6253" s="172"/>
      <c r="C6253" s="172"/>
      <c r="D6253" s="171"/>
      <c r="E6253" s="171"/>
    </row>
    <row r="6254" spans="1:5" x14ac:dyDescent="0.25">
      <c r="A6254" s="172"/>
      <c r="B6254" s="172"/>
      <c r="C6254" s="172"/>
      <c r="D6254" s="171"/>
      <c r="E6254" s="171"/>
    </row>
    <row r="6255" spans="1:5" x14ac:dyDescent="0.25">
      <c r="A6255" s="172"/>
      <c r="B6255" s="172"/>
      <c r="C6255" s="172"/>
      <c r="D6255" s="171"/>
      <c r="E6255" s="171"/>
    </row>
    <row r="6256" spans="1:5" x14ac:dyDescent="0.25">
      <c r="A6256" s="172"/>
      <c r="B6256" s="172"/>
      <c r="C6256" s="172"/>
      <c r="D6256" s="171"/>
      <c r="E6256" s="171"/>
    </row>
    <row r="6257" spans="1:5" x14ac:dyDescent="0.25">
      <c r="A6257" s="172"/>
      <c r="B6257" s="172"/>
      <c r="C6257" s="172"/>
      <c r="D6257" s="171"/>
      <c r="E6257" s="171"/>
    </row>
    <row r="6258" spans="1:5" x14ac:dyDescent="0.25">
      <c r="A6258" s="172"/>
      <c r="B6258" s="172"/>
      <c r="C6258" s="172"/>
      <c r="D6258" s="171"/>
      <c r="E6258" s="171"/>
    </row>
    <row r="6259" spans="1:5" x14ac:dyDescent="0.25">
      <c r="A6259" s="172"/>
      <c r="B6259" s="172"/>
      <c r="C6259" s="172"/>
      <c r="D6259" s="171"/>
      <c r="E6259" s="171"/>
    </row>
    <row r="6260" spans="1:5" x14ac:dyDescent="0.25">
      <c r="A6260" s="172"/>
      <c r="B6260" s="172"/>
      <c r="C6260" s="172"/>
      <c r="D6260" s="171"/>
      <c r="E6260" s="171"/>
    </row>
    <row r="6261" spans="1:5" x14ac:dyDescent="0.25">
      <c r="A6261" s="172"/>
      <c r="B6261" s="172"/>
      <c r="C6261" s="172"/>
      <c r="D6261" s="171"/>
      <c r="E6261" s="171"/>
    </row>
    <row r="6262" spans="1:5" x14ac:dyDescent="0.25">
      <c r="A6262" s="172"/>
      <c r="B6262" s="172"/>
      <c r="C6262" s="172"/>
      <c r="D6262" s="171"/>
      <c r="E6262" s="171"/>
    </row>
    <row r="6263" spans="1:5" x14ac:dyDescent="0.25">
      <c r="A6263" s="172"/>
      <c r="B6263" s="172"/>
      <c r="C6263" s="172"/>
      <c r="D6263" s="171"/>
      <c r="E6263" s="171"/>
    </row>
    <row r="6264" spans="1:5" x14ac:dyDescent="0.25">
      <c r="A6264" s="172"/>
      <c r="B6264" s="172"/>
      <c r="C6264" s="172"/>
      <c r="D6264" s="171"/>
      <c r="E6264" s="171"/>
    </row>
    <row r="6265" spans="1:5" x14ac:dyDescent="0.25">
      <c r="A6265" s="172"/>
      <c r="B6265" s="172"/>
      <c r="C6265" s="172"/>
      <c r="D6265" s="171"/>
      <c r="E6265" s="171"/>
    </row>
    <row r="6266" spans="1:5" x14ac:dyDescent="0.25">
      <c r="A6266" s="172"/>
      <c r="B6266" s="172"/>
      <c r="C6266" s="172"/>
      <c r="D6266" s="171"/>
      <c r="E6266" s="171"/>
    </row>
    <row r="6267" spans="1:5" x14ac:dyDescent="0.25">
      <c r="A6267" s="172"/>
      <c r="B6267" s="172"/>
      <c r="C6267" s="172"/>
      <c r="D6267" s="171"/>
      <c r="E6267" s="171"/>
    </row>
    <row r="6268" spans="1:5" x14ac:dyDescent="0.25">
      <c r="A6268" s="172"/>
      <c r="B6268" s="172"/>
      <c r="C6268" s="172"/>
      <c r="D6268" s="171"/>
      <c r="E6268" s="171"/>
    </row>
    <row r="6269" spans="1:5" x14ac:dyDescent="0.25">
      <c r="A6269" s="172"/>
      <c r="B6269" s="172"/>
      <c r="C6269" s="172"/>
      <c r="D6269" s="171"/>
      <c r="E6269" s="171"/>
    </row>
    <row r="6270" spans="1:5" x14ac:dyDescent="0.25">
      <c r="A6270" s="172"/>
      <c r="B6270" s="172"/>
      <c r="C6270" s="172"/>
      <c r="D6270" s="171"/>
      <c r="E6270" s="171"/>
    </row>
    <row r="6271" spans="1:5" x14ac:dyDescent="0.25">
      <c r="A6271" s="172"/>
      <c r="B6271" s="172"/>
      <c r="C6271" s="172"/>
      <c r="D6271" s="171"/>
      <c r="E6271" s="171"/>
    </row>
    <row r="6272" spans="1:5" x14ac:dyDescent="0.25">
      <c r="A6272" s="172"/>
      <c r="B6272" s="172"/>
      <c r="C6272" s="172"/>
      <c r="D6272" s="171"/>
      <c r="E6272" s="171"/>
    </row>
    <row r="6273" spans="1:5" x14ac:dyDescent="0.25">
      <c r="A6273" s="172"/>
      <c r="B6273" s="172"/>
      <c r="C6273" s="172"/>
      <c r="D6273" s="171"/>
      <c r="E6273" s="171"/>
    </row>
    <row r="6274" spans="1:5" x14ac:dyDescent="0.25">
      <c r="A6274" s="172"/>
      <c r="B6274" s="172"/>
      <c r="C6274" s="172"/>
      <c r="D6274" s="171"/>
      <c r="E6274" s="171"/>
    </row>
    <row r="6275" spans="1:5" x14ac:dyDescent="0.25">
      <c r="A6275" s="172"/>
      <c r="B6275" s="172"/>
      <c r="C6275" s="172"/>
      <c r="D6275" s="171"/>
      <c r="E6275" s="171"/>
    </row>
    <row r="6276" spans="1:5" x14ac:dyDescent="0.25">
      <c r="A6276" s="172"/>
      <c r="B6276" s="172"/>
      <c r="C6276" s="172"/>
      <c r="D6276" s="171"/>
      <c r="E6276" s="171"/>
    </row>
    <row r="6277" spans="1:5" x14ac:dyDescent="0.25">
      <c r="A6277" s="172"/>
      <c r="B6277" s="172"/>
      <c r="C6277" s="172"/>
      <c r="D6277" s="171"/>
      <c r="E6277" s="171"/>
    </row>
    <row r="6278" spans="1:5" x14ac:dyDescent="0.25">
      <c r="A6278" s="172"/>
      <c r="B6278" s="172"/>
      <c r="C6278" s="172"/>
      <c r="D6278" s="171"/>
      <c r="E6278" s="171"/>
    </row>
    <row r="6279" spans="1:5" x14ac:dyDescent="0.25">
      <c r="A6279" s="172"/>
      <c r="B6279" s="172"/>
      <c r="C6279" s="172"/>
      <c r="D6279" s="171"/>
      <c r="E6279" s="171"/>
    </row>
    <row r="6280" spans="1:5" x14ac:dyDescent="0.25">
      <c r="A6280" s="172"/>
      <c r="B6280" s="172"/>
      <c r="C6280" s="172"/>
      <c r="D6280" s="171"/>
      <c r="E6280" s="171"/>
    </row>
    <row r="6281" spans="1:5" x14ac:dyDescent="0.25">
      <c r="A6281" s="172"/>
      <c r="B6281" s="172"/>
      <c r="C6281" s="172"/>
      <c r="D6281" s="171"/>
      <c r="E6281" s="171"/>
    </row>
    <row r="6282" spans="1:5" x14ac:dyDescent="0.25">
      <c r="A6282" s="172"/>
      <c r="B6282" s="172"/>
      <c r="C6282" s="172"/>
      <c r="D6282" s="171"/>
      <c r="E6282" s="171"/>
    </row>
    <row r="6283" spans="1:5" x14ac:dyDescent="0.25">
      <c r="A6283" s="172"/>
      <c r="B6283" s="172"/>
      <c r="C6283" s="172"/>
      <c r="D6283" s="171"/>
      <c r="E6283" s="171"/>
    </row>
    <row r="6284" spans="1:5" x14ac:dyDescent="0.25">
      <c r="A6284" s="172"/>
      <c r="B6284" s="172"/>
      <c r="C6284" s="172"/>
      <c r="D6284" s="171"/>
      <c r="E6284" s="171"/>
    </row>
    <row r="6285" spans="1:5" x14ac:dyDescent="0.25">
      <c r="A6285" s="172"/>
      <c r="B6285" s="172"/>
      <c r="C6285" s="172"/>
      <c r="D6285" s="171"/>
      <c r="E6285" s="171"/>
    </row>
    <row r="6286" spans="1:5" x14ac:dyDescent="0.25">
      <c r="A6286" s="172"/>
      <c r="B6286" s="172"/>
      <c r="C6286" s="172"/>
      <c r="D6286" s="171"/>
      <c r="E6286" s="171"/>
    </row>
    <row r="6287" spans="1:5" x14ac:dyDescent="0.25">
      <c r="A6287" s="172"/>
      <c r="B6287" s="172"/>
      <c r="C6287" s="172"/>
      <c r="D6287" s="171"/>
      <c r="E6287" s="171"/>
    </row>
    <row r="6288" spans="1:5" x14ac:dyDescent="0.25">
      <c r="A6288" s="172"/>
      <c r="B6288" s="172"/>
      <c r="C6288" s="172"/>
      <c r="D6288" s="171"/>
      <c r="E6288" s="171"/>
    </row>
    <row r="6289" spans="1:5" x14ac:dyDescent="0.25">
      <c r="A6289" s="172"/>
      <c r="B6289" s="172"/>
      <c r="C6289" s="172"/>
      <c r="D6289" s="171"/>
      <c r="E6289" s="171"/>
    </row>
    <row r="6290" spans="1:5" x14ac:dyDescent="0.25">
      <c r="A6290" s="172"/>
      <c r="B6290" s="172"/>
      <c r="C6290" s="172"/>
      <c r="D6290" s="171"/>
      <c r="E6290" s="171"/>
    </row>
    <row r="6291" spans="1:5" x14ac:dyDescent="0.25">
      <c r="A6291" s="172"/>
      <c r="B6291" s="172"/>
      <c r="C6291" s="172"/>
      <c r="D6291" s="171"/>
      <c r="E6291" s="171"/>
    </row>
    <row r="6292" spans="1:5" x14ac:dyDescent="0.25">
      <c r="A6292" s="172"/>
      <c r="B6292" s="172"/>
      <c r="C6292" s="172"/>
      <c r="D6292" s="171"/>
      <c r="E6292" s="171"/>
    </row>
    <row r="6293" spans="1:5" x14ac:dyDescent="0.25">
      <c r="A6293" s="172"/>
      <c r="B6293" s="172"/>
      <c r="C6293" s="172"/>
      <c r="D6293" s="171"/>
      <c r="E6293" s="171"/>
    </row>
    <row r="6294" spans="1:5" x14ac:dyDescent="0.25">
      <c r="A6294" s="172"/>
      <c r="B6294" s="172"/>
      <c r="C6294" s="172"/>
      <c r="D6294" s="171"/>
      <c r="E6294" s="171"/>
    </row>
    <row r="6295" spans="1:5" x14ac:dyDescent="0.25">
      <c r="A6295" s="172"/>
      <c r="B6295" s="172"/>
      <c r="C6295" s="172"/>
      <c r="D6295" s="171"/>
      <c r="E6295" s="171"/>
    </row>
    <row r="6296" spans="1:5" x14ac:dyDescent="0.25">
      <c r="A6296" s="172"/>
      <c r="B6296" s="172"/>
      <c r="C6296" s="172"/>
      <c r="D6296" s="171"/>
      <c r="E6296" s="171"/>
    </row>
    <row r="6297" spans="1:5" x14ac:dyDescent="0.25">
      <c r="A6297" s="172"/>
      <c r="B6297" s="172"/>
      <c r="C6297" s="172"/>
      <c r="D6297" s="171"/>
      <c r="E6297" s="171"/>
    </row>
    <row r="6298" spans="1:5" x14ac:dyDescent="0.25">
      <c r="A6298" s="172"/>
      <c r="B6298" s="172"/>
      <c r="C6298" s="172"/>
      <c r="D6298" s="171"/>
      <c r="E6298" s="171"/>
    </row>
    <row r="6299" spans="1:5" x14ac:dyDescent="0.25">
      <c r="A6299" s="172"/>
      <c r="B6299" s="172"/>
      <c r="C6299" s="172"/>
      <c r="D6299" s="171"/>
      <c r="E6299" s="171"/>
    </row>
    <row r="6300" spans="1:5" x14ac:dyDescent="0.25">
      <c r="A6300" s="172"/>
      <c r="B6300" s="172"/>
      <c r="C6300" s="172"/>
      <c r="D6300" s="171"/>
      <c r="E6300" s="171"/>
    </row>
    <row r="6301" spans="1:5" x14ac:dyDescent="0.25">
      <c r="A6301" s="172"/>
      <c r="B6301" s="172"/>
      <c r="C6301" s="172"/>
      <c r="D6301" s="171"/>
      <c r="E6301" s="171"/>
    </row>
    <row r="6302" spans="1:5" x14ac:dyDescent="0.25">
      <c r="A6302" s="172"/>
      <c r="B6302" s="172"/>
      <c r="C6302" s="172"/>
      <c r="D6302" s="171"/>
      <c r="E6302" s="171"/>
    </row>
    <row r="6303" spans="1:5" x14ac:dyDescent="0.25">
      <c r="A6303" s="172"/>
      <c r="B6303" s="172"/>
      <c r="C6303" s="172"/>
      <c r="D6303" s="171"/>
      <c r="E6303" s="171"/>
    </row>
    <row r="6304" spans="1:5" x14ac:dyDescent="0.25">
      <c r="A6304" s="172"/>
      <c r="B6304" s="172"/>
      <c r="C6304" s="172"/>
      <c r="D6304" s="171"/>
      <c r="E6304" s="171"/>
    </row>
    <row r="6305" spans="1:5" x14ac:dyDescent="0.25">
      <c r="A6305" s="172"/>
      <c r="B6305" s="172"/>
      <c r="C6305" s="172"/>
      <c r="D6305" s="171"/>
      <c r="E6305" s="171"/>
    </row>
    <row r="6306" spans="1:5" x14ac:dyDescent="0.25">
      <c r="A6306" s="172"/>
      <c r="B6306" s="172"/>
      <c r="C6306" s="172"/>
      <c r="D6306" s="171"/>
      <c r="E6306" s="171"/>
    </row>
    <row r="6307" spans="1:5" x14ac:dyDescent="0.25">
      <c r="A6307" s="172"/>
      <c r="B6307" s="172"/>
      <c r="C6307" s="172"/>
      <c r="D6307" s="171"/>
      <c r="E6307" s="171"/>
    </row>
    <row r="6308" spans="1:5" x14ac:dyDescent="0.25">
      <c r="A6308" s="172"/>
      <c r="B6308" s="172"/>
      <c r="C6308" s="172"/>
      <c r="D6308" s="171"/>
      <c r="E6308" s="171"/>
    </row>
    <row r="6309" spans="1:5" x14ac:dyDescent="0.25">
      <c r="A6309" s="172"/>
      <c r="B6309" s="172"/>
      <c r="C6309" s="172"/>
      <c r="D6309" s="171"/>
      <c r="E6309" s="171"/>
    </row>
    <row r="6310" spans="1:5" x14ac:dyDescent="0.25">
      <c r="A6310" s="172"/>
      <c r="B6310" s="172"/>
      <c r="C6310" s="172"/>
      <c r="D6310" s="171"/>
      <c r="E6310" s="171"/>
    </row>
    <row r="6311" spans="1:5" x14ac:dyDescent="0.25">
      <c r="A6311" s="172"/>
      <c r="B6311" s="172"/>
      <c r="C6311" s="172"/>
      <c r="D6311" s="171"/>
      <c r="E6311" s="171"/>
    </row>
    <row r="6312" spans="1:5" x14ac:dyDescent="0.25">
      <c r="A6312" s="172"/>
      <c r="B6312" s="172"/>
      <c r="C6312" s="172"/>
      <c r="D6312" s="171"/>
      <c r="E6312" s="171"/>
    </row>
    <row r="6313" spans="1:5" x14ac:dyDescent="0.25">
      <c r="A6313" s="172"/>
      <c r="B6313" s="172"/>
      <c r="C6313" s="172"/>
      <c r="D6313" s="171"/>
      <c r="E6313" s="171"/>
    </row>
    <row r="6314" spans="1:5" x14ac:dyDescent="0.25">
      <c r="A6314" s="172"/>
      <c r="B6314" s="172"/>
      <c r="C6314" s="172"/>
      <c r="D6314" s="171"/>
      <c r="E6314" s="171"/>
    </row>
    <row r="6315" spans="1:5" x14ac:dyDescent="0.25">
      <c r="A6315" s="172"/>
      <c r="B6315" s="172"/>
      <c r="C6315" s="172"/>
      <c r="D6315" s="171"/>
      <c r="E6315" s="171"/>
    </row>
    <row r="6316" spans="1:5" x14ac:dyDescent="0.25">
      <c r="A6316" s="172"/>
      <c r="B6316" s="172"/>
      <c r="C6316" s="172"/>
      <c r="D6316" s="171"/>
      <c r="E6316" s="171"/>
    </row>
    <row r="6317" spans="1:5" x14ac:dyDescent="0.25">
      <c r="A6317" s="172"/>
      <c r="B6317" s="172"/>
      <c r="C6317" s="172"/>
      <c r="D6317" s="171"/>
      <c r="E6317" s="171"/>
    </row>
    <row r="6318" spans="1:5" x14ac:dyDescent="0.25">
      <c r="A6318" s="172"/>
      <c r="B6318" s="172"/>
      <c r="C6318" s="172"/>
      <c r="D6318" s="171"/>
      <c r="E6318" s="171"/>
    </row>
    <row r="6319" spans="1:5" x14ac:dyDescent="0.25">
      <c r="A6319" s="172"/>
      <c r="B6319" s="172"/>
      <c r="C6319" s="172"/>
      <c r="D6319" s="171"/>
      <c r="E6319" s="171"/>
    </row>
    <row r="6320" spans="1:5" x14ac:dyDescent="0.25">
      <c r="A6320" s="172"/>
      <c r="B6320" s="172"/>
      <c r="C6320" s="172"/>
      <c r="D6320" s="171"/>
      <c r="E6320" s="171"/>
    </row>
    <row r="6321" spans="1:5" x14ac:dyDescent="0.25">
      <c r="A6321" s="172"/>
      <c r="B6321" s="172"/>
      <c r="C6321" s="172"/>
      <c r="D6321" s="171"/>
      <c r="E6321" s="171"/>
    </row>
    <row r="6322" spans="1:5" x14ac:dyDescent="0.25">
      <c r="A6322" s="172"/>
      <c r="B6322" s="172"/>
      <c r="C6322" s="172"/>
      <c r="D6322" s="171"/>
      <c r="E6322" s="171"/>
    </row>
    <row r="6323" spans="1:5" x14ac:dyDescent="0.25">
      <c r="A6323" s="172"/>
      <c r="B6323" s="172"/>
      <c r="C6323" s="172"/>
      <c r="D6323" s="171"/>
      <c r="E6323" s="171"/>
    </row>
    <row r="6324" spans="1:5" x14ac:dyDescent="0.25">
      <c r="A6324" s="172"/>
      <c r="B6324" s="172"/>
      <c r="C6324" s="172"/>
      <c r="D6324" s="171"/>
      <c r="E6324" s="171"/>
    </row>
    <row r="6325" spans="1:5" x14ac:dyDescent="0.25">
      <c r="A6325" s="172"/>
      <c r="B6325" s="172"/>
      <c r="C6325" s="172"/>
      <c r="D6325" s="171"/>
      <c r="E6325" s="171"/>
    </row>
    <row r="6326" spans="1:5" x14ac:dyDescent="0.25">
      <c r="A6326" s="172"/>
      <c r="B6326" s="172"/>
      <c r="C6326" s="172"/>
      <c r="D6326" s="171"/>
      <c r="E6326" s="171"/>
    </row>
    <row r="6327" spans="1:5" x14ac:dyDescent="0.25">
      <c r="A6327" s="172"/>
      <c r="B6327" s="172"/>
      <c r="C6327" s="172"/>
      <c r="D6327" s="171"/>
      <c r="E6327" s="171"/>
    </row>
    <row r="6328" spans="1:5" x14ac:dyDescent="0.25">
      <c r="A6328" s="172"/>
      <c r="B6328" s="172"/>
      <c r="C6328" s="172"/>
      <c r="D6328" s="171"/>
      <c r="E6328" s="171"/>
    </row>
    <row r="6329" spans="1:5" x14ac:dyDescent="0.25">
      <c r="A6329" s="172"/>
      <c r="B6329" s="172"/>
      <c r="C6329" s="172"/>
      <c r="D6329" s="171"/>
      <c r="E6329" s="171"/>
    </row>
    <row r="6330" spans="1:5" x14ac:dyDescent="0.25">
      <c r="A6330" s="172"/>
      <c r="B6330" s="172"/>
      <c r="C6330" s="172"/>
      <c r="D6330" s="171"/>
      <c r="E6330" s="171"/>
    </row>
    <row r="6331" spans="1:5" x14ac:dyDescent="0.25">
      <c r="A6331" s="172"/>
      <c r="B6331" s="172"/>
      <c r="C6331" s="172"/>
      <c r="D6331" s="171"/>
      <c r="E6331" s="171"/>
    </row>
    <row r="6332" spans="1:5" x14ac:dyDescent="0.25">
      <c r="A6332" s="172"/>
      <c r="B6332" s="172"/>
      <c r="C6332" s="172"/>
      <c r="D6332" s="171"/>
      <c r="E6332" s="171"/>
    </row>
    <row r="6333" spans="1:5" x14ac:dyDescent="0.25">
      <c r="A6333" s="172"/>
      <c r="B6333" s="172"/>
      <c r="C6333" s="172"/>
      <c r="D6333" s="171"/>
      <c r="E6333" s="171"/>
    </row>
    <row r="6334" spans="1:5" x14ac:dyDescent="0.25">
      <c r="A6334" s="172"/>
      <c r="B6334" s="172"/>
      <c r="C6334" s="172"/>
      <c r="D6334" s="171"/>
      <c r="E6334" s="171"/>
    </row>
    <row r="6335" spans="1:5" x14ac:dyDescent="0.25">
      <c r="A6335" s="172"/>
      <c r="B6335" s="172"/>
      <c r="C6335" s="172"/>
      <c r="D6335" s="171"/>
      <c r="E6335" s="171"/>
    </row>
    <row r="6336" spans="1:5" x14ac:dyDescent="0.25">
      <c r="A6336" s="172"/>
      <c r="B6336" s="172"/>
      <c r="C6336" s="172"/>
      <c r="D6336" s="171"/>
      <c r="E6336" s="171"/>
    </row>
    <row r="6337" spans="1:5" x14ac:dyDescent="0.25">
      <c r="A6337" s="172"/>
      <c r="B6337" s="172"/>
      <c r="C6337" s="172"/>
      <c r="D6337" s="171"/>
      <c r="E6337" s="171"/>
    </row>
    <row r="6338" spans="1:5" x14ac:dyDescent="0.25">
      <c r="A6338" s="172"/>
      <c r="B6338" s="172"/>
      <c r="C6338" s="172"/>
      <c r="D6338" s="171"/>
      <c r="E6338" s="171"/>
    </row>
    <row r="6339" spans="1:5" x14ac:dyDescent="0.25">
      <c r="A6339" s="172"/>
      <c r="B6339" s="172"/>
      <c r="C6339" s="172"/>
      <c r="D6339" s="171"/>
      <c r="E6339" s="171"/>
    </row>
    <row r="6340" spans="1:5" x14ac:dyDescent="0.25">
      <c r="A6340" s="172"/>
      <c r="B6340" s="172"/>
      <c r="C6340" s="172"/>
      <c r="D6340" s="171"/>
      <c r="E6340" s="171"/>
    </row>
    <row r="6341" spans="1:5" x14ac:dyDescent="0.25">
      <c r="A6341" s="172"/>
      <c r="B6341" s="172"/>
      <c r="C6341" s="172"/>
      <c r="D6341" s="171"/>
      <c r="E6341" s="171"/>
    </row>
    <row r="6342" spans="1:5" x14ac:dyDescent="0.25">
      <c r="A6342" s="172"/>
      <c r="B6342" s="172"/>
      <c r="C6342" s="172"/>
      <c r="D6342" s="171"/>
      <c r="E6342" s="171"/>
    </row>
    <row r="6343" spans="1:5" x14ac:dyDescent="0.25">
      <c r="A6343" s="172"/>
      <c r="B6343" s="172"/>
      <c r="C6343" s="172"/>
      <c r="D6343" s="171"/>
      <c r="E6343" s="171"/>
    </row>
    <row r="6344" spans="1:5" x14ac:dyDescent="0.25">
      <c r="A6344" s="172"/>
      <c r="B6344" s="172"/>
      <c r="C6344" s="172"/>
      <c r="D6344" s="171"/>
      <c r="E6344" s="171"/>
    </row>
    <row r="6345" spans="1:5" x14ac:dyDescent="0.25">
      <c r="A6345" s="172"/>
      <c r="B6345" s="172"/>
      <c r="C6345" s="172"/>
      <c r="D6345" s="171"/>
      <c r="E6345" s="171"/>
    </row>
    <row r="6346" spans="1:5" x14ac:dyDescent="0.25">
      <c r="A6346" s="172"/>
      <c r="B6346" s="172"/>
      <c r="C6346" s="172"/>
      <c r="D6346" s="171"/>
      <c r="E6346" s="171"/>
    </row>
    <row r="6347" spans="1:5" x14ac:dyDescent="0.25">
      <c r="A6347" s="172"/>
      <c r="B6347" s="172"/>
      <c r="C6347" s="172"/>
      <c r="D6347" s="171"/>
      <c r="E6347" s="171"/>
    </row>
    <row r="6348" spans="1:5" x14ac:dyDescent="0.25">
      <c r="A6348" s="172"/>
      <c r="B6348" s="172"/>
      <c r="C6348" s="172"/>
      <c r="D6348" s="171"/>
      <c r="E6348" s="171"/>
    </row>
    <row r="6349" spans="1:5" x14ac:dyDescent="0.25">
      <c r="A6349" s="172"/>
      <c r="B6349" s="172"/>
      <c r="C6349" s="172"/>
      <c r="D6349" s="171"/>
      <c r="E6349" s="171"/>
    </row>
    <row r="6350" spans="1:5" x14ac:dyDescent="0.25">
      <c r="A6350" s="172"/>
      <c r="B6350" s="172"/>
      <c r="C6350" s="172"/>
      <c r="D6350" s="171"/>
      <c r="E6350" s="171"/>
    </row>
    <row r="6351" spans="1:5" x14ac:dyDescent="0.25">
      <c r="A6351" s="172"/>
      <c r="B6351" s="172"/>
      <c r="C6351" s="172"/>
      <c r="D6351" s="171"/>
      <c r="E6351" s="171"/>
    </row>
    <row r="6352" spans="1:5" x14ac:dyDescent="0.25">
      <c r="A6352" s="172"/>
      <c r="B6352" s="172"/>
      <c r="C6352" s="172"/>
      <c r="D6352" s="171"/>
      <c r="E6352" s="171"/>
    </row>
    <row r="6353" spans="1:5" x14ac:dyDescent="0.25">
      <c r="A6353" s="172"/>
      <c r="B6353" s="172"/>
      <c r="C6353" s="172"/>
      <c r="D6353" s="171"/>
      <c r="E6353" s="171"/>
    </row>
    <row r="6354" spans="1:5" x14ac:dyDescent="0.25">
      <c r="A6354" s="172"/>
      <c r="B6354" s="172"/>
      <c r="C6354" s="172"/>
      <c r="D6354" s="171"/>
      <c r="E6354" s="171"/>
    </row>
    <row r="6355" spans="1:5" x14ac:dyDescent="0.25">
      <c r="A6355" s="172"/>
      <c r="B6355" s="172"/>
      <c r="C6355" s="172"/>
      <c r="D6355" s="171"/>
      <c r="E6355" s="171"/>
    </row>
    <row r="6356" spans="1:5" x14ac:dyDescent="0.25">
      <c r="A6356" s="172"/>
      <c r="B6356" s="172"/>
      <c r="C6356" s="172"/>
      <c r="D6356" s="171"/>
      <c r="E6356" s="171"/>
    </row>
    <row r="6357" spans="1:5" x14ac:dyDescent="0.25">
      <c r="A6357" s="172"/>
      <c r="B6357" s="172"/>
      <c r="C6357" s="172"/>
      <c r="D6357" s="171"/>
      <c r="E6357" s="171"/>
    </row>
    <row r="6358" spans="1:5" x14ac:dyDescent="0.25">
      <c r="A6358" s="172"/>
      <c r="B6358" s="172"/>
      <c r="C6358" s="172"/>
      <c r="D6358" s="171"/>
      <c r="E6358" s="171"/>
    </row>
    <row r="6359" spans="1:5" x14ac:dyDescent="0.25">
      <c r="A6359" s="172"/>
      <c r="B6359" s="172"/>
      <c r="C6359" s="172"/>
      <c r="D6359" s="171"/>
      <c r="E6359" s="171"/>
    </row>
    <row r="6360" spans="1:5" x14ac:dyDescent="0.25">
      <c r="A6360" s="172"/>
      <c r="B6360" s="172"/>
      <c r="C6360" s="172"/>
      <c r="D6360" s="171"/>
      <c r="E6360" s="171"/>
    </row>
    <row r="6361" spans="1:5" x14ac:dyDescent="0.25">
      <c r="A6361" s="172"/>
      <c r="B6361" s="172"/>
      <c r="C6361" s="172"/>
      <c r="D6361" s="171"/>
      <c r="E6361" s="171"/>
    </row>
    <row r="6362" spans="1:5" x14ac:dyDescent="0.25">
      <c r="A6362" s="172"/>
      <c r="B6362" s="172"/>
      <c r="C6362" s="172"/>
      <c r="D6362" s="171"/>
      <c r="E6362" s="171"/>
    </row>
    <row r="6363" spans="1:5" x14ac:dyDescent="0.25">
      <c r="A6363" s="172"/>
      <c r="B6363" s="172"/>
      <c r="C6363" s="172"/>
      <c r="D6363" s="171"/>
      <c r="E6363" s="171"/>
    </row>
    <row r="6364" spans="1:5" x14ac:dyDescent="0.25">
      <c r="A6364" s="172"/>
      <c r="B6364" s="172"/>
      <c r="C6364" s="172"/>
      <c r="D6364" s="171"/>
      <c r="E6364" s="171"/>
    </row>
    <row r="6365" spans="1:5" x14ac:dyDescent="0.25">
      <c r="A6365" s="172"/>
      <c r="B6365" s="172"/>
      <c r="C6365" s="172"/>
      <c r="D6365" s="171"/>
      <c r="E6365" s="171"/>
    </row>
    <row r="6366" spans="1:5" x14ac:dyDescent="0.25">
      <c r="A6366" s="172"/>
      <c r="B6366" s="172"/>
      <c r="C6366" s="172"/>
      <c r="D6366" s="171"/>
      <c r="E6366" s="171"/>
    </row>
    <row r="6367" spans="1:5" x14ac:dyDescent="0.25">
      <c r="A6367" s="172"/>
      <c r="B6367" s="172"/>
      <c r="C6367" s="172"/>
      <c r="D6367" s="171"/>
      <c r="E6367" s="171"/>
    </row>
    <row r="6368" spans="1:5" x14ac:dyDescent="0.25">
      <c r="A6368" s="172"/>
      <c r="B6368" s="172"/>
      <c r="C6368" s="172"/>
      <c r="D6368" s="171"/>
      <c r="E6368" s="171"/>
    </row>
    <row r="6369" spans="1:5" x14ac:dyDescent="0.25">
      <c r="A6369" s="172"/>
      <c r="B6369" s="172"/>
      <c r="C6369" s="172"/>
      <c r="D6369" s="171"/>
      <c r="E6369" s="171"/>
    </row>
    <row r="6370" spans="1:5" x14ac:dyDescent="0.25">
      <c r="A6370" s="172"/>
      <c r="B6370" s="172"/>
      <c r="C6370" s="172"/>
      <c r="D6370" s="171"/>
      <c r="E6370" s="171"/>
    </row>
    <row r="6371" spans="1:5" x14ac:dyDescent="0.25">
      <c r="A6371" s="172"/>
      <c r="B6371" s="172"/>
      <c r="C6371" s="172"/>
      <c r="D6371" s="171"/>
      <c r="E6371" s="171"/>
    </row>
    <row r="6372" spans="1:5" x14ac:dyDescent="0.25">
      <c r="A6372" s="172"/>
      <c r="B6372" s="172"/>
      <c r="C6372" s="172"/>
      <c r="D6372" s="171"/>
      <c r="E6372" s="171"/>
    </row>
    <row r="6373" spans="1:5" x14ac:dyDescent="0.25">
      <c r="A6373" s="172"/>
      <c r="B6373" s="172"/>
      <c r="C6373" s="172"/>
      <c r="D6373" s="171"/>
      <c r="E6373" s="171"/>
    </row>
    <row r="6374" spans="1:5" x14ac:dyDescent="0.25">
      <c r="A6374" s="172"/>
      <c r="B6374" s="172"/>
      <c r="C6374" s="172"/>
      <c r="D6374" s="171"/>
      <c r="E6374" s="171"/>
    </row>
    <row r="6375" spans="1:5" x14ac:dyDescent="0.25">
      <c r="A6375" s="172"/>
      <c r="B6375" s="172"/>
      <c r="C6375" s="172"/>
      <c r="D6375" s="171"/>
      <c r="E6375" s="171"/>
    </row>
    <row r="6376" spans="1:5" x14ac:dyDescent="0.25">
      <c r="A6376" s="172"/>
      <c r="B6376" s="172"/>
      <c r="C6376" s="172"/>
      <c r="D6376" s="171"/>
      <c r="E6376" s="171"/>
    </row>
    <row r="6377" spans="1:5" x14ac:dyDescent="0.25">
      <c r="A6377" s="172"/>
      <c r="B6377" s="172"/>
      <c r="C6377" s="172"/>
      <c r="D6377" s="171"/>
      <c r="E6377" s="171"/>
    </row>
    <row r="6378" spans="1:5" x14ac:dyDescent="0.25">
      <c r="A6378" s="172"/>
      <c r="B6378" s="172"/>
      <c r="C6378" s="172"/>
      <c r="D6378" s="171"/>
      <c r="E6378" s="171"/>
    </row>
    <row r="6379" spans="1:5" x14ac:dyDescent="0.25">
      <c r="A6379" s="172"/>
      <c r="B6379" s="172"/>
      <c r="C6379" s="172"/>
      <c r="D6379" s="171"/>
      <c r="E6379" s="171"/>
    </row>
    <row r="6380" spans="1:5" x14ac:dyDescent="0.25">
      <c r="A6380" s="172"/>
      <c r="B6380" s="172"/>
      <c r="C6380" s="172"/>
      <c r="D6380" s="171"/>
      <c r="E6380" s="171"/>
    </row>
    <row r="6381" spans="1:5" x14ac:dyDescent="0.25">
      <c r="A6381" s="172"/>
      <c r="B6381" s="172"/>
      <c r="C6381" s="172"/>
      <c r="D6381" s="171"/>
      <c r="E6381" s="171"/>
    </row>
    <row r="6382" spans="1:5" x14ac:dyDescent="0.25">
      <c r="A6382" s="172"/>
      <c r="B6382" s="172"/>
      <c r="C6382" s="172"/>
      <c r="D6382" s="171"/>
      <c r="E6382" s="171"/>
    </row>
    <row r="6383" spans="1:5" x14ac:dyDescent="0.25">
      <c r="A6383" s="172"/>
      <c r="B6383" s="172"/>
      <c r="C6383" s="172"/>
      <c r="D6383" s="171"/>
      <c r="E6383" s="171"/>
    </row>
    <row r="6384" spans="1:5" x14ac:dyDescent="0.25">
      <c r="A6384" s="172"/>
      <c r="B6384" s="172"/>
      <c r="C6384" s="172"/>
      <c r="D6384" s="171"/>
      <c r="E6384" s="171"/>
    </row>
    <row r="6385" spans="1:5" x14ac:dyDescent="0.25">
      <c r="A6385" s="172"/>
      <c r="B6385" s="172"/>
      <c r="C6385" s="172"/>
      <c r="D6385" s="171"/>
      <c r="E6385" s="171"/>
    </row>
    <row r="6386" spans="1:5" x14ac:dyDescent="0.25">
      <c r="A6386" s="172"/>
      <c r="B6386" s="172"/>
      <c r="C6386" s="172"/>
      <c r="D6386" s="171"/>
      <c r="E6386" s="171"/>
    </row>
    <row r="6387" spans="1:5" x14ac:dyDescent="0.25">
      <c r="A6387" s="172"/>
      <c r="B6387" s="172"/>
      <c r="C6387" s="172"/>
      <c r="D6387" s="171"/>
      <c r="E6387" s="171"/>
    </row>
    <row r="6388" spans="1:5" x14ac:dyDescent="0.25">
      <c r="A6388" s="172"/>
      <c r="B6388" s="172"/>
      <c r="C6388" s="172"/>
      <c r="D6388" s="171"/>
      <c r="E6388" s="171"/>
    </row>
    <row r="6389" spans="1:5" x14ac:dyDescent="0.25">
      <c r="A6389" s="172"/>
      <c r="B6389" s="172"/>
      <c r="C6389" s="172"/>
      <c r="D6389" s="171"/>
      <c r="E6389" s="171"/>
    </row>
    <row r="6390" spans="1:5" x14ac:dyDescent="0.25">
      <c r="A6390" s="172"/>
      <c r="B6390" s="172"/>
      <c r="C6390" s="172"/>
      <c r="D6390" s="171"/>
      <c r="E6390" s="171"/>
    </row>
    <row r="6391" spans="1:5" x14ac:dyDescent="0.25">
      <c r="A6391" s="172"/>
      <c r="B6391" s="172"/>
      <c r="C6391" s="172"/>
      <c r="D6391" s="171"/>
      <c r="E6391" s="171"/>
    </row>
    <row r="6392" spans="1:5" x14ac:dyDescent="0.25">
      <c r="A6392" s="172"/>
      <c r="B6392" s="172"/>
      <c r="C6392" s="172"/>
      <c r="D6392" s="171"/>
      <c r="E6392" s="171"/>
    </row>
    <row r="6393" spans="1:5" x14ac:dyDescent="0.25">
      <c r="A6393" s="172"/>
      <c r="B6393" s="172"/>
      <c r="C6393" s="172"/>
      <c r="D6393" s="171"/>
      <c r="E6393" s="171"/>
    </row>
    <row r="6394" spans="1:5" x14ac:dyDescent="0.25">
      <c r="A6394" s="172"/>
      <c r="B6394" s="172"/>
      <c r="C6394" s="172"/>
      <c r="D6394" s="171"/>
      <c r="E6394" s="171"/>
    </row>
    <row r="6395" spans="1:5" x14ac:dyDescent="0.25">
      <c r="A6395" s="172"/>
      <c r="B6395" s="172"/>
      <c r="C6395" s="172"/>
      <c r="D6395" s="171"/>
      <c r="E6395" s="171"/>
    </row>
    <row r="6396" spans="1:5" x14ac:dyDescent="0.25">
      <c r="A6396" s="172"/>
      <c r="B6396" s="172"/>
      <c r="C6396" s="172"/>
      <c r="D6396" s="171"/>
      <c r="E6396" s="171"/>
    </row>
    <row r="6397" spans="1:5" x14ac:dyDescent="0.25">
      <c r="A6397" s="172"/>
      <c r="B6397" s="172"/>
      <c r="C6397" s="172"/>
      <c r="D6397" s="171"/>
      <c r="E6397" s="171"/>
    </row>
    <row r="6398" spans="1:5" x14ac:dyDescent="0.25">
      <c r="A6398" s="172"/>
      <c r="B6398" s="172"/>
      <c r="C6398" s="172"/>
      <c r="D6398" s="171"/>
      <c r="E6398" s="171"/>
    </row>
    <row r="6399" spans="1:5" x14ac:dyDescent="0.25">
      <c r="A6399" s="172"/>
      <c r="B6399" s="172"/>
      <c r="C6399" s="172"/>
      <c r="D6399" s="171"/>
      <c r="E6399" s="171"/>
    </row>
    <row r="6400" spans="1:5" x14ac:dyDescent="0.25">
      <c r="A6400" s="172"/>
      <c r="B6400" s="172"/>
      <c r="C6400" s="172"/>
      <c r="D6400" s="171"/>
      <c r="E6400" s="171"/>
    </row>
    <row r="6401" spans="1:5" x14ac:dyDescent="0.25">
      <c r="A6401" s="172"/>
      <c r="B6401" s="172"/>
      <c r="C6401" s="172"/>
      <c r="D6401" s="171"/>
      <c r="E6401" s="171"/>
    </row>
    <row r="6402" spans="1:5" x14ac:dyDescent="0.25">
      <c r="A6402" s="172"/>
      <c r="B6402" s="172"/>
      <c r="C6402" s="172"/>
      <c r="D6402" s="171"/>
      <c r="E6402" s="171"/>
    </row>
    <row r="6403" spans="1:5" x14ac:dyDescent="0.25">
      <c r="A6403" s="172"/>
      <c r="B6403" s="172"/>
      <c r="C6403" s="172"/>
      <c r="D6403" s="171"/>
      <c r="E6403" s="171"/>
    </row>
    <row r="6404" spans="1:5" x14ac:dyDescent="0.25">
      <c r="A6404" s="172"/>
      <c r="B6404" s="172"/>
      <c r="C6404" s="172"/>
      <c r="D6404" s="171"/>
      <c r="E6404" s="171"/>
    </row>
    <row r="6405" spans="1:5" x14ac:dyDescent="0.25">
      <c r="A6405" s="172"/>
      <c r="B6405" s="172"/>
      <c r="C6405" s="172"/>
      <c r="D6405" s="171"/>
      <c r="E6405" s="171"/>
    </row>
    <row r="6406" spans="1:5" x14ac:dyDescent="0.25">
      <c r="A6406" s="172"/>
      <c r="B6406" s="172"/>
      <c r="C6406" s="172"/>
      <c r="D6406" s="171"/>
      <c r="E6406" s="171"/>
    </row>
    <row r="6407" spans="1:5" x14ac:dyDescent="0.25">
      <c r="A6407" s="172"/>
      <c r="B6407" s="172"/>
      <c r="C6407" s="172"/>
      <c r="D6407" s="171"/>
      <c r="E6407" s="171"/>
    </row>
    <row r="6408" spans="1:5" x14ac:dyDescent="0.25">
      <c r="A6408" s="172"/>
      <c r="B6408" s="172"/>
      <c r="C6408" s="172"/>
      <c r="D6408" s="171"/>
      <c r="E6408" s="171"/>
    </row>
    <row r="6409" spans="1:5" x14ac:dyDescent="0.25">
      <c r="A6409" s="172"/>
      <c r="B6409" s="172"/>
      <c r="C6409" s="172"/>
      <c r="D6409" s="171"/>
      <c r="E6409" s="171"/>
    </row>
    <row r="6410" spans="1:5" x14ac:dyDescent="0.25">
      <c r="A6410" s="172"/>
      <c r="B6410" s="172"/>
      <c r="C6410" s="172"/>
      <c r="D6410" s="171"/>
      <c r="E6410" s="171"/>
    </row>
    <row r="6411" spans="1:5" x14ac:dyDescent="0.25">
      <c r="A6411" s="172"/>
      <c r="B6411" s="172"/>
      <c r="C6411" s="172"/>
      <c r="D6411" s="171"/>
      <c r="E6411" s="171"/>
    </row>
    <row r="6412" spans="1:5" x14ac:dyDescent="0.25">
      <c r="A6412" s="172"/>
      <c r="B6412" s="172"/>
      <c r="C6412" s="172"/>
      <c r="D6412" s="171"/>
      <c r="E6412" s="171"/>
    </row>
    <row r="6413" spans="1:5" x14ac:dyDescent="0.25">
      <c r="A6413" s="172"/>
      <c r="B6413" s="172"/>
      <c r="C6413" s="172"/>
      <c r="D6413" s="171"/>
      <c r="E6413" s="171"/>
    </row>
    <row r="6414" spans="1:5" x14ac:dyDescent="0.25">
      <c r="A6414" s="172"/>
      <c r="B6414" s="172"/>
      <c r="C6414" s="172"/>
      <c r="D6414" s="171"/>
      <c r="E6414" s="171"/>
    </row>
    <row r="6415" spans="1:5" x14ac:dyDescent="0.25">
      <c r="A6415" s="172"/>
      <c r="B6415" s="172"/>
      <c r="C6415" s="172"/>
      <c r="D6415" s="171"/>
      <c r="E6415" s="171"/>
    </row>
    <row r="6416" spans="1:5" x14ac:dyDescent="0.25">
      <c r="A6416" s="172"/>
      <c r="B6416" s="172"/>
      <c r="C6416" s="172"/>
      <c r="D6416" s="171"/>
      <c r="E6416" s="171"/>
    </row>
    <row r="6417" spans="1:5" x14ac:dyDescent="0.25">
      <c r="A6417" s="172"/>
      <c r="B6417" s="172"/>
      <c r="C6417" s="172"/>
      <c r="D6417" s="171"/>
      <c r="E6417" s="171"/>
    </row>
    <row r="6418" spans="1:5" x14ac:dyDescent="0.25">
      <c r="A6418" s="172"/>
      <c r="B6418" s="172"/>
      <c r="C6418" s="172"/>
      <c r="D6418" s="171"/>
      <c r="E6418" s="171"/>
    </row>
    <row r="6419" spans="1:5" x14ac:dyDescent="0.25">
      <c r="A6419" s="172"/>
      <c r="B6419" s="172"/>
      <c r="C6419" s="172"/>
      <c r="D6419" s="171"/>
      <c r="E6419" s="171"/>
    </row>
    <row r="6420" spans="1:5" x14ac:dyDescent="0.25">
      <c r="A6420" s="172"/>
      <c r="B6420" s="172"/>
      <c r="C6420" s="172"/>
      <c r="D6420" s="171"/>
      <c r="E6420" s="171"/>
    </row>
    <row r="6421" spans="1:5" x14ac:dyDescent="0.25">
      <c r="A6421" s="172"/>
      <c r="B6421" s="172"/>
      <c r="C6421" s="172"/>
      <c r="D6421" s="171"/>
      <c r="E6421" s="171"/>
    </row>
    <row r="6422" spans="1:5" x14ac:dyDescent="0.25">
      <c r="A6422" s="172"/>
      <c r="B6422" s="172"/>
      <c r="C6422" s="172"/>
      <c r="D6422" s="171"/>
      <c r="E6422" s="171"/>
    </row>
    <row r="6423" spans="1:5" x14ac:dyDescent="0.25">
      <c r="A6423" s="172"/>
      <c r="B6423" s="172"/>
      <c r="C6423" s="172"/>
      <c r="D6423" s="171"/>
      <c r="E6423" s="171"/>
    </row>
    <row r="6424" spans="1:5" x14ac:dyDescent="0.25">
      <c r="A6424" s="172"/>
      <c r="B6424" s="172"/>
      <c r="C6424" s="172"/>
      <c r="D6424" s="171"/>
      <c r="E6424" s="171"/>
    </row>
    <row r="6425" spans="1:5" x14ac:dyDescent="0.25">
      <c r="A6425" s="172"/>
      <c r="B6425" s="172"/>
      <c r="C6425" s="172"/>
      <c r="D6425" s="171"/>
      <c r="E6425" s="171"/>
    </row>
    <row r="6426" spans="1:5" x14ac:dyDescent="0.25">
      <c r="A6426" s="172"/>
      <c r="B6426" s="172"/>
      <c r="C6426" s="172"/>
      <c r="D6426" s="171"/>
      <c r="E6426" s="171"/>
    </row>
    <row r="6427" spans="1:5" x14ac:dyDescent="0.25">
      <c r="A6427" s="172"/>
      <c r="B6427" s="172"/>
      <c r="C6427" s="172"/>
      <c r="D6427" s="171"/>
      <c r="E6427" s="171"/>
    </row>
    <row r="6428" spans="1:5" x14ac:dyDescent="0.25">
      <c r="A6428" s="172"/>
      <c r="B6428" s="172"/>
      <c r="C6428" s="172"/>
      <c r="D6428" s="171"/>
      <c r="E6428" s="171"/>
    </row>
    <row r="6429" spans="1:5" x14ac:dyDescent="0.25">
      <c r="A6429" s="172"/>
      <c r="B6429" s="172"/>
      <c r="C6429" s="172"/>
      <c r="D6429" s="171"/>
      <c r="E6429" s="171"/>
    </row>
    <row r="6430" spans="1:5" x14ac:dyDescent="0.25">
      <c r="A6430" s="172"/>
      <c r="B6430" s="172"/>
      <c r="C6430" s="172"/>
      <c r="D6430" s="171"/>
      <c r="E6430" s="171"/>
    </row>
    <row r="6431" spans="1:5" x14ac:dyDescent="0.25">
      <c r="A6431" s="172"/>
      <c r="B6431" s="172"/>
      <c r="C6431" s="172"/>
      <c r="D6431" s="171"/>
      <c r="E6431" s="171"/>
    </row>
    <row r="6432" spans="1:5" x14ac:dyDescent="0.25">
      <c r="A6432" s="172"/>
      <c r="B6432" s="172"/>
      <c r="C6432" s="172"/>
      <c r="D6432" s="171"/>
      <c r="E6432" s="171"/>
    </row>
    <row r="6433" spans="1:5" x14ac:dyDescent="0.25">
      <c r="A6433" s="172"/>
      <c r="B6433" s="172"/>
      <c r="C6433" s="172"/>
      <c r="D6433" s="171"/>
      <c r="E6433" s="171"/>
    </row>
    <row r="6434" spans="1:5" x14ac:dyDescent="0.25">
      <c r="A6434" s="172"/>
      <c r="B6434" s="172"/>
      <c r="C6434" s="172"/>
      <c r="D6434" s="171"/>
      <c r="E6434" s="171"/>
    </row>
    <row r="6435" spans="1:5" x14ac:dyDescent="0.25">
      <c r="A6435" s="172"/>
      <c r="B6435" s="172"/>
      <c r="C6435" s="172"/>
      <c r="D6435" s="171"/>
      <c r="E6435" s="171"/>
    </row>
    <row r="6436" spans="1:5" x14ac:dyDescent="0.25">
      <c r="A6436" s="172"/>
      <c r="B6436" s="172"/>
      <c r="C6436" s="172"/>
      <c r="D6436" s="171"/>
      <c r="E6436" s="171"/>
    </row>
    <row r="6437" spans="1:5" x14ac:dyDescent="0.25">
      <c r="A6437" s="172"/>
      <c r="B6437" s="172"/>
      <c r="C6437" s="172"/>
      <c r="D6437" s="171"/>
      <c r="E6437" s="171"/>
    </row>
    <row r="6438" spans="1:5" x14ac:dyDescent="0.25">
      <c r="A6438" s="172"/>
      <c r="B6438" s="172"/>
      <c r="C6438" s="172"/>
      <c r="D6438" s="171"/>
      <c r="E6438" s="171"/>
    </row>
    <row r="6439" spans="1:5" x14ac:dyDescent="0.25">
      <c r="A6439" s="172"/>
      <c r="B6439" s="172"/>
      <c r="C6439" s="172"/>
      <c r="D6439" s="171"/>
      <c r="E6439" s="171"/>
    </row>
    <row r="6440" spans="1:5" x14ac:dyDescent="0.25">
      <c r="A6440" s="172"/>
      <c r="B6440" s="172"/>
      <c r="C6440" s="172"/>
      <c r="D6440" s="171"/>
      <c r="E6440" s="171"/>
    </row>
    <row r="6441" spans="1:5" x14ac:dyDescent="0.25">
      <c r="A6441" s="172"/>
      <c r="B6441" s="172"/>
      <c r="C6441" s="172"/>
      <c r="D6441" s="171"/>
      <c r="E6441" s="171"/>
    </row>
    <row r="6442" spans="1:5" x14ac:dyDescent="0.25">
      <c r="A6442" s="172"/>
      <c r="B6442" s="172"/>
      <c r="C6442" s="172"/>
      <c r="D6442" s="171"/>
      <c r="E6442" s="171"/>
    </row>
    <row r="6443" spans="1:5" x14ac:dyDescent="0.25">
      <c r="A6443" s="172"/>
      <c r="B6443" s="172"/>
      <c r="C6443" s="172"/>
      <c r="D6443" s="171"/>
      <c r="E6443" s="171"/>
    </row>
    <row r="6444" spans="1:5" x14ac:dyDescent="0.25">
      <c r="A6444" s="172"/>
      <c r="B6444" s="172"/>
      <c r="C6444" s="172"/>
      <c r="D6444" s="171"/>
      <c r="E6444" s="171"/>
    </row>
    <row r="6445" spans="1:5" x14ac:dyDescent="0.25">
      <c r="A6445" s="172"/>
      <c r="B6445" s="172"/>
      <c r="C6445" s="172"/>
      <c r="D6445" s="171"/>
      <c r="E6445" s="171"/>
    </row>
    <row r="6446" spans="1:5" x14ac:dyDescent="0.25">
      <c r="A6446" s="172"/>
      <c r="B6446" s="172"/>
      <c r="C6446" s="172"/>
      <c r="D6446" s="171"/>
      <c r="E6446" s="171"/>
    </row>
    <row r="6447" spans="1:5" x14ac:dyDescent="0.25">
      <c r="A6447" s="172"/>
      <c r="B6447" s="172"/>
      <c r="C6447" s="172"/>
      <c r="D6447" s="171"/>
      <c r="E6447" s="171"/>
    </row>
    <row r="6448" spans="1:5" x14ac:dyDescent="0.25">
      <c r="A6448" s="172"/>
      <c r="B6448" s="172"/>
      <c r="C6448" s="172"/>
      <c r="D6448" s="171"/>
      <c r="E6448" s="171"/>
    </row>
    <row r="6449" spans="1:5" x14ac:dyDescent="0.25">
      <c r="A6449" s="172"/>
      <c r="B6449" s="172"/>
      <c r="C6449" s="172"/>
      <c r="D6449" s="171"/>
      <c r="E6449" s="171"/>
    </row>
    <row r="6450" spans="1:5" x14ac:dyDescent="0.25">
      <c r="A6450" s="172"/>
      <c r="B6450" s="172"/>
      <c r="C6450" s="172"/>
      <c r="D6450" s="171"/>
      <c r="E6450" s="171"/>
    </row>
    <row r="6451" spans="1:5" x14ac:dyDescent="0.25">
      <c r="A6451" s="172"/>
      <c r="B6451" s="172"/>
      <c r="C6451" s="172"/>
      <c r="D6451" s="171"/>
      <c r="E6451" s="171"/>
    </row>
    <row r="6452" spans="1:5" x14ac:dyDescent="0.25">
      <c r="A6452" s="172"/>
      <c r="B6452" s="172"/>
      <c r="C6452" s="172"/>
      <c r="D6452" s="171"/>
      <c r="E6452" s="171"/>
    </row>
    <row r="6453" spans="1:5" x14ac:dyDescent="0.25">
      <c r="A6453" s="172"/>
      <c r="B6453" s="172"/>
      <c r="C6453" s="172"/>
      <c r="D6453" s="171"/>
      <c r="E6453" s="171"/>
    </row>
    <row r="6454" spans="1:5" x14ac:dyDescent="0.25">
      <c r="A6454" s="172"/>
      <c r="B6454" s="172"/>
      <c r="C6454" s="172"/>
      <c r="D6454" s="171"/>
      <c r="E6454" s="171"/>
    </row>
    <row r="6455" spans="1:5" x14ac:dyDescent="0.25">
      <c r="A6455" s="172"/>
      <c r="B6455" s="172"/>
      <c r="C6455" s="172"/>
      <c r="D6455" s="171"/>
      <c r="E6455" s="171"/>
    </row>
    <row r="6456" spans="1:5" x14ac:dyDescent="0.25">
      <c r="A6456" s="172"/>
      <c r="B6456" s="172"/>
      <c r="C6456" s="172"/>
      <c r="D6456" s="171"/>
      <c r="E6456" s="171"/>
    </row>
    <row r="6457" spans="1:5" x14ac:dyDescent="0.25">
      <c r="A6457" s="172"/>
      <c r="B6457" s="172"/>
      <c r="C6457" s="172"/>
      <c r="D6457" s="171"/>
      <c r="E6457" s="171"/>
    </row>
    <row r="6458" spans="1:5" x14ac:dyDescent="0.25">
      <c r="A6458" s="172"/>
      <c r="B6458" s="172"/>
      <c r="C6458" s="172"/>
      <c r="D6458" s="171"/>
      <c r="E6458" s="171"/>
    </row>
    <row r="6459" spans="1:5" x14ac:dyDescent="0.25">
      <c r="A6459" s="172"/>
      <c r="B6459" s="172"/>
      <c r="C6459" s="172"/>
      <c r="D6459" s="171"/>
      <c r="E6459" s="171"/>
    </row>
    <row r="6460" spans="1:5" x14ac:dyDescent="0.25">
      <c r="A6460" s="172"/>
      <c r="B6460" s="172"/>
      <c r="C6460" s="172"/>
      <c r="D6460" s="171"/>
      <c r="E6460" s="171"/>
    </row>
    <row r="6461" spans="1:5" x14ac:dyDescent="0.25">
      <c r="A6461" s="172"/>
      <c r="B6461" s="172"/>
      <c r="C6461" s="172"/>
      <c r="D6461" s="171"/>
      <c r="E6461" s="171"/>
    </row>
    <row r="6462" spans="1:5" x14ac:dyDescent="0.25">
      <c r="A6462" s="172"/>
      <c r="B6462" s="172"/>
      <c r="C6462" s="172"/>
      <c r="D6462" s="171"/>
      <c r="E6462" s="171"/>
    </row>
    <row r="6463" spans="1:5" x14ac:dyDescent="0.25">
      <c r="A6463" s="172"/>
      <c r="B6463" s="172"/>
      <c r="C6463" s="172"/>
      <c r="D6463" s="171"/>
      <c r="E6463" s="171"/>
    </row>
    <row r="6464" spans="1:5" x14ac:dyDescent="0.25">
      <c r="A6464" s="172"/>
      <c r="B6464" s="172"/>
      <c r="C6464" s="172"/>
      <c r="D6464" s="171"/>
      <c r="E6464" s="171"/>
    </row>
    <row r="6465" spans="1:5" x14ac:dyDescent="0.25">
      <c r="A6465" s="172"/>
      <c r="B6465" s="172"/>
      <c r="C6465" s="172"/>
      <c r="D6465" s="171"/>
      <c r="E6465" s="171"/>
    </row>
    <row r="6466" spans="1:5" x14ac:dyDescent="0.25">
      <c r="A6466" s="172"/>
      <c r="B6466" s="172"/>
      <c r="C6466" s="172"/>
      <c r="D6466" s="171"/>
      <c r="E6466" s="171"/>
    </row>
    <row r="6467" spans="1:5" x14ac:dyDescent="0.25">
      <c r="A6467" s="172"/>
      <c r="B6467" s="172"/>
      <c r="C6467" s="172"/>
      <c r="D6467" s="171"/>
      <c r="E6467" s="171"/>
    </row>
    <row r="6468" spans="1:5" x14ac:dyDescent="0.25">
      <c r="A6468" s="172"/>
      <c r="B6468" s="172"/>
      <c r="C6468" s="172"/>
      <c r="D6468" s="171"/>
      <c r="E6468" s="171"/>
    </row>
    <row r="6469" spans="1:5" x14ac:dyDescent="0.25">
      <c r="A6469" s="172"/>
      <c r="B6469" s="172"/>
      <c r="C6469" s="172"/>
      <c r="D6469" s="171"/>
      <c r="E6469" s="171"/>
    </row>
    <row r="6470" spans="1:5" x14ac:dyDescent="0.25">
      <c r="A6470" s="172"/>
      <c r="B6470" s="172"/>
      <c r="C6470" s="172"/>
      <c r="D6470" s="171"/>
      <c r="E6470" s="171"/>
    </row>
    <row r="6471" spans="1:5" x14ac:dyDescent="0.25">
      <c r="A6471" s="172"/>
      <c r="B6471" s="172"/>
      <c r="C6471" s="172"/>
      <c r="D6471" s="171"/>
      <c r="E6471" s="171"/>
    </row>
    <row r="6472" spans="1:5" x14ac:dyDescent="0.25">
      <c r="A6472" s="172"/>
      <c r="B6472" s="172"/>
      <c r="C6472" s="172"/>
      <c r="D6472" s="171"/>
      <c r="E6472" s="171"/>
    </row>
    <row r="6473" spans="1:5" x14ac:dyDescent="0.25">
      <c r="A6473" s="172"/>
      <c r="B6473" s="172"/>
      <c r="C6473" s="172"/>
      <c r="D6473" s="171"/>
      <c r="E6473" s="171"/>
    </row>
    <row r="6474" spans="1:5" x14ac:dyDescent="0.25">
      <c r="A6474" s="172"/>
      <c r="B6474" s="172"/>
      <c r="C6474" s="172"/>
      <c r="D6474" s="171"/>
      <c r="E6474" s="171"/>
    </row>
    <row r="6475" spans="1:5" x14ac:dyDescent="0.25">
      <c r="A6475" s="172"/>
      <c r="B6475" s="172"/>
      <c r="C6475" s="172"/>
      <c r="D6475" s="171"/>
      <c r="E6475" s="171"/>
    </row>
    <row r="6476" spans="1:5" x14ac:dyDescent="0.25">
      <c r="A6476" s="172"/>
      <c r="B6476" s="172"/>
      <c r="C6476" s="172"/>
      <c r="D6476" s="171"/>
      <c r="E6476" s="171"/>
    </row>
    <row r="6477" spans="1:5" x14ac:dyDescent="0.25">
      <c r="A6477" s="172"/>
      <c r="B6477" s="172"/>
      <c r="C6477" s="172"/>
      <c r="D6477" s="171"/>
      <c r="E6477" s="171"/>
    </row>
    <row r="6478" spans="1:5" x14ac:dyDescent="0.25">
      <c r="A6478" s="172"/>
      <c r="B6478" s="172"/>
      <c r="C6478" s="172"/>
      <c r="D6478" s="171"/>
      <c r="E6478" s="171"/>
    </row>
    <row r="6479" spans="1:5" x14ac:dyDescent="0.25">
      <c r="A6479" s="172"/>
      <c r="B6479" s="172"/>
      <c r="C6479" s="172"/>
      <c r="D6479" s="171"/>
      <c r="E6479" s="171"/>
    </row>
    <row r="6480" spans="1:5" x14ac:dyDescent="0.25">
      <c r="A6480" s="172"/>
      <c r="B6480" s="172"/>
      <c r="C6480" s="172"/>
      <c r="D6480" s="171"/>
      <c r="E6480" s="171"/>
    </row>
    <row r="6481" spans="1:5" x14ac:dyDescent="0.25">
      <c r="A6481" s="172"/>
      <c r="B6481" s="172"/>
      <c r="C6481" s="172"/>
      <c r="D6481" s="171"/>
      <c r="E6481" s="171"/>
    </row>
    <row r="6482" spans="1:5" x14ac:dyDescent="0.25">
      <c r="A6482" s="172"/>
      <c r="B6482" s="172"/>
      <c r="C6482" s="172"/>
      <c r="D6482" s="171"/>
      <c r="E6482" s="171"/>
    </row>
    <row r="6483" spans="1:5" x14ac:dyDescent="0.25">
      <c r="A6483" s="172"/>
      <c r="B6483" s="172"/>
      <c r="C6483" s="172"/>
      <c r="D6483" s="171"/>
      <c r="E6483" s="171"/>
    </row>
    <row r="6484" spans="1:5" x14ac:dyDescent="0.25">
      <c r="A6484" s="172"/>
      <c r="B6484" s="172"/>
      <c r="C6484" s="172"/>
      <c r="D6484" s="171"/>
      <c r="E6484" s="171"/>
    </row>
    <row r="6485" spans="1:5" x14ac:dyDescent="0.25">
      <c r="A6485" s="172"/>
      <c r="B6485" s="172"/>
      <c r="C6485" s="172"/>
      <c r="D6485" s="171"/>
      <c r="E6485" s="171"/>
    </row>
    <row r="6486" spans="1:5" x14ac:dyDescent="0.25">
      <c r="A6486" s="172"/>
      <c r="B6486" s="172"/>
      <c r="C6486" s="172"/>
      <c r="D6486" s="171"/>
      <c r="E6486" s="171"/>
    </row>
    <row r="6487" spans="1:5" x14ac:dyDescent="0.25">
      <c r="A6487" s="172"/>
      <c r="B6487" s="172"/>
      <c r="C6487" s="172"/>
      <c r="D6487" s="171"/>
      <c r="E6487" s="171"/>
    </row>
    <row r="6488" spans="1:5" x14ac:dyDescent="0.25">
      <c r="A6488" s="172"/>
      <c r="B6488" s="172"/>
      <c r="C6488" s="172"/>
      <c r="D6488" s="171"/>
      <c r="E6488" s="171"/>
    </row>
    <row r="6489" spans="1:5" x14ac:dyDescent="0.25">
      <c r="A6489" s="172"/>
      <c r="B6489" s="172"/>
      <c r="C6489" s="172"/>
      <c r="D6489" s="171"/>
      <c r="E6489" s="171"/>
    </row>
    <row r="6490" spans="1:5" x14ac:dyDescent="0.25">
      <c r="A6490" s="172"/>
      <c r="B6490" s="172"/>
      <c r="C6490" s="172"/>
      <c r="D6490" s="171"/>
      <c r="E6490" s="171"/>
    </row>
    <row r="6491" spans="1:5" x14ac:dyDescent="0.25">
      <c r="A6491" s="172"/>
      <c r="B6491" s="172"/>
      <c r="C6491" s="172"/>
      <c r="D6491" s="171"/>
      <c r="E6491" s="171"/>
    </row>
    <row r="6492" spans="1:5" x14ac:dyDescent="0.25">
      <c r="A6492" s="172"/>
      <c r="B6492" s="172"/>
      <c r="C6492" s="172"/>
      <c r="D6492" s="171"/>
      <c r="E6492" s="171"/>
    </row>
    <row r="6493" spans="1:5" x14ac:dyDescent="0.25">
      <c r="A6493" s="172"/>
      <c r="B6493" s="172"/>
      <c r="C6493" s="172"/>
      <c r="D6493" s="171"/>
      <c r="E6493" s="171"/>
    </row>
    <row r="6494" spans="1:5" x14ac:dyDescent="0.25">
      <c r="A6494" s="172"/>
      <c r="B6494" s="172"/>
      <c r="C6494" s="172"/>
      <c r="D6494" s="171"/>
      <c r="E6494" s="171"/>
    </row>
    <row r="6495" spans="1:5" x14ac:dyDescent="0.25">
      <c r="A6495" s="172"/>
      <c r="B6495" s="172"/>
      <c r="C6495" s="172"/>
      <c r="D6495" s="171"/>
      <c r="E6495" s="171"/>
    </row>
    <row r="6496" spans="1:5" x14ac:dyDescent="0.25">
      <c r="A6496" s="172"/>
      <c r="B6496" s="172"/>
      <c r="C6496" s="172"/>
      <c r="D6496" s="171"/>
      <c r="E6496" s="171"/>
    </row>
    <row r="6497" spans="1:5" x14ac:dyDescent="0.25">
      <c r="A6497" s="172"/>
      <c r="B6497" s="172"/>
      <c r="C6497" s="172"/>
      <c r="D6497" s="171"/>
      <c r="E6497" s="171"/>
    </row>
    <row r="6498" spans="1:5" x14ac:dyDescent="0.25">
      <c r="A6498" s="172"/>
      <c r="B6498" s="172"/>
      <c r="C6498" s="172"/>
      <c r="D6498" s="171"/>
      <c r="E6498" s="171"/>
    </row>
    <row r="6499" spans="1:5" x14ac:dyDescent="0.25">
      <c r="A6499" s="172"/>
      <c r="B6499" s="172"/>
      <c r="C6499" s="172"/>
      <c r="D6499" s="171"/>
      <c r="E6499" s="171"/>
    </row>
    <row r="6500" spans="1:5" x14ac:dyDescent="0.25">
      <c r="A6500" s="172"/>
      <c r="B6500" s="172"/>
      <c r="C6500" s="172"/>
      <c r="D6500" s="171"/>
      <c r="E6500" s="171"/>
    </row>
    <row r="6501" spans="1:5" x14ac:dyDescent="0.25">
      <c r="A6501" s="172"/>
      <c r="B6501" s="172"/>
      <c r="C6501" s="172"/>
      <c r="D6501" s="171"/>
      <c r="E6501" s="171"/>
    </row>
    <row r="6502" spans="1:5" x14ac:dyDescent="0.25">
      <c r="A6502" s="172"/>
      <c r="B6502" s="172"/>
      <c r="C6502" s="172"/>
      <c r="D6502" s="171"/>
      <c r="E6502" s="171"/>
    </row>
    <row r="6503" spans="1:5" x14ac:dyDescent="0.25">
      <c r="A6503" s="172"/>
      <c r="B6503" s="172"/>
      <c r="C6503" s="172"/>
      <c r="D6503" s="171"/>
      <c r="E6503" s="171"/>
    </row>
    <row r="6504" spans="1:5" x14ac:dyDescent="0.25">
      <c r="A6504" s="172"/>
      <c r="B6504" s="172"/>
      <c r="C6504" s="172"/>
      <c r="D6504" s="171"/>
      <c r="E6504" s="171"/>
    </row>
    <row r="6505" spans="1:5" x14ac:dyDescent="0.25">
      <c r="A6505" s="172"/>
      <c r="B6505" s="172"/>
      <c r="C6505" s="172"/>
      <c r="D6505" s="171"/>
      <c r="E6505" s="171"/>
    </row>
    <row r="6506" spans="1:5" x14ac:dyDescent="0.25">
      <c r="A6506" s="172"/>
      <c r="B6506" s="172"/>
      <c r="C6506" s="172"/>
      <c r="D6506" s="171"/>
      <c r="E6506" s="171"/>
    </row>
    <row r="6507" spans="1:5" x14ac:dyDescent="0.25">
      <c r="A6507" s="172"/>
      <c r="B6507" s="172"/>
      <c r="C6507" s="172"/>
      <c r="D6507" s="171"/>
      <c r="E6507" s="171"/>
    </row>
    <row r="6508" spans="1:5" x14ac:dyDescent="0.25">
      <c r="A6508" s="172"/>
      <c r="B6508" s="172"/>
      <c r="C6508" s="172"/>
      <c r="D6508" s="171"/>
      <c r="E6508" s="171"/>
    </row>
    <row r="6509" spans="1:5" x14ac:dyDescent="0.25">
      <c r="A6509" s="172"/>
      <c r="B6509" s="172"/>
      <c r="C6509" s="172"/>
      <c r="D6509" s="171"/>
      <c r="E6509" s="171"/>
    </row>
    <row r="6510" spans="1:5" x14ac:dyDescent="0.25">
      <c r="A6510" s="172"/>
      <c r="B6510" s="172"/>
      <c r="C6510" s="172"/>
      <c r="D6510" s="171"/>
      <c r="E6510" s="171"/>
    </row>
    <row r="6511" spans="1:5" x14ac:dyDescent="0.25">
      <c r="A6511" s="172"/>
      <c r="B6511" s="172"/>
      <c r="C6511" s="172"/>
      <c r="D6511" s="171"/>
      <c r="E6511" s="171"/>
    </row>
    <row r="6512" spans="1:5" x14ac:dyDescent="0.25">
      <c r="A6512" s="172"/>
      <c r="B6512" s="172"/>
      <c r="C6512" s="172"/>
      <c r="D6512" s="171"/>
      <c r="E6512" s="171"/>
    </row>
    <row r="6513" spans="1:5" x14ac:dyDescent="0.25">
      <c r="A6513" s="172"/>
      <c r="B6513" s="172"/>
      <c r="C6513" s="172"/>
      <c r="D6513" s="171"/>
      <c r="E6513" s="171"/>
    </row>
    <row r="6514" spans="1:5" x14ac:dyDescent="0.25">
      <c r="A6514" s="172"/>
      <c r="B6514" s="172"/>
      <c r="C6514" s="172"/>
      <c r="D6514" s="171"/>
      <c r="E6514" s="171"/>
    </row>
    <row r="6515" spans="1:5" x14ac:dyDescent="0.25">
      <c r="A6515" s="172"/>
      <c r="B6515" s="172"/>
      <c r="C6515" s="172"/>
      <c r="D6515" s="171"/>
      <c r="E6515" s="171"/>
    </row>
    <row r="6516" spans="1:5" x14ac:dyDescent="0.25">
      <c r="A6516" s="172"/>
      <c r="B6516" s="172"/>
      <c r="C6516" s="172"/>
      <c r="D6516" s="171"/>
      <c r="E6516" s="171"/>
    </row>
    <row r="6517" spans="1:5" x14ac:dyDescent="0.25">
      <c r="A6517" s="172"/>
      <c r="B6517" s="172"/>
      <c r="C6517" s="172"/>
      <c r="D6517" s="171"/>
      <c r="E6517" s="171"/>
    </row>
    <row r="6518" spans="1:5" x14ac:dyDescent="0.25">
      <c r="A6518" s="172"/>
      <c r="B6518" s="172"/>
      <c r="C6518" s="172"/>
      <c r="D6518" s="171"/>
      <c r="E6518" s="171"/>
    </row>
    <row r="6519" spans="1:5" x14ac:dyDescent="0.25">
      <c r="A6519" s="172"/>
      <c r="B6519" s="172"/>
      <c r="C6519" s="172"/>
      <c r="D6519" s="171"/>
      <c r="E6519" s="171"/>
    </row>
    <row r="6520" spans="1:5" x14ac:dyDescent="0.25">
      <c r="A6520" s="172"/>
      <c r="B6520" s="172"/>
      <c r="C6520" s="172"/>
      <c r="D6520" s="171"/>
      <c r="E6520" s="171"/>
    </row>
    <row r="6521" spans="1:5" x14ac:dyDescent="0.25">
      <c r="A6521" s="172"/>
      <c r="B6521" s="172"/>
      <c r="C6521" s="172"/>
      <c r="D6521" s="171"/>
      <c r="E6521" s="171"/>
    </row>
    <row r="6522" spans="1:5" x14ac:dyDescent="0.25">
      <c r="A6522" s="172"/>
      <c r="B6522" s="172"/>
      <c r="C6522" s="172"/>
      <c r="D6522" s="171"/>
      <c r="E6522" s="171"/>
    </row>
    <row r="6523" spans="1:5" x14ac:dyDescent="0.25">
      <c r="A6523" s="172"/>
      <c r="B6523" s="172"/>
      <c r="C6523" s="172"/>
      <c r="D6523" s="171"/>
      <c r="E6523" s="171"/>
    </row>
    <row r="6524" spans="1:5" x14ac:dyDescent="0.25">
      <c r="A6524" s="172"/>
      <c r="B6524" s="172"/>
      <c r="C6524" s="172"/>
      <c r="D6524" s="171"/>
      <c r="E6524" s="171"/>
    </row>
    <row r="6525" spans="1:5" x14ac:dyDescent="0.25">
      <c r="A6525" s="172"/>
      <c r="B6525" s="172"/>
      <c r="C6525" s="172"/>
      <c r="D6525" s="171"/>
      <c r="E6525" s="171"/>
    </row>
    <row r="6526" spans="1:5" x14ac:dyDescent="0.25">
      <c r="A6526" s="172"/>
      <c r="B6526" s="172"/>
      <c r="C6526" s="172"/>
      <c r="D6526" s="171"/>
      <c r="E6526" s="171"/>
    </row>
    <row r="6527" spans="1:5" x14ac:dyDescent="0.25">
      <c r="A6527" s="172"/>
      <c r="B6527" s="172"/>
      <c r="C6527" s="172"/>
      <c r="D6527" s="171"/>
      <c r="E6527" s="171"/>
    </row>
    <row r="6528" spans="1:5" x14ac:dyDescent="0.25">
      <c r="A6528" s="172"/>
      <c r="B6528" s="172"/>
      <c r="C6528" s="172"/>
      <c r="D6528" s="171"/>
      <c r="E6528" s="171"/>
    </row>
    <row r="6529" spans="1:5" x14ac:dyDescent="0.25">
      <c r="A6529" s="172"/>
      <c r="B6529" s="172"/>
      <c r="C6529" s="172"/>
      <c r="D6529" s="171"/>
      <c r="E6529" s="171"/>
    </row>
    <row r="6530" spans="1:5" x14ac:dyDescent="0.25">
      <c r="A6530" s="172"/>
      <c r="B6530" s="172"/>
      <c r="C6530" s="172"/>
      <c r="D6530" s="171"/>
      <c r="E6530" s="171"/>
    </row>
    <row r="6531" spans="1:5" x14ac:dyDescent="0.25">
      <c r="A6531" s="172"/>
      <c r="B6531" s="172"/>
      <c r="C6531" s="172"/>
      <c r="D6531" s="171"/>
      <c r="E6531" s="171"/>
    </row>
    <row r="6532" spans="1:5" x14ac:dyDescent="0.25">
      <c r="A6532" s="172"/>
      <c r="B6532" s="172"/>
      <c r="C6532" s="172"/>
      <c r="D6532" s="171"/>
      <c r="E6532" s="171"/>
    </row>
    <row r="6533" spans="1:5" x14ac:dyDescent="0.25">
      <c r="A6533" s="172"/>
      <c r="B6533" s="172"/>
      <c r="C6533" s="172"/>
      <c r="D6533" s="171"/>
      <c r="E6533" s="171"/>
    </row>
    <row r="6534" spans="1:5" x14ac:dyDescent="0.25">
      <c r="A6534" s="172"/>
      <c r="B6534" s="172"/>
      <c r="C6534" s="172"/>
      <c r="D6534" s="171"/>
      <c r="E6534" s="171"/>
    </row>
    <row r="6535" spans="1:5" x14ac:dyDescent="0.25">
      <c r="A6535" s="172"/>
      <c r="B6535" s="172"/>
      <c r="C6535" s="172"/>
      <c r="D6535" s="171"/>
      <c r="E6535" s="171"/>
    </row>
    <row r="6536" spans="1:5" x14ac:dyDescent="0.25">
      <c r="A6536" s="172"/>
      <c r="B6536" s="172"/>
      <c r="C6536" s="172"/>
      <c r="D6536" s="171"/>
      <c r="E6536" s="171"/>
    </row>
    <row r="6537" spans="1:5" x14ac:dyDescent="0.25">
      <c r="A6537" s="172"/>
      <c r="B6537" s="172"/>
      <c r="C6537" s="172"/>
      <c r="D6537" s="171"/>
      <c r="E6537" s="171"/>
    </row>
    <row r="6538" spans="1:5" x14ac:dyDescent="0.25">
      <c r="A6538" s="172"/>
      <c r="B6538" s="172"/>
      <c r="C6538" s="172"/>
      <c r="D6538" s="171"/>
      <c r="E6538" s="171"/>
    </row>
    <row r="6539" spans="1:5" x14ac:dyDescent="0.25">
      <c r="A6539" s="172"/>
      <c r="B6539" s="172"/>
      <c r="C6539" s="172"/>
      <c r="D6539" s="171"/>
      <c r="E6539" s="171"/>
    </row>
    <row r="6540" spans="1:5" x14ac:dyDescent="0.25">
      <c r="A6540" s="172"/>
      <c r="B6540" s="172"/>
      <c r="C6540" s="172"/>
      <c r="D6540" s="171"/>
      <c r="E6540" s="171"/>
    </row>
    <row r="6541" spans="1:5" x14ac:dyDescent="0.25">
      <c r="A6541" s="172"/>
      <c r="B6541" s="172"/>
      <c r="C6541" s="172"/>
      <c r="D6541" s="171"/>
      <c r="E6541" s="171"/>
    </row>
    <row r="6542" spans="1:5" x14ac:dyDescent="0.25">
      <c r="A6542" s="172"/>
      <c r="B6542" s="172"/>
      <c r="C6542" s="172"/>
      <c r="D6542" s="171"/>
      <c r="E6542" s="171"/>
    </row>
    <row r="6543" spans="1:5" x14ac:dyDescent="0.25">
      <c r="A6543" s="172"/>
      <c r="B6543" s="172"/>
      <c r="C6543" s="172"/>
      <c r="D6543" s="171"/>
      <c r="E6543" s="171"/>
    </row>
    <row r="6544" spans="1:5" x14ac:dyDescent="0.25">
      <c r="A6544" s="172"/>
      <c r="B6544" s="172"/>
      <c r="C6544" s="172"/>
      <c r="D6544" s="171"/>
      <c r="E6544" s="171"/>
    </row>
    <row r="6545" spans="1:5" x14ac:dyDescent="0.25">
      <c r="A6545" s="172"/>
      <c r="B6545" s="172"/>
      <c r="C6545" s="172"/>
      <c r="D6545" s="171"/>
      <c r="E6545" s="171"/>
    </row>
    <row r="6546" spans="1:5" x14ac:dyDescent="0.25">
      <c r="A6546" s="172"/>
      <c r="B6546" s="172"/>
      <c r="C6546" s="172"/>
      <c r="D6546" s="171"/>
      <c r="E6546" s="171"/>
    </row>
    <row r="6547" spans="1:5" x14ac:dyDescent="0.25">
      <c r="A6547" s="172"/>
      <c r="B6547" s="172"/>
      <c r="C6547" s="172"/>
      <c r="D6547" s="171"/>
      <c r="E6547" s="171"/>
    </row>
    <row r="6548" spans="1:5" x14ac:dyDescent="0.25">
      <c r="A6548" s="172"/>
      <c r="B6548" s="172"/>
      <c r="C6548" s="172"/>
      <c r="D6548" s="171"/>
      <c r="E6548" s="171"/>
    </row>
    <row r="6549" spans="1:5" x14ac:dyDescent="0.25">
      <c r="A6549" s="172"/>
      <c r="B6549" s="172"/>
      <c r="C6549" s="172"/>
      <c r="D6549" s="171"/>
      <c r="E6549" s="171"/>
    </row>
    <row r="6550" spans="1:5" x14ac:dyDescent="0.25">
      <c r="A6550" s="172"/>
      <c r="B6550" s="172"/>
      <c r="C6550" s="172"/>
      <c r="D6550" s="171"/>
      <c r="E6550" s="171"/>
    </row>
    <row r="6551" spans="1:5" x14ac:dyDescent="0.25">
      <c r="A6551" s="172"/>
      <c r="B6551" s="172"/>
      <c r="C6551" s="172"/>
      <c r="D6551" s="171"/>
      <c r="E6551" s="171"/>
    </row>
    <row r="6552" spans="1:5" x14ac:dyDescent="0.25">
      <c r="A6552" s="172"/>
      <c r="B6552" s="172"/>
      <c r="C6552" s="172"/>
      <c r="D6552" s="171"/>
      <c r="E6552" s="171"/>
    </row>
    <row r="6553" spans="1:5" x14ac:dyDescent="0.25">
      <c r="A6553" s="172"/>
      <c r="B6553" s="172"/>
      <c r="C6553" s="172"/>
      <c r="D6553" s="171"/>
      <c r="E6553" s="171"/>
    </row>
    <row r="6554" spans="1:5" x14ac:dyDescent="0.25">
      <c r="A6554" s="172"/>
      <c r="B6554" s="172"/>
      <c r="C6554" s="172"/>
      <c r="D6554" s="171"/>
      <c r="E6554" s="171"/>
    </row>
    <row r="6555" spans="1:5" x14ac:dyDescent="0.25">
      <c r="A6555" s="172"/>
      <c r="B6555" s="172"/>
      <c r="C6555" s="172"/>
      <c r="D6555" s="171"/>
      <c r="E6555" s="171"/>
    </row>
    <row r="6556" spans="1:5" x14ac:dyDescent="0.25">
      <c r="A6556" s="172"/>
      <c r="B6556" s="172"/>
      <c r="C6556" s="172"/>
      <c r="D6556" s="171"/>
      <c r="E6556" s="171"/>
    </row>
    <row r="6557" spans="1:5" x14ac:dyDescent="0.25">
      <c r="A6557" s="172"/>
      <c r="B6557" s="172"/>
      <c r="C6557" s="172"/>
      <c r="D6557" s="171"/>
      <c r="E6557" s="171"/>
    </row>
    <row r="6558" spans="1:5" x14ac:dyDescent="0.25">
      <c r="A6558" s="172"/>
      <c r="B6558" s="172"/>
      <c r="C6558" s="172"/>
      <c r="D6558" s="171"/>
      <c r="E6558" s="171"/>
    </row>
    <row r="6559" spans="1:5" x14ac:dyDescent="0.25">
      <c r="A6559" s="172"/>
      <c r="B6559" s="172"/>
      <c r="C6559" s="172"/>
      <c r="D6559" s="171"/>
      <c r="E6559" s="171"/>
    </row>
    <row r="6560" spans="1:5" x14ac:dyDescent="0.25">
      <c r="A6560" s="172"/>
      <c r="B6560" s="172"/>
      <c r="C6560" s="172"/>
      <c r="D6560" s="171"/>
      <c r="E6560" s="171"/>
    </row>
    <row r="6561" spans="1:5" x14ac:dyDescent="0.25">
      <c r="A6561" s="172"/>
      <c r="B6561" s="172"/>
      <c r="C6561" s="172"/>
      <c r="D6561" s="171"/>
      <c r="E6561" s="171"/>
    </row>
    <row r="6562" spans="1:5" x14ac:dyDescent="0.25">
      <c r="A6562" s="172"/>
      <c r="B6562" s="172"/>
      <c r="C6562" s="172"/>
      <c r="D6562" s="171"/>
      <c r="E6562" s="171"/>
    </row>
    <row r="6563" spans="1:5" x14ac:dyDescent="0.25">
      <c r="A6563" s="172"/>
      <c r="B6563" s="172"/>
      <c r="C6563" s="172"/>
      <c r="D6563" s="171"/>
      <c r="E6563" s="171"/>
    </row>
    <row r="6564" spans="1:5" x14ac:dyDescent="0.25">
      <c r="A6564" s="172"/>
      <c r="B6564" s="172"/>
      <c r="C6564" s="172"/>
      <c r="D6564" s="171"/>
      <c r="E6564" s="171"/>
    </row>
    <row r="6565" spans="1:5" x14ac:dyDescent="0.25">
      <c r="A6565" s="172"/>
      <c r="B6565" s="172"/>
      <c r="C6565" s="172"/>
      <c r="D6565" s="171"/>
      <c r="E6565" s="171"/>
    </row>
    <row r="6566" spans="1:5" x14ac:dyDescent="0.25">
      <c r="A6566" s="172"/>
      <c r="B6566" s="172"/>
      <c r="C6566" s="172"/>
      <c r="D6566" s="171"/>
      <c r="E6566" s="171"/>
    </row>
    <row r="6567" spans="1:5" x14ac:dyDescent="0.25">
      <c r="A6567" s="172"/>
      <c r="B6567" s="172"/>
      <c r="C6567" s="172"/>
      <c r="D6567" s="171"/>
      <c r="E6567" s="171"/>
    </row>
    <row r="6568" spans="1:5" x14ac:dyDescent="0.25">
      <c r="A6568" s="172"/>
      <c r="B6568" s="172"/>
      <c r="C6568" s="172"/>
      <c r="D6568" s="171"/>
      <c r="E6568" s="171"/>
    </row>
    <row r="6569" spans="1:5" x14ac:dyDescent="0.25">
      <c r="A6569" s="172"/>
      <c r="B6569" s="172"/>
      <c r="C6569" s="172"/>
      <c r="D6569" s="171"/>
      <c r="E6569" s="171"/>
    </row>
    <row r="6570" spans="1:5" x14ac:dyDescent="0.25">
      <c r="A6570" s="172"/>
      <c r="B6570" s="172"/>
      <c r="C6570" s="172"/>
      <c r="D6570" s="171"/>
      <c r="E6570" s="171"/>
    </row>
    <row r="6571" spans="1:5" x14ac:dyDescent="0.25">
      <c r="A6571" s="172"/>
      <c r="B6571" s="172"/>
      <c r="C6571" s="172"/>
      <c r="D6571" s="171"/>
      <c r="E6571" s="171"/>
    </row>
    <row r="6572" spans="1:5" x14ac:dyDescent="0.25">
      <c r="A6572" s="172"/>
      <c r="B6572" s="172"/>
      <c r="C6572" s="172"/>
      <c r="D6572" s="171"/>
      <c r="E6572" s="171"/>
    </row>
    <row r="6573" spans="1:5" x14ac:dyDescent="0.25">
      <c r="A6573" s="172"/>
      <c r="B6573" s="172"/>
      <c r="C6573" s="172"/>
      <c r="D6573" s="171"/>
      <c r="E6573" s="171"/>
    </row>
    <row r="6574" spans="1:5" x14ac:dyDescent="0.25">
      <c r="A6574" s="172"/>
      <c r="B6574" s="172"/>
      <c r="C6574" s="172"/>
      <c r="D6574" s="171"/>
      <c r="E6574" s="171"/>
    </row>
    <row r="6575" spans="1:5" x14ac:dyDescent="0.25">
      <c r="A6575" s="172"/>
      <c r="B6575" s="172"/>
      <c r="C6575" s="172"/>
      <c r="D6575" s="171"/>
      <c r="E6575" s="171"/>
    </row>
    <row r="6576" spans="1:5" x14ac:dyDescent="0.25">
      <c r="A6576" s="172"/>
      <c r="B6576" s="172"/>
      <c r="C6576" s="172"/>
      <c r="D6576" s="171"/>
      <c r="E6576" s="171"/>
    </row>
    <row r="6577" spans="1:5" x14ac:dyDescent="0.25">
      <c r="A6577" s="172"/>
      <c r="B6577" s="172"/>
      <c r="C6577" s="172"/>
      <c r="D6577" s="171"/>
      <c r="E6577" s="171"/>
    </row>
    <row r="6578" spans="1:5" x14ac:dyDescent="0.25">
      <c r="A6578" s="172"/>
      <c r="B6578" s="172"/>
      <c r="C6578" s="172"/>
      <c r="D6578" s="171"/>
      <c r="E6578" s="171"/>
    </row>
    <row r="6579" spans="1:5" x14ac:dyDescent="0.25">
      <c r="A6579" s="172"/>
      <c r="B6579" s="172"/>
      <c r="C6579" s="172"/>
      <c r="D6579" s="171"/>
      <c r="E6579" s="171"/>
    </row>
    <row r="6580" spans="1:5" x14ac:dyDescent="0.25">
      <c r="A6580" s="172"/>
      <c r="B6580" s="172"/>
      <c r="C6580" s="172"/>
      <c r="D6580" s="171"/>
      <c r="E6580" s="171"/>
    </row>
    <row r="6581" spans="1:5" x14ac:dyDescent="0.25">
      <c r="A6581" s="172"/>
      <c r="B6581" s="172"/>
      <c r="C6581" s="172"/>
      <c r="D6581" s="171"/>
      <c r="E6581" s="171"/>
    </row>
    <row r="6582" spans="1:5" x14ac:dyDescent="0.25">
      <c r="A6582" s="172"/>
      <c r="B6582" s="172"/>
      <c r="C6582" s="172"/>
      <c r="D6582" s="171"/>
      <c r="E6582" s="171"/>
    </row>
    <row r="6583" spans="1:5" x14ac:dyDescent="0.25">
      <c r="A6583" s="172"/>
      <c r="B6583" s="172"/>
      <c r="C6583" s="172"/>
      <c r="D6583" s="171"/>
      <c r="E6583" s="171"/>
    </row>
    <row r="6584" spans="1:5" x14ac:dyDescent="0.25">
      <c r="A6584" s="172"/>
      <c r="B6584" s="172"/>
      <c r="C6584" s="172"/>
      <c r="D6584" s="171"/>
      <c r="E6584" s="171"/>
    </row>
    <row r="6585" spans="1:5" x14ac:dyDescent="0.25">
      <c r="A6585" s="172"/>
      <c r="B6585" s="172"/>
      <c r="C6585" s="172"/>
      <c r="D6585" s="171"/>
      <c r="E6585" s="171"/>
    </row>
    <row r="6586" spans="1:5" x14ac:dyDescent="0.25">
      <c r="A6586" s="172"/>
      <c r="B6586" s="172"/>
      <c r="C6586" s="172"/>
      <c r="D6586" s="171"/>
      <c r="E6586" s="171"/>
    </row>
    <row r="6587" spans="1:5" x14ac:dyDescent="0.25">
      <c r="A6587" s="172"/>
      <c r="B6587" s="172"/>
      <c r="C6587" s="172"/>
      <c r="D6587" s="171"/>
      <c r="E6587" s="171"/>
    </row>
    <row r="6588" spans="1:5" x14ac:dyDescent="0.25">
      <c r="A6588" s="172"/>
      <c r="B6588" s="172"/>
      <c r="C6588" s="172"/>
      <c r="D6588" s="171"/>
      <c r="E6588" s="171"/>
    </row>
    <row r="6589" spans="1:5" x14ac:dyDescent="0.25">
      <c r="A6589" s="172"/>
      <c r="B6589" s="172"/>
      <c r="C6589" s="172"/>
      <c r="D6589" s="171"/>
      <c r="E6589" s="171"/>
    </row>
    <row r="6590" spans="1:5" x14ac:dyDescent="0.25">
      <c r="A6590" s="172"/>
      <c r="B6590" s="172"/>
      <c r="C6590" s="172"/>
      <c r="D6590" s="171"/>
      <c r="E6590" s="171"/>
    </row>
    <row r="6591" spans="1:5" x14ac:dyDescent="0.25">
      <c r="A6591" s="172"/>
      <c r="B6591" s="172"/>
      <c r="C6591" s="172"/>
      <c r="D6591" s="171"/>
      <c r="E6591" s="171"/>
    </row>
    <row r="6592" spans="1:5" x14ac:dyDescent="0.25">
      <c r="A6592" s="172"/>
      <c r="B6592" s="172"/>
      <c r="C6592" s="172"/>
      <c r="D6592" s="171"/>
      <c r="E6592" s="171"/>
    </row>
    <row r="6593" spans="1:5" x14ac:dyDescent="0.25">
      <c r="A6593" s="172"/>
      <c r="B6593" s="172"/>
      <c r="C6593" s="172"/>
      <c r="D6593" s="171"/>
      <c r="E6593" s="171"/>
    </row>
    <row r="6594" spans="1:5" x14ac:dyDescent="0.25">
      <c r="A6594" s="172"/>
      <c r="B6594" s="172"/>
      <c r="C6594" s="172"/>
      <c r="D6594" s="171"/>
      <c r="E6594" s="171"/>
    </row>
    <row r="6595" spans="1:5" x14ac:dyDescent="0.25">
      <c r="A6595" s="172"/>
      <c r="B6595" s="172"/>
      <c r="C6595" s="172"/>
      <c r="D6595" s="171"/>
      <c r="E6595" s="171"/>
    </row>
    <row r="6596" spans="1:5" x14ac:dyDescent="0.25">
      <c r="A6596" s="172"/>
      <c r="B6596" s="172"/>
      <c r="C6596" s="172"/>
      <c r="D6596" s="171"/>
      <c r="E6596" s="171"/>
    </row>
    <row r="6597" spans="1:5" x14ac:dyDescent="0.25">
      <c r="A6597" s="172"/>
      <c r="B6597" s="172"/>
      <c r="C6597" s="172"/>
      <c r="D6597" s="171"/>
      <c r="E6597" s="171"/>
    </row>
    <row r="6598" spans="1:5" x14ac:dyDescent="0.25">
      <c r="A6598" s="172"/>
      <c r="B6598" s="172"/>
      <c r="C6598" s="172"/>
      <c r="D6598" s="171"/>
      <c r="E6598" s="171"/>
    </row>
    <row r="6599" spans="1:5" x14ac:dyDescent="0.25">
      <c r="A6599" s="172"/>
      <c r="B6599" s="172"/>
      <c r="C6599" s="172"/>
      <c r="D6599" s="171"/>
      <c r="E6599" s="171"/>
    </row>
    <row r="6600" spans="1:5" x14ac:dyDescent="0.25">
      <c r="A6600" s="172"/>
      <c r="B6600" s="172"/>
      <c r="C6600" s="172"/>
      <c r="D6600" s="171"/>
      <c r="E6600" s="171"/>
    </row>
    <row r="6601" spans="1:5" x14ac:dyDescent="0.25">
      <c r="A6601" s="172"/>
      <c r="B6601" s="172"/>
      <c r="C6601" s="172"/>
      <c r="D6601" s="171"/>
      <c r="E6601" s="171"/>
    </row>
    <row r="6602" spans="1:5" x14ac:dyDescent="0.25">
      <c r="A6602" s="172"/>
      <c r="B6602" s="172"/>
      <c r="C6602" s="172"/>
      <c r="D6602" s="171"/>
      <c r="E6602" s="171"/>
    </row>
    <row r="6603" spans="1:5" x14ac:dyDescent="0.25">
      <c r="A6603" s="172"/>
      <c r="B6603" s="172"/>
      <c r="C6603" s="172"/>
      <c r="D6603" s="171"/>
      <c r="E6603" s="171"/>
    </row>
    <row r="6604" spans="1:5" x14ac:dyDescent="0.25">
      <c r="A6604" s="172"/>
      <c r="B6604" s="172"/>
      <c r="C6604" s="172"/>
      <c r="D6604" s="171"/>
      <c r="E6604" s="171"/>
    </row>
    <row r="6605" spans="1:5" x14ac:dyDescent="0.25">
      <c r="A6605" s="172"/>
      <c r="B6605" s="172"/>
      <c r="C6605" s="172"/>
      <c r="D6605" s="171"/>
      <c r="E6605" s="171"/>
    </row>
    <row r="6606" spans="1:5" x14ac:dyDescent="0.25">
      <c r="A6606" s="172"/>
      <c r="B6606" s="172"/>
      <c r="C6606" s="172"/>
      <c r="D6606" s="171"/>
      <c r="E6606" s="171"/>
    </row>
    <row r="6607" spans="1:5" x14ac:dyDescent="0.25">
      <c r="A6607" s="172"/>
      <c r="B6607" s="172"/>
      <c r="C6607" s="172"/>
      <c r="D6607" s="171"/>
      <c r="E6607" s="171"/>
    </row>
    <row r="6608" spans="1:5" x14ac:dyDescent="0.25">
      <c r="A6608" s="172"/>
      <c r="B6608" s="172"/>
      <c r="C6608" s="172"/>
      <c r="D6608" s="171"/>
      <c r="E6608" s="171"/>
    </row>
    <row r="6609" spans="1:5" x14ac:dyDescent="0.25">
      <c r="A6609" s="172"/>
      <c r="B6609" s="172"/>
      <c r="C6609" s="172"/>
      <c r="D6609" s="171"/>
      <c r="E6609" s="171"/>
    </row>
    <row r="6610" spans="1:5" x14ac:dyDescent="0.25">
      <c r="A6610" s="172"/>
      <c r="B6610" s="172"/>
      <c r="C6610" s="172"/>
      <c r="D6610" s="171"/>
      <c r="E6610" s="171"/>
    </row>
    <row r="6611" spans="1:5" x14ac:dyDescent="0.25">
      <c r="A6611" s="172"/>
      <c r="B6611" s="172"/>
      <c r="C6611" s="172"/>
      <c r="D6611" s="171"/>
      <c r="E6611" s="171"/>
    </row>
    <row r="6612" spans="1:5" x14ac:dyDescent="0.25">
      <c r="A6612" s="172"/>
      <c r="B6612" s="172"/>
      <c r="C6612" s="172"/>
      <c r="D6612" s="171"/>
      <c r="E6612" s="171"/>
    </row>
    <row r="6613" spans="1:5" x14ac:dyDescent="0.25">
      <c r="A6613" s="172"/>
      <c r="B6613" s="172"/>
      <c r="C6613" s="172"/>
      <c r="D6613" s="171"/>
      <c r="E6613" s="171"/>
    </row>
    <row r="6614" spans="1:5" x14ac:dyDescent="0.25">
      <c r="A6614" s="172"/>
      <c r="B6614" s="172"/>
      <c r="C6614" s="172"/>
      <c r="D6614" s="171"/>
      <c r="E6614" s="171"/>
    </row>
    <row r="6615" spans="1:5" x14ac:dyDescent="0.25">
      <c r="A6615" s="172"/>
      <c r="B6615" s="172"/>
      <c r="C6615" s="172"/>
      <c r="D6615" s="171"/>
      <c r="E6615" s="171"/>
    </row>
    <row r="6616" spans="1:5" x14ac:dyDescent="0.25">
      <c r="A6616" s="172"/>
      <c r="B6616" s="172"/>
      <c r="C6616" s="172"/>
      <c r="D6616" s="171"/>
      <c r="E6616" s="171"/>
    </row>
    <row r="6617" spans="1:5" x14ac:dyDescent="0.25">
      <c r="A6617" s="172"/>
      <c r="B6617" s="172"/>
      <c r="C6617" s="172"/>
      <c r="D6617" s="171"/>
      <c r="E6617" s="171"/>
    </row>
    <row r="6618" spans="1:5" x14ac:dyDescent="0.25">
      <c r="A6618" s="172"/>
      <c r="B6618" s="172"/>
      <c r="C6618" s="172"/>
      <c r="D6618" s="171"/>
      <c r="E6618" s="171"/>
    </row>
    <row r="6619" spans="1:5" x14ac:dyDescent="0.25">
      <c r="A6619" s="172"/>
      <c r="B6619" s="172"/>
      <c r="C6619" s="172"/>
      <c r="D6619" s="171"/>
      <c r="E6619" s="171"/>
    </row>
    <row r="6620" spans="1:5" x14ac:dyDescent="0.25">
      <c r="A6620" s="172"/>
      <c r="B6620" s="172"/>
      <c r="C6620" s="172"/>
      <c r="D6620" s="171"/>
      <c r="E6620" s="171"/>
    </row>
    <row r="6621" spans="1:5" x14ac:dyDescent="0.25">
      <c r="A6621" s="172"/>
      <c r="B6621" s="172"/>
      <c r="C6621" s="172"/>
      <c r="D6621" s="171"/>
      <c r="E6621" s="171"/>
    </row>
    <row r="6622" spans="1:5" x14ac:dyDescent="0.25">
      <c r="A6622" s="172"/>
      <c r="B6622" s="172"/>
      <c r="C6622" s="172"/>
      <c r="D6622" s="171"/>
      <c r="E6622" s="171"/>
    </row>
    <row r="6623" spans="1:5" x14ac:dyDescent="0.25">
      <c r="A6623" s="172"/>
      <c r="B6623" s="172"/>
      <c r="C6623" s="172"/>
      <c r="D6623" s="171"/>
      <c r="E6623" s="171"/>
    </row>
    <row r="6624" spans="1:5" x14ac:dyDescent="0.25">
      <c r="A6624" s="172"/>
      <c r="B6624" s="172"/>
      <c r="C6624" s="172"/>
      <c r="D6624" s="171"/>
      <c r="E6624" s="171"/>
    </row>
    <row r="6625" spans="1:5" x14ac:dyDescent="0.25">
      <c r="A6625" s="172"/>
      <c r="B6625" s="172"/>
      <c r="C6625" s="172"/>
      <c r="D6625" s="171"/>
      <c r="E6625" s="171"/>
    </row>
    <row r="6626" spans="1:5" x14ac:dyDescent="0.25">
      <c r="A6626" s="172"/>
      <c r="B6626" s="172"/>
      <c r="C6626" s="172"/>
      <c r="D6626" s="171"/>
      <c r="E6626" s="171"/>
    </row>
    <row r="6627" spans="1:5" x14ac:dyDescent="0.25">
      <c r="A6627" s="172"/>
      <c r="B6627" s="172"/>
      <c r="C6627" s="172"/>
      <c r="D6627" s="171"/>
      <c r="E6627" s="171"/>
    </row>
    <row r="6628" spans="1:5" x14ac:dyDescent="0.25">
      <c r="A6628" s="172"/>
      <c r="B6628" s="172"/>
      <c r="C6628" s="172"/>
      <c r="D6628" s="171"/>
      <c r="E6628" s="171"/>
    </row>
    <row r="6629" spans="1:5" x14ac:dyDescent="0.25">
      <c r="A6629" s="172"/>
      <c r="B6629" s="172"/>
      <c r="C6629" s="172"/>
      <c r="D6629" s="171"/>
      <c r="E6629" s="171"/>
    </row>
    <row r="6630" spans="1:5" x14ac:dyDescent="0.25">
      <c r="A6630" s="172"/>
      <c r="B6630" s="172"/>
      <c r="C6630" s="172"/>
      <c r="D6630" s="171"/>
      <c r="E6630" s="171"/>
    </row>
    <row r="6631" spans="1:5" x14ac:dyDescent="0.25">
      <c r="A6631" s="172"/>
      <c r="B6631" s="172"/>
      <c r="C6631" s="172"/>
      <c r="D6631" s="171"/>
      <c r="E6631" s="171"/>
    </row>
    <row r="6632" spans="1:5" x14ac:dyDescent="0.25">
      <c r="A6632" s="172"/>
      <c r="B6632" s="172"/>
      <c r="C6632" s="172"/>
      <c r="D6632" s="171"/>
      <c r="E6632" s="171"/>
    </row>
    <row r="6633" spans="1:5" x14ac:dyDescent="0.25">
      <c r="A6633" s="172"/>
      <c r="B6633" s="172"/>
      <c r="C6633" s="172"/>
      <c r="D6633" s="171"/>
      <c r="E6633" s="171"/>
    </row>
    <row r="6634" spans="1:5" x14ac:dyDescent="0.25">
      <c r="A6634" s="172"/>
      <c r="B6634" s="172"/>
      <c r="C6634" s="172"/>
      <c r="D6634" s="171"/>
      <c r="E6634" s="171"/>
    </row>
    <row r="6635" spans="1:5" x14ac:dyDescent="0.25">
      <c r="A6635" s="172"/>
      <c r="B6635" s="172"/>
      <c r="C6635" s="172"/>
      <c r="D6635" s="171"/>
      <c r="E6635" s="171"/>
    </row>
    <row r="6636" spans="1:5" x14ac:dyDescent="0.25">
      <c r="A6636" s="172"/>
      <c r="B6636" s="172"/>
      <c r="C6636" s="172"/>
      <c r="D6636" s="171"/>
      <c r="E6636" s="171"/>
    </row>
    <row r="6637" spans="1:5" x14ac:dyDescent="0.25">
      <c r="A6637" s="172"/>
      <c r="B6637" s="172"/>
      <c r="C6637" s="172"/>
      <c r="D6637" s="171"/>
      <c r="E6637" s="171"/>
    </row>
    <row r="6638" spans="1:5" x14ac:dyDescent="0.25">
      <c r="A6638" s="172"/>
      <c r="B6638" s="172"/>
      <c r="C6638" s="172"/>
      <c r="D6638" s="171"/>
      <c r="E6638" s="171"/>
    </row>
    <row r="6639" spans="1:5" x14ac:dyDescent="0.25">
      <c r="A6639" s="172"/>
      <c r="B6639" s="172"/>
      <c r="C6639" s="172"/>
      <c r="D6639" s="171"/>
      <c r="E6639" s="171"/>
    </row>
    <row r="6640" spans="1:5" x14ac:dyDescent="0.25">
      <c r="A6640" s="172"/>
      <c r="B6640" s="172"/>
      <c r="C6640" s="172"/>
      <c r="D6640" s="171"/>
      <c r="E6640" s="171"/>
    </row>
    <row r="6641" spans="1:5" x14ac:dyDescent="0.25">
      <c r="A6641" s="172"/>
      <c r="B6641" s="172"/>
      <c r="C6641" s="172"/>
      <c r="D6641" s="171"/>
      <c r="E6641" s="171"/>
    </row>
    <row r="6642" spans="1:5" x14ac:dyDescent="0.25">
      <c r="A6642" s="172"/>
      <c r="B6642" s="172"/>
      <c r="C6642" s="172"/>
      <c r="D6642" s="171"/>
      <c r="E6642" s="171"/>
    </row>
    <row r="6643" spans="1:5" x14ac:dyDescent="0.25">
      <c r="A6643" s="172"/>
      <c r="B6643" s="172"/>
      <c r="C6643" s="172"/>
      <c r="D6643" s="171"/>
      <c r="E6643" s="171"/>
    </row>
    <row r="6644" spans="1:5" x14ac:dyDescent="0.25">
      <c r="A6644" s="172"/>
      <c r="B6644" s="172"/>
      <c r="C6644" s="172"/>
      <c r="D6644" s="171"/>
      <c r="E6644" s="171"/>
    </row>
    <row r="6645" spans="1:5" x14ac:dyDescent="0.25">
      <c r="A6645" s="172"/>
      <c r="B6645" s="172"/>
      <c r="C6645" s="172"/>
      <c r="D6645" s="171"/>
      <c r="E6645" s="171"/>
    </row>
    <row r="6646" spans="1:5" x14ac:dyDescent="0.25">
      <c r="A6646" s="172"/>
      <c r="B6646" s="172"/>
      <c r="C6646" s="172"/>
      <c r="D6646" s="171"/>
      <c r="E6646" s="171"/>
    </row>
    <row r="6647" spans="1:5" x14ac:dyDescent="0.25">
      <c r="A6647" s="172"/>
      <c r="B6647" s="172"/>
      <c r="C6647" s="172"/>
      <c r="D6647" s="171"/>
      <c r="E6647" s="171"/>
    </row>
    <row r="6648" spans="1:5" x14ac:dyDescent="0.25">
      <c r="A6648" s="172"/>
      <c r="B6648" s="172"/>
      <c r="C6648" s="172"/>
      <c r="D6648" s="171"/>
      <c r="E6648" s="171"/>
    </row>
    <row r="6649" spans="1:5" x14ac:dyDescent="0.25">
      <c r="A6649" s="172"/>
      <c r="B6649" s="172"/>
      <c r="C6649" s="172"/>
      <c r="D6649" s="171"/>
      <c r="E6649" s="171"/>
    </row>
    <row r="6650" spans="1:5" x14ac:dyDescent="0.25">
      <c r="A6650" s="172"/>
      <c r="B6650" s="172"/>
      <c r="C6650" s="172"/>
      <c r="D6650" s="171"/>
      <c r="E6650" s="171"/>
    </row>
    <row r="6651" spans="1:5" x14ac:dyDescent="0.25">
      <c r="A6651" s="172"/>
      <c r="B6651" s="172"/>
      <c r="C6651" s="172"/>
      <c r="D6651" s="171"/>
      <c r="E6651" s="171"/>
    </row>
    <row r="6652" spans="1:5" x14ac:dyDescent="0.25">
      <c r="A6652" s="172"/>
      <c r="B6652" s="172"/>
      <c r="C6652" s="172"/>
      <c r="D6652" s="171"/>
      <c r="E6652" s="171"/>
    </row>
    <row r="6653" spans="1:5" x14ac:dyDescent="0.25">
      <c r="A6653" s="172"/>
      <c r="B6653" s="172"/>
      <c r="C6653" s="172"/>
      <c r="D6653" s="171"/>
      <c r="E6653" s="171"/>
    </row>
    <row r="6654" spans="1:5" x14ac:dyDescent="0.25">
      <c r="A6654" s="172"/>
      <c r="B6654" s="172"/>
      <c r="C6654" s="172"/>
      <c r="D6654" s="171"/>
      <c r="E6654" s="171"/>
    </row>
    <row r="6655" spans="1:5" x14ac:dyDescent="0.25">
      <c r="A6655" s="172"/>
      <c r="B6655" s="172"/>
      <c r="C6655" s="172"/>
      <c r="D6655" s="171"/>
      <c r="E6655" s="171"/>
    </row>
    <row r="6656" spans="1:5" x14ac:dyDescent="0.25">
      <c r="A6656" s="172"/>
      <c r="B6656" s="172"/>
      <c r="C6656" s="172"/>
      <c r="D6656" s="171"/>
      <c r="E6656" s="171"/>
    </row>
    <row r="6657" spans="1:5" x14ac:dyDescent="0.25">
      <c r="A6657" s="172"/>
      <c r="B6657" s="172"/>
      <c r="C6657" s="172"/>
      <c r="D6657" s="171"/>
      <c r="E6657" s="171"/>
    </row>
    <row r="6658" spans="1:5" x14ac:dyDescent="0.25">
      <c r="A6658" s="172"/>
      <c r="B6658" s="172"/>
      <c r="C6658" s="172"/>
      <c r="D6658" s="171"/>
      <c r="E6658" s="171"/>
    </row>
    <row r="6659" spans="1:5" x14ac:dyDescent="0.25">
      <c r="A6659" s="172"/>
      <c r="B6659" s="172"/>
      <c r="C6659" s="172"/>
      <c r="D6659" s="171"/>
      <c r="E6659" s="171"/>
    </row>
    <row r="6660" spans="1:5" x14ac:dyDescent="0.25">
      <c r="A6660" s="172"/>
      <c r="B6660" s="172"/>
      <c r="C6660" s="172"/>
      <c r="D6660" s="171"/>
      <c r="E6660" s="171"/>
    </row>
    <row r="6661" spans="1:5" x14ac:dyDescent="0.25">
      <c r="A6661" s="172"/>
      <c r="B6661" s="172"/>
      <c r="C6661" s="172"/>
      <c r="D6661" s="171"/>
      <c r="E6661" s="171"/>
    </row>
    <row r="6662" spans="1:5" x14ac:dyDescent="0.25">
      <c r="A6662" s="172"/>
      <c r="B6662" s="172"/>
      <c r="C6662" s="172"/>
      <c r="D6662" s="171"/>
      <c r="E6662" s="171"/>
    </row>
    <row r="6663" spans="1:5" x14ac:dyDescent="0.25">
      <c r="A6663" s="172"/>
      <c r="B6663" s="172"/>
      <c r="C6663" s="172"/>
      <c r="D6663" s="171"/>
      <c r="E6663" s="171"/>
    </row>
    <row r="6664" spans="1:5" x14ac:dyDescent="0.25">
      <c r="A6664" s="172"/>
      <c r="B6664" s="172"/>
      <c r="C6664" s="172"/>
      <c r="D6664" s="171"/>
      <c r="E6664" s="171"/>
    </row>
    <row r="6665" spans="1:5" x14ac:dyDescent="0.25">
      <c r="A6665" s="172"/>
      <c r="B6665" s="172"/>
      <c r="C6665" s="172"/>
      <c r="D6665" s="171"/>
      <c r="E6665" s="171"/>
    </row>
    <row r="6666" spans="1:5" x14ac:dyDescent="0.25">
      <c r="A6666" s="172"/>
      <c r="B6666" s="172"/>
      <c r="C6666" s="172"/>
      <c r="D6666" s="171"/>
      <c r="E6666" s="171"/>
    </row>
    <row r="6667" spans="1:5" x14ac:dyDescent="0.25">
      <c r="A6667" s="172"/>
      <c r="B6667" s="172"/>
      <c r="C6667" s="172"/>
      <c r="D6667" s="171"/>
      <c r="E6667" s="171"/>
    </row>
    <row r="6668" spans="1:5" x14ac:dyDescent="0.25">
      <c r="A6668" s="172"/>
      <c r="B6668" s="172"/>
      <c r="C6668" s="172"/>
      <c r="D6668" s="171"/>
      <c r="E6668" s="171"/>
    </row>
    <row r="6669" spans="1:5" x14ac:dyDescent="0.25">
      <c r="A6669" s="172"/>
      <c r="B6669" s="172"/>
      <c r="C6669" s="172"/>
      <c r="D6669" s="171"/>
      <c r="E6669" s="171"/>
    </row>
    <row r="6670" spans="1:5" x14ac:dyDescent="0.25">
      <c r="A6670" s="172"/>
      <c r="B6670" s="172"/>
      <c r="C6670" s="172"/>
      <c r="D6670" s="171"/>
      <c r="E6670" s="171"/>
    </row>
    <row r="6671" spans="1:5" x14ac:dyDescent="0.25">
      <c r="A6671" s="172"/>
      <c r="B6671" s="172"/>
      <c r="C6671" s="172"/>
      <c r="D6671" s="171"/>
      <c r="E6671" s="171"/>
    </row>
    <row r="6672" spans="1:5" x14ac:dyDescent="0.25">
      <c r="A6672" s="172"/>
      <c r="B6672" s="172"/>
      <c r="C6672" s="172"/>
      <c r="D6672" s="171"/>
      <c r="E6672" s="171"/>
    </row>
    <row r="6673" spans="1:5" x14ac:dyDescent="0.25">
      <c r="A6673" s="172"/>
      <c r="B6673" s="172"/>
      <c r="C6673" s="172"/>
      <c r="D6673" s="171"/>
      <c r="E6673" s="171"/>
    </row>
    <row r="6674" spans="1:5" x14ac:dyDescent="0.25">
      <c r="A6674" s="172"/>
      <c r="B6674" s="172"/>
      <c r="C6674" s="172"/>
      <c r="D6674" s="171"/>
      <c r="E6674" s="171"/>
    </row>
    <row r="6675" spans="1:5" x14ac:dyDescent="0.25">
      <c r="A6675" s="172"/>
      <c r="B6675" s="172"/>
      <c r="C6675" s="172"/>
      <c r="D6675" s="171"/>
      <c r="E6675" s="171"/>
    </row>
    <row r="6676" spans="1:5" x14ac:dyDescent="0.25">
      <c r="A6676" s="172"/>
      <c r="B6676" s="172"/>
      <c r="C6676" s="172"/>
      <c r="D6676" s="171"/>
      <c r="E6676" s="171"/>
    </row>
    <row r="6677" spans="1:5" x14ac:dyDescent="0.25">
      <c r="A6677" s="172"/>
      <c r="B6677" s="172"/>
      <c r="C6677" s="172"/>
      <c r="D6677" s="171"/>
      <c r="E6677" s="171"/>
    </row>
    <row r="6678" spans="1:5" x14ac:dyDescent="0.25">
      <c r="A6678" s="172"/>
      <c r="B6678" s="172"/>
      <c r="C6678" s="172"/>
      <c r="D6678" s="171"/>
      <c r="E6678" s="171"/>
    </row>
    <row r="6679" spans="1:5" x14ac:dyDescent="0.25">
      <c r="A6679" s="172"/>
      <c r="B6679" s="172"/>
      <c r="C6679" s="172"/>
      <c r="D6679" s="171"/>
      <c r="E6679" s="171"/>
    </row>
    <row r="6680" spans="1:5" x14ac:dyDescent="0.25">
      <c r="A6680" s="172"/>
      <c r="B6680" s="172"/>
      <c r="C6680" s="172"/>
      <c r="D6680" s="171"/>
      <c r="E6680" s="171"/>
    </row>
    <row r="6681" spans="1:5" x14ac:dyDescent="0.25">
      <c r="A6681" s="172"/>
      <c r="B6681" s="172"/>
      <c r="C6681" s="172"/>
      <c r="D6681" s="171"/>
      <c r="E6681" s="171"/>
    </row>
    <row r="6682" spans="1:5" x14ac:dyDescent="0.25">
      <c r="A6682" s="172"/>
      <c r="B6682" s="172"/>
      <c r="C6682" s="172"/>
      <c r="D6682" s="171"/>
      <c r="E6682" s="171"/>
    </row>
    <row r="6683" spans="1:5" x14ac:dyDescent="0.25">
      <c r="A6683" s="172"/>
      <c r="B6683" s="172"/>
      <c r="C6683" s="172"/>
      <c r="D6683" s="171"/>
      <c r="E6683" s="171"/>
    </row>
    <row r="6684" spans="1:5" x14ac:dyDescent="0.25">
      <c r="A6684" s="172"/>
      <c r="B6684" s="172"/>
      <c r="C6684" s="172"/>
      <c r="D6684" s="171"/>
      <c r="E6684" s="171"/>
    </row>
    <row r="6685" spans="1:5" x14ac:dyDescent="0.25">
      <c r="A6685" s="172"/>
      <c r="B6685" s="172"/>
      <c r="C6685" s="172"/>
      <c r="D6685" s="171"/>
      <c r="E6685" s="171"/>
    </row>
    <row r="6686" spans="1:5" x14ac:dyDescent="0.25">
      <c r="A6686" s="172"/>
      <c r="B6686" s="172"/>
      <c r="C6686" s="172"/>
      <c r="D6686" s="171"/>
      <c r="E6686" s="171"/>
    </row>
    <row r="6687" spans="1:5" x14ac:dyDescent="0.25">
      <c r="A6687" s="172"/>
      <c r="B6687" s="172"/>
      <c r="C6687" s="172"/>
      <c r="D6687" s="171"/>
      <c r="E6687" s="171"/>
    </row>
    <row r="6688" spans="1:5" x14ac:dyDescent="0.25">
      <c r="A6688" s="172"/>
      <c r="B6688" s="172"/>
      <c r="C6688" s="172"/>
      <c r="D6688" s="171"/>
      <c r="E6688" s="171"/>
    </row>
    <row r="6689" spans="1:5" x14ac:dyDescent="0.25">
      <c r="A6689" s="172"/>
      <c r="B6689" s="172"/>
      <c r="C6689" s="172"/>
      <c r="D6689" s="171"/>
      <c r="E6689" s="171"/>
    </row>
    <row r="6690" spans="1:5" x14ac:dyDescent="0.25">
      <c r="A6690" s="172"/>
      <c r="B6690" s="172"/>
      <c r="C6690" s="172"/>
      <c r="D6690" s="171"/>
      <c r="E6690" s="171"/>
    </row>
    <row r="6691" spans="1:5" x14ac:dyDescent="0.25">
      <c r="A6691" s="172"/>
      <c r="B6691" s="172"/>
      <c r="C6691" s="172"/>
      <c r="D6691" s="171"/>
      <c r="E6691" s="171"/>
    </row>
    <row r="6692" spans="1:5" x14ac:dyDescent="0.25">
      <c r="A6692" s="172"/>
      <c r="B6692" s="172"/>
      <c r="C6692" s="172"/>
      <c r="D6692" s="171"/>
      <c r="E6692" s="171"/>
    </row>
    <row r="6693" spans="1:5" x14ac:dyDescent="0.25">
      <c r="A6693" s="172"/>
      <c r="B6693" s="172"/>
      <c r="C6693" s="172"/>
      <c r="D6693" s="171"/>
      <c r="E6693" s="171"/>
    </row>
    <row r="6694" spans="1:5" x14ac:dyDescent="0.25">
      <c r="A6694" s="172"/>
      <c r="B6694" s="172"/>
      <c r="C6694" s="172"/>
      <c r="D6694" s="171"/>
      <c r="E6694" s="171"/>
    </row>
    <row r="6695" spans="1:5" x14ac:dyDescent="0.25">
      <c r="A6695" s="172"/>
      <c r="B6695" s="172"/>
      <c r="C6695" s="172"/>
      <c r="D6695" s="171"/>
      <c r="E6695" s="171"/>
    </row>
    <row r="6696" spans="1:5" x14ac:dyDescent="0.25">
      <c r="A6696" s="172"/>
      <c r="B6696" s="172"/>
      <c r="C6696" s="172"/>
      <c r="D6696" s="171"/>
      <c r="E6696" s="171"/>
    </row>
    <row r="6697" spans="1:5" x14ac:dyDescent="0.25">
      <c r="A6697" s="172"/>
      <c r="B6697" s="172"/>
      <c r="C6697" s="172"/>
      <c r="D6697" s="171"/>
      <c r="E6697" s="171"/>
    </row>
    <row r="6698" spans="1:5" x14ac:dyDescent="0.25">
      <c r="A6698" s="172"/>
      <c r="B6698" s="172"/>
      <c r="C6698" s="172"/>
      <c r="D6698" s="171"/>
      <c r="E6698" s="171"/>
    </row>
    <row r="6699" spans="1:5" x14ac:dyDescent="0.25">
      <c r="A6699" s="172"/>
      <c r="B6699" s="172"/>
      <c r="C6699" s="172"/>
      <c r="D6699" s="171"/>
      <c r="E6699" s="171"/>
    </row>
    <row r="6700" spans="1:5" x14ac:dyDescent="0.25">
      <c r="A6700" s="172"/>
      <c r="B6700" s="172"/>
      <c r="C6700" s="172"/>
      <c r="D6700" s="171"/>
      <c r="E6700" s="171"/>
    </row>
    <row r="6701" spans="1:5" x14ac:dyDescent="0.25">
      <c r="A6701" s="172"/>
      <c r="B6701" s="172"/>
      <c r="C6701" s="172"/>
      <c r="D6701" s="171"/>
      <c r="E6701" s="171"/>
    </row>
    <row r="6702" spans="1:5" x14ac:dyDescent="0.25">
      <c r="A6702" s="172"/>
      <c r="B6702" s="172"/>
      <c r="C6702" s="172"/>
      <c r="D6702" s="171"/>
      <c r="E6702" s="171"/>
    </row>
    <row r="6703" spans="1:5" x14ac:dyDescent="0.25">
      <c r="A6703" s="172"/>
      <c r="B6703" s="172"/>
      <c r="C6703" s="172"/>
      <c r="D6703" s="171"/>
      <c r="E6703" s="171"/>
    </row>
    <row r="6704" spans="1:5" x14ac:dyDescent="0.25">
      <c r="A6704" s="172"/>
      <c r="B6704" s="172"/>
      <c r="C6704" s="172"/>
      <c r="D6704" s="171"/>
      <c r="E6704" s="171"/>
    </row>
    <row r="6705" spans="1:5" x14ac:dyDescent="0.25">
      <c r="A6705" s="172"/>
      <c r="B6705" s="172"/>
      <c r="C6705" s="172"/>
      <c r="D6705" s="171"/>
      <c r="E6705" s="171"/>
    </row>
    <row r="6706" spans="1:5" x14ac:dyDescent="0.25">
      <c r="A6706" s="172"/>
      <c r="B6706" s="172"/>
      <c r="C6706" s="172"/>
      <c r="D6706" s="171"/>
      <c r="E6706" s="171"/>
    </row>
    <row r="6707" spans="1:5" x14ac:dyDescent="0.25">
      <c r="A6707" s="172"/>
      <c r="B6707" s="172"/>
      <c r="C6707" s="172"/>
      <c r="D6707" s="171"/>
      <c r="E6707" s="171"/>
    </row>
    <row r="6708" spans="1:5" x14ac:dyDescent="0.25">
      <c r="A6708" s="172"/>
      <c r="B6708" s="172"/>
      <c r="C6708" s="172"/>
      <c r="D6708" s="171"/>
      <c r="E6708" s="171"/>
    </row>
    <row r="6709" spans="1:5" x14ac:dyDescent="0.25">
      <c r="A6709" s="172"/>
      <c r="B6709" s="172"/>
      <c r="C6709" s="172"/>
      <c r="D6709" s="171"/>
      <c r="E6709" s="171"/>
    </row>
    <row r="6710" spans="1:5" x14ac:dyDescent="0.25">
      <c r="A6710" s="172"/>
      <c r="B6710" s="172"/>
      <c r="C6710" s="172"/>
      <c r="D6710" s="171"/>
      <c r="E6710" s="171"/>
    </row>
    <row r="6711" spans="1:5" x14ac:dyDescent="0.25">
      <c r="A6711" s="172"/>
      <c r="B6711" s="172"/>
      <c r="C6711" s="172"/>
      <c r="D6711" s="171"/>
      <c r="E6711" s="171"/>
    </row>
    <row r="6712" spans="1:5" x14ac:dyDescent="0.25">
      <c r="A6712" s="172"/>
      <c r="B6712" s="172"/>
      <c r="C6712" s="172"/>
      <c r="D6712" s="171"/>
      <c r="E6712" s="171"/>
    </row>
    <row r="6713" spans="1:5" x14ac:dyDescent="0.25">
      <c r="A6713" s="172"/>
      <c r="B6713" s="172"/>
      <c r="C6713" s="172"/>
      <c r="D6713" s="171"/>
      <c r="E6713" s="171"/>
    </row>
    <row r="6714" spans="1:5" x14ac:dyDescent="0.25">
      <c r="A6714" s="172"/>
      <c r="B6714" s="172"/>
      <c r="C6714" s="172"/>
      <c r="D6714" s="171"/>
      <c r="E6714" s="171"/>
    </row>
    <row r="6715" spans="1:5" x14ac:dyDescent="0.25">
      <c r="A6715" s="172"/>
      <c r="B6715" s="172"/>
      <c r="C6715" s="172"/>
      <c r="D6715" s="171"/>
      <c r="E6715" s="171"/>
    </row>
    <row r="6716" spans="1:5" x14ac:dyDescent="0.25">
      <c r="A6716" s="172"/>
      <c r="B6716" s="172"/>
      <c r="C6716" s="172"/>
      <c r="D6716" s="171"/>
      <c r="E6716" s="171"/>
    </row>
    <row r="6717" spans="1:5" x14ac:dyDescent="0.25">
      <c r="A6717" s="172"/>
      <c r="B6717" s="172"/>
      <c r="C6717" s="172"/>
      <c r="D6717" s="171"/>
      <c r="E6717" s="171"/>
    </row>
    <row r="6718" spans="1:5" x14ac:dyDescent="0.25">
      <c r="A6718" s="172"/>
      <c r="B6718" s="172"/>
      <c r="C6718" s="172"/>
      <c r="D6718" s="171"/>
      <c r="E6718" s="171"/>
    </row>
    <row r="6719" spans="1:5" x14ac:dyDescent="0.25">
      <c r="A6719" s="172"/>
      <c r="B6719" s="172"/>
      <c r="C6719" s="172"/>
      <c r="D6719" s="171"/>
      <c r="E6719" s="171"/>
    </row>
    <row r="6720" spans="1:5" x14ac:dyDescent="0.25">
      <c r="A6720" s="172"/>
      <c r="B6720" s="172"/>
      <c r="C6720" s="172"/>
      <c r="D6720" s="171"/>
      <c r="E6720" s="171"/>
    </row>
    <row r="6721" spans="1:5" x14ac:dyDescent="0.25">
      <c r="A6721" s="172"/>
      <c r="B6721" s="172"/>
      <c r="C6721" s="172"/>
      <c r="D6721" s="171"/>
      <c r="E6721" s="171"/>
    </row>
    <row r="6722" spans="1:5" x14ac:dyDescent="0.25">
      <c r="A6722" s="172"/>
      <c r="B6722" s="172"/>
      <c r="C6722" s="172"/>
      <c r="D6722" s="171"/>
      <c r="E6722" s="171"/>
    </row>
    <row r="6723" spans="1:5" x14ac:dyDescent="0.25">
      <c r="A6723" s="172"/>
      <c r="B6723" s="172"/>
      <c r="C6723" s="172"/>
      <c r="D6723" s="171"/>
      <c r="E6723" s="171"/>
    </row>
    <row r="6724" spans="1:5" x14ac:dyDescent="0.25">
      <c r="A6724" s="172"/>
      <c r="B6724" s="172"/>
      <c r="C6724" s="172"/>
      <c r="D6724" s="171"/>
      <c r="E6724" s="171"/>
    </row>
    <row r="6725" spans="1:5" x14ac:dyDescent="0.25">
      <c r="A6725" s="172"/>
      <c r="B6725" s="172"/>
      <c r="C6725" s="172"/>
      <c r="D6725" s="171"/>
      <c r="E6725" s="171"/>
    </row>
    <row r="6726" spans="1:5" x14ac:dyDescent="0.25">
      <c r="A6726" s="172"/>
      <c r="B6726" s="172"/>
      <c r="C6726" s="172"/>
      <c r="D6726" s="171"/>
      <c r="E6726" s="171"/>
    </row>
    <row r="6727" spans="1:5" x14ac:dyDescent="0.25">
      <c r="A6727" s="172"/>
      <c r="B6727" s="172"/>
      <c r="C6727" s="172"/>
      <c r="D6727" s="171"/>
      <c r="E6727" s="171"/>
    </row>
    <row r="6728" spans="1:5" x14ac:dyDescent="0.25">
      <c r="A6728" s="172"/>
      <c r="B6728" s="172"/>
      <c r="C6728" s="172"/>
      <c r="D6728" s="171"/>
      <c r="E6728" s="171"/>
    </row>
    <row r="6729" spans="1:5" x14ac:dyDescent="0.25">
      <c r="A6729" s="172"/>
      <c r="B6729" s="172"/>
      <c r="C6729" s="172"/>
      <c r="D6729" s="171"/>
      <c r="E6729" s="171"/>
    </row>
    <row r="6730" spans="1:5" x14ac:dyDescent="0.25">
      <c r="A6730" s="172"/>
      <c r="B6730" s="172"/>
      <c r="C6730" s="172"/>
      <c r="D6730" s="171"/>
      <c r="E6730" s="171"/>
    </row>
    <row r="6731" spans="1:5" x14ac:dyDescent="0.25">
      <c r="A6731" s="172"/>
      <c r="B6731" s="172"/>
      <c r="C6731" s="172"/>
      <c r="D6731" s="171"/>
      <c r="E6731" s="171"/>
    </row>
    <row r="6732" spans="1:5" x14ac:dyDescent="0.25">
      <c r="A6732" s="172"/>
      <c r="B6732" s="172"/>
      <c r="C6732" s="172"/>
      <c r="D6732" s="171"/>
      <c r="E6732" s="171"/>
    </row>
    <row r="6733" spans="1:5" x14ac:dyDescent="0.25">
      <c r="A6733" s="172"/>
      <c r="B6733" s="172"/>
      <c r="C6733" s="172"/>
      <c r="D6733" s="171"/>
      <c r="E6733" s="171"/>
    </row>
    <row r="6734" spans="1:5" x14ac:dyDescent="0.25">
      <c r="A6734" s="172"/>
      <c r="B6734" s="172"/>
      <c r="C6734" s="172"/>
      <c r="D6734" s="171"/>
      <c r="E6734" s="171"/>
    </row>
    <row r="6735" spans="1:5" x14ac:dyDescent="0.25">
      <c r="A6735" s="172"/>
      <c r="B6735" s="172"/>
      <c r="C6735" s="172"/>
      <c r="D6735" s="171"/>
      <c r="E6735" s="171"/>
    </row>
    <row r="6736" spans="1:5" x14ac:dyDescent="0.25">
      <c r="A6736" s="172"/>
      <c r="B6736" s="172"/>
      <c r="C6736" s="172"/>
      <c r="D6736" s="171"/>
      <c r="E6736" s="171"/>
    </row>
    <row r="6737" spans="1:5" x14ac:dyDescent="0.25">
      <c r="A6737" s="172"/>
      <c r="B6737" s="172"/>
      <c r="C6737" s="172"/>
      <c r="D6737" s="171"/>
      <c r="E6737" s="171"/>
    </row>
    <row r="6738" spans="1:5" x14ac:dyDescent="0.25">
      <c r="A6738" s="172"/>
      <c r="B6738" s="172"/>
      <c r="C6738" s="172"/>
      <c r="D6738" s="171"/>
      <c r="E6738" s="171"/>
    </row>
    <row r="6739" spans="1:5" x14ac:dyDescent="0.25">
      <c r="A6739" s="172"/>
      <c r="B6739" s="172"/>
      <c r="C6739" s="172"/>
      <c r="D6739" s="171"/>
      <c r="E6739" s="171"/>
    </row>
    <row r="6740" spans="1:5" x14ac:dyDescent="0.25">
      <c r="A6740" s="172"/>
      <c r="B6740" s="172"/>
      <c r="C6740" s="172"/>
      <c r="D6740" s="171"/>
      <c r="E6740" s="171"/>
    </row>
    <row r="6741" spans="1:5" x14ac:dyDescent="0.25">
      <c r="A6741" s="172"/>
      <c r="B6741" s="172"/>
      <c r="C6741" s="172"/>
      <c r="D6741" s="171"/>
      <c r="E6741" s="171"/>
    </row>
    <row r="6742" spans="1:5" x14ac:dyDescent="0.25">
      <c r="A6742" s="172"/>
      <c r="B6742" s="172"/>
      <c r="C6742" s="172"/>
      <c r="D6742" s="171"/>
      <c r="E6742" s="171"/>
    </row>
    <row r="6743" spans="1:5" x14ac:dyDescent="0.25">
      <c r="A6743" s="172"/>
      <c r="B6743" s="172"/>
      <c r="C6743" s="172"/>
      <c r="D6743" s="171"/>
      <c r="E6743" s="171"/>
    </row>
    <row r="6744" spans="1:5" x14ac:dyDescent="0.25">
      <c r="A6744" s="172"/>
      <c r="B6744" s="172"/>
      <c r="C6744" s="172"/>
      <c r="D6744" s="171"/>
      <c r="E6744" s="171"/>
    </row>
    <row r="6745" spans="1:5" x14ac:dyDescent="0.25">
      <c r="A6745" s="172"/>
      <c r="B6745" s="172"/>
      <c r="C6745" s="172"/>
      <c r="D6745" s="171"/>
      <c r="E6745" s="171"/>
    </row>
    <row r="6746" spans="1:5" x14ac:dyDescent="0.25">
      <c r="A6746" s="172"/>
      <c r="B6746" s="172"/>
      <c r="C6746" s="172"/>
      <c r="D6746" s="171"/>
      <c r="E6746" s="171"/>
    </row>
    <row r="6747" spans="1:5" x14ac:dyDescent="0.25">
      <c r="A6747" s="172"/>
      <c r="B6747" s="172"/>
      <c r="C6747" s="172"/>
      <c r="D6747" s="171"/>
      <c r="E6747" s="171"/>
    </row>
    <row r="6748" spans="1:5" x14ac:dyDescent="0.25">
      <c r="A6748" s="172"/>
      <c r="B6748" s="172"/>
      <c r="C6748" s="172"/>
      <c r="D6748" s="171"/>
      <c r="E6748" s="171"/>
    </row>
    <row r="6749" spans="1:5" x14ac:dyDescent="0.25">
      <c r="A6749" s="172"/>
      <c r="B6749" s="172"/>
      <c r="C6749" s="172"/>
      <c r="D6749" s="171"/>
      <c r="E6749" s="171"/>
    </row>
    <row r="6750" spans="1:5" x14ac:dyDescent="0.25">
      <c r="A6750" s="172"/>
      <c r="B6750" s="172"/>
      <c r="C6750" s="172"/>
      <c r="D6750" s="171"/>
      <c r="E6750" s="171"/>
    </row>
    <row r="6751" spans="1:5" x14ac:dyDescent="0.25">
      <c r="A6751" s="172"/>
      <c r="B6751" s="172"/>
      <c r="C6751" s="172"/>
      <c r="D6751" s="171"/>
      <c r="E6751" s="171"/>
    </row>
    <row r="6752" spans="1:5" x14ac:dyDescent="0.25">
      <c r="A6752" s="172"/>
      <c r="B6752" s="172"/>
      <c r="C6752" s="172"/>
      <c r="D6752" s="171"/>
      <c r="E6752" s="171"/>
    </row>
    <row r="6753" spans="1:5" x14ac:dyDescent="0.25">
      <c r="A6753" s="172"/>
      <c r="B6753" s="172"/>
      <c r="C6753" s="172"/>
      <c r="D6753" s="171"/>
      <c r="E6753" s="171"/>
    </row>
    <row r="6754" spans="1:5" x14ac:dyDescent="0.25">
      <c r="A6754" s="172"/>
      <c r="B6754" s="172"/>
      <c r="C6754" s="172"/>
      <c r="D6754" s="171"/>
      <c r="E6754" s="171"/>
    </row>
    <row r="6755" spans="1:5" x14ac:dyDescent="0.25">
      <c r="A6755" s="172"/>
      <c r="B6755" s="172"/>
      <c r="C6755" s="172"/>
      <c r="D6755" s="171"/>
      <c r="E6755" s="171"/>
    </row>
    <row r="6756" spans="1:5" x14ac:dyDescent="0.25">
      <c r="A6756" s="172"/>
      <c r="B6756" s="172"/>
      <c r="C6756" s="172"/>
      <c r="D6756" s="171"/>
      <c r="E6756" s="171"/>
    </row>
    <row r="6757" spans="1:5" x14ac:dyDescent="0.25">
      <c r="A6757" s="172"/>
      <c r="B6757" s="172"/>
      <c r="C6757" s="172"/>
      <c r="D6757" s="171"/>
      <c r="E6757" s="171"/>
    </row>
    <row r="6758" spans="1:5" x14ac:dyDescent="0.25">
      <c r="A6758" s="172"/>
      <c r="B6758" s="172"/>
      <c r="C6758" s="172"/>
      <c r="D6758" s="171"/>
      <c r="E6758" s="171"/>
    </row>
    <row r="6759" spans="1:5" x14ac:dyDescent="0.25">
      <c r="A6759" s="172"/>
      <c r="B6759" s="172"/>
      <c r="C6759" s="172"/>
      <c r="D6759" s="171"/>
      <c r="E6759" s="171"/>
    </row>
    <row r="6760" spans="1:5" x14ac:dyDescent="0.25">
      <c r="A6760" s="172"/>
      <c r="B6760" s="172"/>
      <c r="C6760" s="172"/>
      <c r="D6760" s="171"/>
      <c r="E6760" s="171"/>
    </row>
    <row r="6761" spans="1:5" x14ac:dyDescent="0.25">
      <c r="A6761" s="172"/>
      <c r="B6761" s="172"/>
      <c r="C6761" s="172"/>
      <c r="D6761" s="171"/>
      <c r="E6761" s="171"/>
    </row>
    <row r="6762" spans="1:5" x14ac:dyDescent="0.25">
      <c r="A6762" s="172"/>
      <c r="B6762" s="172"/>
      <c r="C6762" s="172"/>
      <c r="D6762" s="171"/>
      <c r="E6762" s="171"/>
    </row>
    <row r="6763" spans="1:5" x14ac:dyDescent="0.25">
      <c r="A6763" s="172"/>
      <c r="B6763" s="172"/>
      <c r="C6763" s="172"/>
      <c r="D6763" s="171"/>
      <c r="E6763" s="171"/>
    </row>
    <row r="6764" spans="1:5" x14ac:dyDescent="0.25">
      <c r="A6764" s="172"/>
      <c r="B6764" s="172"/>
      <c r="C6764" s="172"/>
      <c r="D6764" s="171"/>
      <c r="E6764" s="171"/>
    </row>
    <row r="6765" spans="1:5" x14ac:dyDescent="0.25">
      <c r="A6765" s="172"/>
      <c r="B6765" s="172"/>
      <c r="C6765" s="172"/>
      <c r="D6765" s="171"/>
      <c r="E6765" s="171"/>
    </row>
    <row r="6766" spans="1:5" x14ac:dyDescent="0.25">
      <c r="A6766" s="172"/>
      <c r="B6766" s="172"/>
      <c r="C6766" s="172"/>
      <c r="D6766" s="171"/>
      <c r="E6766" s="171"/>
    </row>
    <row r="6767" spans="1:5" x14ac:dyDescent="0.25">
      <c r="A6767" s="172"/>
      <c r="B6767" s="172"/>
      <c r="C6767" s="172"/>
      <c r="D6767" s="171"/>
      <c r="E6767" s="171"/>
    </row>
    <row r="6768" spans="1:5" x14ac:dyDescent="0.25">
      <c r="A6768" s="172"/>
      <c r="B6768" s="172"/>
      <c r="C6768" s="172"/>
      <c r="D6768" s="171"/>
      <c r="E6768" s="171"/>
    </row>
    <row r="6769" spans="1:5" x14ac:dyDescent="0.25">
      <c r="A6769" s="172"/>
      <c r="B6769" s="172"/>
      <c r="C6769" s="172"/>
      <c r="D6769" s="171"/>
      <c r="E6769" s="171"/>
    </row>
    <row r="6770" spans="1:5" x14ac:dyDescent="0.25">
      <c r="A6770" s="172"/>
      <c r="B6770" s="172"/>
      <c r="C6770" s="172"/>
      <c r="D6770" s="171"/>
      <c r="E6770" s="171"/>
    </row>
    <row r="6771" spans="1:5" x14ac:dyDescent="0.25">
      <c r="A6771" s="172"/>
      <c r="B6771" s="172"/>
      <c r="C6771" s="172"/>
      <c r="D6771" s="171"/>
      <c r="E6771" s="171"/>
    </row>
    <row r="6772" spans="1:5" x14ac:dyDescent="0.25">
      <c r="A6772" s="172"/>
      <c r="B6772" s="172"/>
      <c r="C6772" s="172"/>
      <c r="D6772" s="171"/>
      <c r="E6772" s="171"/>
    </row>
    <row r="6773" spans="1:5" x14ac:dyDescent="0.25">
      <c r="A6773" s="172"/>
      <c r="B6773" s="172"/>
      <c r="C6773" s="172"/>
      <c r="D6773" s="171"/>
      <c r="E6773" s="171"/>
    </row>
    <row r="6774" spans="1:5" x14ac:dyDescent="0.25">
      <c r="A6774" s="172"/>
      <c r="B6774" s="172"/>
      <c r="C6774" s="172"/>
      <c r="D6774" s="171"/>
      <c r="E6774" s="171"/>
    </row>
    <row r="6775" spans="1:5" x14ac:dyDescent="0.25">
      <c r="A6775" s="172"/>
      <c r="B6775" s="172"/>
      <c r="C6775" s="172"/>
      <c r="D6775" s="171"/>
      <c r="E6775" s="171"/>
    </row>
    <row r="6776" spans="1:5" x14ac:dyDescent="0.25">
      <c r="A6776" s="172"/>
      <c r="B6776" s="172"/>
      <c r="C6776" s="172"/>
      <c r="D6776" s="171"/>
      <c r="E6776" s="171"/>
    </row>
    <row r="6777" spans="1:5" x14ac:dyDescent="0.25">
      <c r="A6777" s="172"/>
      <c r="B6777" s="172"/>
      <c r="C6777" s="172"/>
      <c r="D6777" s="171"/>
      <c r="E6777" s="171"/>
    </row>
    <row r="6778" spans="1:5" x14ac:dyDescent="0.25">
      <c r="A6778" s="172"/>
      <c r="B6778" s="172"/>
      <c r="C6778" s="172"/>
      <c r="D6778" s="171"/>
      <c r="E6778" s="171"/>
    </row>
    <row r="6779" spans="1:5" x14ac:dyDescent="0.25">
      <c r="A6779" s="172"/>
      <c r="B6779" s="172"/>
      <c r="C6779" s="172"/>
      <c r="D6779" s="171"/>
      <c r="E6779" s="171"/>
    </row>
    <row r="6780" spans="1:5" x14ac:dyDescent="0.25">
      <c r="A6780" s="172"/>
      <c r="B6780" s="172"/>
      <c r="C6780" s="172"/>
      <c r="D6780" s="171"/>
      <c r="E6780" s="171"/>
    </row>
    <row r="6781" spans="1:5" x14ac:dyDescent="0.25">
      <c r="A6781" s="172"/>
      <c r="B6781" s="172"/>
      <c r="C6781" s="172"/>
      <c r="D6781" s="171"/>
      <c r="E6781" s="171"/>
    </row>
    <row r="6782" spans="1:5" x14ac:dyDescent="0.25">
      <c r="A6782" s="172"/>
      <c r="B6782" s="172"/>
      <c r="C6782" s="172"/>
      <c r="D6782" s="171"/>
      <c r="E6782" s="171"/>
    </row>
    <row r="6783" spans="1:5" x14ac:dyDescent="0.25">
      <c r="A6783" s="172"/>
      <c r="B6783" s="172"/>
      <c r="C6783" s="172"/>
      <c r="D6783" s="171"/>
      <c r="E6783" s="171"/>
    </row>
    <row r="6784" spans="1:5" x14ac:dyDescent="0.25">
      <c r="A6784" s="172"/>
      <c r="B6784" s="172"/>
      <c r="C6784" s="172"/>
      <c r="D6784" s="171"/>
      <c r="E6784" s="171"/>
    </row>
    <row r="6785" spans="1:5" x14ac:dyDescent="0.25">
      <c r="A6785" s="172"/>
      <c r="B6785" s="172"/>
      <c r="C6785" s="172"/>
      <c r="D6785" s="171"/>
      <c r="E6785" s="171"/>
    </row>
    <row r="6786" spans="1:5" x14ac:dyDescent="0.25">
      <c r="A6786" s="172"/>
      <c r="B6786" s="172"/>
      <c r="C6786" s="172"/>
      <c r="D6786" s="171"/>
      <c r="E6786" s="171"/>
    </row>
    <row r="6787" spans="1:5" x14ac:dyDescent="0.25">
      <c r="A6787" s="172"/>
      <c r="B6787" s="172"/>
      <c r="C6787" s="172"/>
      <c r="D6787" s="171"/>
      <c r="E6787" s="171"/>
    </row>
    <row r="6788" spans="1:5" x14ac:dyDescent="0.25">
      <c r="A6788" s="172"/>
      <c r="B6788" s="172"/>
      <c r="C6788" s="172"/>
      <c r="D6788" s="171"/>
      <c r="E6788" s="171"/>
    </row>
    <row r="6789" spans="1:5" x14ac:dyDescent="0.25">
      <c r="A6789" s="172"/>
      <c r="B6789" s="172"/>
      <c r="C6789" s="172"/>
      <c r="D6789" s="171"/>
      <c r="E6789" s="171"/>
    </row>
    <row r="6790" spans="1:5" x14ac:dyDescent="0.25">
      <c r="A6790" s="172"/>
      <c r="B6790" s="172"/>
      <c r="C6790" s="172"/>
      <c r="D6790" s="171"/>
      <c r="E6790" s="171"/>
    </row>
    <row r="6791" spans="1:5" x14ac:dyDescent="0.25">
      <c r="A6791" s="172"/>
      <c r="B6791" s="172"/>
      <c r="C6791" s="172"/>
      <c r="D6791" s="171"/>
      <c r="E6791" s="171"/>
    </row>
    <row r="6792" spans="1:5" x14ac:dyDescent="0.25">
      <c r="A6792" s="172"/>
      <c r="B6792" s="172"/>
      <c r="C6792" s="172"/>
      <c r="D6792" s="171"/>
      <c r="E6792" s="171"/>
    </row>
    <row r="6793" spans="1:5" x14ac:dyDescent="0.25">
      <c r="A6793" s="172"/>
      <c r="B6793" s="172"/>
      <c r="C6793" s="172"/>
      <c r="D6793" s="171"/>
      <c r="E6793" s="171"/>
    </row>
    <row r="6794" spans="1:5" x14ac:dyDescent="0.25">
      <c r="A6794" s="172"/>
      <c r="B6794" s="172"/>
      <c r="C6794" s="172"/>
      <c r="D6794" s="171"/>
      <c r="E6794" s="171"/>
    </row>
    <row r="6795" spans="1:5" x14ac:dyDescent="0.25">
      <c r="A6795" s="172"/>
      <c r="B6795" s="172"/>
      <c r="C6795" s="172"/>
      <c r="D6795" s="171"/>
      <c r="E6795" s="171"/>
    </row>
    <row r="6796" spans="1:5" x14ac:dyDescent="0.25">
      <c r="A6796" s="172"/>
      <c r="B6796" s="172"/>
      <c r="C6796" s="172"/>
      <c r="D6796" s="171"/>
      <c r="E6796" s="171"/>
    </row>
    <row r="6797" spans="1:5" x14ac:dyDescent="0.25">
      <c r="A6797" s="172"/>
      <c r="B6797" s="172"/>
      <c r="C6797" s="172"/>
      <c r="D6797" s="171"/>
      <c r="E6797" s="171"/>
    </row>
    <row r="6798" spans="1:5" x14ac:dyDescent="0.25">
      <c r="A6798" s="172"/>
      <c r="B6798" s="172"/>
      <c r="C6798" s="172"/>
      <c r="D6798" s="171"/>
      <c r="E6798" s="171"/>
    </row>
    <row r="6799" spans="1:5" x14ac:dyDescent="0.25">
      <c r="A6799" s="172"/>
      <c r="B6799" s="172"/>
      <c r="C6799" s="172"/>
      <c r="D6799" s="171"/>
      <c r="E6799" s="171"/>
    </row>
    <row r="6800" spans="1:5" x14ac:dyDescent="0.25">
      <c r="A6800" s="172"/>
      <c r="B6800" s="172"/>
      <c r="C6800" s="172"/>
      <c r="D6800" s="171"/>
      <c r="E6800" s="171"/>
    </row>
    <row r="6801" spans="1:5" x14ac:dyDescent="0.25">
      <c r="A6801" s="172"/>
      <c r="B6801" s="172"/>
      <c r="C6801" s="172"/>
      <c r="D6801" s="171"/>
      <c r="E6801" s="171"/>
    </row>
    <row r="6802" spans="1:5" x14ac:dyDescent="0.25">
      <c r="A6802" s="172"/>
      <c r="B6802" s="172"/>
      <c r="C6802" s="172"/>
      <c r="D6802" s="171"/>
      <c r="E6802" s="171"/>
    </row>
    <row r="6803" spans="1:5" x14ac:dyDescent="0.25">
      <c r="A6803" s="172"/>
      <c r="B6803" s="172"/>
      <c r="C6803" s="172"/>
      <c r="D6803" s="171"/>
      <c r="E6803" s="171"/>
    </row>
    <row r="6804" spans="1:5" x14ac:dyDescent="0.25">
      <c r="A6804" s="172"/>
      <c r="B6804" s="172"/>
      <c r="C6804" s="172"/>
      <c r="D6804" s="171"/>
      <c r="E6804" s="171"/>
    </row>
    <row r="6805" spans="1:5" x14ac:dyDescent="0.25">
      <c r="A6805" s="172"/>
      <c r="B6805" s="172"/>
      <c r="C6805" s="172"/>
      <c r="D6805" s="171"/>
      <c r="E6805" s="171"/>
    </row>
    <row r="6806" spans="1:5" x14ac:dyDescent="0.25">
      <c r="A6806" s="172"/>
      <c r="B6806" s="172"/>
      <c r="C6806" s="172"/>
      <c r="D6806" s="171"/>
      <c r="E6806" s="171"/>
    </row>
    <row r="6807" spans="1:5" x14ac:dyDescent="0.25">
      <c r="A6807" s="172"/>
      <c r="B6807" s="172"/>
      <c r="C6807" s="172"/>
      <c r="D6807" s="171"/>
      <c r="E6807" s="171"/>
    </row>
    <row r="6808" spans="1:5" x14ac:dyDescent="0.25">
      <c r="A6808" s="172"/>
      <c r="B6808" s="172"/>
      <c r="C6808" s="172"/>
      <c r="D6808" s="171"/>
      <c r="E6808" s="171"/>
    </row>
    <row r="6809" spans="1:5" x14ac:dyDescent="0.25">
      <c r="A6809" s="172"/>
      <c r="B6809" s="172"/>
      <c r="C6809" s="172"/>
      <c r="D6809" s="171"/>
      <c r="E6809" s="171"/>
    </row>
    <row r="6810" spans="1:5" x14ac:dyDescent="0.25">
      <c r="A6810" s="172"/>
      <c r="B6810" s="172"/>
      <c r="C6810" s="172"/>
      <c r="D6810" s="171"/>
      <c r="E6810" s="171"/>
    </row>
    <row r="6811" spans="1:5" x14ac:dyDescent="0.25">
      <c r="A6811" s="172"/>
      <c r="B6811" s="172"/>
      <c r="C6811" s="172"/>
      <c r="D6811" s="171"/>
      <c r="E6811" s="171"/>
    </row>
    <row r="6812" spans="1:5" x14ac:dyDescent="0.25">
      <c r="A6812" s="172"/>
      <c r="B6812" s="172"/>
      <c r="C6812" s="172"/>
      <c r="D6812" s="171"/>
      <c r="E6812" s="171"/>
    </row>
    <row r="6813" spans="1:5" x14ac:dyDescent="0.25">
      <c r="A6813" s="172"/>
      <c r="B6813" s="172"/>
      <c r="C6813" s="172"/>
      <c r="D6813" s="171"/>
      <c r="E6813" s="171"/>
    </row>
    <row r="6814" spans="1:5" x14ac:dyDescent="0.25">
      <c r="A6814" s="172"/>
      <c r="B6814" s="172"/>
      <c r="C6814" s="172"/>
      <c r="D6814" s="171"/>
      <c r="E6814" s="171"/>
    </row>
    <row r="6815" spans="1:5" x14ac:dyDescent="0.25">
      <c r="A6815" s="172"/>
      <c r="B6815" s="172"/>
      <c r="C6815" s="172"/>
      <c r="D6815" s="171"/>
      <c r="E6815" s="171"/>
    </row>
    <row r="6816" spans="1:5" x14ac:dyDescent="0.25">
      <c r="A6816" s="172"/>
      <c r="B6816" s="172"/>
      <c r="C6816" s="172"/>
      <c r="D6816" s="171"/>
      <c r="E6816" s="171"/>
    </row>
    <row r="6817" spans="1:5" x14ac:dyDescent="0.25">
      <c r="A6817" s="172"/>
      <c r="B6817" s="172"/>
      <c r="C6817" s="172"/>
      <c r="D6817" s="171"/>
      <c r="E6817" s="171"/>
    </row>
    <row r="6818" spans="1:5" x14ac:dyDescent="0.25">
      <c r="A6818" s="172"/>
      <c r="B6818" s="172"/>
      <c r="C6818" s="172"/>
      <c r="D6818" s="171"/>
      <c r="E6818" s="171"/>
    </row>
    <row r="6819" spans="1:5" x14ac:dyDescent="0.25">
      <c r="A6819" s="172"/>
      <c r="B6819" s="172"/>
      <c r="C6819" s="172"/>
      <c r="D6819" s="171"/>
      <c r="E6819" s="171"/>
    </row>
    <row r="6820" spans="1:5" x14ac:dyDescent="0.25">
      <c r="A6820" s="172"/>
      <c r="B6820" s="172"/>
      <c r="C6820" s="172"/>
      <c r="D6820" s="171"/>
      <c r="E6820" s="171"/>
    </row>
    <row r="6821" spans="1:5" x14ac:dyDescent="0.25">
      <c r="A6821" s="172"/>
      <c r="B6821" s="172"/>
      <c r="C6821" s="172"/>
      <c r="D6821" s="171"/>
      <c r="E6821" s="171"/>
    </row>
    <row r="6822" spans="1:5" x14ac:dyDescent="0.25">
      <c r="A6822" s="172"/>
      <c r="B6822" s="172"/>
      <c r="C6822" s="172"/>
      <c r="D6822" s="171"/>
      <c r="E6822" s="171"/>
    </row>
    <row r="6823" spans="1:5" x14ac:dyDescent="0.25">
      <c r="A6823" s="172"/>
      <c r="B6823" s="172"/>
      <c r="C6823" s="172"/>
      <c r="D6823" s="171"/>
      <c r="E6823" s="171"/>
    </row>
    <row r="6824" spans="1:5" x14ac:dyDescent="0.25">
      <c r="A6824" s="172"/>
      <c r="B6824" s="172"/>
      <c r="C6824" s="172"/>
      <c r="D6824" s="171"/>
      <c r="E6824" s="171"/>
    </row>
    <row r="6825" spans="1:5" x14ac:dyDescent="0.25">
      <c r="A6825" s="172"/>
      <c r="B6825" s="172"/>
      <c r="C6825" s="172"/>
      <c r="D6825" s="171"/>
      <c r="E6825" s="171"/>
    </row>
    <row r="6826" spans="1:5" x14ac:dyDescent="0.25">
      <c r="A6826" s="172"/>
      <c r="B6826" s="172"/>
      <c r="C6826" s="172"/>
      <c r="D6826" s="171"/>
      <c r="E6826" s="171"/>
    </row>
    <row r="6827" spans="1:5" x14ac:dyDescent="0.25">
      <c r="A6827" s="172"/>
      <c r="B6827" s="172"/>
      <c r="C6827" s="172"/>
      <c r="D6827" s="171"/>
      <c r="E6827" s="171"/>
    </row>
    <row r="6828" spans="1:5" x14ac:dyDescent="0.25">
      <c r="A6828" s="172"/>
      <c r="B6828" s="172"/>
      <c r="C6828" s="172"/>
      <c r="D6828" s="171"/>
      <c r="E6828" s="171"/>
    </row>
    <row r="6829" spans="1:5" x14ac:dyDescent="0.25">
      <c r="A6829" s="172"/>
      <c r="B6829" s="172"/>
      <c r="C6829" s="172"/>
      <c r="D6829" s="171"/>
      <c r="E6829" s="171"/>
    </row>
    <row r="6830" spans="1:5" x14ac:dyDescent="0.25">
      <c r="A6830" s="172"/>
      <c r="B6830" s="172"/>
      <c r="C6830" s="172"/>
      <c r="D6830" s="171"/>
      <c r="E6830" s="171"/>
    </row>
    <row r="6831" spans="1:5" x14ac:dyDescent="0.25">
      <c r="A6831" s="172"/>
      <c r="B6831" s="172"/>
      <c r="C6831" s="172"/>
      <c r="D6831" s="171"/>
      <c r="E6831" s="171"/>
    </row>
    <row r="6832" spans="1:5" x14ac:dyDescent="0.25">
      <c r="A6832" s="172"/>
      <c r="B6832" s="172"/>
      <c r="C6832" s="172"/>
      <c r="D6832" s="171"/>
      <c r="E6832" s="171"/>
    </row>
    <row r="6833" spans="1:5" x14ac:dyDescent="0.25">
      <c r="A6833" s="172"/>
      <c r="B6833" s="172"/>
      <c r="C6833" s="172"/>
      <c r="D6833" s="171"/>
      <c r="E6833" s="171"/>
    </row>
    <row r="6834" spans="1:5" x14ac:dyDescent="0.25">
      <c r="A6834" s="172"/>
      <c r="B6834" s="172"/>
      <c r="C6834" s="172"/>
      <c r="D6834" s="171"/>
      <c r="E6834" s="171"/>
    </row>
    <row r="6835" spans="1:5" x14ac:dyDescent="0.25">
      <c r="A6835" s="172"/>
      <c r="B6835" s="172"/>
      <c r="C6835" s="172"/>
      <c r="D6835" s="171"/>
      <c r="E6835" s="171"/>
    </row>
    <row r="6836" spans="1:5" x14ac:dyDescent="0.25">
      <c r="A6836" s="172"/>
      <c r="B6836" s="172"/>
      <c r="C6836" s="172"/>
      <c r="D6836" s="171"/>
      <c r="E6836" s="171"/>
    </row>
    <row r="6837" spans="1:5" x14ac:dyDescent="0.25">
      <c r="A6837" s="172"/>
      <c r="B6837" s="172"/>
      <c r="C6837" s="172"/>
      <c r="D6837" s="171"/>
      <c r="E6837" s="171"/>
    </row>
    <row r="6838" spans="1:5" x14ac:dyDescent="0.25">
      <c r="A6838" s="172"/>
      <c r="B6838" s="172"/>
      <c r="C6838" s="172"/>
      <c r="D6838" s="171"/>
      <c r="E6838" s="171"/>
    </row>
    <row r="6839" spans="1:5" x14ac:dyDescent="0.25">
      <c r="A6839" s="172"/>
      <c r="B6839" s="172"/>
      <c r="C6839" s="172"/>
      <c r="D6839" s="171"/>
      <c r="E6839" s="171"/>
    </row>
    <row r="6840" spans="1:5" x14ac:dyDescent="0.25">
      <c r="A6840" s="172"/>
      <c r="B6840" s="172"/>
      <c r="C6840" s="172"/>
      <c r="D6840" s="171"/>
      <c r="E6840" s="171"/>
    </row>
    <row r="6841" spans="1:5" x14ac:dyDescent="0.25">
      <c r="A6841" s="172"/>
      <c r="B6841" s="172"/>
      <c r="C6841" s="172"/>
      <c r="D6841" s="171"/>
      <c r="E6841" s="171"/>
    </row>
    <row r="6842" spans="1:5" x14ac:dyDescent="0.25">
      <c r="A6842" s="172"/>
      <c r="B6842" s="172"/>
      <c r="C6842" s="172"/>
      <c r="D6842" s="171"/>
      <c r="E6842" s="171"/>
    </row>
    <row r="6843" spans="1:5" x14ac:dyDescent="0.25">
      <c r="A6843" s="172"/>
      <c r="B6843" s="172"/>
      <c r="C6843" s="172"/>
      <c r="D6843" s="171"/>
      <c r="E6843" s="171"/>
    </row>
    <row r="6844" spans="1:5" x14ac:dyDescent="0.25">
      <c r="A6844" s="172"/>
      <c r="B6844" s="172"/>
      <c r="C6844" s="172"/>
      <c r="D6844" s="171"/>
      <c r="E6844" s="171"/>
    </row>
    <row r="6845" spans="1:5" x14ac:dyDescent="0.25">
      <c r="A6845" s="172"/>
      <c r="B6845" s="172"/>
      <c r="C6845" s="172"/>
      <c r="D6845" s="171"/>
      <c r="E6845" s="171"/>
    </row>
    <row r="6846" spans="1:5" x14ac:dyDescent="0.25">
      <c r="A6846" s="172"/>
      <c r="B6846" s="172"/>
      <c r="C6846" s="172"/>
      <c r="D6846" s="171"/>
      <c r="E6846" s="171"/>
    </row>
    <row r="6847" spans="1:5" x14ac:dyDescent="0.25">
      <c r="A6847" s="172"/>
      <c r="B6847" s="172"/>
      <c r="C6847" s="172"/>
      <c r="D6847" s="171"/>
      <c r="E6847" s="171"/>
    </row>
    <row r="6848" spans="1:5" x14ac:dyDescent="0.25">
      <c r="A6848" s="172"/>
      <c r="B6848" s="172"/>
      <c r="C6848" s="172"/>
      <c r="D6848" s="171"/>
      <c r="E6848" s="171"/>
    </row>
    <row r="6849" spans="1:5" x14ac:dyDescent="0.25">
      <c r="A6849" s="172"/>
      <c r="B6849" s="172"/>
      <c r="C6849" s="172"/>
      <c r="D6849" s="171"/>
      <c r="E6849" s="171"/>
    </row>
    <row r="6850" spans="1:5" x14ac:dyDescent="0.25">
      <c r="A6850" s="172"/>
      <c r="B6850" s="172"/>
      <c r="C6850" s="172"/>
      <c r="D6850" s="171"/>
      <c r="E6850" s="171"/>
    </row>
    <row r="6851" spans="1:5" x14ac:dyDescent="0.25">
      <c r="A6851" s="172"/>
      <c r="B6851" s="172"/>
      <c r="C6851" s="172"/>
      <c r="D6851" s="171"/>
      <c r="E6851" s="171"/>
    </row>
    <row r="6852" spans="1:5" x14ac:dyDescent="0.25">
      <c r="A6852" s="172"/>
      <c r="B6852" s="172"/>
      <c r="C6852" s="172"/>
      <c r="D6852" s="171"/>
      <c r="E6852" s="171"/>
    </row>
    <row r="6853" spans="1:5" x14ac:dyDescent="0.25">
      <c r="A6853" s="172"/>
      <c r="B6853" s="172"/>
      <c r="C6853" s="172"/>
      <c r="D6853" s="171"/>
      <c r="E6853" s="171"/>
    </row>
    <row r="6854" spans="1:5" x14ac:dyDescent="0.25">
      <c r="A6854" s="172"/>
      <c r="B6854" s="172"/>
      <c r="C6854" s="172"/>
      <c r="D6854" s="171"/>
      <c r="E6854" s="171"/>
    </row>
    <row r="6855" spans="1:5" x14ac:dyDescent="0.25">
      <c r="A6855" s="172"/>
      <c r="B6855" s="172"/>
      <c r="C6855" s="172"/>
      <c r="D6855" s="171"/>
      <c r="E6855" s="171"/>
    </row>
    <row r="6856" spans="1:5" x14ac:dyDescent="0.25">
      <c r="A6856" s="172"/>
      <c r="B6856" s="172"/>
      <c r="C6856" s="172"/>
      <c r="D6856" s="171"/>
      <c r="E6856" s="171"/>
    </row>
    <row r="6857" spans="1:5" x14ac:dyDescent="0.25">
      <c r="A6857" s="172"/>
      <c r="B6857" s="172"/>
      <c r="C6857" s="172"/>
      <c r="D6857" s="171"/>
      <c r="E6857" s="171"/>
    </row>
    <row r="6858" spans="1:5" x14ac:dyDescent="0.25">
      <c r="A6858" s="172"/>
      <c r="B6858" s="172"/>
      <c r="C6858" s="172"/>
      <c r="D6858" s="171"/>
      <c r="E6858" s="171"/>
    </row>
    <row r="6859" spans="1:5" x14ac:dyDescent="0.25">
      <c r="A6859" s="172"/>
      <c r="B6859" s="172"/>
      <c r="C6859" s="172"/>
      <c r="D6859" s="171"/>
      <c r="E6859" s="171"/>
    </row>
    <row r="6860" spans="1:5" x14ac:dyDescent="0.25">
      <c r="A6860" s="172"/>
      <c r="B6860" s="172"/>
      <c r="C6860" s="172"/>
      <c r="D6860" s="171"/>
      <c r="E6860" s="171"/>
    </row>
    <row r="6861" spans="1:5" x14ac:dyDescent="0.25">
      <c r="A6861" s="172"/>
      <c r="B6861" s="172"/>
      <c r="C6861" s="172"/>
      <c r="D6861" s="171"/>
      <c r="E6861" s="171"/>
    </row>
    <row r="6862" spans="1:5" x14ac:dyDescent="0.25">
      <c r="A6862" s="172"/>
      <c r="B6862" s="172"/>
      <c r="C6862" s="172"/>
      <c r="D6862" s="171"/>
      <c r="E6862" s="171"/>
    </row>
    <row r="6863" spans="1:5" x14ac:dyDescent="0.25">
      <c r="A6863" s="172"/>
      <c r="B6863" s="172"/>
      <c r="C6863" s="172"/>
      <c r="D6863" s="171"/>
      <c r="E6863" s="171"/>
    </row>
    <row r="6864" spans="1:5" x14ac:dyDescent="0.25">
      <c r="A6864" s="172"/>
      <c r="B6864" s="172"/>
      <c r="C6864" s="172"/>
      <c r="D6864" s="171"/>
      <c r="E6864" s="171"/>
    </row>
    <row r="6865" spans="1:5" x14ac:dyDescent="0.25">
      <c r="A6865" s="172"/>
      <c r="B6865" s="172"/>
      <c r="C6865" s="172"/>
      <c r="D6865" s="171"/>
      <c r="E6865" s="171"/>
    </row>
    <row r="6866" spans="1:5" x14ac:dyDescent="0.25">
      <c r="A6866" s="172"/>
      <c r="B6866" s="172"/>
      <c r="C6866" s="172"/>
      <c r="D6866" s="171"/>
      <c r="E6866" s="171"/>
    </row>
    <row r="6867" spans="1:5" x14ac:dyDescent="0.25">
      <c r="A6867" s="172"/>
      <c r="B6867" s="172"/>
      <c r="C6867" s="172"/>
      <c r="D6867" s="171"/>
      <c r="E6867" s="171"/>
    </row>
    <row r="6868" spans="1:5" x14ac:dyDescent="0.25">
      <c r="A6868" s="172"/>
      <c r="B6868" s="172"/>
      <c r="C6868" s="172"/>
      <c r="D6868" s="171"/>
      <c r="E6868" s="171"/>
    </row>
    <row r="6869" spans="1:5" x14ac:dyDescent="0.25">
      <c r="A6869" s="172"/>
      <c r="B6869" s="172"/>
      <c r="C6869" s="172"/>
      <c r="D6869" s="171"/>
      <c r="E6869" s="171"/>
    </row>
    <row r="6870" spans="1:5" x14ac:dyDescent="0.25">
      <c r="A6870" s="172"/>
      <c r="B6870" s="172"/>
      <c r="C6870" s="172"/>
      <c r="D6870" s="171"/>
      <c r="E6870" s="171"/>
    </row>
    <row r="6871" spans="1:5" x14ac:dyDescent="0.25">
      <c r="A6871" s="172"/>
      <c r="B6871" s="172"/>
      <c r="C6871" s="172"/>
      <c r="D6871" s="171"/>
      <c r="E6871" s="171"/>
    </row>
    <row r="6872" spans="1:5" x14ac:dyDescent="0.25">
      <c r="A6872" s="172"/>
      <c r="B6872" s="172"/>
      <c r="C6872" s="172"/>
      <c r="D6872" s="171"/>
      <c r="E6872" s="171"/>
    </row>
    <row r="6873" spans="1:5" x14ac:dyDescent="0.25">
      <c r="A6873" s="172"/>
      <c r="B6873" s="172"/>
      <c r="C6873" s="172"/>
      <c r="D6873" s="171"/>
      <c r="E6873" s="171"/>
    </row>
    <row r="6874" spans="1:5" x14ac:dyDescent="0.25">
      <c r="A6874" s="172"/>
      <c r="B6874" s="172"/>
      <c r="C6874" s="172"/>
      <c r="D6874" s="171"/>
      <c r="E6874" s="171"/>
    </row>
    <row r="6875" spans="1:5" x14ac:dyDescent="0.25">
      <c r="A6875" s="172"/>
      <c r="B6875" s="172"/>
      <c r="C6875" s="172"/>
      <c r="D6875" s="171"/>
      <c r="E6875" s="171"/>
    </row>
    <row r="6876" spans="1:5" x14ac:dyDescent="0.25">
      <c r="A6876" s="172"/>
      <c r="B6876" s="172"/>
      <c r="C6876" s="172"/>
      <c r="D6876" s="171"/>
      <c r="E6876" s="171"/>
    </row>
    <row r="6877" spans="1:5" x14ac:dyDescent="0.25">
      <c r="A6877" s="172"/>
      <c r="B6877" s="172"/>
      <c r="C6877" s="172"/>
      <c r="D6877" s="171"/>
      <c r="E6877" s="171"/>
    </row>
    <row r="6878" spans="1:5" x14ac:dyDescent="0.25">
      <c r="A6878" s="172"/>
      <c r="B6878" s="172"/>
      <c r="C6878" s="172"/>
      <c r="D6878" s="171"/>
      <c r="E6878" s="171"/>
    </row>
    <row r="6879" spans="1:5" x14ac:dyDescent="0.25">
      <c r="A6879" s="172"/>
      <c r="B6879" s="172"/>
      <c r="C6879" s="172"/>
      <c r="D6879" s="171"/>
      <c r="E6879" s="171"/>
    </row>
    <row r="6880" spans="1:5" x14ac:dyDescent="0.25">
      <c r="A6880" s="172"/>
      <c r="B6880" s="172"/>
      <c r="C6880" s="172"/>
      <c r="D6880" s="171"/>
      <c r="E6880" s="171"/>
    </row>
    <row r="6881" spans="1:5" x14ac:dyDescent="0.25">
      <c r="A6881" s="172"/>
      <c r="B6881" s="172"/>
      <c r="C6881" s="172"/>
      <c r="D6881" s="171"/>
      <c r="E6881" s="171"/>
    </row>
    <row r="6882" spans="1:5" x14ac:dyDescent="0.25">
      <c r="A6882" s="172"/>
      <c r="B6882" s="172"/>
      <c r="C6882" s="172"/>
      <c r="D6882" s="171"/>
      <c r="E6882" s="171"/>
    </row>
    <row r="6883" spans="1:5" x14ac:dyDescent="0.25">
      <c r="A6883" s="172"/>
      <c r="B6883" s="172"/>
      <c r="C6883" s="172"/>
      <c r="D6883" s="171"/>
      <c r="E6883" s="171"/>
    </row>
    <row r="6884" spans="1:5" x14ac:dyDescent="0.25">
      <c r="A6884" s="172"/>
      <c r="B6884" s="172"/>
      <c r="C6884" s="172"/>
      <c r="D6884" s="171"/>
      <c r="E6884" s="171"/>
    </row>
    <row r="6885" spans="1:5" x14ac:dyDescent="0.25">
      <c r="A6885" s="172"/>
      <c r="B6885" s="172"/>
      <c r="C6885" s="172"/>
      <c r="D6885" s="171"/>
      <c r="E6885" s="171"/>
    </row>
    <row r="6886" spans="1:5" x14ac:dyDescent="0.25">
      <c r="A6886" s="172"/>
      <c r="B6886" s="172"/>
      <c r="C6886" s="172"/>
      <c r="D6886" s="171"/>
      <c r="E6886" s="171"/>
    </row>
    <row r="6887" spans="1:5" x14ac:dyDescent="0.25">
      <c r="A6887" s="172"/>
      <c r="B6887" s="172"/>
      <c r="C6887" s="172"/>
      <c r="D6887" s="171"/>
      <c r="E6887" s="171"/>
    </row>
    <row r="6888" spans="1:5" x14ac:dyDescent="0.25">
      <c r="A6888" s="172"/>
      <c r="B6888" s="172"/>
      <c r="C6888" s="172"/>
      <c r="D6888" s="171"/>
      <c r="E6888" s="171"/>
    </row>
    <row r="6889" spans="1:5" x14ac:dyDescent="0.25">
      <c r="A6889" s="172"/>
      <c r="B6889" s="172"/>
      <c r="C6889" s="172"/>
      <c r="D6889" s="171"/>
      <c r="E6889" s="171"/>
    </row>
    <row r="6890" spans="1:5" x14ac:dyDescent="0.25">
      <c r="A6890" s="172"/>
      <c r="B6890" s="172"/>
      <c r="C6890" s="172"/>
      <c r="D6890" s="171"/>
      <c r="E6890" s="171"/>
    </row>
    <row r="6891" spans="1:5" x14ac:dyDescent="0.25">
      <c r="A6891" s="172"/>
      <c r="B6891" s="172"/>
      <c r="C6891" s="172"/>
      <c r="D6891" s="171"/>
      <c r="E6891" s="171"/>
    </row>
    <row r="6892" spans="1:5" x14ac:dyDescent="0.25">
      <c r="A6892" s="172"/>
      <c r="B6892" s="172"/>
      <c r="C6892" s="172"/>
      <c r="D6892" s="171"/>
      <c r="E6892" s="171"/>
    </row>
    <row r="6893" spans="1:5" x14ac:dyDescent="0.25">
      <c r="A6893" s="172"/>
      <c r="B6893" s="172"/>
      <c r="C6893" s="172"/>
      <c r="D6893" s="171"/>
      <c r="E6893" s="171"/>
    </row>
    <row r="6894" spans="1:5" x14ac:dyDescent="0.25">
      <c r="A6894" s="172"/>
      <c r="B6894" s="172"/>
      <c r="C6894" s="172"/>
      <c r="D6894" s="171"/>
      <c r="E6894" s="171"/>
    </row>
    <row r="6895" spans="1:5" x14ac:dyDescent="0.25">
      <c r="A6895" s="172"/>
      <c r="B6895" s="172"/>
      <c r="C6895" s="172"/>
      <c r="D6895" s="171"/>
      <c r="E6895" s="171"/>
    </row>
    <row r="6896" spans="1:5" x14ac:dyDescent="0.25">
      <c r="A6896" s="172"/>
      <c r="B6896" s="172"/>
      <c r="C6896" s="172"/>
      <c r="D6896" s="171"/>
      <c r="E6896" s="171"/>
    </row>
    <row r="6897" spans="1:5" x14ac:dyDescent="0.25">
      <c r="A6897" s="172"/>
      <c r="B6897" s="172"/>
      <c r="C6897" s="172"/>
      <c r="D6897" s="171"/>
      <c r="E6897" s="171"/>
    </row>
    <row r="6898" spans="1:5" x14ac:dyDescent="0.25">
      <c r="A6898" s="172"/>
      <c r="B6898" s="172"/>
      <c r="C6898" s="172"/>
      <c r="D6898" s="171"/>
      <c r="E6898" s="171"/>
    </row>
    <row r="6899" spans="1:5" x14ac:dyDescent="0.25">
      <c r="A6899" s="172"/>
      <c r="B6899" s="172"/>
      <c r="C6899" s="172"/>
      <c r="D6899" s="171"/>
      <c r="E6899" s="171"/>
    </row>
    <row r="6900" spans="1:5" x14ac:dyDescent="0.25">
      <c r="A6900" s="172"/>
      <c r="B6900" s="172"/>
      <c r="C6900" s="172"/>
      <c r="D6900" s="171"/>
      <c r="E6900" s="171"/>
    </row>
    <row r="6901" spans="1:5" x14ac:dyDescent="0.25">
      <c r="A6901" s="172"/>
      <c r="B6901" s="172"/>
      <c r="C6901" s="172"/>
      <c r="D6901" s="171"/>
      <c r="E6901" s="171"/>
    </row>
    <row r="6902" spans="1:5" x14ac:dyDescent="0.25">
      <c r="A6902" s="172"/>
      <c r="B6902" s="172"/>
      <c r="C6902" s="172"/>
      <c r="D6902" s="171"/>
      <c r="E6902" s="171"/>
    </row>
    <row r="6903" spans="1:5" x14ac:dyDescent="0.25">
      <c r="A6903" s="172"/>
      <c r="B6903" s="172"/>
      <c r="C6903" s="172"/>
      <c r="D6903" s="171"/>
      <c r="E6903" s="171"/>
    </row>
    <row r="6904" spans="1:5" x14ac:dyDescent="0.25">
      <c r="A6904" s="172"/>
      <c r="B6904" s="172"/>
      <c r="C6904" s="172"/>
      <c r="D6904" s="171"/>
      <c r="E6904" s="171"/>
    </row>
    <row r="6905" spans="1:5" x14ac:dyDescent="0.25">
      <c r="A6905" s="172"/>
      <c r="B6905" s="172"/>
      <c r="C6905" s="172"/>
      <c r="D6905" s="171"/>
      <c r="E6905" s="171"/>
    </row>
    <row r="6906" spans="1:5" x14ac:dyDescent="0.25">
      <c r="A6906" s="172"/>
      <c r="B6906" s="172"/>
      <c r="C6906" s="172"/>
      <c r="D6906" s="171"/>
      <c r="E6906" s="171"/>
    </row>
    <row r="6907" spans="1:5" x14ac:dyDescent="0.25">
      <c r="A6907" s="172"/>
      <c r="B6907" s="172"/>
      <c r="C6907" s="172"/>
      <c r="D6907" s="171"/>
      <c r="E6907" s="171"/>
    </row>
    <row r="6908" spans="1:5" x14ac:dyDescent="0.25">
      <c r="A6908" s="172"/>
      <c r="B6908" s="172"/>
      <c r="C6908" s="172"/>
      <c r="D6908" s="171"/>
      <c r="E6908" s="171"/>
    </row>
    <row r="6909" spans="1:5" x14ac:dyDescent="0.25">
      <c r="A6909" s="172"/>
      <c r="B6909" s="172"/>
      <c r="C6909" s="172"/>
      <c r="D6909" s="171"/>
      <c r="E6909" s="171"/>
    </row>
    <row r="6910" spans="1:5" x14ac:dyDescent="0.25">
      <c r="A6910" s="172"/>
      <c r="B6910" s="172"/>
      <c r="C6910" s="172"/>
      <c r="D6910" s="171"/>
      <c r="E6910" s="171"/>
    </row>
    <row r="6911" spans="1:5" x14ac:dyDescent="0.25">
      <c r="A6911" s="172"/>
      <c r="B6911" s="172"/>
      <c r="C6911" s="172"/>
      <c r="D6911" s="171"/>
      <c r="E6911" s="171"/>
    </row>
    <row r="6912" spans="1:5" x14ac:dyDescent="0.25">
      <c r="A6912" s="172"/>
      <c r="B6912" s="172"/>
      <c r="C6912" s="172"/>
      <c r="D6912" s="171"/>
      <c r="E6912" s="171"/>
    </row>
    <row r="6913" spans="1:5" x14ac:dyDescent="0.25">
      <c r="A6913" s="172"/>
      <c r="B6913" s="172"/>
      <c r="C6913" s="172"/>
      <c r="D6913" s="171"/>
      <c r="E6913" s="171"/>
    </row>
    <row r="6914" spans="1:5" x14ac:dyDescent="0.25">
      <c r="A6914" s="172"/>
      <c r="B6914" s="172"/>
      <c r="C6914" s="172"/>
      <c r="D6914" s="171"/>
      <c r="E6914" s="171"/>
    </row>
    <row r="6915" spans="1:5" x14ac:dyDescent="0.25">
      <c r="A6915" s="172"/>
      <c r="B6915" s="172"/>
      <c r="C6915" s="172"/>
      <c r="D6915" s="171"/>
      <c r="E6915" s="171"/>
    </row>
    <row r="6916" spans="1:5" x14ac:dyDescent="0.25">
      <c r="A6916" s="172"/>
      <c r="B6916" s="172"/>
      <c r="C6916" s="172"/>
      <c r="D6916" s="171"/>
      <c r="E6916" s="171"/>
    </row>
    <row r="6917" spans="1:5" x14ac:dyDescent="0.25">
      <c r="A6917" s="172"/>
      <c r="B6917" s="172"/>
      <c r="C6917" s="172"/>
      <c r="D6917" s="171"/>
      <c r="E6917" s="171"/>
    </row>
    <row r="6918" spans="1:5" x14ac:dyDescent="0.25">
      <c r="A6918" s="172"/>
      <c r="B6918" s="172"/>
      <c r="C6918" s="172"/>
      <c r="D6918" s="171"/>
      <c r="E6918" s="171"/>
    </row>
    <row r="6919" spans="1:5" x14ac:dyDescent="0.25">
      <c r="A6919" s="172"/>
      <c r="B6919" s="172"/>
      <c r="C6919" s="172"/>
      <c r="D6919" s="171"/>
      <c r="E6919" s="171"/>
    </row>
    <row r="6920" spans="1:5" x14ac:dyDescent="0.25">
      <c r="A6920" s="172"/>
      <c r="B6920" s="172"/>
      <c r="C6920" s="172"/>
      <c r="D6920" s="171"/>
      <c r="E6920" s="171"/>
    </row>
    <row r="6921" spans="1:5" x14ac:dyDescent="0.25">
      <c r="A6921" s="172"/>
      <c r="B6921" s="172"/>
      <c r="C6921" s="172"/>
      <c r="D6921" s="171"/>
      <c r="E6921" s="171"/>
    </row>
    <row r="6922" spans="1:5" x14ac:dyDescent="0.25">
      <c r="A6922" s="172"/>
      <c r="B6922" s="172"/>
      <c r="C6922" s="172"/>
      <c r="D6922" s="171"/>
      <c r="E6922" s="171"/>
    </row>
    <row r="6923" spans="1:5" x14ac:dyDescent="0.25">
      <c r="A6923" s="172"/>
      <c r="B6923" s="172"/>
      <c r="C6923" s="172"/>
      <c r="D6923" s="171"/>
      <c r="E6923" s="171"/>
    </row>
    <row r="6924" spans="1:5" x14ac:dyDescent="0.25">
      <c r="A6924" s="172"/>
      <c r="B6924" s="172"/>
      <c r="C6924" s="172"/>
      <c r="D6924" s="171"/>
      <c r="E6924" s="171"/>
    </row>
    <row r="6925" spans="1:5" x14ac:dyDescent="0.25">
      <c r="A6925" s="172"/>
      <c r="B6925" s="172"/>
      <c r="C6925" s="172"/>
      <c r="D6925" s="171"/>
      <c r="E6925" s="171"/>
    </row>
    <row r="6926" spans="1:5" x14ac:dyDescent="0.25">
      <c r="A6926" s="172"/>
      <c r="B6926" s="172"/>
      <c r="C6926" s="172"/>
      <c r="D6926" s="171"/>
      <c r="E6926" s="171"/>
    </row>
    <row r="6927" spans="1:5" x14ac:dyDescent="0.25">
      <c r="A6927" s="172"/>
      <c r="B6927" s="172"/>
      <c r="C6927" s="172"/>
      <c r="D6927" s="171"/>
      <c r="E6927" s="171"/>
    </row>
    <row r="6928" spans="1:5" x14ac:dyDescent="0.25">
      <c r="A6928" s="172"/>
      <c r="B6928" s="172"/>
      <c r="C6928" s="172"/>
      <c r="D6928" s="171"/>
      <c r="E6928" s="171"/>
    </row>
    <row r="6929" spans="1:5" x14ac:dyDescent="0.25">
      <c r="A6929" s="172"/>
      <c r="B6929" s="172"/>
      <c r="C6929" s="172"/>
      <c r="D6929" s="171"/>
      <c r="E6929" s="171"/>
    </row>
    <row r="6930" spans="1:5" x14ac:dyDescent="0.25">
      <c r="A6930" s="172"/>
      <c r="B6930" s="172"/>
      <c r="C6930" s="172"/>
      <c r="D6930" s="171"/>
      <c r="E6930" s="171"/>
    </row>
    <row r="6931" spans="1:5" x14ac:dyDescent="0.25">
      <c r="A6931" s="172"/>
      <c r="B6931" s="172"/>
      <c r="C6931" s="172"/>
      <c r="D6931" s="171"/>
      <c r="E6931" s="171"/>
    </row>
    <row r="6932" spans="1:5" x14ac:dyDescent="0.25">
      <c r="A6932" s="172"/>
      <c r="B6932" s="172"/>
      <c r="C6932" s="172"/>
      <c r="D6932" s="171"/>
      <c r="E6932" s="171"/>
    </row>
    <row r="6933" spans="1:5" x14ac:dyDescent="0.25">
      <c r="A6933" s="172"/>
      <c r="B6933" s="172"/>
      <c r="C6933" s="172"/>
      <c r="D6933" s="171"/>
      <c r="E6933" s="171"/>
    </row>
    <row r="6934" spans="1:5" x14ac:dyDescent="0.25">
      <c r="A6934" s="172"/>
      <c r="B6934" s="172"/>
      <c r="C6934" s="172"/>
      <c r="D6934" s="171"/>
      <c r="E6934" s="171"/>
    </row>
    <row r="6935" spans="1:5" x14ac:dyDescent="0.25">
      <c r="A6935" s="172"/>
      <c r="B6935" s="172"/>
      <c r="C6935" s="172"/>
      <c r="D6935" s="171"/>
      <c r="E6935" s="171"/>
    </row>
    <row r="6936" spans="1:5" x14ac:dyDescent="0.25">
      <c r="A6936" s="172"/>
      <c r="B6936" s="172"/>
      <c r="C6936" s="172"/>
      <c r="D6936" s="171"/>
      <c r="E6936" s="171"/>
    </row>
    <row r="6937" spans="1:5" x14ac:dyDescent="0.25">
      <c r="A6937" s="172"/>
      <c r="B6937" s="172"/>
      <c r="C6937" s="172"/>
      <c r="D6937" s="171"/>
      <c r="E6937" s="171"/>
    </row>
    <row r="6938" spans="1:5" x14ac:dyDescent="0.25">
      <c r="A6938" s="172"/>
      <c r="B6938" s="172"/>
      <c r="C6938" s="172"/>
      <c r="D6938" s="171"/>
      <c r="E6938" s="171"/>
    </row>
    <row r="6939" spans="1:5" x14ac:dyDescent="0.25">
      <c r="A6939" s="172"/>
      <c r="B6939" s="172"/>
      <c r="C6939" s="172"/>
      <c r="D6939" s="171"/>
      <c r="E6939" s="171"/>
    </row>
    <row r="6940" spans="1:5" x14ac:dyDescent="0.25">
      <c r="A6940" s="172"/>
      <c r="B6940" s="172"/>
      <c r="C6940" s="172"/>
      <c r="D6940" s="171"/>
      <c r="E6940" s="171"/>
    </row>
    <row r="6941" spans="1:5" x14ac:dyDescent="0.25">
      <c r="A6941" s="172"/>
      <c r="B6941" s="172"/>
      <c r="C6941" s="172"/>
      <c r="D6941" s="171"/>
      <c r="E6941" s="171"/>
    </row>
    <row r="6942" spans="1:5" x14ac:dyDescent="0.25">
      <c r="A6942" s="172"/>
      <c r="B6942" s="172"/>
      <c r="C6942" s="172"/>
      <c r="D6942" s="171"/>
      <c r="E6942" s="171"/>
    </row>
    <row r="6943" spans="1:5" x14ac:dyDescent="0.25">
      <c r="A6943" s="172"/>
      <c r="B6943" s="172"/>
      <c r="C6943" s="172"/>
      <c r="D6943" s="171"/>
      <c r="E6943" s="171"/>
    </row>
    <row r="6944" spans="1:5" x14ac:dyDescent="0.25">
      <c r="A6944" s="172"/>
      <c r="B6944" s="172"/>
      <c r="C6944" s="172"/>
      <c r="D6944" s="171"/>
      <c r="E6944" s="171"/>
    </row>
    <row r="6945" spans="1:5" x14ac:dyDescent="0.25">
      <c r="A6945" s="172"/>
      <c r="B6945" s="172"/>
      <c r="C6945" s="172"/>
      <c r="D6945" s="171"/>
      <c r="E6945" s="171"/>
    </row>
    <row r="6946" spans="1:5" x14ac:dyDescent="0.25">
      <c r="A6946" s="172"/>
      <c r="B6946" s="172"/>
      <c r="C6946" s="172"/>
      <c r="D6946" s="171"/>
      <c r="E6946" s="171"/>
    </row>
    <row r="6947" spans="1:5" x14ac:dyDescent="0.25">
      <c r="A6947" s="172"/>
      <c r="B6947" s="172"/>
      <c r="C6947" s="172"/>
      <c r="D6947" s="171"/>
      <c r="E6947" s="171"/>
    </row>
    <row r="6948" spans="1:5" x14ac:dyDescent="0.25">
      <c r="A6948" s="172"/>
      <c r="B6948" s="172"/>
      <c r="C6948" s="172"/>
      <c r="D6948" s="171"/>
      <c r="E6948" s="171"/>
    </row>
    <row r="6949" spans="1:5" x14ac:dyDescent="0.25">
      <c r="A6949" s="172"/>
      <c r="B6949" s="172"/>
      <c r="C6949" s="172"/>
      <c r="D6949" s="171"/>
      <c r="E6949" s="171"/>
    </row>
    <row r="6950" spans="1:5" x14ac:dyDescent="0.25">
      <c r="A6950" s="172"/>
      <c r="B6950" s="172"/>
      <c r="C6950" s="172"/>
      <c r="D6950" s="171"/>
      <c r="E6950" s="171"/>
    </row>
    <row r="6951" spans="1:5" x14ac:dyDescent="0.25">
      <c r="A6951" s="172"/>
      <c r="B6951" s="172"/>
      <c r="C6951" s="172"/>
      <c r="D6951" s="171"/>
      <c r="E6951" s="171"/>
    </row>
    <row r="6952" spans="1:5" x14ac:dyDescent="0.25">
      <c r="A6952" s="172"/>
      <c r="B6952" s="172"/>
      <c r="C6952" s="172"/>
      <c r="D6952" s="171"/>
      <c r="E6952" s="171"/>
    </row>
    <row r="6953" spans="1:5" x14ac:dyDescent="0.25">
      <c r="A6953" s="172"/>
      <c r="B6953" s="172"/>
      <c r="C6953" s="172"/>
      <c r="D6953" s="171"/>
      <c r="E6953" s="171"/>
    </row>
    <row r="6954" spans="1:5" x14ac:dyDescent="0.25">
      <c r="A6954" s="172"/>
      <c r="B6954" s="172"/>
      <c r="C6954" s="172"/>
      <c r="D6954" s="171"/>
      <c r="E6954" s="171"/>
    </row>
    <row r="6955" spans="1:5" x14ac:dyDescent="0.25">
      <c r="A6955" s="172"/>
      <c r="B6955" s="172"/>
      <c r="C6955" s="172"/>
      <c r="D6955" s="171"/>
      <c r="E6955" s="171"/>
    </row>
    <row r="6956" spans="1:5" x14ac:dyDescent="0.25">
      <c r="A6956" s="172"/>
      <c r="B6956" s="172"/>
      <c r="C6956" s="172"/>
      <c r="D6956" s="171"/>
      <c r="E6956" s="171"/>
    </row>
    <row r="6957" spans="1:5" x14ac:dyDescent="0.25">
      <c r="A6957" s="172"/>
      <c r="B6957" s="172"/>
      <c r="C6957" s="172"/>
      <c r="D6957" s="171"/>
      <c r="E6957" s="171"/>
    </row>
    <row r="6958" spans="1:5" x14ac:dyDescent="0.25">
      <c r="A6958" s="172"/>
      <c r="B6958" s="172"/>
      <c r="C6958" s="172"/>
      <c r="D6958" s="171"/>
      <c r="E6958" s="171"/>
    </row>
    <row r="6959" spans="1:5" x14ac:dyDescent="0.25">
      <c r="A6959" s="172"/>
      <c r="B6959" s="172"/>
      <c r="C6959" s="172"/>
      <c r="D6959" s="171"/>
      <c r="E6959" s="171"/>
    </row>
    <row r="6960" spans="1:5" x14ac:dyDescent="0.25">
      <c r="A6960" s="172"/>
      <c r="B6960" s="172"/>
      <c r="C6960" s="172"/>
      <c r="D6960" s="171"/>
      <c r="E6960" s="171"/>
    </row>
    <row r="6961" spans="1:5" x14ac:dyDescent="0.25">
      <c r="A6961" s="172"/>
      <c r="B6961" s="172"/>
      <c r="C6961" s="172"/>
      <c r="D6961" s="171"/>
      <c r="E6961" s="171"/>
    </row>
    <row r="6962" spans="1:5" x14ac:dyDescent="0.25">
      <c r="A6962" s="172"/>
      <c r="B6962" s="172"/>
      <c r="C6962" s="172"/>
      <c r="D6962" s="171"/>
      <c r="E6962" s="171"/>
    </row>
    <row r="6963" spans="1:5" x14ac:dyDescent="0.25">
      <c r="A6963" s="172"/>
      <c r="B6963" s="172"/>
      <c r="C6963" s="172"/>
      <c r="D6963" s="171"/>
      <c r="E6963" s="171"/>
    </row>
    <row r="6964" spans="1:5" x14ac:dyDescent="0.25">
      <c r="A6964" s="172"/>
      <c r="B6964" s="172"/>
      <c r="C6964" s="172"/>
      <c r="D6964" s="171"/>
      <c r="E6964" s="171"/>
    </row>
    <row r="6965" spans="1:5" x14ac:dyDescent="0.25">
      <c r="A6965" s="172"/>
      <c r="B6965" s="172"/>
      <c r="C6965" s="172"/>
      <c r="D6965" s="171"/>
      <c r="E6965" s="171"/>
    </row>
    <row r="6966" spans="1:5" x14ac:dyDescent="0.25">
      <c r="A6966" s="172"/>
      <c r="B6966" s="172"/>
      <c r="C6966" s="172"/>
      <c r="D6966" s="171"/>
      <c r="E6966" s="171"/>
    </row>
    <row r="6967" spans="1:5" x14ac:dyDescent="0.25">
      <c r="A6967" s="172"/>
      <c r="B6967" s="172"/>
      <c r="C6967" s="172"/>
      <c r="D6967" s="171"/>
      <c r="E6967" s="171"/>
    </row>
    <row r="6968" spans="1:5" x14ac:dyDescent="0.25">
      <c r="A6968" s="172"/>
      <c r="B6968" s="172"/>
      <c r="C6968" s="172"/>
      <c r="D6968" s="171"/>
      <c r="E6968" s="171"/>
    </row>
    <row r="6969" spans="1:5" x14ac:dyDescent="0.25">
      <c r="A6969" s="172"/>
      <c r="B6969" s="172"/>
      <c r="C6969" s="172"/>
      <c r="D6969" s="171"/>
      <c r="E6969" s="171"/>
    </row>
    <row r="6970" spans="1:5" x14ac:dyDescent="0.25">
      <c r="A6970" s="172"/>
      <c r="B6970" s="172"/>
      <c r="C6970" s="172"/>
      <c r="D6970" s="171"/>
      <c r="E6970" s="171"/>
    </row>
    <row r="6971" spans="1:5" x14ac:dyDescent="0.25">
      <c r="A6971" s="172"/>
      <c r="B6971" s="172"/>
      <c r="C6971" s="172"/>
      <c r="D6971" s="171"/>
      <c r="E6971" s="171"/>
    </row>
    <row r="6972" spans="1:5" x14ac:dyDescent="0.25">
      <c r="A6972" s="172"/>
      <c r="B6972" s="172"/>
      <c r="C6972" s="172"/>
      <c r="D6972" s="171"/>
      <c r="E6972" s="171"/>
    </row>
    <row r="6973" spans="1:5" x14ac:dyDescent="0.25">
      <c r="A6973" s="172"/>
      <c r="B6973" s="172"/>
      <c r="C6973" s="172"/>
      <c r="D6973" s="171"/>
      <c r="E6973" s="171"/>
    </row>
    <row r="6974" spans="1:5" x14ac:dyDescent="0.25">
      <c r="A6974" s="172"/>
      <c r="B6974" s="172"/>
      <c r="C6974" s="172"/>
      <c r="D6974" s="171"/>
      <c r="E6974" s="171"/>
    </row>
    <row r="6975" spans="1:5" x14ac:dyDescent="0.25">
      <c r="A6975" s="172"/>
      <c r="B6975" s="172"/>
      <c r="C6975" s="172"/>
      <c r="D6975" s="171"/>
      <c r="E6975" s="171"/>
    </row>
    <row r="6976" spans="1:5" x14ac:dyDescent="0.25">
      <c r="A6976" s="172"/>
      <c r="B6976" s="172"/>
      <c r="C6976" s="172"/>
      <c r="D6976" s="171"/>
      <c r="E6976" s="171"/>
    </row>
    <row r="6977" spans="1:5" x14ac:dyDescent="0.25">
      <c r="A6977" s="172"/>
      <c r="B6977" s="172"/>
      <c r="C6977" s="172"/>
      <c r="D6977" s="171"/>
      <c r="E6977" s="171"/>
    </row>
    <row r="6978" spans="1:5" x14ac:dyDescent="0.25">
      <c r="A6978" s="172"/>
      <c r="B6978" s="172"/>
      <c r="C6978" s="172"/>
      <c r="D6978" s="171"/>
      <c r="E6978" s="171"/>
    </row>
    <row r="6979" spans="1:5" x14ac:dyDescent="0.25">
      <c r="A6979" s="172"/>
      <c r="B6979" s="172"/>
      <c r="C6979" s="172"/>
      <c r="D6979" s="171"/>
      <c r="E6979" s="171"/>
    </row>
    <row r="6980" spans="1:5" x14ac:dyDescent="0.25">
      <c r="A6980" s="172"/>
      <c r="B6980" s="172"/>
      <c r="C6980" s="172"/>
      <c r="D6980" s="171"/>
      <c r="E6980" s="171"/>
    </row>
    <row r="6981" spans="1:5" x14ac:dyDescent="0.25">
      <c r="A6981" s="172"/>
      <c r="B6981" s="172"/>
      <c r="C6981" s="172"/>
      <c r="D6981" s="171"/>
      <c r="E6981" s="171"/>
    </row>
    <row r="6982" spans="1:5" x14ac:dyDescent="0.25">
      <c r="A6982" s="172"/>
      <c r="B6982" s="172"/>
      <c r="C6982" s="172"/>
      <c r="D6982" s="171"/>
      <c r="E6982" s="171"/>
    </row>
    <row r="6983" spans="1:5" x14ac:dyDescent="0.25">
      <c r="A6983" s="172"/>
      <c r="B6983" s="172"/>
      <c r="C6983" s="172"/>
      <c r="D6983" s="171"/>
      <c r="E6983" s="171"/>
    </row>
    <row r="6984" spans="1:5" x14ac:dyDescent="0.25">
      <c r="A6984" s="172"/>
      <c r="B6984" s="172"/>
      <c r="C6984" s="172"/>
      <c r="D6984" s="171"/>
      <c r="E6984" s="171"/>
    </row>
    <row r="6985" spans="1:5" x14ac:dyDescent="0.25">
      <c r="A6985" s="172"/>
      <c r="B6985" s="172"/>
      <c r="C6985" s="172"/>
      <c r="D6985" s="171"/>
      <c r="E6985" s="171"/>
    </row>
    <row r="6986" spans="1:5" x14ac:dyDescent="0.25">
      <c r="A6986" s="172"/>
      <c r="B6986" s="172"/>
      <c r="C6986" s="172"/>
      <c r="D6986" s="171"/>
      <c r="E6986" s="171"/>
    </row>
    <row r="6987" spans="1:5" x14ac:dyDescent="0.25">
      <c r="A6987" s="172"/>
      <c r="B6987" s="172"/>
      <c r="C6987" s="172"/>
      <c r="D6987" s="171"/>
      <c r="E6987" s="171"/>
    </row>
    <row r="6988" spans="1:5" x14ac:dyDescent="0.25">
      <c r="A6988" s="172"/>
      <c r="B6988" s="172"/>
      <c r="C6988" s="172"/>
      <c r="D6988" s="171"/>
      <c r="E6988" s="171"/>
    </row>
    <row r="6989" spans="1:5" x14ac:dyDescent="0.25">
      <c r="A6989" s="172"/>
      <c r="B6989" s="172"/>
      <c r="C6989" s="172"/>
      <c r="D6989" s="171"/>
      <c r="E6989" s="171"/>
    </row>
    <row r="6990" spans="1:5" x14ac:dyDescent="0.25">
      <c r="A6990" s="172"/>
      <c r="B6990" s="172"/>
      <c r="C6990" s="172"/>
      <c r="D6990" s="171"/>
      <c r="E6990" s="171"/>
    </row>
    <row r="6991" spans="1:5" x14ac:dyDescent="0.25">
      <c r="A6991" s="172"/>
      <c r="B6991" s="172"/>
      <c r="C6991" s="172"/>
      <c r="D6991" s="171"/>
      <c r="E6991" s="171"/>
    </row>
    <row r="6992" spans="1:5" x14ac:dyDescent="0.25">
      <c r="A6992" s="172"/>
      <c r="B6992" s="172"/>
      <c r="C6992" s="172"/>
      <c r="D6992" s="171"/>
      <c r="E6992" s="171"/>
    </row>
    <row r="6993" spans="1:5" x14ac:dyDescent="0.25">
      <c r="A6993" s="172"/>
      <c r="B6993" s="172"/>
      <c r="C6993" s="172"/>
      <c r="D6993" s="171"/>
      <c r="E6993" s="171"/>
    </row>
    <row r="6994" spans="1:5" x14ac:dyDescent="0.25">
      <c r="A6994" s="172"/>
      <c r="B6994" s="172"/>
      <c r="C6994" s="172"/>
      <c r="D6994" s="171"/>
      <c r="E6994" s="171"/>
    </row>
    <row r="6995" spans="1:5" x14ac:dyDescent="0.25">
      <c r="A6995" s="172"/>
      <c r="B6995" s="172"/>
      <c r="C6995" s="172"/>
      <c r="D6995" s="171"/>
      <c r="E6995" s="171"/>
    </row>
    <row r="6996" spans="1:5" x14ac:dyDescent="0.25">
      <c r="A6996" s="172"/>
      <c r="B6996" s="172"/>
      <c r="C6996" s="172"/>
      <c r="D6996" s="171"/>
      <c r="E6996" s="171"/>
    </row>
    <row r="6997" spans="1:5" x14ac:dyDescent="0.25">
      <c r="A6997" s="172"/>
      <c r="B6997" s="172"/>
      <c r="C6997" s="172"/>
      <c r="D6997" s="171"/>
      <c r="E6997" s="171"/>
    </row>
    <row r="6998" spans="1:5" x14ac:dyDescent="0.25">
      <c r="A6998" s="172"/>
      <c r="B6998" s="172"/>
      <c r="C6998" s="172"/>
      <c r="D6998" s="171"/>
      <c r="E6998" s="171"/>
    </row>
    <row r="6999" spans="1:5" x14ac:dyDescent="0.25">
      <c r="A6999" s="172"/>
      <c r="B6999" s="172"/>
      <c r="C6999" s="172"/>
      <c r="D6999" s="171"/>
      <c r="E6999" s="171"/>
    </row>
    <row r="7000" spans="1:5" x14ac:dyDescent="0.25">
      <c r="A7000" s="172"/>
      <c r="B7000" s="172"/>
      <c r="C7000" s="172"/>
      <c r="D7000" s="171"/>
      <c r="E7000" s="171"/>
    </row>
    <row r="7001" spans="1:5" x14ac:dyDescent="0.25">
      <c r="A7001" s="172"/>
      <c r="B7001" s="172"/>
      <c r="C7001" s="172"/>
      <c r="D7001" s="171"/>
      <c r="E7001" s="171"/>
    </row>
    <row r="7002" spans="1:5" x14ac:dyDescent="0.25">
      <c r="A7002" s="172"/>
      <c r="B7002" s="172"/>
      <c r="C7002" s="172"/>
      <c r="D7002" s="171"/>
      <c r="E7002" s="171"/>
    </row>
    <row r="7003" spans="1:5" x14ac:dyDescent="0.25">
      <c r="A7003" s="172"/>
      <c r="B7003" s="172"/>
      <c r="C7003" s="172"/>
      <c r="D7003" s="171"/>
      <c r="E7003" s="171"/>
    </row>
    <row r="7004" spans="1:5" x14ac:dyDescent="0.25">
      <c r="A7004" s="172"/>
      <c r="B7004" s="172"/>
      <c r="C7004" s="172"/>
      <c r="D7004" s="171"/>
      <c r="E7004" s="171"/>
    </row>
    <row r="7005" spans="1:5" x14ac:dyDescent="0.25">
      <c r="A7005" s="172"/>
      <c r="B7005" s="172"/>
      <c r="C7005" s="172"/>
      <c r="D7005" s="171"/>
      <c r="E7005" s="171"/>
    </row>
    <row r="7006" spans="1:5" x14ac:dyDescent="0.25">
      <c r="A7006" s="172"/>
      <c r="B7006" s="172"/>
      <c r="C7006" s="172"/>
      <c r="D7006" s="171"/>
      <c r="E7006" s="171"/>
    </row>
    <row r="7007" spans="1:5" x14ac:dyDescent="0.25">
      <c r="A7007" s="172"/>
      <c r="B7007" s="172"/>
      <c r="C7007" s="172"/>
      <c r="D7007" s="171"/>
      <c r="E7007" s="171"/>
    </row>
    <row r="7008" spans="1:5" x14ac:dyDescent="0.25">
      <c r="A7008" s="172"/>
      <c r="B7008" s="172"/>
      <c r="C7008" s="172"/>
      <c r="D7008" s="171"/>
      <c r="E7008" s="171"/>
    </row>
    <row r="7009" spans="1:5" x14ac:dyDescent="0.25">
      <c r="A7009" s="172"/>
      <c r="B7009" s="172"/>
      <c r="C7009" s="172"/>
      <c r="D7009" s="171"/>
      <c r="E7009" s="171"/>
    </row>
    <row r="7010" spans="1:5" x14ac:dyDescent="0.25">
      <c r="A7010" s="172"/>
      <c r="B7010" s="172"/>
      <c r="C7010" s="172"/>
      <c r="D7010" s="171"/>
      <c r="E7010" s="171"/>
    </row>
    <row r="7011" spans="1:5" x14ac:dyDescent="0.25">
      <c r="A7011" s="172"/>
      <c r="B7011" s="172"/>
      <c r="C7011" s="172"/>
      <c r="D7011" s="171"/>
      <c r="E7011" s="171"/>
    </row>
    <row r="7012" spans="1:5" x14ac:dyDescent="0.25">
      <c r="A7012" s="172"/>
      <c r="B7012" s="172"/>
      <c r="C7012" s="172"/>
      <c r="D7012" s="171"/>
      <c r="E7012" s="171"/>
    </row>
    <row r="7013" spans="1:5" x14ac:dyDescent="0.25">
      <c r="A7013" s="172"/>
      <c r="B7013" s="172"/>
      <c r="C7013" s="172"/>
      <c r="D7013" s="171"/>
      <c r="E7013" s="171"/>
    </row>
    <row r="7014" spans="1:5" x14ac:dyDescent="0.25">
      <c r="A7014" s="172"/>
      <c r="B7014" s="172"/>
      <c r="C7014" s="172"/>
      <c r="D7014" s="171"/>
      <c r="E7014" s="171"/>
    </row>
    <row r="7015" spans="1:5" x14ac:dyDescent="0.25">
      <c r="A7015" s="172"/>
      <c r="B7015" s="172"/>
      <c r="C7015" s="172"/>
      <c r="D7015" s="171"/>
      <c r="E7015" s="171"/>
    </row>
    <row r="7016" spans="1:5" x14ac:dyDescent="0.25">
      <c r="A7016" s="172"/>
      <c r="B7016" s="172"/>
      <c r="C7016" s="172"/>
      <c r="D7016" s="171"/>
      <c r="E7016" s="171"/>
    </row>
    <row r="7017" spans="1:5" x14ac:dyDescent="0.25">
      <c r="A7017" s="172"/>
      <c r="B7017" s="172"/>
      <c r="C7017" s="172"/>
      <c r="D7017" s="171"/>
      <c r="E7017" s="171"/>
    </row>
    <row r="7018" spans="1:5" x14ac:dyDescent="0.25">
      <c r="A7018" s="172"/>
      <c r="B7018" s="172"/>
      <c r="C7018" s="172"/>
      <c r="D7018" s="171"/>
      <c r="E7018" s="171"/>
    </row>
    <row r="7019" spans="1:5" x14ac:dyDescent="0.25">
      <c r="A7019" s="172"/>
      <c r="B7019" s="172"/>
      <c r="C7019" s="172"/>
      <c r="D7019" s="171"/>
      <c r="E7019" s="171"/>
    </row>
    <row r="7020" spans="1:5" x14ac:dyDescent="0.25">
      <c r="A7020" s="172"/>
      <c r="B7020" s="172"/>
      <c r="C7020" s="172"/>
      <c r="D7020" s="171"/>
      <c r="E7020" s="171"/>
    </row>
    <row r="7021" spans="1:5" x14ac:dyDescent="0.25">
      <c r="A7021" s="172"/>
      <c r="B7021" s="172"/>
      <c r="C7021" s="172"/>
      <c r="D7021" s="171"/>
      <c r="E7021" s="171"/>
    </row>
    <row r="7022" spans="1:5" x14ac:dyDescent="0.25">
      <c r="A7022" s="172"/>
      <c r="B7022" s="172"/>
      <c r="C7022" s="172"/>
      <c r="D7022" s="171"/>
      <c r="E7022" s="171"/>
    </row>
    <row r="7023" spans="1:5" x14ac:dyDescent="0.25">
      <c r="A7023" s="172"/>
      <c r="B7023" s="172"/>
      <c r="C7023" s="172"/>
      <c r="D7023" s="171"/>
      <c r="E7023" s="171"/>
    </row>
    <row r="7024" spans="1:5" x14ac:dyDescent="0.25">
      <c r="A7024" s="172"/>
      <c r="B7024" s="172"/>
      <c r="C7024" s="172"/>
      <c r="D7024" s="171"/>
      <c r="E7024" s="171"/>
    </row>
    <row r="7025" spans="1:5" x14ac:dyDescent="0.25">
      <c r="A7025" s="172"/>
      <c r="B7025" s="172"/>
      <c r="C7025" s="172"/>
      <c r="D7025" s="171"/>
      <c r="E7025" s="171"/>
    </row>
    <row r="7026" spans="1:5" x14ac:dyDescent="0.25">
      <c r="A7026" s="172"/>
      <c r="B7026" s="172"/>
      <c r="C7026" s="172"/>
      <c r="D7026" s="171"/>
      <c r="E7026" s="171"/>
    </row>
    <row r="7027" spans="1:5" x14ac:dyDescent="0.25">
      <c r="A7027" s="172"/>
      <c r="B7027" s="172"/>
      <c r="C7027" s="172"/>
      <c r="D7027" s="171"/>
      <c r="E7027" s="171"/>
    </row>
    <row r="7028" spans="1:5" x14ac:dyDescent="0.25">
      <c r="A7028" s="172"/>
      <c r="B7028" s="172"/>
      <c r="C7028" s="172"/>
      <c r="D7028" s="171"/>
      <c r="E7028" s="171"/>
    </row>
    <row r="7029" spans="1:5" x14ac:dyDescent="0.25">
      <c r="A7029" s="172"/>
      <c r="B7029" s="172"/>
      <c r="C7029" s="172"/>
      <c r="D7029" s="171"/>
      <c r="E7029" s="171"/>
    </row>
    <row r="7030" spans="1:5" x14ac:dyDescent="0.25">
      <c r="A7030" s="172"/>
      <c r="B7030" s="172"/>
      <c r="C7030" s="172"/>
      <c r="D7030" s="171"/>
      <c r="E7030" s="171"/>
    </row>
    <row r="7031" spans="1:5" x14ac:dyDescent="0.25">
      <c r="A7031" s="172"/>
      <c r="B7031" s="172"/>
      <c r="C7031" s="172"/>
      <c r="D7031" s="171"/>
      <c r="E7031" s="171"/>
    </row>
    <row r="7032" spans="1:5" x14ac:dyDescent="0.25">
      <c r="A7032" s="172"/>
      <c r="B7032" s="172"/>
      <c r="C7032" s="172"/>
      <c r="D7032" s="171"/>
      <c r="E7032" s="171"/>
    </row>
    <row r="7033" spans="1:5" x14ac:dyDescent="0.25">
      <c r="A7033" s="172"/>
      <c r="B7033" s="172"/>
      <c r="C7033" s="172"/>
      <c r="D7033" s="171"/>
      <c r="E7033" s="171"/>
    </row>
    <row r="7034" spans="1:5" x14ac:dyDescent="0.25">
      <c r="A7034" s="172"/>
      <c r="B7034" s="172"/>
      <c r="C7034" s="172"/>
      <c r="D7034" s="171"/>
      <c r="E7034" s="171"/>
    </row>
    <row r="7035" spans="1:5" x14ac:dyDescent="0.25">
      <c r="A7035" s="172"/>
      <c r="B7035" s="172"/>
      <c r="C7035" s="172"/>
      <c r="D7035" s="171"/>
      <c r="E7035" s="171"/>
    </row>
    <row r="7036" spans="1:5" x14ac:dyDescent="0.25">
      <c r="A7036" s="172"/>
      <c r="B7036" s="172"/>
      <c r="C7036" s="172"/>
      <c r="D7036" s="171"/>
      <c r="E7036" s="171"/>
    </row>
    <row r="7037" spans="1:5" x14ac:dyDescent="0.25">
      <c r="A7037" s="172"/>
      <c r="B7037" s="172"/>
      <c r="C7037" s="172"/>
      <c r="D7037" s="171"/>
      <c r="E7037" s="171"/>
    </row>
    <row r="7038" spans="1:5" x14ac:dyDescent="0.25">
      <c r="A7038" s="172"/>
      <c r="B7038" s="172"/>
      <c r="C7038" s="172"/>
      <c r="D7038" s="171"/>
      <c r="E7038" s="171"/>
    </row>
    <row r="7039" spans="1:5" x14ac:dyDescent="0.25">
      <c r="A7039" s="172"/>
      <c r="B7039" s="172"/>
      <c r="C7039" s="172"/>
      <c r="D7039" s="171"/>
      <c r="E7039" s="171"/>
    </row>
    <row r="7040" spans="1:5" x14ac:dyDescent="0.25">
      <c r="A7040" s="172"/>
      <c r="B7040" s="172"/>
      <c r="C7040" s="172"/>
      <c r="D7040" s="171"/>
      <c r="E7040" s="171"/>
    </row>
    <row r="7041" spans="1:5" x14ac:dyDescent="0.25">
      <c r="A7041" s="172"/>
      <c r="B7041" s="172"/>
      <c r="C7041" s="172"/>
      <c r="D7041" s="171"/>
      <c r="E7041" s="171"/>
    </row>
    <row r="7042" spans="1:5" x14ac:dyDescent="0.25">
      <c r="A7042" s="172"/>
      <c r="B7042" s="172"/>
      <c r="C7042" s="172"/>
      <c r="D7042" s="171"/>
      <c r="E7042" s="171"/>
    </row>
    <row r="7043" spans="1:5" x14ac:dyDescent="0.25">
      <c r="A7043" s="172"/>
      <c r="B7043" s="172"/>
      <c r="C7043" s="172"/>
      <c r="D7043" s="171"/>
      <c r="E7043" s="171"/>
    </row>
    <row r="7044" spans="1:5" x14ac:dyDescent="0.25">
      <c r="A7044" s="172"/>
      <c r="B7044" s="172"/>
      <c r="C7044" s="172"/>
      <c r="D7044" s="171"/>
      <c r="E7044" s="171"/>
    </row>
    <row r="7045" spans="1:5" x14ac:dyDescent="0.25">
      <c r="A7045" s="172"/>
      <c r="B7045" s="172"/>
      <c r="C7045" s="172"/>
      <c r="D7045" s="171"/>
      <c r="E7045" s="171"/>
    </row>
    <row r="7046" spans="1:5" x14ac:dyDescent="0.25">
      <c r="A7046" s="172"/>
      <c r="B7046" s="172"/>
      <c r="C7046" s="172"/>
      <c r="D7046" s="171"/>
      <c r="E7046" s="171"/>
    </row>
    <row r="7047" spans="1:5" x14ac:dyDescent="0.25">
      <c r="A7047" s="172"/>
      <c r="B7047" s="172"/>
      <c r="C7047" s="172"/>
      <c r="D7047" s="171"/>
      <c r="E7047" s="171"/>
    </row>
    <row r="7048" spans="1:5" x14ac:dyDescent="0.25">
      <c r="A7048" s="172"/>
      <c r="B7048" s="172"/>
      <c r="C7048" s="172"/>
      <c r="D7048" s="171"/>
      <c r="E7048" s="171"/>
    </row>
    <row r="7049" spans="1:5" x14ac:dyDescent="0.25">
      <c r="A7049" s="172"/>
      <c r="B7049" s="172"/>
      <c r="C7049" s="172"/>
      <c r="D7049" s="171"/>
      <c r="E7049" s="171"/>
    </row>
    <row r="7050" spans="1:5" x14ac:dyDescent="0.25">
      <c r="A7050" s="172"/>
      <c r="B7050" s="172"/>
      <c r="C7050" s="172"/>
      <c r="D7050" s="171"/>
      <c r="E7050" s="171"/>
    </row>
    <row r="7051" spans="1:5" x14ac:dyDescent="0.25">
      <c r="A7051" s="172"/>
      <c r="B7051" s="172"/>
      <c r="C7051" s="172"/>
      <c r="D7051" s="171"/>
      <c r="E7051" s="171"/>
    </row>
    <row r="7052" spans="1:5" x14ac:dyDescent="0.25">
      <c r="A7052" s="172"/>
      <c r="B7052" s="172"/>
      <c r="C7052" s="172"/>
      <c r="D7052" s="171"/>
      <c r="E7052" s="171"/>
    </row>
    <row r="7053" spans="1:5" x14ac:dyDescent="0.25">
      <c r="A7053" s="172"/>
      <c r="B7053" s="172"/>
      <c r="C7053" s="172"/>
      <c r="D7053" s="171"/>
      <c r="E7053" s="171"/>
    </row>
    <row r="7054" spans="1:5" x14ac:dyDescent="0.25">
      <c r="A7054" s="172"/>
      <c r="B7054" s="172"/>
      <c r="C7054" s="172"/>
      <c r="D7054" s="171"/>
      <c r="E7054" s="171"/>
    </row>
    <row r="7055" spans="1:5" x14ac:dyDescent="0.25">
      <c r="A7055" s="172"/>
      <c r="B7055" s="172"/>
      <c r="C7055" s="172"/>
      <c r="D7055" s="171"/>
      <c r="E7055" s="171"/>
    </row>
    <row r="7056" spans="1:5" x14ac:dyDescent="0.25">
      <c r="A7056" s="172"/>
      <c r="B7056" s="172"/>
      <c r="C7056" s="172"/>
      <c r="D7056" s="171"/>
      <c r="E7056" s="171"/>
    </row>
    <row r="7057" spans="1:5" x14ac:dyDescent="0.25">
      <c r="A7057" s="172"/>
      <c r="B7057" s="172"/>
      <c r="C7057" s="172"/>
      <c r="D7057" s="171"/>
      <c r="E7057" s="171"/>
    </row>
    <row r="7058" spans="1:5" x14ac:dyDescent="0.25">
      <c r="A7058" s="172"/>
      <c r="B7058" s="172"/>
      <c r="C7058" s="172"/>
      <c r="D7058" s="171"/>
      <c r="E7058" s="171"/>
    </row>
    <row r="7059" spans="1:5" x14ac:dyDescent="0.25">
      <c r="A7059" s="172"/>
      <c r="B7059" s="172"/>
      <c r="C7059" s="172"/>
      <c r="D7059" s="171"/>
      <c r="E7059" s="171"/>
    </row>
    <row r="7060" spans="1:5" x14ac:dyDescent="0.25">
      <c r="A7060" s="172"/>
      <c r="B7060" s="172"/>
      <c r="C7060" s="172"/>
      <c r="D7060" s="171"/>
      <c r="E7060" s="171"/>
    </row>
    <row r="7061" spans="1:5" x14ac:dyDescent="0.25">
      <c r="A7061" s="172"/>
      <c r="B7061" s="172"/>
      <c r="C7061" s="172"/>
      <c r="D7061" s="171"/>
      <c r="E7061" s="171"/>
    </row>
    <row r="7062" spans="1:5" x14ac:dyDescent="0.25">
      <c r="A7062" s="172"/>
      <c r="B7062" s="172"/>
      <c r="C7062" s="172"/>
      <c r="D7062" s="171"/>
      <c r="E7062" s="171"/>
    </row>
    <row r="7063" spans="1:5" x14ac:dyDescent="0.25">
      <c r="A7063" s="172"/>
      <c r="B7063" s="172"/>
      <c r="C7063" s="172"/>
      <c r="D7063" s="171"/>
      <c r="E7063" s="171"/>
    </row>
    <row r="7064" spans="1:5" x14ac:dyDescent="0.25">
      <c r="A7064" s="172"/>
      <c r="B7064" s="172"/>
      <c r="C7064" s="172"/>
      <c r="D7064" s="171"/>
      <c r="E7064" s="171"/>
    </row>
    <row r="7065" spans="1:5" x14ac:dyDescent="0.25">
      <c r="A7065" s="172"/>
      <c r="B7065" s="172"/>
      <c r="C7065" s="172"/>
      <c r="D7065" s="171"/>
      <c r="E7065" s="171"/>
    </row>
    <row r="7066" spans="1:5" x14ac:dyDescent="0.25">
      <c r="A7066" s="172"/>
      <c r="B7066" s="172"/>
      <c r="C7066" s="172"/>
      <c r="D7066" s="171"/>
      <c r="E7066" s="171"/>
    </row>
    <row r="7067" spans="1:5" x14ac:dyDescent="0.25">
      <c r="A7067" s="172"/>
      <c r="B7067" s="172"/>
      <c r="C7067" s="172"/>
      <c r="D7067" s="171"/>
      <c r="E7067" s="171"/>
    </row>
    <row r="7068" spans="1:5" x14ac:dyDescent="0.25">
      <c r="A7068" s="172"/>
      <c r="B7068" s="172"/>
      <c r="C7068" s="172"/>
      <c r="D7068" s="171"/>
      <c r="E7068" s="171"/>
    </row>
    <row r="7069" spans="1:5" x14ac:dyDescent="0.25">
      <c r="A7069" s="172"/>
      <c r="B7069" s="172"/>
      <c r="C7069" s="172"/>
      <c r="D7069" s="171"/>
      <c r="E7069" s="171"/>
    </row>
    <row r="7070" spans="1:5" x14ac:dyDescent="0.25">
      <c r="A7070" s="172"/>
      <c r="B7070" s="172"/>
      <c r="C7070" s="172"/>
      <c r="D7070" s="171"/>
      <c r="E7070" s="171"/>
    </row>
    <row r="7071" spans="1:5" x14ac:dyDescent="0.25">
      <c r="A7071" s="172"/>
      <c r="B7071" s="172"/>
      <c r="C7071" s="172"/>
      <c r="D7071" s="171"/>
      <c r="E7071" s="171"/>
    </row>
    <row r="7072" spans="1:5" x14ac:dyDescent="0.25">
      <c r="A7072" s="172"/>
      <c r="B7072" s="172"/>
      <c r="C7072" s="172"/>
      <c r="D7072" s="171"/>
      <c r="E7072" s="171"/>
    </row>
    <row r="7073" spans="1:5" x14ac:dyDescent="0.25">
      <c r="A7073" s="172"/>
      <c r="B7073" s="172"/>
      <c r="C7073" s="172"/>
      <c r="D7073" s="171"/>
      <c r="E7073" s="171"/>
    </row>
    <row r="7074" spans="1:5" x14ac:dyDescent="0.25">
      <c r="A7074" s="172"/>
      <c r="B7074" s="172"/>
      <c r="C7074" s="172"/>
      <c r="D7074" s="171"/>
      <c r="E7074" s="171"/>
    </row>
    <row r="7075" spans="1:5" x14ac:dyDescent="0.25">
      <c r="A7075" s="172"/>
      <c r="B7075" s="172"/>
      <c r="C7075" s="172"/>
      <c r="D7075" s="171"/>
      <c r="E7075" s="171"/>
    </row>
    <row r="7076" spans="1:5" x14ac:dyDescent="0.25">
      <c r="A7076" s="172"/>
      <c r="B7076" s="172"/>
      <c r="C7076" s="172"/>
      <c r="D7076" s="171"/>
      <c r="E7076" s="171"/>
    </row>
    <row r="7077" spans="1:5" x14ac:dyDescent="0.25">
      <c r="A7077" s="172"/>
      <c r="B7077" s="172"/>
      <c r="C7077" s="172"/>
      <c r="D7077" s="171"/>
      <c r="E7077" s="171"/>
    </row>
    <row r="7078" spans="1:5" x14ac:dyDescent="0.25">
      <c r="A7078" s="172"/>
      <c r="B7078" s="172"/>
      <c r="C7078" s="172"/>
      <c r="D7078" s="171"/>
      <c r="E7078" s="171"/>
    </row>
    <row r="7079" spans="1:5" x14ac:dyDescent="0.25">
      <c r="A7079" s="172"/>
      <c r="B7079" s="172"/>
      <c r="C7079" s="172"/>
      <c r="D7079" s="171"/>
      <c r="E7079" s="171"/>
    </row>
    <row r="7080" spans="1:5" x14ac:dyDescent="0.25">
      <c r="A7080" s="172"/>
      <c r="B7080" s="172"/>
      <c r="C7080" s="172"/>
      <c r="D7080" s="171"/>
      <c r="E7080" s="171"/>
    </row>
    <row r="7081" spans="1:5" x14ac:dyDescent="0.25">
      <c r="A7081" s="172"/>
      <c r="B7081" s="172"/>
      <c r="C7081" s="172"/>
      <c r="D7081" s="171"/>
      <c r="E7081" s="171"/>
    </row>
    <row r="7082" spans="1:5" x14ac:dyDescent="0.25">
      <c r="A7082" s="172"/>
      <c r="B7082" s="172"/>
      <c r="C7082" s="172"/>
      <c r="D7082" s="171"/>
      <c r="E7082" s="171"/>
    </row>
    <row r="7083" spans="1:5" x14ac:dyDescent="0.25">
      <c r="A7083" s="172"/>
      <c r="B7083" s="172"/>
      <c r="C7083" s="172"/>
      <c r="D7083" s="171"/>
      <c r="E7083" s="171"/>
    </row>
    <row r="7084" spans="1:5" x14ac:dyDescent="0.25">
      <c r="A7084" s="172"/>
      <c r="B7084" s="172"/>
      <c r="C7084" s="172"/>
      <c r="D7084" s="171"/>
      <c r="E7084" s="171"/>
    </row>
    <row r="7085" spans="1:5" x14ac:dyDescent="0.25">
      <c r="A7085" s="172"/>
      <c r="B7085" s="172"/>
      <c r="C7085" s="172"/>
      <c r="D7085" s="171"/>
      <c r="E7085" s="171"/>
    </row>
    <row r="7086" spans="1:5" x14ac:dyDescent="0.25">
      <c r="A7086" s="172"/>
      <c r="B7086" s="172"/>
      <c r="C7086" s="172"/>
      <c r="D7086" s="171"/>
      <c r="E7086" s="171"/>
    </row>
    <row r="7087" spans="1:5" x14ac:dyDescent="0.25">
      <c r="A7087" s="172"/>
      <c r="B7087" s="172"/>
      <c r="C7087" s="172"/>
      <c r="D7087" s="171"/>
      <c r="E7087" s="171"/>
    </row>
    <row r="7088" spans="1:5" x14ac:dyDescent="0.25">
      <c r="A7088" s="172"/>
      <c r="B7088" s="172"/>
      <c r="C7088" s="172"/>
      <c r="D7088" s="171"/>
      <c r="E7088" s="171"/>
    </row>
    <row r="7089" spans="1:5" x14ac:dyDescent="0.25">
      <c r="A7089" s="172"/>
      <c r="B7089" s="172"/>
      <c r="C7089" s="172"/>
      <c r="D7089" s="171"/>
      <c r="E7089" s="171"/>
    </row>
    <row r="7090" spans="1:5" x14ac:dyDescent="0.25">
      <c r="A7090" s="172"/>
      <c r="B7090" s="172"/>
      <c r="C7090" s="172"/>
      <c r="D7090" s="171"/>
      <c r="E7090" s="171"/>
    </row>
    <row r="7091" spans="1:5" x14ac:dyDescent="0.25">
      <c r="A7091" s="172"/>
      <c r="B7091" s="172"/>
      <c r="C7091" s="172"/>
      <c r="D7091" s="171"/>
      <c r="E7091" s="171"/>
    </row>
    <row r="7092" spans="1:5" x14ac:dyDescent="0.25">
      <c r="A7092" s="172"/>
      <c r="B7092" s="172"/>
      <c r="C7092" s="172"/>
      <c r="D7092" s="171"/>
      <c r="E7092" s="171"/>
    </row>
    <row r="7093" spans="1:5" x14ac:dyDescent="0.25">
      <c r="A7093" s="172"/>
      <c r="B7093" s="172"/>
      <c r="C7093" s="172"/>
      <c r="D7093" s="171"/>
      <c r="E7093" s="171"/>
    </row>
    <row r="7094" spans="1:5" x14ac:dyDescent="0.25">
      <c r="A7094" s="172"/>
      <c r="B7094" s="172"/>
      <c r="C7094" s="172"/>
      <c r="D7094" s="171"/>
      <c r="E7094" s="171"/>
    </row>
    <row r="7095" spans="1:5" x14ac:dyDescent="0.25">
      <c r="A7095" s="172"/>
      <c r="B7095" s="172"/>
      <c r="C7095" s="172"/>
      <c r="D7095" s="171"/>
      <c r="E7095" s="171"/>
    </row>
    <row r="7096" spans="1:5" x14ac:dyDescent="0.25">
      <c r="A7096" s="172"/>
      <c r="B7096" s="172"/>
      <c r="C7096" s="172"/>
      <c r="D7096" s="171"/>
      <c r="E7096" s="171"/>
    </row>
    <row r="7097" spans="1:5" x14ac:dyDescent="0.25">
      <c r="A7097" s="172"/>
      <c r="B7097" s="172"/>
      <c r="C7097" s="172"/>
      <c r="D7097" s="171"/>
      <c r="E7097" s="171"/>
    </row>
    <row r="7098" spans="1:5" x14ac:dyDescent="0.25">
      <c r="A7098" s="172"/>
      <c r="B7098" s="172"/>
      <c r="C7098" s="172"/>
      <c r="D7098" s="171"/>
      <c r="E7098" s="171"/>
    </row>
    <row r="7099" spans="1:5" x14ac:dyDescent="0.25">
      <c r="A7099" s="172"/>
      <c r="B7099" s="172"/>
      <c r="C7099" s="172"/>
      <c r="D7099" s="171"/>
      <c r="E7099" s="171"/>
    </row>
    <row r="7100" spans="1:5" x14ac:dyDescent="0.25">
      <c r="A7100" s="172"/>
      <c r="B7100" s="172"/>
      <c r="C7100" s="172"/>
      <c r="D7100" s="171"/>
      <c r="E7100" s="171"/>
    </row>
    <row r="7101" spans="1:5" x14ac:dyDescent="0.25">
      <c r="A7101" s="172"/>
      <c r="B7101" s="172"/>
      <c r="C7101" s="172"/>
      <c r="D7101" s="171"/>
      <c r="E7101" s="171"/>
    </row>
    <row r="7102" spans="1:5" x14ac:dyDescent="0.25">
      <c r="A7102" s="172"/>
      <c r="B7102" s="172"/>
      <c r="C7102" s="172"/>
      <c r="D7102" s="171"/>
      <c r="E7102" s="171"/>
    </row>
    <row r="7103" spans="1:5" x14ac:dyDescent="0.25">
      <c r="A7103" s="172"/>
      <c r="B7103" s="172"/>
      <c r="C7103" s="172"/>
      <c r="D7103" s="171"/>
      <c r="E7103" s="171"/>
    </row>
    <row r="7104" spans="1:5" x14ac:dyDescent="0.25">
      <c r="A7104" s="172"/>
      <c r="B7104" s="172"/>
      <c r="C7104" s="172"/>
      <c r="D7104" s="171"/>
      <c r="E7104" s="171"/>
    </row>
    <row r="7105" spans="1:5" x14ac:dyDescent="0.25">
      <c r="A7105" s="172"/>
      <c r="B7105" s="172"/>
      <c r="C7105" s="172"/>
      <c r="D7105" s="171"/>
      <c r="E7105" s="171"/>
    </row>
    <row r="7106" spans="1:5" x14ac:dyDescent="0.25">
      <c r="A7106" s="172"/>
      <c r="B7106" s="172"/>
      <c r="C7106" s="172"/>
      <c r="D7106" s="171"/>
      <c r="E7106" s="171"/>
    </row>
    <row r="7107" spans="1:5" x14ac:dyDescent="0.25">
      <c r="A7107" s="172"/>
      <c r="B7107" s="172"/>
      <c r="C7107" s="172"/>
      <c r="D7107" s="171"/>
      <c r="E7107" s="171"/>
    </row>
    <row r="7108" spans="1:5" x14ac:dyDescent="0.25">
      <c r="A7108" s="172"/>
      <c r="B7108" s="172"/>
      <c r="C7108" s="172"/>
      <c r="D7108" s="171"/>
      <c r="E7108" s="171"/>
    </row>
    <row r="7109" spans="1:5" x14ac:dyDescent="0.25">
      <c r="A7109" s="172"/>
      <c r="B7109" s="172"/>
      <c r="C7109" s="172"/>
      <c r="D7109" s="171"/>
      <c r="E7109" s="171"/>
    </row>
    <row r="7110" spans="1:5" x14ac:dyDescent="0.25">
      <c r="A7110" s="172"/>
      <c r="B7110" s="172"/>
      <c r="C7110" s="172"/>
      <c r="D7110" s="171"/>
      <c r="E7110" s="171"/>
    </row>
    <row r="7111" spans="1:5" x14ac:dyDescent="0.25">
      <c r="A7111" s="172"/>
      <c r="B7111" s="172"/>
      <c r="C7111" s="172"/>
      <c r="D7111" s="171"/>
      <c r="E7111" s="171"/>
    </row>
    <row r="7112" spans="1:5" x14ac:dyDescent="0.25">
      <c r="A7112" s="172"/>
      <c r="B7112" s="172"/>
      <c r="C7112" s="172"/>
      <c r="D7112" s="171"/>
      <c r="E7112" s="171"/>
    </row>
    <row r="7113" spans="1:5" x14ac:dyDescent="0.25">
      <c r="A7113" s="172"/>
      <c r="B7113" s="172"/>
      <c r="C7113" s="172"/>
      <c r="D7113" s="171"/>
      <c r="E7113" s="171"/>
    </row>
    <row r="7114" spans="1:5" x14ac:dyDescent="0.25">
      <c r="A7114" s="172"/>
      <c r="B7114" s="172"/>
      <c r="C7114" s="172"/>
      <c r="D7114" s="171"/>
      <c r="E7114" s="171"/>
    </row>
    <row r="7115" spans="1:5" x14ac:dyDescent="0.25">
      <c r="A7115" s="172"/>
      <c r="B7115" s="172"/>
      <c r="C7115" s="172"/>
      <c r="D7115" s="171"/>
      <c r="E7115" s="171"/>
    </row>
    <row r="7116" spans="1:5" x14ac:dyDescent="0.25">
      <c r="A7116" s="172"/>
      <c r="B7116" s="172"/>
      <c r="C7116" s="172"/>
      <c r="D7116" s="171"/>
      <c r="E7116" s="171"/>
    </row>
    <row r="7117" spans="1:5" x14ac:dyDescent="0.25">
      <c r="A7117" s="172"/>
      <c r="B7117" s="172"/>
      <c r="C7117" s="172"/>
      <c r="D7117" s="171"/>
      <c r="E7117" s="171"/>
    </row>
    <row r="7118" spans="1:5" x14ac:dyDescent="0.25">
      <c r="A7118" s="172"/>
      <c r="B7118" s="172"/>
      <c r="C7118" s="172"/>
      <c r="D7118" s="171"/>
      <c r="E7118" s="171"/>
    </row>
    <row r="7119" spans="1:5" x14ac:dyDescent="0.25">
      <c r="A7119" s="172"/>
      <c r="B7119" s="172"/>
      <c r="C7119" s="172"/>
      <c r="D7119" s="171"/>
      <c r="E7119" s="171"/>
    </row>
    <row r="7120" spans="1:5" x14ac:dyDescent="0.25">
      <c r="A7120" s="172"/>
      <c r="B7120" s="172"/>
      <c r="C7120" s="172"/>
      <c r="D7120" s="171"/>
      <c r="E7120" s="171"/>
    </row>
    <row r="7121" spans="1:5" x14ac:dyDescent="0.25">
      <c r="A7121" s="172"/>
      <c r="B7121" s="172"/>
      <c r="C7121" s="172"/>
      <c r="D7121" s="171"/>
      <c r="E7121" s="171"/>
    </row>
    <row r="7122" spans="1:5" x14ac:dyDescent="0.25">
      <c r="A7122" s="172"/>
      <c r="B7122" s="172"/>
      <c r="C7122" s="172"/>
      <c r="D7122" s="171"/>
      <c r="E7122" s="171"/>
    </row>
    <row r="7123" spans="1:5" x14ac:dyDescent="0.25">
      <c r="A7123" s="172"/>
      <c r="B7123" s="172"/>
      <c r="C7123" s="172"/>
      <c r="D7123" s="171"/>
      <c r="E7123" s="171"/>
    </row>
    <row r="7124" spans="1:5" x14ac:dyDescent="0.25">
      <c r="A7124" s="172"/>
      <c r="B7124" s="172"/>
      <c r="C7124" s="172"/>
      <c r="D7124" s="171"/>
      <c r="E7124" s="171"/>
    </row>
    <row r="7125" spans="1:5" x14ac:dyDescent="0.25">
      <c r="A7125" s="172"/>
      <c r="B7125" s="172"/>
      <c r="C7125" s="172"/>
      <c r="D7125" s="171"/>
      <c r="E7125" s="171"/>
    </row>
    <row r="7126" spans="1:5" x14ac:dyDescent="0.25">
      <c r="A7126" s="172"/>
      <c r="B7126" s="172"/>
      <c r="C7126" s="172"/>
      <c r="D7126" s="171"/>
      <c r="E7126" s="171"/>
    </row>
    <row r="7127" spans="1:5" x14ac:dyDescent="0.25">
      <c r="A7127" s="172"/>
      <c r="B7127" s="172"/>
      <c r="C7127" s="172"/>
      <c r="D7127" s="171"/>
      <c r="E7127" s="171"/>
    </row>
    <row r="7128" spans="1:5" x14ac:dyDescent="0.25">
      <c r="A7128" s="172"/>
      <c r="B7128" s="172"/>
      <c r="C7128" s="172"/>
      <c r="D7128" s="171"/>
      <c r="E7128" s="171"/>
    </row>
    <row r="7129" spans="1:5" x14ac:dyDescent="0.25">
      <c r="A7129" s="172"/>
      <c r="B7129" s="172"/>
      <c r="C7129" s="172"/>
      <c r="D7129" s="171"/>
      <c r="E7129" s="171"/>
    </row>
    <row r="7130" spans="1:5" x14ac:dyDescent="0.25">
      <c r="A7130" s="172"/>
      <c r="B7130" s="172"/>
      <c r="C7130" s="172"/>
      <c r="D7130" s="171"/>
      <c r="E7130" s="171"/>
    </row>
    <row r="7131" spans="1:5" x14ac:dyDescent="0.25">
      <c r="A7131" s="172"/>
      <c r="B7131" s="172"/>
      <c r="C7131" s="172"/>
      <c r="D7131" s="171"/>
      <c r="E7131" s="171"/>
    </row>
    <row r="7132" spans="1:5" x14ac:dyDescent="0.25">
      <c r="A7132" s="172"/>
      <c r="B7132" s="172"/>
      <c r="C7132" s="172"/>
      <c r="D7132" s="171"/>
      <c r="E7132" s="171"/>
    </row>
    <row r="7133" spans="1:5" x14ac:dyDescent="0.25">
      <c r="A7133" s="172"/>
      <c r="B7133" s="172"/>
      <c r="C7133" s="172"/>
      <c r="D7133" s="171"/>
      <c r="E7133" s="171"/>
    </row>
    <row r="7134" spans="1:5" x14ac:dyDescent="0.25">
      <c r="A7134" s="172"/>
      <c r="B7134" s="172"/>
      <c r="C7134" s="172"/>
      <c r="D7134" s="171"/>
      <c r="E7134" s="171"/>
    </row>
    <row r="7135" spans="1:5" x14ac:dyDescent="0.25">
      <c r="A7135" s="172"/>
      <c r="B7135" s="172"/>
      <c r="C7135" s="172"/>
      <c r="D7135" s="171"/>
      <c r="E7135" s="171"/>
    </row>
    <row r="7136" spans="1:5" x14ac:dyDescent="0.25">
      <c r="A7136" s="172"/>
      <c r="B7136" s="172"/>
      <c r="C7136" s="172"/>
      <c r="D7136" s="171"/>
      <c r="E7136" s="171"/>
    </row>
    <row r="7137" spans="1:5" x14ac:dyDescent="0.25">
      <c r="A7137" s="172"/>
      <c r="B7137" s="172"/>
      <c r="C7137" s="172"/>
      <c r="D7137" s="171"/>
      <c r="E7137" s="171"/>
    </row>
    <row r="7138" spans="1:5" x14ac:dyDescent="0.25">
      <c r="A7138" s="172"/>
      <c r="B7138" s="172"/>
      <c r="C7138" s="172"/>
      <c r="D7138" s="171"/>
      <c r="E7138" s="171"/>
    </row>
    <row r="7139" spans="1:5" x14ac:dyDescent="0.25">
      <c r="A7139" s="172"/>
      <c r="B7139" s="172"/>
      <c r="C7139" s="172"/>
      <c r="D7139" s="171"/>
      <c r="E7139" s="171"/>
    </row>
    <row r="7140" spans="1:5" x14ac:dyDescent="0.25">
      <c r="A7140" s="172"/>
      <c r="B7140" s="172"/>
      <c r="C7140" s="172"/>
      <c r="D7140" s="171"/>
      <c r="E7140" s="171"/>
    </row>
    <row r="7141" spans="1:5" x14ac:dyDescent="0.25">
      <c r="A7141" s="172"/>
      <c r="B7141" s="172"/>
      <c r="C7141" s="172"/>
      <c r="D7141" s="171"/>
      <c r="E7141" s="171"/>
    </row>
    <row r="7142" spans="1:5" x14ac:dyDescent="0.25">
      <c r="A7142" s="172"/>
      <c r="B7142" s="172"/>
      <c r="C7142" s="172"/>
      <c r="D7142" s="171"/>
      <c r="E7142" s="171"/>
    </row>
    <row r="7143" spans="1:5" x14ac:dyDescent="0.25">
      <c r="A7143" s="172"/>
      <c r="B7143" s="172"/>
      <c r="C7143" s="172"/>
      <c r="D7143" s="171"/>
      <c r="E7143" s="171"/>
    </row>
    <row r="7144" spans="1:5" x14ac:dyDescent="0.25">
      <c r="A7144" s="172"/>
      <c r="B7144" s="172"/>
      <c r="C7144" s="172"/>
      <c r="D7144" s="171"/>
      <c r="E7144" s="171"/>
    </row>
    <row r="7145" spans="1:5" x14ac:dyDescent="0.25">
      <c r="A7145" s="172"/>
      <c r="B7145" s="172"/>
      <c r="C7145" s="172"/>
      <c r="D7145" s="171"/>
      <c r="E7145" s="171"/>
    </row>
    <row r="7146" spans="1:5" x14ac:dyDescent="0.25">
      <c r="A7146" s="172"/>
      <c r="B7146" s="172"/>
      <c r="C7146" s="172"/>
      <c r="D7146" s="171"/>
      <c r="E7146" s="171"/>
    </row>
    <row r="7147" spans="1:5" x14ac:dyDescent="0.25">
      <c r="A7147" s="172"/>
      <c r="B7147" s="172"/>
      <c r="C7147" s="172"/>
      <c r="D7147" s="171"/>
      <c r="E7147" s="171"/>
    </row>
    <row r="7148" spans="1:5" x14ac:dyDescent="0.25">
      <c r="A7148" s="172"/>
      <c r="B7148" s="172"/>
      <c r="C7148" s="172"/>
      <c r="D7148" s="171"/>
      <c r="E7148" s="171"/>
    </row>
    <row r="7149" spans="1:5" x14ac:dyDescent="0.25">
      <c r="A7149" s="172"/>
      <c r="B7149" s="172"/>
      <c r="C7149" s="172"/>
      <c r="D7149" s="171"/>
      <c r="E7149" s="171"/>
    </row>
    <row r="7150" spans="1:5" x14ac:dyDescent="0.25">
      <c r="A7150" s="172"/>
      <c r="B7150" s="172"/>
      <c r="C7150" s="172"/>
      <c r="D7150" s="171"/>
      <c r="E7150" s="171"/>
    </row>
    <row r="7151" spans="1:5" x14ac:dyDescent="0.25">
      <c r="A7151" s="172"/>
      <c r="B7151" s="172"/>
      <c r="C7151" s="172"/>
      <c r="D7151" s="171"/>
      <c r="E7151" s="171"/>
    </row>
    <row r="7152" spans="1:5" x14ac:dyDescent="0.25">
      <c r="A7152" s="172"/>
      <c r="B7152" s="172"/>
      <c r="C7152" s="172"/>
      <c r="D7152" s="171"/>
      <c r="E7152" s="171"/>
    </row>
    <row r="7153" spans="1:5" x14ac:dyDescent="0.25">
      <c r="A7153" s="172"/>
      <c r="B7153" s="172"/>
      <c r="C7153" s="172"/>
      <c r="D7153" s="171"/>
      <c r="E7153" s="171"/>
    </row>
    <row r="7154" spans="1:5" x14ac:dyDescent="0.25">
      <c r="A7154" s="172"/>
      <c r="B7154" s="172"/>
      <c r="C7154" s="172"/>
      <c r="D7154" s="171"/>
      <c r="E7154" s="171"/>
    </row>
    <row r="7155" spans="1:5" x14ac:dyDescent="0.25">
      <c r="A7155" s="172"/>
      <c r="B7155" s="172"/>
      <c r="C7155" s="172"/>
      <c r="D7155" s="171"/>
      <c r="E7155" s="171"/>
    </row>
    <row r="7156" spans="1:5" x14ac:dyDescent="0.25">
      <c r="A7156" s="172"/>
      <c r="B7156" s="172"/>
      <c r="C7156" s="172"/>
      <c r="D7156" s="171"/>
      <c r="E7156" s="171"/>
    </row>
    <row r="7157" spans="1:5" x14ac:dyDescent="0.25">
      <c r="A7157" s="172"/>
      <c r="B7157" s="172"/>
      <c r="C7157" s="172"/>
      <c r="D7157" s="171"/>
      <c r="E7157" s="171"/>
    </row>
    <row r="7158" spans="1:5" x14ac:dyDescent="0.25">
      <c r="A7158" s="172"/>
      <c r="B7158" s="172"/>
      <c r="C7158" s="172"/>
      <c r="D7158" s="171"/>
      <c r="E7158" s="171"/>
    </row>
    <row r="7159" spans="1:5" x14ac:dyDescent="0.25">
      <c r="A7159" s="172"/>
      <c r="B7159" s="172"/>
      <c r="C7159" s="172"/>
      <c r="D7159" s="171"/>
      <c r="E7159" s="171"/>
    </row>
    <row r="7160" spans="1:5" x14ac:dyDescent="0.25">
      <c r="A7160" s="172"/>
      <c r="B7160" s="172"/>
      <c r="C7160" s="172"/>
      <c r="D7160" s="171"/>
      <c r="E7160" s="171"/>
    </row>
    <row r="7161" spans="1:5" x14ac:dyDescent="0.25">
      <c r="A7161" s="172"/>
      <c r="B7161" s="172"/>
      <c r="C7161" s="172"/>
      <c r="D7161" s="171"/>
      <c r="E7161" s="171"/>
    </row>
    <row r="7162" spans="1:5" x14ac:dyDescent="0.25">
      <c r="A7162" s="172"/>
      <c r="B7162" s="172"/>
      <c r="C7162" s="172"/>
      <c r="D7162" s="171"/>
      <c r="E7162" s="171"/>
    </row>
    <row r="7163" spans="1:5" x14ac:dyDescent="0.25">
      <c r="A7163" s="172"/>
      <c r="B7163" s="172"/>
      <c r="C7163" s="172"/>
      <c r="D7163" s="171"/>
      <c r="E7163" s="171"/>
    </row>
    <row r="7164" spans="1:5" x14ac:dyDescent="0.25">
      <c r="A7164" s="172"/>
      <c r="B7164" s="172"/>
      <c r="C7164" s="172"/>
      <c r="D7164" s="171"/>
      <c r="E7164" s="171"/>
    </row>
    <row r="7165" spans="1:5" x14ac:dyDescent="0.25">
      <c r="A7165" s="172"/>
      <c r="B7165" s="172"/>
      <c r="C7165" s="172"/>
      <c r="D7165" s="171"/>
      <c r="E7165" s="171"/>
    </row>
    <row r="7166" spans="1:5" x14ac:dyDescent="0.25">
      <c r="A7166" s="172"/>
      <c r="B7166" s="172"/>
      <c r="C7166" s="172"/>
      <c r="D7166" s="171"/>
      <c r="E7166" s="171"/>
    </row>
    <row r="7167" spans="1:5" x14ac:dyDescent="0.25">
      <c r="A7167" s="172"/>
      <c r="B7167" s="172"/>
      <c r="C7167" s="172"/>
      <c r="D7167" s="171"/>
      <c r="E7167" s="171"/>
    </row>
    <row r="7168" spans="1:5" x14ac:dyDescent="0.25">
      <c r="A7168" s="172"/>
      <c r="B7168" s="172"/>
      <c r="C7168" s="172"/>
      <c r="D7168" s="171"/>
      <c r="E7168" s="171"/>
    </row>
    <row r="7169" spans="1:5" x14ac:dyDescent="0.25">
      <c r="A7169" s="172"/>
      <c r="B7169" s="172"/>
      <c r="C7169" s="172"/>
      <c r="D7169" s="171"/>
      <c r="E7169" s="171"/>
    </row>
    <row r="7170" spans="1:5" x14ac:dyDescent="0.25">
      <c r="A7170" s="172"/>
      <c r="B7170" s="172"/>
      <c r="C7170" s="172"/>
      <c r="D7170" s="171"/>
      <c r="E7170" s="171"/>
    </row>
    <row r="7171" spans="1:5" x14ac:dyDescent="0.25">
      <c r="A7171" s="172"/>
      <c r="B7171" s="172"/>
      <c r="C7171" s="172"/>
      <c r="D7171" s="171"/>
      <c r="E7171" s="171"/>
    </row>
    <row r="7172" spans="1:5" x14ac:dyDescent="0.25">
      <c r="A7172" s="172"/>
      <c r="B7172" s="172"/>
      <c r="C7172" s="172"/>
      <c r="D7172" s="171"/>
      <c r="E7172" s="171"/>
    </row>
    <row r="7173" spans="1:5" x14ac:dyDescent="0.25">
      <c r="A7173" s="172"/>
      <c r="B7173" s="172"/>
      <c r="C7173" s="172"/>
      <c r="D7173" s="171"/>
      <c r="E7173" s="171"/>
    </row>
    <row r="7174" spans="1:5" x14ac:dyDescent="0.25">
      <c r="A7174" s="172"/>
      <c r="B7174" s="172"/>
      <c r="C7174" s="172"/>
      <c r="D7174" s="171"/>
      <c r="E7174" s="171"/>
    </row>
    <row r="7175" spans="1:5" x14ac:dyDescent="0.25">
      <c r="A7175" s="172"/>
      <c r="B7175" s="172"/>
      <c r="C7175" s="172"/>
      <c r="D7175" s="171"/>
      <c r="E7175" s="171"/>
    </row>
    <row r="7176" spans="1:5" x14ac:dyDescent="0.25">
      <c r="A7176" s="172"/>
      <c r="B7176" s="172"/>
      <c r="C7176" s="172"/>
      <c r="D7176" s="171"/>
      <c r="E7176" s="171"/>
    </row>
    <row r="7177" spans="1:5" x14ac:dyDescent="0.25">
      <c r="A7177" s="172"/>
      <c r="B7177" s="172"/>
      <c r="C7177" s="172"/>
      <c r="D7177" s="171"/>
      <c r="E7177" s="171"/>
    </row>
    <row r="7178" spans="1:5" x14ac:dyDescent="0.25">
      <c r="A7178" s="172"/>
      <c r="B7178" s="172"/>
      <c r="C7178" s="172"/>
      <c r="D7178" s="171"/>
      <c r="E7178" s="171"/>
    </row>
    <row r="7179" spans="1:5" x14ac:dyDescent="0.25">
      <c r="A7179" s="172"/>
      <c r="B7179" s="172"/>
      <c r="C7179" s="172"/>
      <c r="D7179" s="171"/>
      <c r="E7179" s="171"/>
    </row>
    <row r="7180" spans="1:5" x14ac:dyDescent="0.25">
      <c r="A7180" s="172"/>
      <c r="B7180" s="172"/>
      <c r="C7180" s="172"/>
      <c r="D7180" s="171"/>
      <c r="E7180" s="171"/>
    </row>
    <row r="7181" spans="1:5" x14ac:dyDescent="0.25">
      <c r="A7181" s="172"/>
      <c r="B7181" s="172"/>
      <c r="C7181" s="172"/>
      <c r="D7181" s="171"/>
      <c r="E7181" s="171"/>
    </row>
    <row r="7182" spans="1:5" x14ac:dyDescent="0.25">
      <c r="A7182" s="172"/>
      <c r="B7182" s="172"/>
      <c r="C7182" s="172"/>
      <c r="D7182" s="171"/>
      <c r="E7182" s="171"/>
    </row>
    <row r="7183" spans="1:5" x14ac:dyDescent="0.25">
      <c r="A7183" s="172"/>
      <c r="B7183" s="172"/>
      <c r="C7183" s="172"/>
      <c r="D7183" s="171"/>
      <c r="E7183" s="171"/>
    </row>
    <row r="7184" spans="1:5" x14ac:dyDescent="0.25">
      <c r="A7184" s="172"/>
      <c r="B7184" s="172"/>
      <c r="C7184" s="172"/>
      <c r="D7184" s="171"/>
      <c r="E7184" s="171"/>
    </row>
    <row r="7185" spans="1:5" x14ac:dyDescent="0.25">
      <c r="A7185" s="172"/>
      <c r="B7185" s="172"/>
      <c r="C7185" s="172"/>
      <c r="D7185" s="171"/>
      <c r="E7185" s="171"/>
    </row>
    <row r="7186" spans="1:5" x14ac:dyDescent="0.25">
      <c r="A7186" s="172"/>
      <c r="B7186" s="172"/>
      <c r="C7186" s="172"/>
      <c r="D7186" s="171"/>
      <c r="E7186" s="171"/>
    </row>
    <row r="7187" spans="1:5" x14ac:dyDescent="0.25">
      <c r="A7187" s="172"/>
      <c r="B7187" s="172"/>
      <c r="C7187" s="172"/>
      <c r="D7187" s="171"/>
      <c r="E7187" s="171"/>
    </row>
    <row r="7188" spans="1:5" x14ac:dyDescent="0.25">
      <c r="A7188" s="172"/>
      <c r="B7188" s="172"/>
      <c r="C7188" s="172"/>
      <c r="D7188" s="171"/>
      <c r="E7188" s="171"/>
    </row>
    <row r="7189" spans="1:5" x14ac:dyDescent="0.25">
      <c r="A7189" s="172"/>
      <c r="B7189" s="172"/>
      <c r="C7189" s="172"/>
      <c r="D7189" s="171"/>
      <c r="E7189" s="171"/>
    </row>
    <row r="7190" spans="1:5" x14ac:dyDescent="0.25">
      <c r="A7190" s="172"/>
      <c r="B7190" s="172"/>
      <c r="C7190" s="172"/>
      <c r="D7190" s="171"/>
      <c r="E7190" s="171"/>
    </row>
    <row r="7191" spans="1:5" x14ac:dyDescent="0.25">
      <c r="A7191" s="172"/>
      <c r="B7191" s="172"/>
      <c r="C7191" s="172"/>
      <c r="D7191" s="171"/>
      <c r="E7191" s="171"/>
    </row>
    <row r="7192" spans="1:5" x14ac:dyDescent="0.25">
      <c r="A7192" s="172"/>
      <c r="B7192" s="172"/>
      <c r="C7192" s="172"/>
      <c r="D7192" s="171"/>
      <c r="E7192" s="171"/>
    </row>
    <row r="7193" spans="1:5" x14ac:dyDescent="0.25">
      <c r="A7193" s="172"/>
      <c r="B7193" s="172"/>
      <c r="C7193" s="172"/>
      <c r="D7193" s="171"/>
      <c r="E7193" s="171"/>
    </row>
    <row r="7194" spans="1:5" x14ac:dyDescent="0.25">
      <c r="A7194" s="172"/>
      <c r="B7194" s="172"/>
      <c r="C7194" s="172"/>
      <c r="D7194" s="171"/>
      <c r="E7194" s="171"/>
    </row>
    <row r="7195" spans="1:5" x14ac:dyDescent="0.25">
      <c r="A7195" s="172"/>
      <c r="B7195" s="172"/>
      <c r="C7195" s="172"/>
      <c r="D7195" s="171"/>
      <c r="E7195" s="171"/>
    </row>
    <row r="7196" spans="1:5" x14ac:dyDescent="0.25">
      <c r="A7196" s="172"/>
      <c r="B7196" s="172"/>
      <c r="C7196" s="172"/>
      <c r="D7196" s="171"/>
      <c r="E7196" s="171"/>
    </row>
    <row r="7197" spans="1:5" x14ac:dyDescent="0.25">
      <c r="A7197" s="172"/>
      <c r="B7197" s="172"/>
      <c r="C7197" s="172"/>
      <c r="D7197" s="171"/>
      <c r="E7197" s="171"/>
    </row>
    <row r="7198" spans="1:5" x14ac:dyDescent="0.25">
      <c r="A7198" s="172"/>
      <c r="B7198" s="172"/>
      <c r="C7198" s="172"/>
      <c r="D7198" s="171"/>
      <c r="E7198" s="171"/>
    </row>
    <row r="7199" spans="1:5" x14ac:dyDescent="0.25">
      <c r="A7199" s="172"/>
      <c r="B7199" s="172"/>
      <c r="C7199" s="172"/>
      <c r="D7199" s="171"/>
      <c r="E7199" s="171"/>
    </row>
    <row r="7200" spans="1:5" x14ac:dyDescent="0.25">
      <c r="A7200" s="172"/>
      <c r="B7200" s="172"/>
      <c r="C7200" s="172"/>
      <c r="D7200" s="171"/>
      <c r="E7200" s="171"/>
    </row>
    <row r="7201" spans="1:5" x14ac:dyDescent="0.25">
      <c r="A7201" s="172"/>
      <c r="B7201" s="172"/>
      <c r="C7201" s="172"/>
      <c r="D7201" s="171"/>
      <c r="E7201" s="171"/>
    </row>
    <row r="7202" spans="1:5" x14ac:dyDescent="0.25">
      <c r="A7202" s="172"/>
      <c r="B7202" s="172"/>
      <c r="C7202" s="172"/>
      <c r="D7202" s="171"/>
      <c r="E7202" s="171"/>
    </row>
    <row r="7203" spans="1:5" x14ac:dyDescent="0.25">
      <c r="A7203" s="172"/>
      <c r="B7203" s="172"/>
      <c r="C7203" s="172"/>
      <c r="D7203" s="171"/>
      <c r="E7203" s="171"/>
    </row>
    <row r="7204" spans="1:5" x14ac:dyDescent="0.25">
      <c r="A7204" s="172"/>
      <c r="B7204" s="172"/>
      <c r="C7204" s="172"/>
      <c r="D7204" s="171"/>
      <c r="E7204" s="171"/>
    </row>
    <row r="7205" spans="1:5" x14ac:dyDescent="0.25">
      <c r="A7205" s="172"/>
      <c r="B7205" s="172"/>
      <c r="C7205" s="172"/>
      <c r="D7205" s="171"/>
      <c r="E7205" s="171"/>
    </row>
    <row r="7206" spans="1:5" x14ac:dyDescent="0.25">
      <c r="A7206" s="172"/>
      <c r="B7206" s="172"/>
      <c r="C7206" s="172"/>
      <c r="D7206" s="171"/>
      <c r="E7206" s="171"/>
    </row>
    <row r="7207" spans="1:5" x14ac:dyDescent="0.25">
      <c r="A7207" s="172"/>
      <c r="B7207" s="172"/>
      <c r="C7207" s="172"/>
      <c r="D7207" s="171"/>
      <c r="E7207" s="171"/>
    </row>
    <row r="7208" spans="1:5" x14ac:dyDescent="0.25">
      <c r="A7208" s="172"/>
      <c r="B7208" s="172"/>
      <c r="C7208" s="172"/>
      <c r="D7208" s="171"/>
      <c r="E7208" s="171"/>
    </row>
    <row r="7209" spans="1:5" x14ac:dyDescent="0.25">
      <c r="A7209" s="172"/>
      <c r="B7209" s="172"/>
      <c r="C7209" s="172"/>
      <c r="D7209" s="171"/>
      <c r="E7209" s="171"/>
    </row>
    <row r="7210" spans="1:5" x14ac:dyDescent="0.25">
      <c r="A7210" s="172"/>
      <c r="B7210" s="172"/>
      <c r="C7210" s="172"/>
      <c r="D7210" s="171"/>
      <c r="E7210" s="171"/>
    </row>
    <row r="7211" spans="1:5" x14ac:dyDescent="0.25">
      <c r="A7211" s="172"/>
      <c r="B7211" s="172"/>
      <c r="C7211" s="172"/>
      <c r="D7211" s="171"/>
      <c r="E7211" s="171"/>
    </row>
    <row r="7212" spans="1:5" x14ac:dyDescent="0.25">
      <c r="A7212" s="172"/>
      <c r="B7212" s="172"/>
      <c r="C7212" s="172"/>
      <c r="D7212" s="171"/>
      <c r="E7212" s="171"/>
    </row>
    <row r="7213" spans="1:5" x14ac:dyDescent="0.25">
      <c r="A7213" s="172"/>
      <c r="B7213" s="172"/>
      <c r="C7213" s="172"/>
      <c r="D7213" s="171"/>
      <c r="E7213" s="171"/>
    </row>
    <row r="7214" spans="1:5" x14ac:dyDescent="0.25">
      <c r="A7214" s="172"/>
      <c r="B7214" s="172"/>
      <c r="C7214" s="172"/>
      <c r="D7214" s="171"/>
      <c r="E7214" s="171"/>
    </row>
    <row r="7215" spans="1:5" x14ac:dyDescent="0.25">
      <c r="A7215" s="172"/>
      <c r="B7215" s="172"/>
      <c r="C7215" s="172"/>
      <c r="D7215" s="171"/>
      <c r="E7215" s="171"/>
    </row>
    <row r="7216" spans="1:5" x14ac:dyDescent="0.25">
      <c r="A7216" s="172"/>
      <c r="B7216" s="172"/>
      <c r="C7216" s="172"/>
      <c r="D7216" s="171"/>
      <c r="E7216" s="171"/>
    </row>
    <row r="7217" spans="1:5" x14ac:dyDescent="0.25">
      <c r="A7217" s="172"/>
      <c r="B7217" s="172"/>
      <c r="C7217" s="172"/>
      <c r="D7217" s="171"/>
      <c r="E7217" s="171"/>
    </row>
    <row r="7218" spans="1:5" x14ac:dyDescent="0.25">
      <c r="A7218" s="172"/>
      <c r="B7218" s="172"/>
      <c r="C7218" s="172"/>
      <c r="D7218" s="171"/>
      <c r="E7218" s="171"/>
    </row>
    <row r="7219" spans="1:5" x14ac:dyDescent="0.25">
      <c r="A7219" s="172"/>
      <c r="B7219" s="172"/>
      <c r="C7219" s="172"/>
      <c r="D7219" s="171"/>
      <c r="E7219" s="171"/>
    </row>
    <row r="7220" spans="1:5" x14ac:dyDescent="0.25">
      <c r="A7220" s="172"/>
      <c r="B7220" s="172"/>
      <c r="C7220" s="172"/>
      <c r="D7220" s="171"/>
      <c r="E7220" s="171"/>
    </row>
    <row r="7221" spans="1:5" x14ac:dyDescent="0.25">
      <c r="A7221" s="172"/>
      <c r="B7221" s="172"/>
      <c r="C7221" s="172"/>
      <c r="D7221" s="171"/>
      <c r="E7221" s="171"/>
    </row>
    <row r="7222" spans="1:5" x14ac:dyDescent="0.25">
      <c r="A7222" s="172"/>
      <c r="B7222" s="172"/>
      <c r="C7222" s="172"/>
      <c r="D7222" s="171"/>
      <c r="E7222" s="171"/>
    </row>
    <row r="7223" spans="1:5" x14ac:dyDescent="0.25">
      <c r="A7223" s="172"/>
      <c r="B7223" s="172"/>
      <c r="C7223" s="172"/>
      <c r="D7223" s="171"/>
      <c r="E7223" s="171"/>
    </row>
    <row r="7224" spans="1:5" x14ac:dyDescent="0.25">
      <c r="A7224" s="172"/>
      <c r="B7224" s="172"/>
      <c r="C7224" s="172"/>
      <c r="D7224" s="171"/>
      <c r="E7224" s="171"/>
    </row>
    <row r="7225" spans="1:5" x14ac:dyDescent="0.25">
      <c r="A7225" s="172"/>
      <c r="B7225" s="172"/>
      <c r="C7225" s="172"/>
      <c r="D7225" s="171"/>
      <c r="E7225" s="171"/>
    </row>
    <row r="7226" spans="1:5" x14ac:dyDescent="0.25">
      <c r="A7226" s="172"/>
      <c r="B7226" s="172"/>
      <c r="C7226" s="172"/>
      <c r="D7226" s="171"/>
      <c r="E7226" s="171"/>
    </row>
    <row r="7227" spans="1:5" x14ac:dyDescent="0.25">
      <c r="A7227" s="172"/>
      <c r="B7227" s="172"/>
      <c r="C7227" s="172"/>
      <c r="D7227" s="171"/>
      <c r="E7227" s="171"/>
    </row>
    <row r="7228" spans="1:5" x14ac:dyDescent="0.25">
      <c r="A7228" s="172"/>
      <c r="B7228" s="172"/>
      <c r="C7228" s="172"/>
      <c r="D7228" s="171"/>
      <c r="E7228" s="171"/>
    </row>
    <row r="7229" spans="1:5" x14ac:dyDescent="0.25">
      <c r="A7229" s="172"/>
      <c r="B7229" s="172"/>
      <c r="C7229" s="172"/>
      <c r="D7229" s="171"/>
      <c r="E7229" s="171"/>
    </row>
    <row r="7230" spans="1:5" x14ac:dyDescent="0.25">
      <c r="A7230" s="172"/>
      <c r="B7230" s="172"/>
      <c r="C7230" s="172"/>
      <c r="D7230" s="171"/>
      <c r="E7230" s="171"/>
    </row>
    <row r="7231" spans="1:5" x14ac:dyDescent="0.25">
      <c r="A7231" s="172"/>
      <c r="B7231" s="172"/>
      <c r="C7231" s="172"/>
      <c r="D7231" s="171"/>
      <c r="E7231" s="171"/>
    </row>
    <row r="7232" spans="1:5" x14ac:dyDescent="0.25">
      <c r="A7232" s="172"/>
      <c r="B7232" s="172"/>
      <c r="C7232" s="172"/>
      <c r="D7232" s="171"/>
      <c r="E7232" s="171"/>
    </row>
    <row r="7233" spans="1:5" x14ac:dyDescent="0.25">
      <c r="A7233" s="172"/>
      <c r="B7233" s="172"/>
      <c r="C7233" s="172"/>
      <c r="D7233" s="171"/>
      <c r="E7233" s="171"/>
    </row>
    <row r="7234" spans="1:5" x14ac:dyDescent="0.25">
      <c r="A7234" s="172"/>
      <c r="B7234" s="172"/>
      <c r="C7234" s="172"/>
      <c r="D7234" s="171"/>
      <c r="E7234" s="171"/>
    </row>
    <row r="7235" spans="1:5" x14ac:dyDescent="0.25">
      <c r="A7235" s="172"/>
      <c r="B7235" s="172"/>
      <c r="C7235" s="172"/>
      <c r="D7235" s="171"/>
      <c r="E7235" s="171"/>
    </row>
    <row r="7236" spans="1:5" x14ac:dyDescent="0.25">
      <c r="A7236" s="172"/>
      <c r="B7236" s="172"/>
      <c r="C7236" s="172"/>
      <c r="D7236" s="171"/>
      <c r="E7236" s="171"/>
    </row>
    <row r="7237" spans="1:5" x14ac:dyDescent="0.25">
      <c r="A7237" s="172"/>
      <c r="B7237" s="172"/>
      <c r="C7237" s="172"/>
      <c r="D7237" s="171"/>
      <c r="E7237" s="171"/>
    </row>
    <row r="7238" spans="1:5" x14ac:dyDescent="0.25">
      <c r="A7238" s="172"/>
      <c r="B7238" s="172"/>
      <c r="C7238" s="172"/>
      <c r="D7238" s="171"/>
      <c r="E7238" s="171"/>
    </row>
    <row r="7239" spans="1:5" x14ac:dyDescent="0.25">
      <c r="A7239" s="172"/>
      <c r="B7239" s="172"/>
      <c r="C7239" s="172"/>
      <c r="D7239" s="171"/>
      <c r="E7239" s="171"/>
    </row>
    <row r="7240" spans="1:5" x14ac:dyDescent="0.25">
      <c r="A7240" s="172"/>
      <c r="B7240" s="172"/>
      <c r="C7240" s="172"/>
      <c r="D7240" s="171"/>
      <c r="E7240" s="171"/>
    </row>
    <row r="7241" spans="1:5" x14ac:dyDescent="0.25">
      <c r="A7241" s="172"/>
      <c r="B7241" s="172"/>
      <c r="C7241" s="172"/>
      <c r="D7241" s="171"/>
      <c r="E7241" s="171"/>
    </row>
    <row r="7242" spans="1:5" x14ac:dyDescent="0.25">
      <c r="A7242" s="172"/>
      <c r="B7242" s="172"/>
      <c r="C7242" s="172"/>
      <c r="D7242" s="171"/>
      <c r="E7242" s="171"/>
    </row>
    <row r="7243" spans="1:5" x14ac:dyDescent="0.25">
      <c r="A7243" s="172"/>
      <c r="B7243" s="172"/>
      <c r="C7243" s="172"/>
      <c r="D7243" s="171"/>
      <c r="E7243" s="171"/>
    </row>
    <row r="7244" spans="1:5" x14ac:dyDescent="0.25">
      <c r="A7244" s="172"/>
      <c r="B7244" s="172"/>
      <c r="C7244" s="172"/>
      <c r="D7244" s="171"/>
      <c r="E7244" s="171"/>
    </row>
    <row r="7245" spans="1:5" x14ac:dyDescent="0.25">
      <c r="A7245" s="172"/>
      <c r="B7245" s="172"/>
      <c r="C7245" s="172"/>
      <c r="D7245" s="171"/>
      <c r="E7245" s="171"/>
    </row>
    <row r="7246" spans="1:5" x14ac:dyDescent="0.25">
      <c r="A7246" s="172"/>
      <c r="B7246" s="172"/>
      <c r="C7246" s="172"/>
      <c r="D7246" s="171"/>
      <c r="E7246" s="171"/>
    </row>
    <row r="7247" spans="1:5" x14ac:dyDescent="0.25">
      <c r="A7247" s="172"/>
      <c r="B7247" s="172"/>
      <c r="C7247" s="172"/>
      <c r="D7247" s="171"/>
      <c r="E7247" s="171"/>
    </row>
    <row r="7248" spans="1:5" x14ac:dyDescent="0.25">
      <c r="A7248" s="172"/>
      <c r="B7248" s="172"/>
      <c r="C7248" s="172"/>
      <c r="D7248" s="171"/>
      <c r="E7248" s="171"/>
    </row>
    <row r="7249" spans="1:5" x14ac:dyDescent="0.25">
      <c r="A7249" s="172"/>
      <c r="B7249" s="172"/>
      <c r="C7249" s="172"/>
      <c r="D7249" s="171"/>
      <c r="E7249" s="171"/>
    </row>
    <row r="7250" spans="1:5" x14ac:dyDescent="0.25">
      <c r="A7250" s="172"/>
      <c r="B7250" s="172"/>
      <c r="C7250" s="172"/>
      <c r="D7250" s="171"/>
      <c r="E7250" s="171"/>
    </row>
    <row r="7251" spans="1:5" x14ac:dyDescent="0.25">
      <c r="A7251" s="172"/>
      <c r="B7251" s="172"/>
      <c r="C7251" s="172"/>
      <c r="D7251" s="171"/>
      <c r="E7251" s="171"/>
    </row>
    <row r="7252" spans="1:5" x14ac:dyDescent="0.25">
      <c r="A7252" s="172"/>
      <c r="B7252" s="172"/>
      <c r="C7252" s="172"/>
      <c r="D7252" s="171"/>
      <c r="E7252" s="171"/>
    </row>
    <row r="7253" spans="1:5" x14ac:dyDescent="0.25">
      <c r="A7253" s="172"/>
      <c r="B7253" s="172"/>
      <c r="C7253" s="172"/>
      <c r="D7253" s="171"/>
      <c r="E7253" s="171"/>
    </row>
    <row r="7254" spans="1:5" x14ac:dyDescent="0.25">
      <c r="A7254" s="172"/>
      <c r="B7254" s="172"/>
      <c r="C7254" s="172"/>
      <c r="D7254" s="171"/>
      <c r="E7254" s="171"/>
    </row>
    <row r="7255" spans="1:5" x14ac:dyDescent="0.25">
      <c r="A7255" s="172"/>
      <c r="B7255" s="172"/>
      <c r="C7255" s="172"/>
      <c r="D7255" s="171"/>
      <c r="E7255" s="171"/>
    </row>
    <row r="7256" spans="1:5" x14ac:dyDescent="0.25">
      <c r="A7256" s="172"/>
      <c r="B7256" s="172"/>
      <c r="C7256" s="172"/>
      <c r="D7256" s="171"/>
      <c r="E7256" s="171"/>
    </row>
    <row r="7257" spans="1:5" x14ac:dyDescent="0.25">
      <c r="A7257" s="172"/>
      <c r="B7257" s="172"/>
      <c r="C7257" s="172"/>
      <c r="D7257" s="171"/>
      <c r="E7257" s="171"/>
    </row>
    <row r="7258" spans="1:5" x14ac:dyDescent="0.25">
      <c r="A7258" s="172"/>
      <c r="B7258" s="172"/>
      <c r="C7258" s="172"/>
      <c r="D7258" s="171"/>
      <c r="E7258" s="171"/>
    </row>
    <row r="7259" spans="1:5" x14ac:dyDescent="0.25">
      <c r="A7259" s="172"/>
      <c r="B7259" s="172"/>
      <c r="C7259" s="172"/>
      <c r="D7259" s="171"/>
      <c r="E7259" s="171"/>
    </row>
    <row r="7260" spans="1:5" x14ac:dyDescent="0.25">
      <c r="A7260" s="172"/>
      <c r="B7260" s="172"/>
      <c r="C7260" s="172"/>
      <c r="D7260" s="171"/>
      <c r="E7260" s="171"/>
    </row>
    <row r="7261" spans="1:5" x14ac:dyDescent="0.25">
      <c r="A7261" s="172"/>
      <c r="B7261" s="172"/>
      <c r="C7261" s="172"/>
      <c r="D7261" s="171"/>
      <c r="E7261" s="171"/>
    </row>
    <row r="7262" spans="1:5" x14ac:dyDescent="0.25">
      <c r="A7262" s="172"/>
      <c r="B7262" s="172"/>
      <c r="C7262" s="172"/>
      <c r="D7262" s="171"/>
      <c r="E7262" s="171"/>
    </row>
    <row r="7263" spans="1:5" x14ac:dyDescent="0.25">
      <c r="A7263" s="172"/>
      <c r="B7263" s="172"/>
      <c r="C7263" s="172"/>
      <c r="D7263" s="171"/>
      <c r="E7263" s="171"/>
    </row>
    <row r="7264" spans="1:5" x14ac:dyDescent="0.25">
      <c r="A7264" s="172"/>
      <c r="B7264" s="172"/>
      <c r="C7264" s="172"/>
      <c r="D7264" s="171"/>
      <c r="E7264" s="171"/>
    </row>
    <row r="7265" spans="1:5" x14ac:dyDescent="0.25">
      <c r="A7265" s="172"/>
      <c r="B7265" s="172"/>
      <c r="C7265" s="172"/>
      <c r="D7265" s="171"/>
      <c r="E7265" s="171"/>
    </row>
    <row r="7266" spans="1:5" x14ac:dyDescent="0.25">
      <c r="A7266" s="172"/>
      <c r="B7266" s="172"/>
      <c r="C7266" s="172"/>
      <c r="D7266" s="171"/>
      <c r="E7266" s="171"/>
    </row>
    <row r="7267" spans="1:5" x14ac:dyDescent="0.25">
      <c r="A7267" s="172"/>
      <c r="B7267" s="172"/>
      <c r="C7267" s="172"/>
      <c r="D7267" s="171"/>
      <c r="E7267" s="171"/>
    </row>
    <row r="7268" spans="1:5" x14ac:dyDescent="0.25">
      <c r="A7268" s="172"/>
      <c r="B7268" s="172"/>
      <c r="C7268" s="172"/>
      <c r="D7268" s="171"/>
      <c r="E7268" s="171"/>
    </row>
    <row r="7269" spans="1:5" x14ac:dyDescent="0.25">
      <c r="A7269" s="172"/>
      <c r="B7269" s="172"/>
      <c r="C7269" s="172"/>
      <c r="D7269" s="171"/>
      <c r="E7269" s="171"/>
    </row>
    <row r="7270" spans="1:5" x14ac:dyDescent="0.25">
      <c r="A7270" s="172"/>
      <c r="B7270" s="172"/>
      <c r="C7270" s="172"/>
      <c r="D7270" s="171"/>
      <c r="E7270" s="171"/>
    </row>
    <row r="7271" spans="1:5" x14ac:dyDescent="0.25">
      <c r="A7271" s="172"/>
      <c r="B7271" s="172"/>
      <c r="C7271" s="172"/>
      <c r="D7271" s="171"/>
      <c r="E7271" s="171"/>
    </row>
    <row r="7272" spans="1:5" x14ac:dyDescent="0.25">
      <c r="A7272" s="172"/>
      <c r="B7272" s="172"/>
      <c r="C7272" s="172"/>
      <c r="D7272" s="171"/>
      <c r="E7272" s="171"/>
    </row>
    <row r="7273" spans="1:5" x14ac:dyDescent="0.25">
      <c r="A7273" s="172"/>
      <c r="B7273" s="172"/>
      <c r="C7273" s="172"/>
      <c r="D7273" s="171"/>
      <c r="E7273" s="171"/>
    </row>
    <row r="7274" spans="1:5" x14ac:dyDescent="0.25">
      <c r="A7274" s="172"/>
      <c r="B7274" s="172"/>
      <c r="C7274" s="172"/>
      <c r="D7274" s="171"/>
      <c r="E7274" s="171"/>
    </row>
    <row r="7275" spans="1:5" x14ac:dyDescent="0.25">
      <c r="A7275" s="172"/>
      <c r="B7275" s="172"/>
      <c r="C7275" s="172"/>
      <c r="D7275" s="171"/>
      <c r="E7275" s="171"/>
    </row>
    <row r="7276" spans="1:5" x14ac:dyDescent="0.25">
      <c r="A7276" s="172"/>
      <c r="B7276" s="172"/>
      <c r="C7276" s="172"/>
      <c r="D7276" s="171"/>
      <c r="E7276" s="171"/>
    </row>
    <row r="7277" spans="1:5" x14ac:dyDescent="0.25">
      <c r="A7277" s="172"/>
      <c r="B7277" s="172"/>
      <c r="C7277" s="172"/>
      <c r="D7277" s="171"/>
      <c r="E7277" s="171"/>
    </row>
    <row r="7278" spans="1:5" x14ac:dyDescent="0.25">
      <c r="A7278" s="172"/>
      <c r="B7278" s="172"/>
      <c r="C7278" s="172"/>
      <c r="D7278" s="171"/>
      <c r="E7278" s="171"/>
    </row>
    <row r="7279" spans="1:5" x14ac:dyDescent="0.25">
      <c r="A7279" s="172"/>
      <c r="B7279" s="172"/>
      <c r="C7279" s="172"/>
      <c r="D7279" s="171"/>
      <c r="E7279" s="171"/>
    </row>
    <row r="7280" spans="1:5" x14ac:dyDescent="0.25">
      <c r="A7280" s="172"/>
      <c r="B7280" s="172"/>
      <c r="C7280" s="172"/>
      <c r="D7280" s="171"/>
      <c r="E7280" s="171"/>
    </row>
    <row r="7281" spans="1:5" x14ac:dyDescent="0.25">
      <c r="A7281" s="172"/>
      <c r="B7281" s="172"/>
      <c r="C7281" s="172"/>
      <c r="D7281" s="171"/>
      <c r="E7281" s="171"/>
    </row>
    <row r="7282" spans="1:5" x14ac:dyDescent="0.25">
      <c r="A7282" s="172"/>
      <c r="B7282" s="172"/>
      <c r="C7282" s="172"/>
      <c r="D7282" s="171"/>
      <c r="E7282" s="171"/>
    </row>
    <row r="7283" spans="1:5" x14ac:dyDescent="0.25">
      <c r="A7283" s="172"/>
      <c r="B7283" s="172"/>
      <c r="C7283" s="172"/>
      <c r="D7283" s="171"/>
      <c r="E7283" s="171"/>
    </row>
    <row r="7284" spans="1:5" x14ac:dyDescent="0.25">
      <c r="A7284" s="172"/>
      <c r="B7284" s="172"/>
      <c r="C7284" s="172"/>
      <c r="D7284" s="171"/>
      <c r="E7284" s="171"/>
    </row>
    <row r="7285" spans="1:5" x14ac:dyDescent="0.25">
      <c r="A7285" s="172"/>
      <c r="B7285" s="172"/>
      <c r="C7285" s="172"/>
      <c r="D7285" s="171"/>
      <c r="E7285" s="171"/>
    </row>
    <row r="7286" spans="1:5" x14ac:dyDescent="0.25">
      <c r="A7286" s="172"/>
      <c r="B7286" s="172"/>
      <c r="C7286" s="172"/>
      <c r="D7286" s="171"/>
      <c r="E7286" s="171"/>
    </row>
    <row r="7287" spans="1:5" x14ac:dyDescent="0.25">
      <c r="A7287" s="172"/>
      <c r="B7287" s="172"/>
      <c r="C7287" s="172"/>
      <c r="D7287" s="171"/>
      <c r="E7287" s="171"/>
    </row>
    <row r="7288" spans="1:5" x14ac:dyDescent="0.25">
      <c r="A7288" s="172"/>
      <c r="B7288" s="172"/>
      <c r="C7288" s="172"/>
      <c r="D7288" s="171"/>
      <c r="E7288" s="171"/>
    </row>
    <row r="7289" spans="1:5" x14ac:dyDescent="0.25">
      <c r="A7289" s="172"/>
      <c r="B7289" s="172"/>
      <c r="C7289" s="172"/>
      <c r="D7289" s="171"/>
      <c r="E7289" s="171"/>
    </row>
    <row r="7290" spans="1:5" x14ac:dyDescent="0.25">
      <c r="A7290" s="172"/>
      <c r="B7290" s="172"/>
      <c r="C7290" s="172"/>
      <c r="D7290" s="171"/>
      <c r="E7290" s="171"/>
    </row>
    <row r="7291" spans="1:5" x14ac:dyDescent="0.25">
      <c r="A7291" s="172"/>
      <c r="B7291" s="172"/>
      <c r="C7291" s="172"/>
      <c r="D7291" s="171"/>
      <c r="E7291" s="171"/>
    </row>
    <row r="7292" spans="1:5" x14ac:dyDescent="0.25">
      <c r="A7292" s="172"/>
      <c r="B7292" s="172"/>
      <c r="C7292" s="172"/>
      <c r="D7292" s="171"/>
      <c r="E7292" s="171"/>
    </row>
    <row r="7293" spans="1:5" x14ac:dyDescent="0.25">
      <c r="A7293" s="172"/>
      <c r="B7293" s="172"/>
      <c r="C7293" s="172"/>
      <c r="D7293" s="171"/>
      <c r="E7293" s="171"/>
    </row>
    <row r="7294" spans="1:5" x14ac:dyDescent="0.25">
      <c r="A7294" s="172"/>
      <c r="B7294" s="172"/>
      <c r="C7294" s="172"/>
      <c r="D7294" s="171"/>
      <c r="E7294" s="171"/>
    </row>
    <row r="7295" spans="1:5" x14ac:dyDescent="0.25">
      <c r="A7295" s="172"/>
      <c r="B7295" s="172"/>
      <c r="C7295" s="172"/>
      <c r="D7295" s="171"/>
      <c r="E7295" s="171"/>
    </row>
    <row r="7296" spans="1:5" x14ac:dyDescent="0.25">
      <c r="A7296" s="172"/>
      <c r="B7296" s="172"/>
      <c r="C7296" s="172"/>
      <c r="D7296" s="171"/>
      <c r="E7296" s="171"/>
    </row>
    <row r="7297" spans="1:5" x14ac:dyDescent="0.25">
      <c r="A7297" s="172"/>
      <c r="B7297" s="172"/>
      <c r="C7297" s="172"/>
      <c r="D7297" s="171"/>
      <c r="E7297" s="171"/>
    </row>
    <row r="7298" spans="1:5" x14ac:dyDescent="0.25">
      <c r="A7298" s="172"/>
      <c r="B7298" s="172"/>
      <c r="C7298" s="172"/>
      <c r="D7298" s="171"/>
      <c r="E7298" s="171"/>
    </row>
    <row r="7299" spans="1:5" x14ac:dyDescent="0.25">
      <c r="A7299" s="172"/>
      <c r="B7299" s="172"/>
      <c r="C7299" s="172"/>
      <c r="D7299" s="171"/>
      <c r="E7299" s="171"/>
    </row>
    <row r="7300" spans="1:5" x14ac:dyDescent="0.25">
      <c r="A7300" s="172"/>
      <c r="B7300" s="172"/>
      <c r="C7300" s="172"/>
      <c r="D7300" s="171"/>
      <c r="E7300" s="171"/>
    </row>
    <row r="7301" spans="1:5" x14ac:dyDescent="0.25">
      <c r="A7301" s="172"/>
      <c r="B7301" s="172"/>
      <c r="C7301" s="172"/>
      <c r="D7301" s="171"/>
      <c r="E7301" s="171"/>
    </row>
    <row r="7302" spans="1:5" x14ac:dyDescent="0.25">
      <c r="A7302" s="172"/>
      <c r="B7302" s="172"/>
      <c r="C7302" s="172"/>
      <c r="D7302" s="171"/>
      <c r="E7302" s="171"/>
    </row>
    <row r="7303" spans="1:5" x14ac:dyDescent="0.25">
      <c r="A7303" s="172"/>
      <c r="B7303" s="172"/>
      <c r="C7303" s="172"/>
      <c r="D7303" s="171"/>
      <c r="E7303" s="171"/>
    </row>
    <row r="7304" spans="1:5" x14ac:dyDescent="0.25">
      <c r="A7304" s="172"/>
      <c r="B7304" s="172"/>
      <c r="C7304" s="172"/>
      <c r="D7304" s="171"/>
      <c r="E7304" s="171"/>
    </row>
    <row r="7305" spans="1:5" x14ac:dyDescent="0.25">
      <c r="A7305" s="172"/>
      <c r="B7305" s="172"/>
      <c r="C7305" s="172"/>
      <c r="D7305" s="171"/>
      <c r="E7305" s="171"/>
    </row>
    <row r="7306" spans="1:5" x14ac:dyDescent="0.25">
      <c r="A7306" s="172"/>
      <c r="B7306" s="172"/>
      <c r="C7306" s="172"/>
      <c r="D7306" s="171"/>
      <c r="E7306" s="171"/>
    </row>
    <row r="7307" spans="1:5" x14ac:dyDescent="0.25">
      <c r="A7307" s="172"/>
      <c r="B7307" s="172"/>
      <c r="C7307" s="172"/>
      <c r="D7307" s="171"/>
      <c r="E7307" s="171"/>
    </row>
    <row r="7308" spans="1:5" x14ac:dyDescent="0.25">
      <c r="A7308" s="172"/>
      <c r="B7308" s="172"/>
      <c r="C7308" s="172"/>
      <c r="D7308" s="171"/>
      <c r="E7308" s="171"/>
    </row>
    <row r="7309" spans="1:5" x14ac:dyDescent="0.25">
      <c r="A7309" s="172"/>
      <c r="B7309" s="172"/>
      <c r="C7309" s="172"/>
      <c r="D7309" s="171"/>
      <c r="E7309" s="171"/>
    </row>
    <row r="7310" spans="1:5" x14ac:dyDescent="0.25">
      <c r="A7310" s="172"/>
      <c r="B7310" s="172"/>
      <c r="C7310" s="172"/>
      <c r="D7310" s="171"/>
      <c r="E7310" s="171"/>
    </row>
    <row r="7311" spans="1:5" x14ac:dyDescent="0.25">
      <c r="A7311" s="172"/>
      <c r="B7311" s="172"/>
      <c r="C7311" s="172"/>
      <c r="D7311" s="171"/>
      <c r="E7311" s="171"/>
    </row>
    <row r="7312" spans="1:5" x14ac:dyDescent="0.25">
      <c r="A7312" s="172"/>
      <c r="B7312" s="172"/>
      <c r="C7312" s="172"/>
      <c r="D7312" s="171"/>
      <c r="E7312" s="171"/>
    </row>
    <row r="7313" spans="1:5" x14ac:dyDescent="0.25">
      <c r="A7313" s="172"/>
      <c r="B7313" s="172"/>
      <c r="C7313" s="172"/>
      <c r="D7313" s="171"/>
      <c r="E7313" s="171"/>
    </row>
    <row r="7314" spans="1:5" x14ac:dyDescent="0.25">
      <c r="A7314" s="172"/>
      <c r="B7314" s="172"/>
      <c r="C7314" s="172"/>
      <c r="D7314" s="171"/>
      <c r="E7314" s="171"/>
    </row>
    <row r="7315" spans="1:5" x14ac:dyDescent="0.25">
      <c r="A7315" s="172"/>
      <c r="B7315" s="172"/>
      <c r="C7315" s="172"/>
      <c r="D7315" s="171"/>
      <c r="E7315" s="171"/>
    </row>
    <row r="7316" spans="1:5" x14ac:dyDescent="0.25">
      <c r="A7316" s="172"/>
      <c r="B7316" s="172"/>
      <c r="C7316" s="172"/>
      <c r="D7316" s="171"/>
      <c r="E7316" s="171"/>
    </row>
    <row r="7317" spans="1:5" x14ac:dyDescent="0.25">
      <c r="A7317" s="172"/>
      <c r="B7317" s="172"/>
      <c r="C7317" s="172"/>
      <c r="D7317" s="171"/>
      <c r="E7317" s="171"/>
    </row>
    <row r="7318" spans="1:5" x14ac:dyDescent="0.25">
      <c r="A7318" s="172"/>
      <c r="B7318" s="172"/>
      <c r="C7318" s="172"/>
      <c r="D7318" s="171"/>
      <c r="E7318" s="171"/>
    </row>
    <row r="7319" spans="1:5" x14ac:dyDescent="0.25">
      <c r="A7319" s="172"/>
      <c r="B7319" s="172"/>
      <c r="C7319" s="172"/>
      <c r="D7319" s="171"/>
      <c r="E7319" s="171"/>
    </row>
    <row r="7320" spans="1:5" x14ac:dyDescent="0.25">
      <c r="A7320" s="172"/>
      <c r="B7320" s="172"/>
      <c r="C7320" s="172"/>
      <c r="D7320" s="171"/>
      <c r="E7320" s="171"/>
    </row>
    <row r="7321" spans="1:5" x14ac:dyDescent="0.25">
      <c r="A7321" s="172"/>
      <c r="B7321" s="172"/>
      <c r="C7321" s="172"/>
      <c r="D7321" s="171"/>
      <c r="E7321" s="171"/>
    </row>
    <row r="7322" spans="1:5" x14ac:dyDescent="0.25">
      <c r="A7322" s="172"/>
      <c r="B7322" s="172"/>
      <c r="C7322" s="172"/>
      <c r="D7322" s="171"/>
      <c r="E7322" s="171"/>
    </row>
    <row r="7323" spans="1:5" x14ac:dyDescent="0.25">
      <c r="A7323" s="172"/>
      <c r="B7323" s="172"/>
      <c r="C7323" s="172"/>
      <c r="D7323" s="171"/>
      <c r="E7323" s="171"/>
    </row>
    <row r="7324" spans="1:5" x14ac:dyDescent="0.25">
      <c r="A7324" s="172"/>
      <c r="B7324" s="172"/>
      <c r="C7324" s="172"/>
      <c r="D7324" s="171"/>
      <c r="E7324" s="171"/>
    </row>
    <row r="7325" spans="1:5" x14ac:dyDescent="0.25">
      <c r="A7325" s="172"/>
      <c r="B7325" s="172"/>
      <c r="C7325" s="172"/>
      <c r="D7325" s="171"/>
      <c r="E7325" s="171"/>
    </row>
    <row r="7326" spans="1:5" x14ac:dyDescent="0.25">
      <c r="A7326" s="172"/>
      <c r="B7326" s="172"/>
      <c r="C7326" s="172"/>
      <c r="D7326" s="171"/>
      <c r="E7326" s="171"/>
    </row>
    <row r="7327" spans="1:5" x14ac:dyDescent="0.25">
      <c r="A7327" s="172"/>
      <c r="B7327" s="172"/>
      <c r="C7327" s="172"/>
      <c r="D7327" s="171"/>
      <c r="E7327" s="171"/>
    </row>
    <row r="7328" spans="1:5" x14ac:dyDescent="0.25">
      <c r="A7328" s="172"/>
      <c r="B7328" s="172"/>
      <c r="C7328" s="172"/>
      <c r="D7328" s="171"/>
      <c r="E7328" s="171"/>
    </row>
    <row r="7329" spans="1:5" x14ac:dyDescent="0.25">
      <c r="A7329" s="172"/>
      <c r="B7329" s="172"/>
      <c r="C7329" s="172"/>
      <c r="D7329" s="171"/>
      <c r="E7329" s="171"/>
    </row>
    <row r="7330" spans="1:5" x14ac:dyDescent="0.25">
      <c r="A7330" s="172"/>
      <c r="B7330" s="172"/>
      <c r="C7330" s="172"/>
      <c r="D7330" s="171"/>
      <c r="E7330" s="171"/>
    </row>
    <row r="7331" spans="1:5" x14ac:dyDescent="0.25">
      <c r="A7331" s="172"/>
      <c r="B7331" s="172"/>
      <c r="C7331" s="172"/>
      <c r="D7331" s="171"/>
      <c r="E7331" s="171"/>
    </row>
    <row r="7332" spans="1:5" x14ac:dyDescent="0.25">
      <c r="A7332" s="172"/>
      <c r="B7332" s="172"/>
      <c r="C7332" s="172"/>
      <c r="D7332" s="171"/>
      <c r="E7332" s="171"/>
    </row>
    <row r="7333" spans="1:5" x14ac:dyDescent="0.25">
      <c r="A7333" s="172"/>
      <c r="B7333" s="172"/>
      <c r="C7333" s="172"/>
      <c r="D7333" s="171"/>
      <c r="E7333" s="171"/>
    </row>
    <row r="7334" spans="1:5" x14ac:dyDescent="0.25">
      <c r="A7334" s="172"/>
      <c r="B7334" s="172"/>
      <c r="C7334" s="172"/>
      <c r="D7334" s="171"/>
      <c r="E7334" s="171"/>
    </row>
    <row r="7335" spans="1:5" x14ac:dyDescent="0.25">
      <c r="A7335" s="172"/>
      <c r="B7335" s="172"/>
      <c r="C7335" s="172"/>
      <c r="D7335" s="171"/>
      <c r="E7335" s="171"/>
    </row>
    <row r="7336" spans="1:5" x14ac:dyDescent="0.25">
      <c r="A7336" s="172"/>
      <c r="B7336" s="172"/>
      <c r="C7336" s="172"/>
      <c r="D7336" s="171"/>
      <c r="E7336" s="171"/>
    </row>
    <row r="7337" spans="1:5" x14ac:dyDescent="0.25">
      <c r="A7337" s="172"/>
      <c r="B7337" s="172"/>
      <c r="C7337" s="172"/>
      <c r="D7337" s="171"/>
      <c r="E7337" s="171"/>
    </row>
    <row r="7338" spans="1:5" x14ac:dyDescent="0.25">
      <c r="A7338" s="172"/>
      <c r="B7338" s="172"/>
      <c r="C7338" s="172"/>
      <c r="D7338" s="171"/>
      <c r="E7338" s="171"/>
    </row>
    <row r="7339" spans="1:5" x14ac:dyDescent="0.25">
      <c r="A7339" s="172"/>
      <c r="B7339" s="172"/>
      <c r="C7339" s="172"/>
      <c r="D7339" s="171"/>
      <c r="E7339" s="171"/>
    </row>
    <row r="7340" spans="1:5" x14ac:dyDescent="0.25">
      <c r="A7340" s="172"/>
      <c r="B7340" s="172"/>
      <c r="C7340" s="172"/>
      <c r="D7340" s="171"/>
      <c r="E7340" s="171"/>
    </row>
    <row r="7341" spans="1:5" x14ac:dyDescent="0.25">
      <c r="A7341" s="172"/>
      <c r="B7341" s="172"/>
      <c r="C7341" s="172"/>
      <c r="D7341" s="171"/>
      <c r="E7341" s="171"/>
    </row>
    <row r="7342" spans="1:5" x14ac:dyDescent="0.25">
      <c r="A7342" s="172"/>
      <c r="B7342" s="172"/>
      <c r="C7342" s="172"/>
      <c r="D7342" s="171"/>
      <c r="E7342" s="171"/>
    </row>
    <row r="7343" spans="1:5" x14ac:dyDescent="0.25">
      <c r="A7343" s="172"/>
      <c r="B7343" s="172"/>
      <c r="C7343" s="172"/>
      <c r="D7343" s="171"/>
      <c r="E7343" s="171"/>
    </row>
    <row r="7344" spans="1:5" x14ac:dyDescent="0.25">
      <c r="A7344" s="172"/>
      <c r="B7344" s="172"/>
      <c r="C7344" s="172"/>
      <c r="D7344" s="171"/>
      <c r="E7344" s="171"/>
    </row>
    <row r="7345" spans="1:5" x14ac:dyDescent="0.25">
      <c r="A7345" s="172"/>
      <c r="B7345" s="172"/>
      <c r="C7345" s="172"/>
      <c r="D7345" s="171"/>
      <c r="E7345" s="171"/>
    </row>
    <row r="7346" spans="1:5" x14ac:dyDescent="0.25">
      <c r="A7346" s="172"/>
      <c r="B7346" s="172"/>
      <c r="C7346" s="172"/>
      <c r="D7346" s="171"/>
      <c r="E7346" s="171"/>
    </row>
    <row r="7347" spans="1:5" x14ac:dyDescent="0.25">
      <c r="A7347" s="172"/>
      <c r="B7347" s="172"/>
      <c r="C7347" s="172"/>
      <c r="D7347" s="171"/>
      <c r="E7347" s="171"/>
    </row>
    <row r="7348" spans="1:5" x14ac:dyDescent="0.25">
      <c r="A7348" s="172"/>
      <c r="B7348" s="172"/>
      <c r="C7348" s="172"/>
      <c r="D7348" s="171"/>
      <c r="E7348" s="171"/>
    </row>
    <row r="7349" spans="1:5" x14ac:dyDescent="0.25">
      <c r="A7349" s="172"/>
      <c r="B7349" s="172"/>
      <c r="C7349" s="172"/>
      <c r="D7349" s="171"/>
      <c r="E7349" s="171"/>
    </row>
    <row r="7350" spans="1:5" x14ac:dyDescent="0.25">
      <c r="A7350" s="172"/>
      <c r="B7350" s="172"/>
      <c r="C7350" s="172"/>
      <c r="D7350" s="171"/>
      <c r="E7350" s="171"/>
    </row>
    <row r="7351" spans="1:5" x14ac:dyDescent="0.25">
      <c r="A7351" s="172"/>
      <c r="B7351" s="172"/>
      <c r="C7351" s="172"/>
      <c r="D7351" s="171"/>
      <c r="E7351" s="171"/>
    </row>
    <row r="7352" spans="1:5" x14ac:dyDescent="0.25">
      <c r="A7352" s="172"/>
      <c r="B7352" s="172"/>
      <c r="C7352" s="172"/>
      <c r="D7352" s="171"/>
      <c r="E7352" s="171"/>
    </row>
    <row r="7353" spans="1:5" x14ac:dyDescent="0.25">
      <c r="A7353" s="172"/>
      <c r="B7353" s="172"/>
      <c r="C7353" s="172"/>
      <c r="D7353" s="171"/>
      <c r="E7353" s="171"/>
    </row>
    <row r="7354" spans="1:5" x14ac:dyDescent="0.25">
      <c r="A7354" s="172"/>
      <c r="B7354" s="172"/>
      <c r="C7354" s="172"/>
      <c r="D7354" s="171"/>
      <c r="E7354" s="171"/>
    </row>
    <row r="7355" spans="1:5" x14ac:dyDescent="0.25">
      <c r="A7355" s="172"/>
      <c r="B7355" s="172"/>
      <c r="C7355" s="172"/>
      <c r="D7355" s="171"/>
      <c r="E7355" s="171"/>
    </row>
    <row r="7356" spans="1:5" x14ac:dyDescent="0.25">
      <c r="A7356" s="172"/>
      <c r="B7356" s="172"/>
      <c r="C7356" s="172"/>
      <c r="D7356" s="171"/>
      <c r="E7356" s="171"/>
    </row>
    <row r="7357" spans="1:5" x14ac:dyDescent="0.25">
      <c r="A7357" s="172"/>
      <c r="B7357" s="172"/>
      <c r="C7357" s="172"/>
      <c r="D7357" s="171"/>
      <c r="E7357" s="171"/>
    </row>
    <row r="7358" spans="1:5" x14ac:dyDescent="0.25">
      <c r="A7358" s="172"/>
      <c r="B7358" s="172"/>
      <c r="C7358" s="172"/>
      <c r="D7358" s="171"/>
      <c r="E7358" s="171"/>
    </row>
    <row r="7359" spans="1:5" x14ac:dyDescent="0.25">
      <c r="A7359" s="172"/>
      <c r="B7359" s="172"/>
      <c r="C7359" s="172"/>
      <c r="D7359" s="171"/>
      <c r="E7359" s="171"/>
    </row>
    <row r="7360" spans="1:5" x14ac:dyDescent="0.25">
      <c r="A7360" s="172"/>
      <c r="B7360" s="172"/>
      <c r="C7360" s="172"/>
      <c r="D7360" s="171"/>
      <c r="E7360" s="171"/>
    </row>
    <row r="7361" spans="1:5" x14ac:dyDescent="0.25">
      <c r="A7361" s="172"/>
      <c r="B7361" s="172"/>
      <c r="C7361" s="172"/>
      <c r="D7361" s="171"/>
      <c r="E7361" s="171"/>
    </row>
    <row r="7362" spans="1:5" x14ac:dyDescent="0.25">
      <c r="A7362" s="172"/>
      <c r="B7362" s="172"/>
      <c r="C7362" s="172"/>
      <c r="D7362" s="171"/>
      <c r="E7362" s="171"/>
    </row>
    <row r="7363" spans="1:5" x14ac:dyDescent="0.25">
      <c r="A7363" s="172"/>
      <c r="B7363" s="172"/>
      <c r="C7363" s="172"/>
      <c r="D7363" s="171"/>
      <c r="E7363" s="171"/>
    </row>
    <row r="7364" spans="1:5" x14ac:dyDescent="0.25">
      <c r="A7364" s="172"/>
      <c r="B7364" s="172"/>
      <c r="C7364" s="172"/>
      <c r="D7364" s="171"/>
      <c r="E7364" s="171"/>
    </row>
    <row r="7365" spans="1:5" x14ac:dyDescent="0.25">
      <c r="A7365" s="172"/>
      <c r="B7365" s="172"/>
      <c r="C7365" s="172"/>
      <c r="D7365" s="171"/>
      <c r="E7365" s="171"/>
    </row>
    <row r="7366" spans="1:5" x14ac:dyDescent="0.25">
      <c r="A7366" s="172"/>
      <c r="B7366" s="172"/>
      <c r="C7366" s="172"/>
      <c r="D7366" s="171"/>
      <c r="E7366" s="171"/>
    </row>
    <row r="7367" spans="1:5" x14ac:dyDescent="0.25">
      <c r="A7367" s="172"/>
      <c r="B7367" s="172"/>
      <c r="C7367" s="172"/>
      <c r="D7367" s="171"/>
      <c r="E7367" s="171"/>
    </row>
    <row r="7368" spans="1:5" x14ac:dyDescent="0.25">
      <c r="A7368" s="172"/>
      <c r="B7368" s="172"/>
      <c r="C7368" s="172"/>
      <c r="D7368" s="171"/>
      <c r="E7368" s="171"/>
    </row>
    <row r="7369" spans="1:5" x14ac:dyDescent="0.25">
      <c r="A7369" s="172"/>
      <c r="B7369" s="172"/>
      <c r="C7369" s="172"/>
      <c r="D7369" s="171"/>
      <c r="E7369" s="171"/>
    </row>
    <row r="7370" spans="1:5" x14ac:dyDescent="0.25">
      <c r="A7370" s="172"/>
      <c r="B7370" s="172"/>
      <c r="C7370" s="172"/>
      <c r="D7370" s="171"/>
      <c r="E7370" s="171"/>
    </row>
    <row r="7371" spans="1:5" x14ac:dyDescent="0.25">
      <c r="A7371" s="172"/>
      <c r="B7371" s="172"/>
      <c r="C7371" s="172"/>
      <c r="D7371" s="171"/>
      <c r="E7371" s="171"/>
    </row>
    <row r="7372" spans="1:5" x14ac:dyDescent="0.25">
      <c r="A7372" s="172"/>
      <c r="B7372" s="172"/>
      <c r="C7372" s="172"/>
      <c r="D7372" s="171"/>
      <c r="E7372" s="171"/>
    </row>
    <row r="7373" spans="1:5" x14ac:dyDescent="0.25">
      <c r="A7373" s="172"/>
      <c r="B7373" s="172"/>
      <c r="C7373" s="172"/>
      <c r="D7373" s="171"/>
      <c r="E7373" s="171"/>
    </row>
    <row r="7374" spans="1:5" x14ac:dyDescent="0.25">
      <c r="A7374" s="172"/>
      <c r="B7374" s="172"/>
      <c r="C7374" s="172"/>
      <c r="D7374" s="171"/>
      <c r="E7374" s="171"/>
    </row>
    <row r="7375" spans="1:5" x14ac:dyDescent="0.25">
      <c r="A7375" s="172"/>
      <c r="B7375" s="172"/>
      <c r="C7375" s="172"/>
      <c r="D7375" s="171"/>
      <c r="E7375" s="171"/>
    </row>
    <row r="7376" spans="1:5" x14ac:dyDescent="0.25">
      <c r="A7376" s="172"/>
      <c r="B7376" s="172"/>
      <c r="C7376" s="172"/>
      <c r="D7376" s="171"/>
      <c r="E7376" s="171"/>
    </row>
    <row r="7377" spans="1:5" x14ac:dyDescent="0.25">
      <c r="A7377" s="172"/>
      <c r="B7377" s="172"/>
      <c r="C7377" s="172"/>
      <c r="D7377" s="171"/>
      <c r="E7377" s="171"/>
    </row>
    <row r="7378" spans="1:5" x14ac:dyDescent="0.25">
      <c r="A7378" s="172"/>
      <c r="B7378" s="172"/>
      <c r="C7378" s="172"/>
      <c r="D7378" s="171"/>
      <c r="E7378" s="171"/>
    </row>
    <row r="7379" spans="1:5" x14ac:dyDescent="0.25">
      <c r="A7379" s="172"/>
      <c r="B7379" s="172"/>
      <c r="C7379" s="172"/>
      <c r="D7379" s="171"/>
      <c r="E7379" s="171"/>
    </row>
    <row r="7380" spans="1:5" x14ac:dyDescent="0.25">
      <c r="A7380" s="172"/>
      <c r="B7380" s="172"/>
      <c r="C7380" s="172"/>
      <c r="D7380" s="171"/>
      <c r="E7380" s="171"/>
    </row>
    <row r="7381" spans="1:5" x14ac:dyDescent="0.25">
      <c r="A7381" s="172"/>
      <c r="B7381" s="172"/>
      <c r="C7381" s="172"/>
      <c r="D7381" s="171"/>
      <c r="E7381" s="171"/>
    </row>
    <row r="7382" spans="1:5" x14ac:dyDescent="0.25">
      <c r="A7382" s="172"/>
      <c r="B7382" s="172"/>
      <c r="C7382" s="172"/>
      <c r="D7382" s="171"/>
      <c r="E7382" s="171"/>
    </row>
    <row r="7383" spans="1:5" x14ac:dyDescent="0.25">
      <c r="A7383" s="172"/>
      <c r="B7383" s="172"/>
      <c r="C7383" s="172"/>
      <c r="D7383" s="171"/>
      <c r="E7383" s="171"/>
    </row>
    <row r="7384" spans="1:5" x14ac:dyDescent="0.25">
      <c r="A7384" s="172"/>
      <c r="B7384" s="172"/>
      <c r="C7384" s="172"/>
      <c r="D7384" s="171"/>
      <c r="E7384" s="171"/>
    </row>
    <row r="7385" spans="1:5" x14ac:dyDescent="0.25">
      <c r="A7385" s="172"/>
      <c r="B7385" s="172"/>
      <c r="C7385" s="172"/>
      <c r="D7385" s="171"/>
      <c r="E7385" s="171"/>
    </row>
    <row r="7386" spans="1:5" x14ac:dyDescent="0.25">
      <c r="A7386" s="172"/>
      <c r="B7386" s="172"/>
      <c r="C7386" s="172"/>
      <c r="D7386" s="171"/>
      <c r="E7386" s="171"/>
    </row>
    <row r="7387" spans="1:5" x14ac:dyDescent="0.25">
      <c r="A7387" s="172"/>
      <c r="B7387" s="172"/>
      <c r="C7387" s="172"/>
      <c r="D7387" s="171"/>
      <c r="E7387" s="171"/>
    </row>
    <row r="7388" spans="1:5" x14ac:dyDescent="0.25">
      <c r="A7388" s="172"/>
      <c r="B7388" s="172"/>
      <c r="C7388" s="172"/>
      <c r="D7388" s="171"/>
      <c r="E7388" s="171"/>
    </row>
    <row r="7389" spans="1:5" x14ac:dyDescent="0.25">
      <c r="A7389" s="172"/>
      <c r="B7389" s="172"/>
      <c r="C7389" s="172"/>
      <c r="D7389" s="171"/>
      <c r="E7389" s="171"/>
    </row>
    <row r="7390" spans="1:5" x14ac:dyDescent="0.25">
      <c r="A7390" s="172"/>
      <c r="B7390" s="172"/>
      <c r="C7390" s="172"/>
      <c r="D7390" s="171"/>
      <c r="E7390" s="171"/>
    </row>
    <row r="7391" spans="1:5" x14ac:dyDescent="0.25">
      <c r="A7391" s="172"/>
      <c r="B7391" s="172"/>
      <c r="C7391" s="172"/>
      <c r="D7391" s="171"/>
      <c r="E7391" s="171"/>
    </row>
    <row r="7392" spans="1:5" x14ac:dyDescent="0.25">
      <c r="A7392" s="172"/>
      <c r="B7392" s="172"/>
      <c r="C7392" s="172"/>
      <c r="D7392" s="171"/>
      <c r="E7392" s="171"/>
    </row>
    <row r="7393" spans="1:5" x14ac:dyDescent="0.25">
      <c r="A7393" s="172"/>
      <c r="B7393" s="172"/>
      <c r="C7393" s="172"/>
      <c r="D7393" s="171"/>
      <c r="E7393" s="171"/>
    </row>
    <row r="7394" spans="1:5" x14ac:dyDescent="0.25">
      <c r="A7394" s="172"/>
      <c r="B7394" s="172"/>
      <c r="C7394" s="172"/>
      <c r="D7394" s="171"/>
      <c r="E7394" s="171"/>
    </row>
    <row r="7395" spans="1:5" x14ac:dyDescent="0.25">
      <c r="A7395" s="172"/>
      <c r="B7395" s="172"/>
      <c r="C7395" s="172"/>
      <c r="D7395" s="171"/>
      <c r="E7395" s="171"/>
    </row>
    <row r="7396" spans="1:5" x14ac:dyDescent="0.25">
      <c r="A7396" s="172"/>
      <c r="B7396" s="172"/>
      <c r="C7396" s="172"/>
      <c r="D7396" s="171"/>
      <c r="E7396" s="171"/>
    </row>
    <row r="7397" spans="1:5" x14ac:dyDescent="0.25">
      <c r="A7397" s="172"/>
      <c r="B7397" s="172"/>
      <c r="C7397" s="172"/>
      <c r="D7397" s="171"/>
      <c r="E7397" s="171"/>
    </row>
    <row r="7398" spans="1:5" x14ac:dyDescent="0.25">
      <c r="A7398" s="172"/>
      <c r="B7398" s="172"/>
      <c r="C7398" s="172"/>
      <c r="D7398" s="171"/>
      <c r="E7398" s="171"/>
    </row>
    <row r="7399" spans="1:5" x14ac:dyDescent="0.25">
      <c r="A7399" s="172"/>
      <c r="B7399" s="172"/>
      <c r="C7399" s="172"/>
      <c r="D7399" s="171"/>
      <c r="E7399" s="171"/>
    </row>
    <row r="7400" spans="1:5" x14ac:dyDescent="0.25">
      <c r="A7400" s="172"/>
      <c r="B7400" s="172"/>
      <c r="C7400" s="172"/>
      <c r="D7400" s="171"/>
      <c r="E7400" s="171"/>
    </row>
    <row r="7401" spans="1:5" x14ac:dyDescent="0.25">
      <c r="A7401" s="172"/>
      <c r="B7401" s="172"/>
      <c r="C7401" s="172"/>
      <c r="D7401" s="171"/>
      <c r="E7401" s="171"/>
    </row>
    <row r="7402" spans="1:5" x14ac:dyDescent="0.25">
      <c r="A7402" s="172"/>
      <c r="B7402" s="172"/>
      <c r="C7402" s="172"/>
      <c r="D7402" s="171"/>
      <c r="E7402" s="171"/>
    </row>
    <row r="7403" spans="1:5" x14ac:dyDescent="0.25">
      <c r="A7403" s="172"/>
      <c r="B7403" s="172"/>
      <c r="C7403" s="172"/>
      <c r="D7403" s="171"/>
      <c r="E7403" s="171"/>
    </row>
    <row r="7404" spans="1:5" x14ac:dyDescent="0.25">
      <c r="A7404" s="172"/>
      <c r="B7404" s="172"/>
      <c r="C7404" s="172"/>
      <c r="D7404" s="171"/>
      <c r="E7404" s="171"/>
    </row>
    <row r="7405" spans="1:5" x14ac:dyDescent="0.25">
      <c r="A7405" s="172"/>
      <c r="B7405" s="172"/>
      <c r="C7405" s="172"/>
      <c r="D7405" s="171"/>
      <c r="E7405" s="171"/>
    </row>
    <row r="7406" spans="1:5" x14ac:dyDescent="0.25">
      <c r="A7406" s="172"/>
      <c r="B7406" s="172"/>
      <c r="C7406" s="172"/>
      <c r="D7406" s="171"/>
      <c r="E7406" s="171"/>
    </row>
    <row r="7407" spans="1:5" x14ac:dyDescent="0.25">
      <c r="A7407" s="172"/>
      <c r="B7407" s="172"/>
      <c r="C7407" s="172"/>
      <c r="D7407" s="171"/>
      <c r="E7407" s="171"/>
    </row>
    <row r="7408" spans="1:5" x14ac:dyDescent="0.25">
      <c r="A7408" s="172"/>
      <c r="B7408" s="172"/>
      <c r="C7408" s="172"/>
      <c r="D7408" s="171"/>
      <c r="E7408" s="171"/>
    </row>
    <row r="7409" spans="1:5" x14ac:dyDescent="0.25">
      <c r="A7409" s="172"/>
      <c r="B7409" s="172"/>
      <c r="C7409" s="172"/>
      <c r="D7409" s="171"/>
      <c r="E7409" s="171"/>
    </row>
    <row r="7410" spans="1:5" x14ac:dyDescent="0.25">
      <c r="A7410" s="172"/>
      <c r="B7410" s="172"/>
      <c r="C7410" s="172"/>
      <c r="D7410" s="171"/>
      <c r="E7410" s="171"/>
    </row>
    <row r="7411" spans="1:5" x14ac:dyDescent="0.25">
      <c r="A7411" s="172"/>
      <c r="B7411" s="172"/>
      <c r="C7411" s="172"/>
      <c r="D7411" s="171"/>
      <c r="E7411" s="171"/>
    </row>
    <row r="7412" spans="1:5" x14ac:dyDescent="0.25">
      <c r="A7412" s="172"/>
      <c r="B7412" s="172"/>
      <c r="C7412" s="172"/>
      <c r="D7412" s="171"/>
      <c r="E7412" s="171"/>
    </row>
    <row r="7413" spans="1:5" x14ac:dyDescent="0.25">
      <c r="A7413" s="172"/>
      <c r="B7413" s="172"/>
      <c r="C7413" s="172"/>
      <c r="D7413" s="171"/>
      <c r="E7413" s="171"/>
    </row>
    <row r="7414" spans="1:5" x14ac:dyDescent="0.25">
      <c r="A7414" s="172"/>
      <c r="B7414" s="172"/>
      <c r="C7414" s="172"/>
      <c r="D7414" s="171"/>
      <c r="E7414" s="171"/>
    </row>
    <row r="7415" spans="1:5" x14ac:dyDescent="0.25">
      <c r="A7415" s="172"/>
      <c r="B7415" s="172"/>
      <c r="C7415" s="172"/>
      <c r="D7415" s="171"/>
      <c r="E7415" s="171"/>
    </row>
    <row r="7416" spans="1:5" x14ac:dyDescent="0.25">
      <c r="A7416" s="172"/>
      <c r="B7416" s="172"/>
      <c r="C7416" s="172"/>
      <c r="D7416" s="171"/>
      <c r="E7416" s="171"/>
    </row>
    <row r="7417" spans="1:5" x14ac:dyDescent="0.25">
      <c r="A7417" s="172"/>
      <c r="B7417" s="172"/>
      <c r="C7417" s="172"/>
      <c r="D7417" s="171"/>
      <c r="E7417" s="171"/>
    </row>
    <row r="7418" spans="1:5" x14ac:dyDescent="0.25">
      <c r="A7418" s="172"/>
      <c r="B7418" s="172"/>
      <c r="C7418" s="172"/>
      <c r="D7418" s="171"/>
      <c r="E7418" s="171"/>
    </row>
    <row r="7419" spans="1:5" x14ac:dyDescent="0.25">
      <c r="A7419" s="172"/>
      <c r="B7419" s="172"/>
      <c r="C7419" s="172"/>
      <c r="D7419" s="171"/>
      <c r="E7419" s="171"/>
    </row>
    <row r="7420" spans="1:5" x14ac:dyDescent="0.25">
      <c r="A7420" s="172"/>
      <c r="B7420" s="172"/>
      <c r="C7420" s="172"/>
      <c r="D7420" s="171"/>
      <c r="E7420" s="171"/>
    </row>
    <row r="7421" spans="1:5" x14ac:dyDescent="0.25">
      <c r="A7421" s="172"/>
      <c r="B7421" s="172"/>
      <c r="C7421" s="172"/>
      <c r="D7421" s="171"/>
      <c r="E7421" s="171"/>
    </row>
    <row r="7422" spans="1:5" x14ac:dyDescent="0.25">
      <c r="A7422" s="172"/>
      <c r="B7422" s="172"/>
      <c r="C7422" s="172"/>
      <c r="D7422" s="171"/>
      <c r="E7422" s="171"/>
    </row>
    <row r="7423" spans="1:5" x14ac:dyDescent="0.25">
      <c r="A7423" s="172"/>
      <c r="B7423" s="172"/>
      <c r="C7423" s="172"/>
      <c r="D7423" s="171"/>
      <c r="E7423" s="171"/>
    </row>
    <row r="7424" spans="1:5" x14ac:dyDescent="0.25">
      <c r="A7424" s="172"/>
      <c r="B7424" s="172"/>
      <c r="C7424" s="172"/>
      <c r="D7424" s="171"/>
      <c r="E7424" s="171"/>
    </row>
    <row r="7425" spans="1:5" x14ac:dyDescent="0.25">
      <c r="A7425" s="172"/>
      <c r="B7425" s="172"/>
      <c r="C7425" s="172"/>
      <c r="D7425" s="171"/>
      <c r="E7425" s="171"/>
    </row>
    <row r="7426" spans="1:5" x14ac:dyDescent="0.25">
      <c r="A7426" s="172"/>
      <c r="B7426" s="172"/>
      <c r="C7426" s="172"/>
      <c r="D7426" s="171"/>
      <c r="E7426" s="171"/>
    </row>
    <row r="7427" spans="1:5" x14ac:dyDescent="0.25">
      <c r="A7427" s="172"/>
      <c r="B7427" s="172"/>
      <c r="C7427" s="172"/>
      <c r="D7427" s="171"/>
      <c r="E7427" s="171"/>
    </row>
    <row r="7428" spans="1:5" x14ac:dyDescent="0.25">
      <c r="A7428" s="172"/>
      <c r="B7428" s="172"/>
      <c r="C7428" s="172"/>
      <c r="D7428" s="171"/>
      <c r="E7428" s="171"/>
    </row>
    <row r="7429" spans="1:5" x14ac:dyDescent="0.25">
      <c r="A7429" s="172"/>
      <c r="B7429" s="172"/>
      <c r="C7429" s="172"/>
      <c r="D7429" s="171"/>
      <c r="E7429" s="171"/>
    </row>
    <row r="7430" spans="1:5" x14ac:dyDescent="0.25">
      <c r="A7430" s="172"/>
      <c r="B7430" s="172"/>
      <c r="C7430" s="172"/>
      <c r="D7430" s="171"/>
      <c r="E7430" s="171"/>
    </row>
    <row r="7431" spans="1:5" x14ac:dyDescent="0.25">
      <c r="A7431" s="172"/>
      <c r="B7431" s="172"/>
      <c r="C7431" s="172"/>
      <c r="D7431" s="171"/>
      <c r="E7431" s="171"/>
    </row>
    <row r="7432" spans="1:5" x14ac:dyDescent="0.25">
      <c r="A7432" s="172"/>
      <c r="B7432" s="172"/>
      <c r="C7432" s="172"/>
      <c r="D7432" s="171"/>
      <c r="E7432" s="171"/>
    </row>
    <row r="7433" spans="1:5" x14ac:dyDescent="0.25">
      <c r="A7433" s="172"/>
      <c r="B7433" s="172"/>
      <c r="C7433" s="172"/>
      <c r="D7433" s="171"/>
      <c r="E7433" s="171"/>
    </row>
    <row r="7434" spans="1:5" x14ac:dyDescent="0.25">
      <c r="A7434" s="172"/>
      <c r="B7434" s="172"/>
      <c r="C7434" s="172"/>
      <c r="D7434" s="171"/>
      <c r="E7434" s="171"/>
    </row>
    <row r="7435" spans="1:5" x14ac:dyDescent="0.25">
      <c r="A7435" s="172"/>
      <c r="B7435" s="172"/>
      <c r="C7435" s="172"/>
      <c r="D7435" s="171"/>
      <c r="E7435" s="171"/>
    </row>
    <row r="7436" spans="1:5" x14ac:dyDescent="0.25">
      <c r="A7436" s="172"/>
      <c r="B7436" s="172"/>
      <c r="C7436" s="172"/>
      <c r="D7436" s="171"/>
      <c r="E7436" s="171"/>
    </row>
    <row r="7437" spans="1:5" x14ac:dyDescent="0.25">
      <c r="A7437" s="172"/>
      <c r="B7437" s="172"/>
      <c r="C7437" s="172"/>
      <c r="D7437" s="171"/>
      <c r="E7437" s="171"/>
    </row>
    <row r="7438" spans="1:5" x14ac:dyDescent="0.25">
      <c r="A7438" s="172"/>
      <c r="B7438" s="172"/>
      <c r="C7438" s="172"/>
      <c r="D7438" s="171"/>
      <c r="E7438" s="171"/>
    </row>
    <row r="7439" spans="1:5" x14ac:dyDescent="0.25">
      <c r="A7439" s="172"/>
      <c r="B7439" s="172"/>
      <c r="C7439" s="172"/>
      <c r="D7439" s="171"/>
      <c r="E7439" s="171"/>
    </row>
    <row r="7440" spans="1:5" x14ac:dyDescent="0.25">
      <c r="A7440" s="172"/>
      <c r="B7440" s="172"/>
      <c r="C7440" s="172"/>
      <c r="D7440" s="171"/>
      <c r="E7440" s="171"/>
    </row>
    <row r="7441" spans="1:5" x14ac:dyDescent="0.25">
      <c r="A7441" s="172"/>
      <c r="B7441" s="172"/>
      <c r="C7441" s="172"/>
      <c r="D7441" s="171"/>
      <c r="E7441" s="171"/>
    </row>
    <row r="7442" spans="1:5" x14ac:dyDescent="0.25">
      <c r="A7442" s="172"/>
      <c r="B7442" s="172"/>
      <c r="C7442" s="172"/>
      <c r="D7442" s="171"/>
      <c r="E7442" s="171"/>
    </row>
    <row r="7443" spans="1:5" x14ac:dyDescent="0.25">
      <c r="A7443" s="172"/>
      <c r="B7443" s="172"/>
      <c r="C7443" s="172"/>
      <c r="D7443" s="171"/>
      <c r="E7443" s="171"/>
    </row>
    <row r="7444" spans="1:5" x14ac:dyDescent="0.25">
      <c r="A7444" s="172"/>
      <c r="B7444" s="172"/>
      <c r="C7444" s="172"/>
      <c r="D7444" s="171"/>
      <c r="E7444" s="171"/>
    </row>
    <row r="7445" spans="1:5" x14ac:dyDescent="0.25">
      <c r="A7445" s="172"/>
      <c r="B7445" s="172"/>
      <c r="C7445" s="172"/>
      <c r="D7445" s="171"/>
      <c r="E7445" s="171"/>
    </row>
    <row r="7446" spans="1:5" x14ac:dyDescent="0.25">
      <c r="A7446" s="172"/>
      <c r="B7446" s="172"/>
      <c r="C7446" s="172"/>
      <c r="D7446" s="171"/>
      <c r="E7446" s="171"/>
    </row>
    <row r="7447" spans="1:5" x14ac:dyDescent="0.25">
      <c r="A7447" s="172"/>
      <c r="B7447" s="172"/>
      <c r="C7447" s="172"/>
      <c r="D7447" s="171"/>
      <c r="E7447" s="171"/>
    </row>
    <row r="7448" spans="1:5" x14ac:dyDescent="0.25">
      <c r="A7448" s="172"/>
      <c r="B7448" s="172"/>
      <c r="C7448" s="172"/>
      <c r="D7448" s="171"/>
      <c r="E7448" s="171"/>
    </row>
    <row r="7449" spans="1:5" x14ac:dyDescent="0.25">
      <c r="A7449" s="172"/>
      <c r="B7449" s="172"/>
      <c r="C7449" s="172"/>
      <c r="D7449" s="171"/>
      <c r="E7449" s="171"/>
    </row>
    <row r="7450" spans="1:5" x14ac:dyDescent="0.25">
      <c r="A7450" s="172"/>
      <c r="B7450" s="172"/>
      <c r="C7450" s="172"/>
      <c r="D7450" s="171"/>
      <c r="E7450" s="171"/>
    </row>
    <row r="7451" spans="1:5" x14ac:dyDescent="0.25">
      <c r="A7451" s="172"/>
      <c r="B7451" s="172"/>
      <c r="C7451" s="172"/>
      <c r="D7451" s="171"/>
      <c r="E7451" s="171"/>
    </row>
    <row r="7452" spans="1:5" x14ac:dyDescent="0.25">
      <c r="A7452" s="172"/>
      <c r="B7452" s="172"/>
      <c r="C7452" s="172"/>
      <c r="D7452" s="171"/>
      <c r="E7452" s="171"/>
    </row>
    <row r="7453" spans="1:5" x14ac:dyDescent="0.25">
      <c r="A7453" s="172"/>
      <c r="B7453" s="172"/>
      <c r="C7453" s="172"/>
      <c r="D7453" s="171"/>
      <c r="E7453" s="171"/>
    </row>
    <row r="7454" spans="1:5" x14ac:dyDescent="0.25">
      <c r="A7454" s="172"/>
      <c r="B7454" s="172"/>
      <c r="C7454" s="172"/>
      <c r="D7454" s="171"/>
      <c r="E7454" s="171"/>
    </row>
    <row r="7455" spans="1:5" x14ac:dyDescent="0.25">
      <c r="A7455" s="172"/>
      <c r="B7455" s="172"/>
      <c r="C7455" s="172"/>
      <c r="D7455" s="171"/>
      <c r="E7455" s="171"/>
    </row>
    <row r="7456" spans="1:5" x14ac:dyDescent="0.25">
      <c r="A7456" s="172"/>
      <c r="B7456" s="172"/>
      <c r="C7456" s="172"/>
      <c r="D7456" s="171"/>
      <c r="E7456" s="171"/>
    </row>
    <row r="7457" spans="1:5" x14ac:dyDescent="0.25">
      <c r="A7457" s="172"/>
      <c r="B7457" s="172"/>
      <c r="C7457" s="172"/>
      <c r="D7457" s="171"/>
      <c r="E7457" s="171"/>
    </row>
    <row r="7458" spans="1:5" x14ac:dyDescent="0.25">
      <c r="A7458" s="172"/>
      <c r="B7458" s="172"/>
      <c r="C7458" s="172"/>
      <c r="D7458" s="171"/>
      <c r="E7458" s="171"/>
    </row>
    <row r="7459" spans="1:5" x14ac:dyDescent="0.25">
      <c r="A7459" s="172"/>
      <c r="B7459" s="172"/>
      <c r="C7459" s="172"/>
      <c r="D7459" s="171"/>
      <c r="E7459" s="171"/>
    </row>
    <row r="7460" spans="1:5" x14ac:dyDescent="0.25">
      <c r="A7460" s="172"/>
      <c r="B7460" s="172"/>
      <c r="C7460" s="172"/>
      <c r="D7460" s="171"/>
      <c r="E7460" s="171"/>
    </row>
    <row r="7461" spans="1:5" x14ac:dyDescent="0.25">
      <c r="A7461" s="172"/>
      <c r="B7461" s="172"/>
      <c r="C7461" s="172"/>
      <c r="D7461" s="171"/>
      <c r="E7461" s="171"/>
    </row>
    <row r="7462" spans="1:5" x14ac:dyDescent="0.25">
      <c r="A7462" s="172"/>
      <c r="B7462" s="172"/>
      <c r="C7462" s="172"/>
      <c r="D7462" s="171"/>
      <c r="E7462" s="171"/>
    </row>
    <row r="7463" spans="1:5" x14ac:dyDescent="0.25">
      <c r="A7463" s="172"/>
      <c r="B7463" s="172"/>
      <c r="C7463" s="172"/>
      <c r="D7463" s="171"/>
      <c r="E7463" s="171"/>
    </row>
    <row r="7464" spans="1:5" x14ac:dyDescent="0.25">
      <c r="A7464" s="172"/>
      <c r="B7464" s="172"/>
      <c r="C7464" s="172"/>
      <c r="D7464" s="171"/>
      <c r="E7464" s="171"/>
    </row>
    <row r="7465" spans="1:5" x14ac:dyDescent="0.25">
      <c r="A7465" s="172"/>
      <c r="B7465" s="172"/>
      <c r="C7465" s="172"/>
      <c r="D7465" s="171"/>
      <c r="E7465" s="171"/>
    </row>
    <row r="7466" spans="1:5" x14ac:dyDescent="0.25">
      <c r="A7466" s="172"/>
      <c r="B7466" s="172"/>
      <c r="C7466" s="172"/>
      <c r="D7466" s="171"/>
      <c r="E7466" s="171"/>
    </row>
    <row r="7467" spans="1:5" x14ac:dyDescent="0.25">
      <c r="A7467" s="172"/>
      <c r="B7467" s="172"/>
      <c r="C7467" s="172"/>
      <c r="D7467" s="171"/>
      <c r="E7467" s="171"/>
    </row>
    <row r="7468" spans="1:5" x14ac:dyDescent="0.25">
      <c r="A7468" s="172"/>
      <c r="B7468" s="172"/>
      <c r="C7468" s="172"/>
      <c r="D7468" s="171"/>
      <c r="E7468" s="171"/>
    </row>
    <row r="7469" spans="1:5" x14ac:dyDescent="0.25">
      <c r="A7469" s="172"/>
      <c r="B7469" s="172"/>
      <c r="C7469" s="172"/>
      <c r="D7469" s="171"/>
      <c r="E7469" s="171"/>
    </row>
    <row r="7470" spans="1:5" x14ac:dyDescent="0.25">
      <c r="A7470" s="172"/>
      <c r="B7470" s="172"/>
      <c r="C7470" s="172"/>
      <c r="D7470" s="171"/>
      <c r="E7470" s="171"/>
    </row>
    <row r="7471" spans="1:5" x14ac:dyDescent="0.25">
      <c r="A7471" s="172"/>
      <c r="B7471" s="172"/>
      <c r="C7471" s="172"/>
      <c r="D7471" s="171"/>
      <c r="E7471" s="171"/>
    </row>
    <row r="7472" spans="1:5" x14ac:dyDescent="0.25">
      <c r="A7472" s="172"/>
      <c r="B7472" s="172"/>
      <c r="C7472" s="172"/>
      <c r="D7472" s="171"/>
      <c r="E7472" s="171"/>
    </row>
    <row r="7473" spans="1:5" x14ac:dyDescent="0.25">
      <c r="A7473" s="172"/>
      <c r="B7473" s="172"/>
      <c r="C7473" s="172"/>
      <c r="D7473" s="171"/>
      <c r="E7473" s="171"/>
    </row>
    <row r="7474" spans="1:5" x14ac:dyDescent="0.25">
      <c r="A7474" s="172"/>
      <c r="B7474" s="172"/>
      <c r="C7474" s="172"/>
      <c r="D7474" s="171"/>
      <c r="E7474" s="171"/>
    </row>
    <row r="7475" spans="1:5" x14ac:dyDescent="0.25">
      <c r="A7475" s="172"/>
      <c r="B7475" s="172"/>
      <c r="C7475" s="172"/>
      <c r="D7475" s="171"/>
      <c r="E7475" s="171"/>
    </row>
    <row r="7476" spans="1:5" x14ac:dyDescent="0.25">
      <c r="A7476" s="172"/>
      <c r="B7476" s="172"/>
      <c r="C7476" s="172"/>
      <c r="D7476" s="171"/>
      <c r="E7476" s="171"/>
    </row>
    <row r="7477" spans="1:5" x14ac:dyDescent="0.25">
      <c r="A7477" s="172"/>
      <c r="B7477" s="172"/>
      <c r="C7477" s="172"/>
      <c r="D7477" s="171"/>
      <c r="E7477" s="171"/>
    </row>
    <row r="7478" spans="1:5" x14ac:dyDescent="0.25">
      <c r="A7478" s="172"/>
      <c r="B7478" s="172"/>
      <c r="C7478" s="172"/>
      <c r="D7478" s="171"/>
      <c r="E7478" s="171"/>
    </row>
    <row r="7479" spans="1:5" x14ac:dyDescent="0.25">
      <c r="A7479" s="172"/>
      <c r="B7479" s="172"/>
      <c r="C7479" s="172"/>
      <c r="D7479" s="171"/>
      <c r="E7479" s="171"/>
    </row>
    <row r="7480" spans="1:5" x14ac:dyDescent="0.25">
      <c r="A7480" s="172"/>
      <c r="B7480" s="172"/>
      <c r="C7480" s="172"/>
      <c r="D7480" s="171"/>
      <c r="E7480" s="171"/>
    </row>
    <row r="7481" spans="1:5" x14ac:dyDescent="0.25">
      <c r="A7481" s="172"/>
      <c r="B7481" s="172"/>
      <c r="C7481" s="172"/>
      <c r="D7481" s="171"/>
      <c r="E7481" s="171"/>
    </row>
    <row r="7482" spans="1:5" x14ac:dyDescent="0.25">
      <c r="A7482" s="172"/>
      <c r="B7482" s="172"/>
      <c r="C7482" s="172"/>
      <c r="D7482" s="171"/>
      <c r="E7482" s="171"/>
    </row>
    <row r="7483" spans="1:5" x14ac:dyDescent="0.25">
      <c r="A7483" s="172"/>
      <c r="B7483" s="172"/>
      <c r="C7483" s="172"/>
      <c r="D7483" s="171"/>
      <c r="E7483" s="171"/>
    </row>
    <row r="7484" spans="1:5" x14ac:dyDescent="0.25">
      <c r="A7484" s="172"/>
      <c r="B7484" s="172"/>
      <c r="C7484" s="172"/>
      <c r="D7484" s="171"/>
      <c r="E7484" s="171"/>
    </row>
    <row r="7485" spans="1:5" x14ac:dyDescent="0.25">
      <c r="A7485" s="172"/>
      <c r="B7485" s="172"/>
      <c r="C7485" s="172"/>
      <c r="D7485" s="171"/>
      <c r="E7485" s="171"/>
    </row>
    <row r="7486" spans="1:5" x14ac:dyDescent="0.25">
      <c r="A7486" s="172"/>
      <c r="B7486" s="172"/>
      <c r="C7486" s="172"/>
      <c r="D7486" s="171"/>
      <c r="E7486" s="171"/>
    </row>
    <row r="7487" spans="1:5" x14ac:dyDescent="0.25">
      <c r="A7487" s="172"/>
      <c r="B7487" s="172"/>
      <c r="C7487" s="172"/>
      <c r="D7487" s="171"/>
      <c r="E7487" s="171"/>
    </row>
    <row r="7488" spans="1:5" x14ac:dyDescent="0.25">
      <c r="A7488" s="172"/>
      <c r="B7488" s="172"/>
      <c r="C7488" s="172"/>
      <c r="D7488" s="171"/>
      <c r="E7488" s="171"/>
    </row>
    <row r="7489" spans="1:5" x14ac:dyDescent="0.25">
      <c r="A7489" s="172"/>
      <c r="B7489" s="172"/>
      <c r="C7489" s="172"/>
      <c r="D7489" s="171"/>
      <c r="E7489" s="171"/>
    </row>
    <row r="7490" spans="1:5" x14ac:dyDescent="0.25">
      <c r="A7490" s="172"/>
      <c r="B7490" s="172"/>
      <c r="C7490" s="172"/>
      <c r="D7490" s="171"/>
      <c r="E7490" s="171"/>
    </row>
    <row r="7491" spans="1:5" x14ac:dyDescent="0.25">
      <c r="A7491" s="172"/>
      <c r="B7491" s="172"/>
      <c r="C7491" s="172"/>
      <c r="D7491" s="171"/>
      <c r="E7491" s="171"/>
    </row>
    <row r="7492" spans="1:5" x14ac:dyDescent="0.25">
      <c r="A7492" s="172"/>
      <c r="B7492" s="172"/>
      <c r="C7492" s="172"/>
      <c r="D7492" s="171"/>
      <c r="E7492" s="171"/>
    </row>
    <row r="7493" spans="1:5" x14ac:dyDescent="0.25">
      <c r="A7493" s="172"/>
      <c r="B7493" s="172"/>
      <c r="C7493" s="172"/>
      <c r="D7493" s="171"/>
      <c r="E7493" s="171"/>
    </row>
    <row r="7494" spans="1:5" x14ac:dyDescent="0.25">
      <c r="A7494" s="172"/>
      <c r="B7494" s="172"/>
      <c r="C7494" s="172"/>
      <c r="D7494" s="171"/>
      <c r="E7494" s="171"/>
    </row>
    <row r="7495" spans="1:5" x14ac:dyDescent="0.25">
      <c r="A7495" s="172"/>
      <c r="B7495" s="172"/>
      <c r="C7495" s="172"/>
      <c r="D7495" s="171"/>
      <c r="E7495" s="171"/>
    </row>
    <row r="7496" spans="1:5" x14ac:dyDescent="0.25">
      <c r="A7496" s="172"/>
      <c r="B7496" s="172"/>
      <c r="C7496" s="172"/>
      <c r="D7496" s="171"/>
      <c r="E7496" s="171"/>
    </row>
    <row r="7497" spans="1:5" x14ac:dyDescent="0.25">
      <c r="A7497" s="172"/>
      <c r="B7497" s="172"/>
      <c r="C7497" s="172"/>
      <c r="D7497" s="171"/>
      <c r="E7497" s="171"/>
    </row>
    <row r="7498" spans="1:5" x14ac:dyDescent="0.25">
      <c r="A7498" s="172"/>
      <c r="B7498" s="172"/>
      <c r="C7498" s="172"/>
      <c r="D7498" s="171"/>
      <c r="E7498" s="171"/>
    </row>
    <row r="7499" spans="1:5" x14ac:dyDescent="0.25">
      <c r="A7499" s="172"/>
      <c r="B7499" s="172"/>
      <c r="C7499" s="172"/>
      <c r="D7499" s="171"/>
      <c r="E7499" s="171"/>
    </row>
    <row r="7500" spans="1:5" x14ac:dyDescent="0.25">
      <c r="A7500" s="172"/>
      <c r="B7500" s="172"/>
      <c r="C7500" s="172"/>
      <c r="D7500" s="171"/>
      <c r="E7500" s="171"/>
    </row>
    <row r="7501" spans="1:5" x14ac:dyDescent="0.25">
      <c r="A7501" s="172"/>
      <c r="B7501" s="172"/>
      <c r="C7501" s="172"/>
      <c r="D7501" s="171"/>
      <c r="E7501" s="171"/>
    </row>
    <row r="7502" spans="1:5" x14ac:dyDescent="0.25">
      <c r="A7502" s="172"/>
      <c r="B7502" s="172"/>
      <c r="C7502" s="172"/>
      <c r="D7502" s="171"/>
      <c r="E7502" s="171"/>
    </row>
    <row r="7503" spans="1:5" x14ac:dyDescent="0.25">
      <c r="A7503" s="172"/>
      <c r="B7503" s="172"/>
      <c r="C7503" s="172"/>
      <c r="D7503" s="171"/>
      <c r="E7503" s="171"/>
    </row>
    <row r="7504" spans="1:5" x14ac:dyDescent="0.25">
      <c r="A7504" s="172"/>
      <c r="B7504" s="172"/>
      <c r="C7504" s="172"/>
      <c r="D7504" s="171"/>
      <c r="E7504" s="171"/>
    </row>
    <row r="7505" spans="1:5" x14ac:dyDescent="0.25">
      <c r="A7505" s="172"/>
      <c r="B7505" s="172"/>
      <c r="C7505" s="172"/>
      <c r="D7505" s="171"/>
      <c r="E7505" s="171"/>
    </row>
    <row r="7506" spans="1:5" x14ac:dyDescent="0.25">
      <c r="A7506" s="172"/>
      <c r="B7506" s="172"/>
      <c r="C7506" s="172"/>
      <c r="D7506" s="171"/>
      <c r="E7506" s="171"/>
    </row>
    <row r="7507" spans="1:5" x14ac:dyDescent="0.25">
      <c r="A7507" s="172"/>
      <c r="B7507" s="172"/>
      <c r="C7507" s="172"/>
      <c r="D7507" s="171"/>
      <c r="E7507" s="171"/>
    </row>
    <row r="7508" spans="1:5" x14ac:dyDescent="0.25">
      <c r="A7508" s="172"/>
      <c r="B7508" s="172"/>
      <c r="C7508" s="172"/>
      <c r="D7508" s="171"/>
      <c r="E7508" s="171"/>
    </row>
    <row r="7509" spans="1:5" x14ac:dyDescent="0.25">
      <c r="A7509" s="172"/>
      <c r="B7509" s="172"/>
      <c r="C7509" s="172"/>
      <c r="D7509" s="171"/>
      <c r="E7509" s="171"/>
    </row>
    <row r="7510" spans="1:5" x14ac:dyDescent="0.25">
      <c r="A7510" s="172"/>
      <c r="B7510" s="172"/>
      <c r="C7510" s="172"/>
      <c r="D7510" s="171"/>
      <c r="E7510" s="171"/>
    </row>
    <row r="7511" spans="1:5" x14ac:dyDescent="0.25">
      <c r="A7511" s="172"/>
      <c r="B7511" s="172"/>
      <c r="C7511" s="172"/>
      <c r="D7511" s="171"/>
      <c r="E7511" s="171"/>
    </row>
    <row r="7512" spans="1:5" x14ac:dyDescent="0.25">
      <c r="A7512" s="172"/>
      <c r="B7512" s="172"/>
      <c r="C7512" s="172"/>
      <c r="D7512" s="171"/>
      <c r="E7512" s="171"/>
    </row>
    <row r="7513" spans="1:5" x14ac:dyDescent="0.25">
      <c r="A7513" s="172"/>
      <c r="B7513" s="172"/>
      <c r="C7513" s="172"/>
      <c r="D7513" s="171"/>
      <c r="E7513" s="171"/>
    </row>
    <row r="7514" spans="1:5" x14ac:dyDescent="0.25">
      <c r="A7514" s="172"/>
      <c r="B7514" s="172"/>
      <c r="C7514" s="172"/>
      <c r="D7514" s="171"/>
      <c r="E7514" s="171"/>
    </row>
    <row r="7515" spans="1:5" x14ac:dyDescent="0.25">
      <c r="A7515" s="172"/>
      <c r="B7515" s="172"/>
      <c r="C7515" s="172"/>
      <c r="D7515" s="171"/>
      <c r="E7515" s="171"/>
    </row>
    <row r="7516" spans="1:5" x14ac:dyDescent="0.25">
      <c r="A7516" s="172"/>
      <c r="B7516" s="172"/>
      <c r="C7516" s="172"/>
      <c r="D7516" s="171"/>
      <c r="E7516" s="171"/>
    </row>
    <row r="7517" spans="1:5" x14ac:dyDescent="0.25">
      <c r="A7517" s="172"/>
      <c r="B7517" s="172"/>
      <c r="C7517" s="172"/>
      <c r="D7517" s="171"/>
      <c r="E7517" s="171"/>
    </row>
    <row r="7518" spans="1:5" x14ac:dyDescent="0.25">
      <c r="A7518" s="172"/>
      <c r="B7518" s="172"/>
      <c r="C7518" s="172"/>
      <c r="D7518" s="171"/>
      <c r="E7518" s="171"/>
    </row>
    <row r="7519" spans="1:5" x14ac:dyDescent="0.25">
      <c r="A7519" s="172"/>
      <c r="B7519" s="172"/>
      <c r="C7519" s="172"/>
      <c r="D7519" s="171"/>
      <c r="E7519" s="171"/>
    </row>
    <row r="7520" spans="1:5" x14ac:dyDescent="0.25">
      <c r="A7520" s="172"/>
      <c r="B7520" s="172"/>
      <c r="C7520" s="172"/>
      <c r="D7520" s="171"/>
      <c r="E7520" s="171"/>
    </row>
    <row r="7521" spans="1:5" x14ac:dyDescent="0.25">
      <c r="A7521" s="172"/>
      <c r="B7521" s="172"/>
      <c r="C7521" s="172"/>
      <c r="D7521" s="171"/>
      <c r="E7521" s="171"/>
    </row>
    <row r="7522" spans="1:5" x14ac:dyDescent="0.25">
      <c r="A7522" s="172"/>
      <c r="B7522" s="172"/>
      <c r="C7522" s="172"/>
      <c r="D7522" s="171"/>
      <c r="E7522" s="171"/>
    </row>
    <row r="7523" spans="1:5" x14ac:dyDescent="0.25">
      <c r="A7523" s="172"/>
      <c r="B7523" s="172"/>
      <c r="C7523" s="172"/>
      <c r="D7523" s="171"/>
      <c r="E7523" s="171"/>
    </row>
    <row r="7524" spans="1:5" x14ac:dyDescent="0.25">
      <c r="A7524" s="172"/>
      <c r="B7524" s="172"/>
      <c r="C7524" s="172"/>
      <c r="D7524" s="171"/>
      <c r="E7524" s="171"/>
    </row>
    <row r="7525" spans="1:5" x14ac:dyDescent="0.25">
      <c r="A7525" s="172"/>
      <c r="B7525" s="172"/>
      <c r="C7525" s="172"/>
      <c r="D7525" s="171"/>
      <c r="E7525" s="171"/>
    </row>
    <row r="7526" spans="1:5" x14ac:dyDescent="0.25">
      <c r="A7526" s="172"/>
      <c r="B7526" s="172"/>
      <c r="C7526" s="172"/>
      <c r="D7526" s="171"/>
      <c r="E7526" s="171"/>
    </row>
    <row r="7527" spans="1:5" x14ac:dyDescent="0.25">
      <c r="A7527" s="172"/>
      <c r="B7527" s="172"/>
      <c r="C7527" s="172"/>
      <c r="D7527" s="171"/>
      <c r="E7527" s="171"/>
    </row>
    <row r="7528" spans="1:5" x14ac:dyDescent="0.25">
      <c r="A7528" s="172"/>
      <c r="B7528" s="172"/>
      <c r="C7528" s="172"/>
      <c r="D7528" s="171"/>
      <c r="E7528" s="171"/>
    </row>
    <row r="7529" spans="1:5" x14ac:dyDescent="0.25">
      <c r="A7529" s="172"/>
      <c r="B7529" s="172"/>
      <c r="C7529" s="172"/>
      <c r="D7529" s="171"/>
      <c r="E7529" s="171"/>
    </row>
    <row r="7530" spans="1:5" x14ac:dyDescent="0.25">
      <c r="A7530" s="172"/>
      <c r="B7530" s="172"/>
      <c r="C7530" s="172"/>
      <c r="D7530" s="171"/>
      <c r="E7530" s="171"/>
    </row>
    <row r="7531" spans="1:5" x14ac:dyDescent="0.25">
      <c r="A7531" s="172"/>
      <c r="B7531" s="172"/>
      <c r="C7531" s="172"/>
      <c r="D7531" s="171"/>
      <c r="E7531" s="171"/>
    </row>
    <row r="7532" spans="1:5" x14ac:dyDescent="0.25">
      <c r="A7532" s="172"/>
      <c r="B7532" s="172"/>
      <c r="C7532" s="172"/>
      <c r="D7532" s="171"/>
      <c r="E7532" s="171"/>
    </row>
    <row r="7533" spans="1:5" x14ac:dyDescent="0.25">
      <c r="A7533" s="172"/>
      <c r="B7533" s="172"/>
      <c r="C7533" s="172"/>
      <c r="D7533" s="171"/>
      <c r="E7533" s="171"/>
    </row>
    <row r="7534" spans="1:5" x14ac:dyDescent="0.25">
      <c r="A7534" s="172"/>
      <c r="B7534" s="172"/>
      <c r="C7534" s="172"/>
      <c r="D7534" s="171"/>
      <c r="E7534" s="171"/>
    </row>
    <row r="7535" spans="1:5" x14ac:dyDescent="0.25">
      <c r="A7535" s="172"/>
      <c r="B7535" s="172"/>
      <c r="C7535" s="172"/>
      <c r="D7535" s="171"/>
      <c r="E7535" s="171"/>
    </row>
    <row r="7536" spans="1:5" x14ac:dyDescent="0.25">
      <c r="A7536" s="172"/>
      <c r="B7536" s="172"/>
      <c r="C7536" s="172"/>
      <c r="D7536" s="171"/>
      <c r="E7536" s="171"/>
    </row>
    <row r="7537" spans="1:5" x14ac:dyDescent="0.25">
      <c r="A7537" s="172"/>
      <c r="B7537" s="172"/>
      <c r="C7537" s="172"/>
      <c r="D7537" s="171"/>
      <c r="E7537" s="171"/>
    </row>
    <row r="7538" spans="1:5" x14ac:dyDescent="0.25">
      <c r="A7538" s="172"/>
      <c r="B7538" s="172"/>
      <c r="C7538" s="172"/>
      <c r="D7538" s="171"/>
      <c r="E7538" s="171"/>
    </row>
    <row r="7539" spans="1:5" x14ac:dyDescent="0.25">
      <c r="A7539" s="172"/>
      <c r="B7539" s="172"/>
      <c r="C7539" s="172"/>
      <c r="D7539" s="171"/>
      <c r="E7539" s="171"/>
    </row>
    <row r="7540" spans="1:5" x14ac:dyDescent="0.25">
      <c r="A7540" s="172"/>
      <c r="B7540" s="172"/>
      <c r="C7540" s="172"/>
      <c r="D7540" s="171"/>
      <c r="E7540" s="171"/>
    </row>
    <row r="7541" spans="1:5" x14ac:dyDescent="0.25">
      <c r="A7541" s="172"/>
      <c r="B7541" s="172"/>
      <c r="C7541" s="172"/>
      <c r="D7541" s="171"/>
      <c r="E7541" s="171"/>
    </row>
    <row r="7542" spans="1:5" x14ac:dyDescent="0.25">
      <c r="A7542" s="172"/>
      <c r="B7542" s="172"/>
      <c r="C7542" s="172"/>
      <c r="D7542" s="171"/>
      <c r="E7542" s="171"/>
    </row>
    <row r="7543" spans="1:5" x14ac:dyDescent="0.25">
      <c r="A7543" s="172"/>
      <c r="B7543" s="172"/>
      <c r="C7543" s="172"/>
      <c r="D7543" s="171"/>
      <c r="E7543" s="171"/>
    </row>
    <row r="7544" spans="1:5" x14ac:dyDescent="0.25">
      <c r="A7544" s="172"/>
      <c r="B7544" s="172"/>
      <c r="C7544" s="172"/>
      <c r="D7544" s="171"/>
      <c r="E7544" s="171"/>
    </row>
    <row r="7545" spans="1:5" x14ac:dyDescent="0.25">
      <c r="A7545" s="172"/>
      <c r="B7545" s="172"/>
      <c r="C7545" s="172"/>
      <c r="D7545" s="171"/>
      <c r="E7545" s="171"/>
    </row>
    <row r="7546" spans="1:5" x14ac:dyDescent="0.25">
      <c r="A7546" s="172"/>
      <c r="B7546" s="172"/>
      <c r="C7546" s="172"/>
      <c r="D7546" s="171"/>
      <c r="E7546" s="171"/>
    </row>
    <row r="7547" spans="1:5" x14ac:dyDescent="0.25">
      <c r="A7547" s="172"/>
      <c r="B7547" s="172"/>
      <c r="C7547" s="172"/>
      <c r="D7547" s="171"/>
      <c r="E7547" s="171"/>
    </row>
    <row r="7548" spans="1:5" x14ac:dyDescent="0.25">
      <c r="A7548" s="172"/>
      <c r="B7548" s="172"/>
      <c r="C7548" s="172"/>
      <c r="D7548" s="171"/>
      <c r="E7548" s="171"/>
    </row>
    <row r="7549" spans="1:5" x14ac:dyDescent="0.25">
      <c r="A7549" s="172"/>
      <c r="B7549" s="172"/>
      <c r="C7549" s="172"/>
      <c r="D7549" s="171"/>
      <c r="E7549" s="171"/>
    </row>
    <row r="7550" spans="1:5" x14ac:dyDescent="0.25">
      <c r="A7550" s="172"/>
      <c r="B7550" s="172"/>
      <c r="C7550" s="172"/>
      <c r="D7550" s="171"/>
      <c r="E7550" s="171"/>
    </row>
    <row r="7551" spans="1:5" x14ac:dyDescent="0.25">
      <c r="A7551" s="172"/>
      <c r="B7551" s="172"/>
      <c r="C7551" s="172"/>
      <c r="D7551" s="171"/>
      <c r="E7551" s="171"/>
    </row>
    <row r="7552" spans="1:5" x14ac:dyDescent="0.25">
      <c r="A7552" s="172"/>
      <c r="B7552" s="172"/>
      <c r="C7552" s="172"/>
      <c r="D7552" s="171"/>
      <c r="E7552" s="171"/>
    </row>
    <row r="7553" spans="1:5" x14ac:dyDescent="0.25">
      <c r="A7553" s="172"/>
      <c r="B7553" s="172"/>
      <c r="C7553" s="172"/>
      <c r="D7553" s="171"/>
      <c r="E7553" s="171"/>
    </row>
    <row r="7554" spans="1:5" x14ac:dyDescent="0.25">
      <c r="A7554" s="172"/>
      <c r="B7554" s="172"/>
      <c r="C7554" s="172"/>
      <c r="D7554" s="171"/>
      <c r="E7554" s="171"/>
    </row>
    <row r="7555" spans="1:5" x14ac:dyDescent="0.25">
      <c r="A7555" s="172"/>
      <c r="B7555" s="172"/>
      <c r="C7555" s="172"/>
      <c r="D7555" s="171"/>
      <c r="E7555" s="171"/>
    </row>
    <row r="7556" spans="1:5" x14ac:dyDescent="0.25">
      <c r="A7556" s="172"/>
      <c r="B7556" s="172"/>
      <c r="C7556" s="172"/>
      <c r="D7556" s="171"/>
      <c r="E7556" s="171"/>
    </row>
    <row r="7557" spans="1:5" x14ac:dyDescent="0.25">
      <c r="A7557" s="172"/>
      <c r="B7557" s="172"/>
      <c r="C7557" s="172"/>
      <c r="D7557" s="171"/>
      <c r="E7557" s="171"/>
    </row>
    <row r="7558" spans="1:5" x14ac:dyDescent="0.25">
      <c r="A7558" s="172"/>
      <c r="B7558" s="172"/>
      <c r="C7558" s="172"/>
      <c r="D7558" s="171"/>
      <c r="E7558" s="171"/>
    </row>
    <row r="7559" spans="1:5" x14ac:dyDescent="0.25">
      <c r="A7559" s="172"/>
      <c r="B7559" s="172"/>
      <c r="C7559" s="172"/>
      <c r="D7559" s="171"/>
      <c r="E7559" s="171"/>
    </row>
    <row r="7560" spans="1:5" x14ac:dyDescent="0.25">
      <c r="A7560" s="172"/>
      <c r="B7560" s="172"/>
      <c r="C7560" s="172"/>
      <c r="D7560" s="171"/>
      <c r="E7560" s="171"/>
    </row>
    <row r="7561" spans="1:5" x14ac:dyDescent="0.25">
      <c r="A7561" s="172"/>
      <c r="B7561" s="172"/>
      <c r="C7561" s="172"/>
      <c r="D7561" s="171"/>
      <c r="E7561" s="171"/>
    </row>
    <row r="7562" spans="1:5" x14ac:dyDescent="0.25">
      <c r="A7562" s="172"/>
      <c r="B7562" s="172"/>
      <c r="C7562" s="172"/>
      <c r="D7562" s="171"/>
      <c r="E7562" s="171"/>
    </row>
    <row r="7563" spans="1:5" x14ac:dyDescent="0.25">
      <c r="A7563" s="172"/>
      <c r="B7563" s="172"/>
      <c r="C7563" s="172"/>
      <c r="D7563" s="171"/>
      <c r="E7563" s="171"/>
    </row>
    <row r="7564" spans="1:5" x14ac:dyDescent="0.25">
      <c r="A7564" s="172"/>
      <c r="B7564" s="172"/>
      <c r="C7564" s="172"/>
      <c r="D7564" s="171"/>
      <c r="E7564" s="171"/>
    </row>
    <row r="7565" spans="1:5" x14ac:dyDescent="0.25">
      <c r="A7565" s="172"/>
      <c r="B7565" s="172"/>
      <c r="C7565" s="172"/>
      <c r="D7565" s="171"/>
      <c r="E7565" s="171"/>
    </row>
    <row r="7566" spans="1:5" x14ac:dyDescent="0.25">
      <c r="A7566" s="172"/>
      <c r="B7566" s="172"/>
      <c r="C7566" s="172"/>
      <c r="D7566" s="171"/>
      <c r="E7566" s="171"/>
    </row>
    <row r="7567" spans="1:5" x14ac:dyDescent="0.25">
      <c r="A7567" s="172"/>
      <c r="B7567" s="172"/>
      <c r="C7567" s="172"/>
      <c r="D7567" s="171"/>
      <c r="E7567" s="171"/>
    </row>
    <row r="7568" spans="1:5" x14ac:dyDescent="0.25">
      <c r="A7568" s="172"/>
      <c r="B7568" s="172"/>
      <c r="C7568" s="172"/>
      <c r="D7568" s="171"/>
      <c r="E7568" s="171"/>
    </row>
    <row r="7569" spans="1:5" x14ac:dyDescent="0.25">
      <c r="A7569" s="172"/>
      <c r="B7569" s="172"/>
      <c r="C7569" s="172"/>
      <c r="D7569" s="171"/>
      <c r="E7569" s="171"/>
    </row>
    <row r="7570" spans="1:5" x14ac:dyDescent="0.25">
      <c r="A7570" s="172"/>
      <c r="B7570" s="172"/>
      <c r="C7570" s="172"/>
      <c r="D7570" s="171"/>
      <c r="E7570" s="171"/>
    </row>
    <row r="7571" spans="1:5" x14ac:dyDescent="0.25">
      <c r="A7571" s="172"/>
      <c r="B7571" s="172"/>
      <c r="C7571" s="172"/>
      <c r="D7571" s="171"/>
      <c r="E7571" s="171"/>
    </row>
    <row r="7572" spans="1:5" x14ac:dyDescent="0.25">
      <c r="A7572" s="172"/>
      <c r="B7572" s="172"/>
      <c r="C7572" s="172"/>
      <c r="D7572" s="171"/>
      <c r="E7572" s="171"/>
    </row>
    <row r="7573" spans="1:5" x14ac:dyDescent="0.25">
      <c r="A7573" s="172"/>
      <c r="B7573" s="172"/>
      <c r="C7573" s="172"/>
      <c r="D7573" s="171"/>
      <c r="E7573" s="171"/>
    </row>
    <row r="7574" spans="1:5" x14ac:dyDescent="0.25">
      <c r="A7574" s="172"/>
      <c r="B7574" s="172"/>
      <c r="C7574" s="172"/>
      <c r="D7574" s="171"/>
      <c r="E7574" s="171"/>
    </row>
    <row r="7575" spans="1:5" x14ac:dyDescent="0.25">
      <c r="A7575" s="172"/>
      <c r="B7575" s="172"/>
      <c r="C7575" s="172"/>
      <c r="D7575" s="171"/>
      <c r="E7575" s="171"/>
    </row>
    <row r="7576" spans="1:5" x14ac:dyDescent="0.25">
      <c r="A7576" s="172"/>
      <c r="B7576" s="172"/>
      <c r="C7576" s="172"/>
      <c r="D7576" s="171"/>
      <c r="E7576" s="171"/>
    </row>
    <row r="7577" spans="1:5" x14ac:dyDescent="0.25">
      <c r="A7577" s="172"/>
      <c r="B7577" s="172"/>
      <c r="C7577" s="172"/>
      <c r="D7577" s="171"/>
      <c r="E7577" s="171"/>
    </row>
    <row r="7578" spans="1:5" x14ac:dyDescent="0.25">
      <c r="A7578" s="172"/>
      <c r="B7578" s="172"/>
      <c r="C7578" s="172"/>
      <c r="D7578" s="171"/>
      <c r="E7578" s="171"/>
    </row>
    <row r="7579" spans="1:5" x14ac:dyDescent="0.25">
      <c r="A7579" s="172"/>
      <c r="B7579" s="172"/>
      <c r="C7579" s="172"/>
      <c r="D7579" s="171"/>
      <c r="E7579" s="171"/>
    </row>
    <row r="7580" spans="1:5" x14ac:dyDescent="0.25">
      <c r="A7580" s="172"/>
      <c r="B7580" s="172"/>
      <c r="C7580" s="172"/>
      <c r="D7580" s="171"/>
      <c r="E7580" s="171"/>
    </row>
    <row r="7581" spans="1:5" x14ac:dyDescent="0.25">
      <c r="A7581" s="172"/>
      <c r="B7581" s="172"/>
      <c r="C7581" s="172"/>
      <c r="D7581" s="171"/>
      <c r="E7581" s="171"/>
    </row>
    <row r="7582" spans="1:5" x14ac:dyDescent="0.25">
      <c r="A7582" s="172"/>
      <c r="B7582" s="172"/>
      <c r="C7582" s="172"/>
      <c r="D7582" s="171"/>
      <c r="E7582" s="171"/>
    </row>
    <row r="7583" spans="1:5" x14ac:dyDescent="0.25">
      <c r="A7583" s="172"/>
      <c r="B7583" s="172"/>
      <c r="C7583" s="172"/>
      <c r="D7583" s="171"/>
      <c r="E7583" s="171"/>
    </row>
    <row r="7584" spans="1:5" x14ac:dyDescent="0.25">
      <c r="A7584" s="172"/>
      <c r="B7584" s="172"/>
      <c r="C7584" s="172"/>
      <c r="D7584" s="171"/>
      <c r="E7584" s="171"/>
    </row>
    <row r="7585" spans="1:5" x14ac:dyDescent="0.25">
      <c r="A7585" s="172"/>
      <c r="B7585" s="172"/>
      <c r="C7585" s="172"/>
      <c r="D7585" s="171"/>
      <c r="E7585" s="171"/>
    </row>
    <row r="7586" spans="1:5" x14ac:dyDescent="0.25">
      <c r="A7586" s="172"/>
      <c r="B7586" s="172"/>
      <c r="C7586" s="172"/>
      <c r="D7586" s="171"/>
      <c r="E7586" s="171"/>
    </row>
    <row r="7587" spans="1:5" x14ac:dyDescent="0.25">
      <c r="A7587" s="172"/>
      <c r="B7587" s="172"/>
      <c r="C7587" s="172"/>
      <c r="D7587" s="171"/>
      <c r="E7587" s="171"/>
    </row>
    <row r="7588" spans="1:5" x14ac:dyDescent="0.25">
      <c r="A7588" s="172"/>
      <c r="B7588" s="172"/>
      <c r="C7588" s="172"/>
      <c r="D7588" s="171"/>
      <c r="E7588" s="171"/>
    </row>
    <row r="7589" spans="1:5" x14ac:dyDescent="0.25">
      <c r="A7589" s="172"/>
      <c r="B7589" s="172"/>
      <c r="C7589" s="172"/>
      <c r="D7589" s="171"/>
      <c r="E7589" s="171"/>
    </row>
    <row r="7590" spans="1:5" x14ac:dyDescent="0.25">
      <c r="A7590" s="172"/>
      <c r="B7590" s="172"/>
      <c r="C7590" s="172"/>
      <c r="D7590" s="171"/>
      <c r="E7590" s="171"/>
    </row>
    <row r="7591" spans="1:5" x14ac:dyDescent="0.25">
      <c r="A7591" s="172"/>
      <c r="B7591" s="172"/>
      <c r="C7591" s="172"/>
      <c r="D7591" s="171"/>
      <c r="E7591" s="171"/>
    </row>
    <row r="7592" spans="1:5" x14ac:dyDescent="0.25">
      <c r="A7592" s="172"/>
      <c r="B7592" s="172"/>
      <c r="C7592" s="172"/>
      <c r="D7592" s="171"/>
      <c r="E7592" s="171"/>
    </row>
    <row r="7593" spans="1:5" x14ac:dyDescent="0.25">
      <c r="A7593" s="172"/>
      <c r="B7593" s="172"/>
      <c r="C7593" s="172"/>
      <c r="D7593" s="171"/>
      <c r="E7593" s="171"/>
    </row>
    <row r="7594" spans="1:5" x14ac:dyDescent="0.25">
      <c r="A7594" s="172"/>
      <c r="B7594" s="172"/>
      <c r="C7594" s="172"/>
      <c r="D7594" s="171"/>
      <c r="E7594" s="171"/>
    </row>
    <row r="7595" spans="1:5" x14ac:dyDescent="0.25">
      <c r="A7595" s="172"/>
      <c r="B7595" s="172"/>
      <c r="C7595" s="172"/>
      <c r="D7595" s="171"/>
      <c r="E7595" s="171"/>
    </row>
    <row r="7596" spans="1:5" x14ac:dyDescent="0.25">
      <c r="A7596" s="172"/>
      <c r="B7596" s="172"/>
      <c r="C7596" s="172"/>
      <c r="D7596" s="171"/>
      <c r="E7596" s="171"/>
    </row>
    <row r="7597" spans="1:5" x14ac:dyDescent="0.25">
      <c r="A7597" s="172"/>
      <c r="B7597" s="172"/>
      <c r="C7597" s="172"/>
      <c r="D7597" s="171"/>
      <c r="E7597" s="171"/>
    </row>
    <row r="7598" spans="1:5" x14ac:dyDescent="0.25">
      <c r="A7598" s="172"/>
      <c r="B7598" s="172"/>
      <c r="C7598" s="172"/>
      <c r="D7598" s="171"/>
      <c r="E7598" s="171"/>
    </row>
    <row r="7599" spans="1:5" x14ac:dyDescent="0.25">
      <c r="A7599" s="172"/>
      <c r="B7599" s="172"/>
      <c r="C7599" s="172"/>
      <c r="D7599" s="171"/>
      <c r="E7599" s="171"/>
    </row>
    <row r="7600" spans="1:5" x14ac:dyDescent="0.25">
      <c r="A7600" s="172"/>
      <c r="B7600" s="172"/>
      <c r="C7600" s="172"/>
      <c r="D7600" s="171"/>
      <c r="E7600" s="171"/>
    </row>
    <row r="7601" spans="1:5" x14ac:dyDescent="0.25">
      <c r="A7601" s="172"/>
      <c r="B7601" s="172"/>
      <c r="C7601" s="172"/>
      <c r="D7601" s="171"/>
      <c r="E7601" s="171"/>
    </row>
    <row r="7602" spans="1:5" x14ac:dyDescent="0.25">
      <c r="A7602" s="172"/>
      <c r="B7602" s="172"/>
      <c r="C7602" s="172"/>
      <c r="D7602" s="171"/>
      <c r="E7602" s="171"/>
    </row>
    <row r="7603" spans="1:5" x14ac:dyDescent="0.25">
      <c r="A7603" s="172"/>
      <c r="B7603" s="172"/>
      <c r="C7603" s="172"/>
      <c r="D7603" s="171"/>
      <c r="E7603" s="171"/>
    </row>
    <row r="7604" spans="1:5" x14ac:dyDescent="0.25">
      <c r="A7604" s="172"/>
      <c r="B7604" s="172"/>
      <c r="C7604" s="172"/>
      <c r="D7604" s="171"/>
      <c r="E7604" s="171"/>
    </row>
    <row r="7605" spans="1:5" x14ac:dyDescent="0.25">
      <c r="A7605" s="172"/>
      <c r="B7605" s="172"/>
      <c r="C7605" s="172"/>
      <c r="D7605" s="171"/>
      <c r="E7605" s="171"/>
    </row>
    <row r="7606" spans="1:5" x14ac:dyDescent="0.25">
      <c r="A7606" s="172"/>
      <c r="B7606" s="172"/>
      <c r="C7606" s="172"/>
      <c r="D7606" s="171"/>
      <c r="E7606" s="171"/>
    </row>
    <row r="7607" spans="1:5" x14ac:dyDescent="0.25">
      <c r="A7607" s="172"/>
      <c r="B7607" s="172"/>
      <c r="C7607" s="172"/>
      <c r="D7607" s="171"/>
      <c r="E7607" s="171"/>
    </row>
    <row r="7608" spans="1:5" x14ac:dyDescent="0.25">
      <c r="A7608" s="172"/>
      <c r="B7608" s="172"/>
      <c r="C7608" s="172"/>
      <c r="D7608" s="171"/>
      <c r="E7608" s="171"/>
    </row>
    <row r="7609" spans="1:5" x14ac:dyDescent="0.25">
      <c r="A7609" s="172"/>
      <c r="B7609" s="172"/>
      <c r="C7609" s="172"/>
      <c r="D7609" s="171"/>
      <c r="E7609" s="171"/>
    </row>
    <row r="7610" spans="1:5" x14ac:dyDescent="0.25">
      <c r="A7610" s="172"/>
      <c r="B7610" s="172"/>
      <c r="C7610" s="172"/>
      <c r="D7610" s="171"/>
      <c r="E7610" s="171"/>
    </row>
    <row r="7611" spans="1:5" x14ac:dyDescent="0.25">
      <c r="A7611" s="172"/>
      <c r="B7611" s="172"/>
      <c r="C7611" s="172"/>
      <c r="D7611" s="171"/>
      <c r="E7611" s="171"/>
    </row>
    <row r="7612" spans="1:5" x14ac:dyDescent="0.25">
      <c r="A7612" s="172"/>
      <c r="B7612" s="172"/>
      <c r="C7612" s="172"/>
      <c r="D7612" s="171"/>
      <c r="E7612" s="171"/>
    </row>
    <row r="7613" spans="1:5" x14ac:dyDescent="0.25">
      <c r="A7613" s="172"/>
      <c r="B7613" s="172"/>
      <c r="C7613" s="172"/>
      <c r="D7613" s="171"/>
      <c r="E7613" s="171"/>
    </row>
    <row r="7614" spans="1:5" x14ac:dyDescent="0.25">
      <c r="A7614" s="172"/>
      <c r="B7614" s="172"/>
      <c r="C7614" s="172"/>
      <c r="D7614" s="171"/>
      <c r="E7614" s="171"/>
    </row>
    <row r="7615" spans="1:5" x14ac:dyDescent="0.25">
      <c r="A7615" s="172"/>
      <c r="B7615" s="172"/>
      <c r="C7615" s="172"/>
      <c r="D7615" s="171"/>
      <c r="E7615" s="171"/>
    </row>
    <row r="7616" spans="1:5" x14ac:dyDescent="0.25">
      <c r="A7616" s="172"/>
      <c r="B7616" s="172"/>
      <c r="C7616" s="172"/>
      <c r="D7616" s="171"/>
      <c r="E7616" s="171"/>
    </row>
    <row r="7617" spans="1:5" x14ac:dyDescent="0.25">
      <c r="A7617" s="172"/>
      <c r="B7617" s="172"/>
      <c r="C7617" s="172"/>
      <c r="D7617" s="171"/>
      <c r="E7617" s="171"/>
    </row>
    <row r="7618" spans="1:5" x14ac:dyDescent="0.25">
      <c r="A7618" s="172"/>
      <c r="B7618" s="172"/>
      <c r="C7618" s="172"/>
      <c r="D7618" s="171"/>
      <c r="E7618" s="171"/>
    </row>
    <row r="7619" spans="1:5" x14ac:dyDescent="0.25">
      <c r="A7619" s="172"/>
      <c r="B7619" s="172"/>
      <c r="C7619" s="172"/>
      <c r="D7619" s="171"/>
      <c r="E7619" s="171"/>
    </row>
    <row r="7620" spans="1:5" x14ac:dyDescent="0.25">
      <c r="A7620" s="172"/>
      <c r="B7620" s="172"/>
      <c r="C7620" s="172"/>
      <c r="D7620" s="171"/>
      <c r="E7620" s="171"/>
    </row>
    <row r="7621" spans="1:5" x14ac:dyDescent="0.25">
      <c r="A7621" s="172"/>
      <c r="B7621" s="172"/>
      <c r="C7621" s="172"/>
      <c r="D7621" s="171"/>
      <c r="E7621" s="171"/>
    </row>
    <row r="7622" spans="1:5" x14ac:dyDescent="0.25">
      <c r="A7622" s="172"/>
      <c r="B7622" s="172"/>
      <c r="C7622" s="172"/>
      <c r="D7622" s="171"/>
      <c r="E7622" s="171"/>
    </row>
    <row r="7623" spans="1:5" x14ac:dyDescent="0.25">
      <c r="A7623" s="172"/>
      <c r="B7623" s="172"/>
      <c r="C7623" s="172"/>
      <c r="D7623" s="171"/>
      <c r="E7623" s="171"/>
    </row>
    <row r="7624" spans="1:5" x14ac:dyDescent="0.25">
      <c r="A7624" s="172"/>
      <c r="B7624" s="172"/>
      <c r="C7624" s="172"/>
      <c r="D7624" s="171"/>
      <c r="E7624" s="171"/>
    </row>
    <row r="7625" spans="1:5" x14ac:dyDescent="0.25">
      <c r="A7625" s="172"/>
      <c r="B7625" s="172"/>
      <c r="C7625" s="172"/>
      <c r="D7625" s="171"/>
      <c r="E7625" s="171"/>
    </row>
    <row r="7626" spans="1:5" x14ac:dyDescent="0.25">
      <c r="A7626" s="172"/>
      <c r="B7626" s="172"/>
      <c r="C7626" s="172"/>
      <c r="D7626" s="171"/>
      <c r="E7626" s="171"/>
    </row>
    <row r="7627" spans="1:5" x14ac:dyDescent="0.25">
      <c r="A7627" s="172"/>
      <c r="B7627" s="172"/>
      <c r="C7627" s="172"/>
      <c r="D7627" s="171"/>
      <c r="E7627" s="171"/>
    </row>
    <row r="7628" spans="1:5" x14ac:dyDescent="0.25">
      <c r="A7628" s="172"/>
      <c r="B7628" s="172"/>
      <c r="C7628" s="172"/>
      <c r="D7628" s="171"/>
      <c r="E7628" s="171"/>
    </row>
    <row r="7629" spans="1:5" x14ac:dyDescent="0.25">
      <c r="A7629" s="172"/>
      <c r="B7629" s="172"/>
      <c r="C7629" s="172"/>
      <c r="D7629" s="171"/>
      <c r="E7629" s="171"/>
    </row>
    <row r="7630" spans="1:5" x14ac:dyDescent="0.25">
      <c r="A7630" s="172"/>
      <c r="B7630" s="172"/>
      <c r="C7630" s="172"/>
      <c r="D7630" s="171"/>
      <c r="E7630" s="171"/>
    </row>
    <row r="7631" spans="1:5" x14ac:dyDescent="0.25">
      <c r="A7631" s="172"/>
      <c r="B7631" s="172"/>
      <c r="C7631" s="172"/>
      <c r="D7631" s="171"/>
      <c r="E7631" s="171"/>
    </row>
    <row r="7632" spans="1:5" x14ac:dyDescent="0.25">
      <c r="A7632" s="172"/>
      <c r="B7632" s="172"/>
      <c r="C7632" s="172"/>
      <c r="D7632" s="171"/>
      <c r="E7632" s="171"/>
    </row>
    <row r="7633" spans="1:5" x14ac:dyDescent="0.25">
      <c r="A7633" s="172"/>
      <c r="B7633" s="172"/>
      <c r="C7633" s="172"/>
      <c r="D7633" s="171"/>
      <c r="E7633" s="171"/>
    </row>
    <row r="7634" spans="1:5" x14ac:dyDescent="0.25">
      <c r="A7634" s="172"/>
      <c r="B7634" s="172"/>
      <c r="C7634" s="172"/>
      <c r="D7634" s="171"/>
      <c r="E7634" s="171"/>
    </row>
    <row r="7635" spans="1:5" x14ac:dyDescent="0.25">
      <c r="A7635" s="172"/>
      <c r="B7635" s="172"/>
      <c r="C7635" s="172"/>
      <c r="D7635" s="171"/>
      <c r="E7635" s="171"/>
    </row>
    <row r="7636" spans="1:5" x14ac:dyDescent="0.25">
      <c r="A7636" s="172"/>
      <c r="B7636" s="172"/>
      <c r="C7636" s="172"/>
      <c r="D7636" s="171"/>
      <c r="E7636" s="171"/>
    </row>
    <row r="7637" spans="1:5" x14ac:dyDescent="0.25">
      <c r="A7637" s="172"/>
      <c r="B7637" s="172"/>
      <c r="C7637" s="172"/>
      <c r="D7637" s="171"/>
      <c r="E7637" s="171"/>
    </row>
    <row r="7638" spans="1:5" x14ac:dyDescent="0.25">
      <c r="A7638" s="172"/>
      <c r="B7638" s="172"/>
      <c r="C7638" s="172"/>
      <c r="D7638" s="171"/>
      <c r="E7638" s="171"/>
    </row>
    <row r="7639" spans="1:5" x14ac:dyDescent="0.25">
      <c r="A7639" s="172"/>
      <c r="B7639" s="172"/>
      <c r="C7639" s="172"/>
      <c r="D7639" s="171"/>
      <c r="E7639" s="171"/>
    </row>
    <row r="7640" spans="1:5" x14ac:dyDescent="0.25">
      <c r="A7640" s="172"/>
      <c r="B7640" s="172"/>
      <c r="C7640" s="172"/>
      <c r="D7640" s="171"/>
      <c r="E7640" s="171"/>
    </row>
    <row r="7641" spans="1:5" x14ac:dyDescent="0.25">
      <c r="A7641" s="172"/>
      <c r="B7641" s="172"/>
      <c r="C7641" s="172"/>
      <c r="D7641" s="171"/>
      <c r="E7641" s="171"/>
    </row>
    <row r="7642" spans="1:5" x14ac:dyDescent="0.25">
      <c r="A7642" s="172"/>
      <c r="B7642" s="172"/>
      <c r="C7642" s="172"/>
      <c r="D7642" s="171"/>
      <c r="E7642" s="171"/>
    </row>
    <row r="7643" spans="1:5" x14ac:dyDescent="0.25">
      <c r="A7643" s="172"/>
      <c r="B7643" s="172"/>
      <c r="C7643" s="172"/>
      <c r="D7643" s="171"/>
      <c r="E7643" s="171"/>
    </row>
    <row r="7644" spans="1:5" x14ac:dyDescent="0.25">
      <c r="A7644" s="172"/>
      <c r="B7644" s="172"/>
      <c r="C7644" s="172"/>
      <c r="D7644" s="171"/>
      <c r="E7644" s="171"/>
    </row>
    <row r="7645" spans="1:5" x14ac:dyDescent="0.25">
      <c r="A7645" s="172"/>
      <c r="B7645" s="172"/>
      <c r="C7645" s="172"/>
      <c r="D7645" s="171"/>
      <c r="E7645" s="171"/>
    </row>
    <row r="7646" spans="1:5" x14ac:dyDescent="0.25">
      <c r="A7646" s="172"/>
      <c r="B7646" s="172"/>
      <c r="C7646" s="172"/>
      <c r="D7646" s="171"/>
      <c r="E7646" s="171"/>
    </row>
    <row r="7647" spans="1:5" x14ac:dyDescent="0.25">
      <c r="A7647" s="172"/>
      <c r="B7647" s="172"/>
      <c r="C7647" s="172"/>
      <c r="D7647" s="171"/>
      <c r="E7647" s="171"/>
    </row>
    <row r="7648" spans="1:5" x14ac:dyDescent="0.25">
      <c r="A7648" s="172"/>
      <c r="B7648" s="172"/>
      <c r="C7648" s="172"/>
      <c r="D7648" s="171"/>
      <c r="E7648" s="171"/>
    </row>
    <row r="7649" spans="1:5" x14ac:dyDescent="0.25">
      <c r="A7649" s="172"/>
      <c r="B7649" s="172"/>
      <c r="C7649" s="172"/>
      <c r="D7649" s="171"/>
      <c r="E7649" s="171"/>
    </row>
    <row r="7650" spans="1:5" x14ac:dyDescent="0.25">
      <c r="A7650" s="172"/>
      <c r="B7650" s="172"/>
      <c r="C7650" s="172"/>
      <c r="D7650" s="171"/>
      <c r="E7650" s="171"/>
    </row>
    <row r="7651" spans="1:5" x14ac:dyDescent="0.25">
      <c r="A7651" s="172"/>
      <c r="B7651" s="172"/>
      <c r="C7651" s="172"/>
      <c r="D7651" s="171"/>
      <c r="E7651" s="171"/>
    </row>
    <row r="7652" spans="1:5" x14ac:dyDescent="0.25">
      <c r="A7652" s="172"/>
      <c r="B7652" s="172"/>
      <c r="C7652" s="172"/>
      <c r="D7652" s="171"/>
      <c r="E7652" s="171"/>
    </row>
    <row r="7653" spans="1:5" x14ac:dyDescent="0.25">
      <c r="A7653" s="172"/>
      <c r="B7653" s="172"/>
      <c r="C7653" s="172"/>
      <c r="D7653" s="171"/>
      <c r="E7653" s="171"/>
    </row>
    <row r="7654" spans="1:5" x14ac:dyDescent="0.25">
      <c r="A7654" s="172"/>
      <c r="B7654" s="172"/>
      <c r="C7654" s="172"/>
      <c r="D7654" s="171"/>
      <c r="E7654" s="171"/>
    </row>
    <row r="7655" spans="1:5" x14ac:dyDescent="0.25">
      <c r="A7655" s="172"/>
      <c r="B7655" s="172"/>
      <c r="C7655" s="172"/>
      <c r="D7655" s="171"/>
      <c r="E7655" s="171"/>
    </row>
    <row r="7656" spans="1:5" x14ac:dyDescent="0.25">
      <c r="A7656" s="172"/>
      <c r="B7656" s="172"/>
      <c r="C7656" s="172"/>
      <c r="D7656" s="171"/>
      <c r="E7656" s="171"/>
    </row>
    <row r="7657" spans="1:5" x14ac:dyDescent="0.25">
      <c r="A7657" s="172"/>
      <c r="B7657" s="172"/>
      <c r="C7657" s="172"/>
      <c r="D7657" s="171"/>
      <c r="E7657" s="171"/>
    </row>
    <row r="7658" spans="1:5" x14ac:dyDescent="0.25">
      <c r="A7658" s="172"/>
      <c r="B7658" s="172"/>
      <c r="C7658" s="172"/>
      <c r="D7658" s="171"/>
      <c r="E7658" s="171"/>
    </row>
    <row r="7659" spans="1:5" x14ac:dyDescent="0.25">
      <c r="A7659" s="172"/>
      <c r="B7659" s="172"/>
      <c r="C7659" s="172"/>
      <c r="D7659" s="171"/>
      <c r="E7659" s="171"/>
    </row>
    <row r="7660" spans="1:5" x14ac:dyDescent="0.25">
      <c r="A7660" s="172"/>
      <c r="B7660" s="172"/>
      <c r="C7660" s="172"/>
      <c r="D7660" s="171"/>
      <c r="E7660" s="171"/>
    </row>
    <row r="7661" spans="1:5" x14ac:dyDescent="0.25">
      <c r="A7661" s="172"/>
      <c r="B7661" s="172"/>
      <c r="C7661" s="172"/>
      <c r="D7661" s="171"/>
      <c r="E7661" s="171"/>
    </row>
    <row r="7662" spans="1:5" x14ac:dyDescent="0.25">
      <c r="A7662" s="172"/>
      <c r="B7662" s="172"/>
      <c r="C7662" s="172"/>
      <c r="D7662" s="171"/>
      <c r="E7662" s="171"/>
    </row>
    <row r="7663" spans="1:5" x14ac:dyDescent="0.25">
      <c r="A7663" s="172"/>
      <c r="B7663" s="172"/>
      <c r="C7663" s="172"/>
      <c r="D7663" s="171"/>
      <c r="E7663" s="171"/>
    </row>
    <row r="7664" spans="1:5" x14ac:dyDescent="0.25">
      <c r="A7664" s="172"/>
      <c r="B7664" s="172"/>
      <c r="C7664" s="172"/>
      <c r="D7664" s="171"/>
      <c r="E7664" s="171"/>
    </row>
    <row r="7665" spans="1:5" x14ac:dyDescent="0.25">
      <c r="A7665" s="172"/>
      <c r="B7665" s="172"/>
      <c r="C7665" s="172"/>
      <c r="D7665" s="171"/>
      <c r="E7665" s="171"/>
    </row>
    <row r="7666" spans="1:5" x14ac:dyDescent="0.25">
      <c r="A7666" s="172"/>
      <c r="B7666" s="172"/>
      <c r="C7666" s="172"/>
      <c r="D7666" s="171"/>
      <c r="E7666" s="171"/>
    </row>
    <row r="7667" spans="1:5" x14ac:dyDescent="0.25">
      <c r="A7667" s="172"/>
      <c r="B7667" s="172"/>
      <c r="C7667" s="172"/>
      <c r="D7667" s="171"/>
      <c r="E7667" s="171"/>
    </row>
    <row r="7668" spans="1:5" x14ac:dyDescent="0.25">
      <c r="A7668" s="172"/>
      <c r="B7668" s="172"/>
      <c r="C7668" s="172"/>
      <c r="D7668" s="171"/>
      <c r="E7668" s="171"/>
    </row>
    <row r="7669" spans="1:5" x14ac:dyDescent="0.25">
      <c r="A7669" s="172"/>
      <c r="B7669" s="172"/>
      <c r="C7669" s="172"/>
      <c r="D7669" s="171"/>
      <c r="E7669" s="171"/>
    </row>
    <row r="7670" spans="1:5" x14ac:dyDescent="0.25">
      <c r="A7670" s="172"/>
      <c r="B7670" s="172"/>
      <c r="C7670" s="172"/>
      <c r="D7670" s="171"/>
      <c r="E7670" s="171"/>
    </row>
    <row r="7671" spans="1:5" x14ac:dyDescent="0.25">
      <c r="A7671" s="172"/>
      <c r="B7671" s="172"/>
      <c r="C7671" s="172"/>
      <c r="D7671" s="171"/>
      <c r="E7671" s="171"/>
    </row>
    <row r="7672" spans="1:5" x14ac:dyDescent="0.25">
      <c r="A7672" s="172"/>
      <c r="B7672" s="172"/>
      <c r="C7672" s="172"/>
      <c r="D7672" s="171"/>
      <c r="E7672" s="171"/>
    </row>
    <row r="7673" spans="1:5" x14ac:dyDescent="0.25">
      <c r="A7673" s="172"/>
      <c r="B7673" s="172"/>
      <c r="C7673" s="172"/>
      <c r="D7673" s="171"/>
      <c r="E7673" s="171"/>
    </row>
    <row r="7674" spans="1:5" x14ac:dyDescent="0.25">
      <c r="A7674" s="172"/>
      <c r="B7674" s="172"/>
      <c r="C7674" s="172"/>
      <c r="D7674" s="171"/>
      <c r="E7674" s="171"/>
    </row>
    <row r="7675" spans="1:5" x14ac:dyDescent="0.25">
      <c r="A7675" s="172"/>
      <c r="B7675" s="172"/>
      <c r="C7675" s="172"/>
      <c r="D7675" s="171"/>
      <c r="E7675" s="171"/>
    </row>
    <row r="7676" spans="1:5" x14ac:dyDescent="0.25">
      <c r="A7676" s="172"/>
      <c r="B7676" s="172"/>
      <c r="C7676" s="172"/>
      <c r="D7676" s="171"/>
      <c r="E7676" s="171"/>
    </row>
    <row r="7677" spans="1:5" x14ac:dyDescent="0.25">
      <c r="A7677" s="172"/>
      <c r="B7677" s="172"/>
      <c r="C7677" s="172"/>
      <c r="D7677" s="171"/>
      <c r="E7677" s="171"/>
    </row>
    <row r="7678" spans="1:5" x14ac:dyDescent="0.25">
      <c r="A7678" s="172"/>
      <c r="B7678" s="172"/>
      <c r="C7678" s="172"/>
      <c r="D7678" s="171"/>
      <c r="E7678" s="171"/>
    </row>
    <row r="7679" spans="1:5" x14ac:dyDescent="0.25">
      <c r="A7679" s="172"/>
      <c r="B7679" s="172"/>
      <c r="C7679" s="172"/>
      <c r="D7679" s="171"/>
      <c r="E7679" s="171"/>
    </row>
    <row r="7680" spans="1:5" x14ac:dyDescent="0.25">
      <c r="A7680" s="172"/>
      <c r="B7680" s="172"/>
      <c r="C7680" s="172"/>
      <c r="D7680" s="171"/>
      <c r="E7680" s="171"/>
    </row>
    <row r="7681" spans="1:5" x14ac:dyDescent="0.25">
      <c r="A7681" s="172"/>
      <c r="B7681" s="172"/>
      <c r="C7681" s="172"/>
      <c r="D7681" s="171"/>
      <c r="E7681" s="171"/>
    </row>
    <row r="7682" spans="1:5" x14ac:dyDescent="0.25">
      <c r="A7682" s="172"/>
      <c r="B7682" s="172"/>
      <c r="C7682" s="172"/>
      <c r="D7682" s="171"/>
      <c r="E7682" s="171"/>
    </row>
    <row r="7683" spans="1:5" x14ac:dyDescent="0.25">
      <c r="A7683" s="172"/>
      <c r="B7683" s="172"/>
      <c r="C7683" s="172"/>
      <c r="D7683" s="171"/>
      <c r="E7683" s="171"/>
    </row>
    <row r="7684" spans="1:5" x14ac:dyDescent="0.25">
      <c r="A7684" s="172"/>
      <c r="B7684" s="172"/>
      <c r="C7684" s="172"/>
      <c r="D7684" s="171"/>
      <c r="E7684" s="171"/>
    </row>
    <row r="7685" spans="1:5" x14ac:dyDescent="0.25">
      <c r="A7685" s="172"/>
      <c r="B7685" s="172"/>
      <c r="C7685" s="172"/>
      <c r="D7685" s="171"/>
      <c r="E7685" s="171"/>
    </row>
    <row r="7686" spans="1:5" x14ac:dyDescent="0.25">
      <c r="A7686" s="172"/>
      <c r="B7686" s="172"/>
      <c r="C7686" s="172"/>
      <c r="D7686" s="171"/>
      <c r="E7686" s="171"/>
    </row>
    <row r="7687" spans="1:5" x14ac:dyDescent="0.25">
      <c r="A7687" s="172"/>
      <c r="B7687" s="172"/>
      <c r="C7687" s="172"/>
      <c r="D7687" s="171"/>
      <c r="E7687" s="171"/>
    </row>
    <row r="7688" spans="1:5" x14ac:dyDescent="0.25">
      <c r="A7688" s="172"/>
      <c r="B7688" s="172"/>
      <c r="C7688" s="172"/>
      <c r="D7688" s="171"/>
      <c r="E7688" s="171"/>
    </row>
    <row r="7689" spans="1:5" x14ac:dyDescent="0.25">
      <c r="A7689" s="172"/>
      <c r="B7689" s="172"/>
      <c r="C7689" s="172"/>
      <c r="D7689" s="171"/>
      <c r="E7689" s="171"/>
    </row>
    <row r="7690" spans="1:5" x14ac:dyDescent="0.25">
      <c r="A7690" s="172"/>
      <c r="B7690" s="172"/>
      <c r="C7690" s="172"/>
      <c r="D7690" s="171"/>
      <c r="E7690" s="171"/>
    </row>
    <row r="7691" spans="1:5" x14ac:dyDescent="0.25">
      <c r="A7691" s="172"/>
      <c r="B7691" s="172"/>
      <c r="C7691" s="172"/>
      <c r="D7691" s="171"/>
      <c r="E7691" s="171"/>
    </row>
    <row r="7692" spans="1:5" x14ac:dyDescent="0.25">
      <c r="A7692" s="172"/>
      <c r="B7692" s="172"/>
      <c r="C7692" s="172"/>
      <c r="D7692" s="171"/>
      <c r="E7692" s="171"/>
    </row>
    <row r="7693" spans="1:5" x14ac:dyDescent="0.25">
      <c r="A7693" s="172"/>
      <c r="B7693" s="172"/>
      <c r="C7693" s="172"/>
      <c r="D7693" s="171"/>
      <c r="E7693" s="171"/>
    </row>
    <row r="7694" spans="1:5" x14ac:dyDescent="0.25">
      <c r="A7694" s="172"/>
      <c r="B7694" s="172"/>
      <c r="C7694" s="172"/>
      <c r="D7694" s="171"/>
      <c r="E7694" s="171"/>
    </row>
    <row r="7695" spans="1:5" x14ac:dyDescent="0.25">
      <c r="A7695" s="172"/>
      <c r="B7695" s="172"/>
      <c r="C7695" s="172"/>
      <c r="D7695" s="171"/>
      <c r="E7695" s="171"/>
    </row>
    <row r="7696" spans="1:5" x14ac:dyDescent="0.25">
      <c r="A7696" s="172"/>
      <c r="B7696" s="172"/>
      <c r="C7696" s="172"/>
      <c r="D7696" s="171"/>
      <c r="E7696" s="171"/>
    </row>
    <row r="7697" spans="1:5" x14ac:dyDescent="0.25">
      <c r="A7697" s="172"/>
      <c r="B7697" s="172"/>
      <c r="C7697" s="172"/>
      <c r="D7697" s="171"/>
      <c r="E7697" s="171"/>
    </row>
    <row r="7698" spans="1:5" x14ac:dyDescent="0.25">
      <c r="A7698" s="172"/>
      <c r="B7698" s="172"/>
      <c r="C7698" s="172"/>
      <c r="D7698" s="171"/>
      <c r="E7698" s="171"/>
    </row>
    <row r="7699" spans="1:5" x14ac:dyDescent="0.25">
      <c r="A7699" s="172"/>
      <c r="B7699" s="172"/>
      <c r="C7699" s="172"/>
      <c r="D7699" s="171"/>
      <c r="E7699" s="171"/>
    </row>
    <row r="7700" spans="1:5" x14ac:dyDescent="0.25">
      <c r="A7700" s="172"/>
      <c r="B7700" s="172"/>
      <c r="C7700" s="172"/>
      <c r="D7700" s="171"/>
      <c r="E7700" s="171"/>
    </row>
    <row r="7701" spans="1:5" x14ac:dyDescent="0.25">
      <c r="A7701" s="172"/>
      <c r="B7701" s="172"/>
      <c r="C7701" s="172"/>
      <c r="D7701" s="171"/>
      <c r="E7701" s="171"/>
    </row>
    <row r="7702" spans="1:5" x14ac:dyDescent="0.25">
      <c r="A7702" s="172"/>
      <c r="B7702" s="172"/>
      <c r="C7702" s="172"/>
      <c r="D7702" s="171"/>
      <c r="E7702" s="171"/>
    </row>
    <row r="7703" spans="1:5" x14ac:dyDescent="0.25">
      <c r="A7703" s="172"/>
      <c r="B7703" s="172"/>
      <c r="C7703" s="172"/>
      <c r="D7703" s="171"/>
      <c r="E7703" s="171"/>
    </row>
    <row r="7704" spans="1:5" x14ac:dyDescent="0.25">
      <c r="A7704" s="172"/>
      <c r="B7704" s="172"/>
      <c r="C7704" s="172"/>
      <c r="D7704" s="171"/>
      <c r="E7704" s="171"/>
    </row>
    <row r="7705" spans="1:5" x14ac:dyDescent="0.25">
      <c r="A7705" s="172"/>
      <c r="B7705" s="172"/>
      <c r="C7705" s="172"/>
      <c r="D7705" s="171"/>
      <c r="E7705" s="171"/>
    </row>
    <row r="7706" spans="1:5" x14ac:dyDescent="0.25">
      <c r="A7706" s="172"/>
      <c r="B7706" s="172"/>
      <c r="C7706" s="172"/>
      <c r="D7706" s="171"/>
      <c r="E7706" s="171"/>
    </row>
    <row r="7707" spans="1:5" x14ac:dyDescent="0.25">
      <c r="A7707" s="172"/>
      <c r="B7707" s="172"/>
      <c r="C7707" s="172"/>
      <c r="D7707" s="171"/>
      <c r="E7707" s="171"/>
    </row>
    <row r="7708" spans="1:5" x14ac:dyDescent="0.25">
      <c r="A7708" s="172"/>
      <c r="B7708" s="172"/>
      <c r="C7708" s="172"/>
      <c r="D7708" s="171"/>
      <c r="E7708" s="171"/>
    </row>
    <row r="7709" spans="1:5" x14ac:dyDescent="0.25">
      <c r="A7709" s="172"/>
      <c r="B7709" s="172"/>
      <c r="C7709" s="172"/>
      <c r="D7709" s="171"/>
      <c r="E7709" s="171"/>
    </row>
    <row r="7710" spans="1:5" x14ac:dyDescent="0.25">
      <c r="A7710" s="172"/>
      <c r="B7710" s="172"/>
      <c r="C7710" s="172"/>
      <c r="D7710" s="171"/>
      <c r="E7710" s="171"/>
    </row>
    <row r="7711" spans="1:5" x14ac:dyDescent="0.25">
      <c r="A7711" s="172"/>
      <c r="B7711" s="172"/>
      <c r="C7711" s="172"/>
      <c r="D7711" s="171"/>
      <c r="E7711" s="171"/>
    </row>
    <row r="7712" spans="1:5" x14ac:dyDescent="0.25">
      <c r="A7712" s="172"/>
      <c r="B7712" s="172"/>
      <c r="C7712" s="172"/>
      <c r="D7712" s="171"/>
      <c r="E7712" s="171"/>
    </row>
    <row r="7713" spans="1:5" x14ac:dyDescent="0.25">
      <c r="A7713" s="172"/>
      <c r="B7713" s="172"/>
      <c r="C7713" s="172"/>
      <c r="D7713" s="171"/>
      <c r="E7713" s="171"/>
    </row>
    <row r="7714" spans="1:5" x14ac:dyDescent="0.25">
      <c r="A7714" s="172"/>
      <c r="B7714" s="172"/>
      <c r="C7714" s="172"/>
      <c r="D7714" s="171"/>
      <c r="E7714" s="171"/>
    </row>
    <row r="7715" spans="1:5" x14ac:dyDescent="0.25">
      <c r="A7715" s="172"/>
      <c r="B7715" s="172"/>
      <c r="C7715" s="172"/>
      <c r="D7715" s="171"/>
      <c r="E7715" s="171"/>
    </row>
    <row r="7716" spans="1:5" x14ac:dyDescent="0.25">
      <c r="A7716" s="172"/>
      <c r="B7716" s="172"/>
      <c r="C7716" s="172"/>
      <c r="D7716" s="171"/>
      <c r="E7716" s="171"/>
    </row>
    <row r="7717" spans="1:5" x14ac:dyDescent="0.25">
      <c r="A7717" s="172"/>
      <c r="B7717" s="172"/>
      <c r="C7717" s="172"/>
      <c r="D7717" s="171"/>
      <c r="E7717" s="171"/>
    </row>
    <row r="7718" spans="1:5" x14ac:dyDescent="0.25">
      <c r="A7718" s="172"/>
      <c r="B7718" s="172"/>
      <c r="C7718" s="172"/>
      <c r="D7718" s="171"/>
      <c r="E7718" s="171"/>
    </row>
    <row r="7719" spans="1:5" x14ac:dyDescent="0.25">
      <c r="A7719" s="172"/>
      <c r="B7719" s="172"/>
      <c r="C7719" s="172"/>
      <c r="D7719" s="171"/>
      <c r="E7719" s="171"/>
    </row>
    <row r="7720" spans="1:5" x14ac:dyDescent="0.25">
      <c r="A7720" s="172"/>
      <c r="B7720" s="172"/>
      <c r="C7720" s="172"/>
      <c r="D7720" s="171"/>
      <c r="E7720" s="171"/>
    </row>
    <row r="7721" spans="1:5" x14ac:dyDescent="0.25">
      <c r="A7721" s="172"/>
      <c r="B7721" s="172"/>
      <c r="C7721" s="172"/>
      <c r="D7721" s="171"/>
      <c r="E7721" s="171"/>
    </row>
    <row r="7722" spans="1:5" x14ac:dyDescent="0.25">
      <c r="A7722" s="172"/>
      <c r="B7722" s="172"/>
      <c r="C7722" s="172"/>
      <c r="D7722" s="171"/>
      <c r="E7722" s="171"/>
    </row>
    <row r="7723" spans="1:5" x14ac:dyDescent="0.25">
      <c r="A7723" s="172"/>
      <c r="B7723" s="172"/>
      <c r="C7723" s="172"/>
      <c r="D7723" s="171"/>
      <c r="E7723" s="171"/>
    </row>
    <row r="7724" spans="1:5" x14ac:dyDescent="0.25">
      <c r="A7724" s="172"/>
      <c r="B7724" s="172"/>
      <c r="C7724" s="172"/>
      <c r="D7724" s="171"/>
      <c r="E7724" s="171"/>
    </row>
    <row r="7725" spans="1:5" x14ac:dyDescent="0.25">
      <c r="A7725" s="172"/>
      <c r="B7725" s="172"/>
      <c r="C7725" s="172"/>
      <c r="D7725" s="171"/>
      <c r="E7725" s="171"/>
    </row>
    <row r="7726" spans="1:5" x14ac:dyDescent="0.25">
      <c r="A7726" s="172"/>
      <c r="B7726" s="172"/>
      <c r="C7726" s="172"/>
      <c r="D7726" s="171"/>
      <c r="E7726" s="171"/>
    </row>
    <row r="7727" spans="1:5" x14ac:dyDescent="0.25">
      <c r="A7727" s="172"/>
      <c r="B7727" s="172"/>
      <c r="C7727" s="172"/>
      <c r="D7727" s="171"/>
      <c r="E7727" s="171"/>
    </row>
    <row r="7728" spans="1:5" x14ac:dyDescent="0.25">
      <c r="A7728" s="172"/>
      <c r="B7728" s="172"/>
      <c r="C7728" s="172"/>
      <c r="D7728" s="171"/>
      <c r="E7728" s="171"/>
    </row>
    <row r="7729" spans="1:5" x14ac:dyDescent="0.25">
      <c r="A7729" s="172"/>
      <c r="B7729" s="172"/>
      <c r="C7729" s="172"/>
      <c r="D7729" s="171"/>
      <c r="E7729" s="171"/>
    </row>
    <row r="7730" spans="1:5" x14ac:dyDescent="0.25">
      <c r="A7730" s="172"/>
      <c r="B7730" s="172"/>
      <c r="C7730" s="172"/>
      <c r="D7730" s="171"/>
      <c r="E7730" s="171"/>
    </row>
    <row r="7731" spans="1:5" x14ac:dyDescent="0.25">
      <c r="A7731" s="172"/>
      <c r="B7731" s="172"/>
      <c r="C7731" s="172"/>
      <c r="D7731" s="171"/>
      <c r="E7731" s="171"/>
    </row>
    <row r="7732" spans="1:5" x14ac:dyDescent="0.25">
      <c r="A7732" s="172"/>
      <c r="B7732" s="172"/>
      <c r="C7732" s="172"/>
      <c r="D7732" s="171"/>
      <c r="E7732" s="171"/>
    </row>
    <row r="7733" spans="1:5" x14ac:dyDescent="0.25">
      <c r="A7733" s="172"/>
      <c r="B7733" s="172"/>
      <c r="C7733" s="172"/>
      <c r="D7733" s="171"/>
      <c r="E7733" s="171"/>
    </row>
    <row r="7734" spans="1:5" x14ac:dyDescent="0.25">
      <c r="A7734" s="172"/>
      <c r="B7734" s="172"/>
      <c r="C7734" s="172"/>
      <c r="D7734" s="171"/>
      <c r="E7734" s="171"/>
    </row>
    <row r="7735" spans="1:5" x14ac:dyDescent="0.25">
      <c r="A7735" s="172"/>
      <c r="B7735" s="172"/>
      <c r="C7735" s="172"/>
      <c r="D7735" s="171"/>
      <c r="E7735" s="171"/>
    </row>
    <row r="7736" spans="1:5" x14ac:dyDescent="0.25">
      <c r="A7736" s="172"/>
      <c r="B7736" s="172"/>
      <c r="C7736" s="172"/>
      <c r="D7736" s="171"/>
      <c r="E7736" s="171"/>
    </row>
    <row r="7737" spans="1:5" x14ac:dyDescent="0.25">
      <c r="A7737" s="172"/>
      <c r="B7737" s="172"/>
      <c r="C7737" s="172"/>
      <c r="D7737" s="171"/>
      <c r="E7737" s="171"/>
    </row>
    <row r="7738" spans="1:5" x14ac:dyDescent="0.25">
      <c r="A7738" s="172"/>
      <c r="B7738" s="172"/>
      <c r="C7738" s="172"/>
      <c r="D7738" s="171"/>
      <c r="E7738" s="171"/>
    </row>
    <row r="7739" spans="1:5" x14ac:dyDescent="0.25">
      <c r="A7739" s="172"/>
      <c r="B7739" s="172"/>
      <c r="C7739" s="172"/>
      <c r="D7739" s="171"/>
      <c r="E7739" s="171"/>
    </row>
    <row r="7740" spans="1:5" x14ac:dyDescent="0.25">
      <c r="A7740" s="172"/>
      <c r="B7740" s="172"/>
      <c r="C7740" s="172"/>
      <c r="D7740" s="171"/>
      <c r="E7740" s="171"/>
    </row>
    <row r="7741" spans="1:5" x14ac:dyDescent="0.25">
      <c r="A7741" s="172"/>
      <c r="B7741" s="172"/>
      <c r="C7741" s="172"/>
      <c r="D7741" s="171"/>
      <c r="E7741" s="171"/>
    </row>
    <row r="7742" spans="1:5" x14ac:dyDescent="0.25">
      <c r="A7742" s="172"/>
      <c r="B7742" s="172"/>
      <c r="C7742" s="172"/>
      <c r="D7742" s="171"/>
      <c r="E7742" s="171"/>
    </row>
    <row r="7743" spans="1:5" x14ac:dyDescent="0.25">
      <c r="A7743" s="172"/>
      <c r="B7743" s="172"/>
      <c r="C7743" s="172"/>
      <c r="D7743" s="171"/>
      <c r="E7743" s="171"/>
    </row>
    <row r="7744" spans="1:5" x14ac:dyDescent="0.25">
      <c r="A7744" s="172"/>
      <c r="B7744" s="172"/>
      <c r="C7744" s="172"/>
      <c r="D7744" s="171"/>
      <c r="E7744" s="171"/>
    </row>
    <row r="7745" spans="1:5" x14ac:dyDescent="0.25">
      <c r="A7745" s="172"/>
      <c r="B7745" s="172"/>
      <c r="C7745" s="172"/>
      <c r="D7745" s="171"/>
      <c r="E7745" s="171"/>
    </row>
    <row r="7746" spans="1:5" x14ac:dyDescent="0.25">
      <c r="A7746" s="172"/>
      <c r="B7746" s="172"/>
      <c r="C7746" s="172"/>
      <c r="D7746" s="171"/>
      <c r="E7746" s="171"/>
    </row>
    <row r="7747" spans="1:5" x14ac:dyDescent="0.25">
      <c r="A7747" s="172"/>
      <c r="B7747" s="172"/>
      <c r="C7747" s="172"/>
      <c r="D7747" s="171"/>
      <c r="E7747" s="171"/>
    </row>
    <row r="7748" spans="1:5" x14ac:dyDescent="0.25">
      <c r="A7748" s="172"/>
      <c r="B7748" s="172"/>
      <c r="C7748" s="172"/>
      <c r="D7748" s="171"/>
      <c r="E7748" s="171"/>
    </row>
    <row r="7749" spans="1:5" x14ac:dyDescent="0.25">
      <c r="A7749" s="172"/>
      <c r="B7749" s="172"/>
      <c r="C7749" s="172"/>
      <c r="D7749" s="171"/>
      <c r="E7749" s="171"/>
    </row>
    <row r="7750" spans="1:5" x14ac:dyDescent="0.25">
      <c r="A7750" s="172"/>
      <c r="B7750" s="172"/>
      <c r="C7750" s="172"/>
      <c r="D7750" s="171"/>
      <c r="E7750" s="171"/>
    </row>
    <row r="7751" spans="1:5" x14ac:dyDescent="0.25">
      <c r="A7751" s="172"/>
      <c r="B7751" s="172"/>
      <c r="C7751" s="172"/>
      <c r="D7751" s="171"/>
      <c r="E7751" s="171"/>
    </row>
    <row r="7752" spans="1:5" x14ac:dyDescent="0.25">
      <c r="A7752" s="172"/>
      <c r="B7752" s="172"/>
      <c r="C7752" s="172"/>
      <c r="D7752" s="171"/>
      <c r="E7752" s="171"/>
    </row>
    <row r="7753" spans="1:5" x14ac:dyDescent="0.25">
      <c r="A7753" s="172"/>
      <c r="B7753" s="172"/>
      <c r="C7753" s="172"/>
      <c r="D7753" s="171"/>
      <c r="E7753" s="171"/>
    </row>
    <row r="7754" spans="1:5" x14ac:dyDescent="0.25">
      <c r="A7754" s="172"/>
      <c r="B7754" s="172"/>
      <c r="C7754" s="172"/>
      <c r="D7754" s="171"/>
      <c r="E7754" s="171"/>
    </row>
    <row r="7755" spans="1:5" x14ac:dyDescent="0.25">
      <c r="A7755" s="172"/>
      <c r="B7755" s="172"/>
      <c r="C7755" s="172"/>
      <c r="D7755" s="171"/>
      <c r="E7755" s="171"/>
    </row>
    <row r="7756" spans="1:5" x14ac:dyDescent="0.25">
      <c r="A7756" s="172"/>
      <c r="B7756" s="172"/>
      <c r="C7756" s="172"/>
      <c r="D7756" s="171"/>
      <c r="E7756" s="171"/>
    </row>
    <row r="7757" spans="1:5" x14ac:dyDescent="0.25">
      <c r="A7757" s="172"/>
      <c r="B7757" s="172"/>
      <c r="C7757" s="172"/>
      <c r="D7757" s="171"/>
      <c r="E7757" s="171"/>
    </row>
    <row r="7758" spans="1:5" x14ac:dyDescent="0.25">
      <c r="A7758" s="172"/>
      <c r="B7758" s="172"/>
      <c r="C7758" s="172"/>
      <c r="D7758" s="171"/>
      <c r="E7758" s="171"/>
    </row>
    <row r="7759" spans="1:5" x14ac:dyDescent="0.25">
      <c r="A7759" s="172"/>
      <c r="B7759" s="172"/>
      <c r="C7759" s="172"/>
      <c r="D7759" s="171"/>
      <c r="E7759" s="171"/>
    </row>
    <row r="7760" spans="1:5" x14ac:dyDescent="0.25">
      <c r="A7760" s="172"/>
      <c r="B7760" s="172"/>
      <c r="C7760" s="172"/>
      <c r="D7760" s="171"/>
      <c r="E7760" s="171"/>
    </row>
    <row r="7761" spans="1:5" x14ac:dyDescent="0.25">
      <c r="A7761" s="172"/>
      <c r="B7761" s="172"/>
      <c r="C7761" s="172"/>
      <c r="D7761" s="171"/>
      <c r="E7761" s="171"/>
    </row>
    <row r="7762" spans="1:5" x14ac:dyDescent="0.25">
      <c r="A7762" s="172"/>
      <c r="B7762" s="172"/>
      <c r="C7762" s="172"/>
      <c r="D7762" s="171"/>
      <c r="E7762" s="171"/>
    </row>
    <row r="7763" spans="1:5" x14ac:dyDescent="0.25">
      <c r="A7763" s="172"/>
      <c r="B7763" s="172"/>
      <c r="C7763" s="172"/>
      <c r="D7763" s="171"/>
      <c r="E7763" s="171"/>
    </row>
    <row r="7764" spans="1:5" x14ac:dyDescent="0.25">
      <c r="A7764" s="172"/>
      <c r="B7764" s="172"/>
      <c r="C7764" s="172"/>
      <c r="D7764" s="171"/>
      <c r="E7764" s="171"/>
    </row>
    <row r="7765" spans="1:5" x14ac:dyDescent="0.25">
      <c r="A7765" s="172"/>
      <c r="B7765" s="172"/>
      <c r="C7765" s="172"/>
      <c r="D7765" s="171"/>
      <c r="E7765" s="171"/>
    </row>
    <row r="7766" spans="1:5" x14ac:dyDescent="0.25">
      <c r="A7766" s="172"/>
      <c r="B7766" s="172"/>
      <c r="C7766" s="172"/>
      <c r="D7766" s="171"/>
      <c r="E7766" s="171"/>
    </row>
    <row r="7767" spans="1:5" x14ac:dyDescent="0.25">
      <c r="A7767" s="172"/>
      <c r="B7767" s="172"/>
      <c r="C7767" s="172"/>
      <c r="D7767" s="171"/>
      <c r="E7767" s="171"/>
    </row>
    <row r="7768" spans="1:5" x14ac:dyDescent="0.25">
      <c r="A7768" s="172"/>
      <c r="B7768" s="172"/>
      <c r="C7768" s="172"/>
      <c r="D7768" s="171"/>
      <c r="E7768" s="171"/>
    </row>
    <row r="7769" spans="1:5" x14ac:dyDescent="0.25">
      <c r="A7769" s="172"/>
      <c r="B7769" s="172"/>
      <c r="C7769" s="172"/>
      <c r="D7769" s="171"/>
      <c r="E7769" s="171"/>
    </row>
    <row r="7770" spans="1:5" x14ac:dyDescent="0.25">
      <c r="A7770" s="172"/>
      <c r="B7770" s="172"/>
      <c r="C7770" s="172"/>
      <c r="D7770" s="171"/>
      <c r="E7770" s="171"/>
    </row>
    <row r="7771" spans="1:5" x14ac:dyDescent="0.25">
      <c r="A7771" s="172"/>
      <c r="B7771" s="172"/>
      <c r="C7771" s="172"/>
      <c r="D7771" s="171"/>
      <c r="E7771" s="171"/>
    </row>
    <row r="7772" spans="1:5" x14ac:dyDescent="0.25">
      <c r="A7772" s="172"/>
      <c r="B7772" s="172"/>
      <c r="C7772" s="172"/>
      <c r="D7772" s="171"/>
      <c r="E7772" s="171"/>
    </row>
    <row r="7773" spans="1:5" x14ac:dyDescent="0.25">
      <c r="A7773" s="172"/>
      <c r="B7773" s="172"/>
      <c r="C7773" s="172"/>
      <c r="D7773" s="171"/>
      <c r="E7773" s="171"/>
    </row>
    <row r="7774" spans="1:5" x14ac:dyDescent="0.25">
      <c r="A7774" s="172"/>
      <c r="B7774" s="172"/>
      <c r="C7774" s="172"/>
      <c r="D7774" s="171"/>
      <c r="E7774" s="171"/>
    </row>
    <row r="7775" spans="1:5" x14ac:dyDescent="0.25">
      <c r="A7775" s="172"/>
      <c r="B7775" s="172"/>
      <c r="C7775" s="172"/>
      <c r="D7775" s="171"/>
      <c r="E7775" s="171"/>
    </row>
    <row r="7776" spans="1:5" x14ac:dyDescent="0.25">
      <c r="A7776" s="172"/>
      <c r="B7776" s="172"/>
      <c r="C7776" s="172"/>
      <c r="D7776" s="171"/>
      <c r="E7776" s="171"/>
    </row>
    <row r="7777" spans="1:5" x14ac:dyDescent="0.25">
      <c r="A7777" s="172"/>
      <c r="B7777" s="172"/>
      <c r="C7777" s="172"/>
      <c r="D7777" s="171"/>
      <c r="E7777" s="171"/>
    </row>
    <row r="7778" spans="1:5" x14ac:dyDescent="0.25">
      <c r="A7778" s="172"/>
      <c r="B7778" s="172"/>
      <c r="C7778" s="172"/>
      <c r="D7778" s="171"/>
      <c r="E7778" s="171"/>
    </row>
    <row r="7779" spans="1:5" x14ac:dyDescent="0.25">
      <c r="A7779" s="172"/>
      <c r="B7779" s="172"/>
      <c r="C7779" s="172"/>
      <c r="D7779" s="171"/>
      <c r="E7779" s="171"/>
    </row>
    <row r="7780" spans="1:5" x14ac:dyDescent="0.25">
      <c r="A7780" s="172"/>
      <c r="B7780" s="172"/>
      <c r="C7780" s="172"/>
      <c r="D7780" s="171"/>
      <c r="E7780" s="171"/>
    </row>
    <row r="7781" spans="1:5" x14ac:dyDescent="0.25">
      <c r="A7781" s="172"/>
      <c r="B7781" s="172"/>
      <c r="C7781" s="172"/>
      <c r="D7781" s="171"/>
      <c r="E7781" s="171"/>
    </row>
    <row r="7782" spans="1:5" x14ac:dyDescent="0.25">
      <c r="A7782" s="172"/>
      <c r="B7782" s="172"/>
      <c r="C7782" s="172"/>
      <c r="D7782" s="171"/>
      <c r="E7782" s="171"/>
    </row>
    <row r="7783" spans="1:5" x14ac:dyDescent="0.25">
      <c r="A7783" s="172"/>
      <c r="B7783" s="172"/>
      <c r="C7783" s="172"/>
      <c r="D7783" s="171"/>
      <c r="E7783" s="171"/>
    </row>
    <row r="7784" spans="1:5" x14ac:dyDescent="0.25">
      <c r="A7784" s="172"/>
      <c r="B7784" s="172"/>
      <c r="C7784" s="172"/>
      <c r="D7784" s="171"/>
      <c r="E7784" s="171"/>
    </row>
    <row r="7785" spans="1:5" x14ac:dyDescent="0.25">
      <c r="A7785" s="172"/>
      <c r="B7785" s="172"/>
      <c r="C7785" s="172"/>
      <c r="D7785" s="171"/>
      <c r="E7785" s="171"/>
    </row>
    <row r="7786" spans="1:5" x14ac:dyDescent="0.25">
      <c r="A7786" s="172"/>
      <c r="B7786" s="172"/>
      <c r="C7786" s="172"/>
      <c r="D7786" s="171"/>
      <c r="E7786" s="171"/>
    </row>
    <row r="7787" spans="1:5" x14ac:dyDescent="0.25">
      <c r="A7787" s="172"/>
      <c r="B7787" s="172"/>
      <c r="C7787" s="172"/>
      <c r="D7787" s="171"/>
      <c r="E7787" s="171"/>
    </row>
    <row r="7788" spans="1:5" x14ac:dyDescent="0.25">
      <c r="A7788" s="172"/>
      <c r="B7788" s="172"/>
      <c r="C7788" s="172"/>
      <c r="D7788" s="171"/>
      <c r="E7788" s="171"/>
    </row>
    <row r="7789" spans="1:5" x14ac:dyDescent="0.25">
      <c r="A7789" s="172"/>
      <c r="B7789" s="172"/>
      <c r="C7789" s="172"/>
      <c r="D7789" s="171"/>
      <c r="E7789" s="171"/>
    </row>
    <row r="7790" spans="1:5" x14ac:dyDescent="0.25">
      <c r="A7790" s="172"/>
      <c r="B7790" s="172"/>
      <c r="C7790" s="172"/>
      <c r="D7790" s="171"/>
      <c r="E7790" s="171"/>
    </row>
    <row r="7791" spans="1:5" x14ac:dyDescent="0.25">
      <c r="A7791" s="172"/>
      <c r="B7791" s="172"/>
      <c r="C7791" s="172"/>
      <c r="D7791" s="171"/>
      <c r="E7791" s="171"/>
    </row>
    <row r="7792" spans="1:5" x14ac:dyDescent="0.25">
      <c r="A7792" s="172"/>
      <c r="B7792" s="172"/>
      <c r="C7792" s="172"/>
      <c r="D7792" s="171"/>
      <c r="E7792" s="171"/>
    </row>
    <row r="7793" spans="1:5" x14ac:dyDescent="0.25">
      <c r="A7793" s="172"/>
      <c r="B7793" s="172"/>
      <c r="C7793" s="172"/>
      <c r="D7793" s="171"/>
      <c r="E7793" s="171"/>
    </row>
    <row r="7794" spans="1:5" x14ac:dyDescent="0.25">
      <c r="A7794" s="172"/>
      <c r="B7794" s="172"/>
      <c r="C7794" s="172"/>
      <c r="D7794" s="171"/>
      <c r="E7794" s="171"/>
    </row>
    <row r="7795" spans="1:5" x14ac:dyDescent="0.25">
      <c r="A7795" s="172"/>
      <c r="B7795" s="172"/>
      <c r="C7795" s="172"/>
      <c r="D7795" s="171"/>
      <c r="E7795" s="171"/>
    </row>
    <row r="7796" spans="1:5" x14ac:dyDescent="0.25">
      <c r="A7796" s="172"/>
      <c r="B7796" s="172"/>
      <c r="C7796" s="172"/>
      <c r="D7796" s="171"/>
      <c r="E7796" s="171"/>
    </row>
    <row r="7797" spans="1:5" x14ac:dyDescent="0.25">
      <c r="A7797" s="172"/>
      <c r="B7797" s="172"/>
      <c r="C7797" s="172"/>
      <c r="D7797" s="171"/>
      <c r="E7797" s="171"/>
    </row>
    <row r="7798" spans="1:5" x14ac:dyDescent="0.25">
      <c r="A7798" s="172"/>
      <c r="B7798" s="172"/>
      <c r="C7798" s="172"/>
      <c r="D7798" s="171"/>
      <c r="E7798" s="171"/>
    </row>
    <row r="7799" spans="1:5" x14ac:dyDescent="0.25">
      <c r="A7799" s="172"/>
      <c r="B7799" s="172"/>
      <c r="C7799" s="172"/>
      <c r="D7799" s="171"/>
      <c r="E7799" s="171"/>
    </row>
    <row r="7800" spans="1:5" x14ac:dyDescent="0.25">
      <c r="A7800" s="172"/>
      <c r="B7800" s="172"/>
      <c r="C7800" s="172"/>
      <c r="D7800" s="171"/>
      <c r="E7800" s="171"/>
    </row>
    <row r="7801" spans="1:5" x14ac:dyDescent="0.25">
      <c r="A7801" s="172"/>
      <c r="B7801" s="172"/>
      <c r="C7801" s="172"/>
      <c r="D7801" s="171"/>
      <c r="E7801" s="171"/>
    </row>
    <row r="7802" spans="1:5" x14ac:dyDescent="0.25">
      <c r="A7802" s="172"/>
      <c r="B7802" s="172"/>
      <c r="C7802" s="172"/>
      <c r="D7802" s="171"/>
      <c r="E7802" s="171"/>
    </row>
    <row r="7803" spans="1:5" x14ac:dyDescent="0.25">
      <c r="A7803" s="172"/>
      <c r="B7803" s="172"/>
      <c r="C7803" s="172"/>
      <c r="D7803" s="171"/>
      <c r="E7803" s="171"/>
    </row>
    <row r="7804" spans="1:5" x14ac:dyDescent="0.25">
      <c r="A7804" s="172"/>
      <c r="B7804" s="172"/>
      <c r="C7804" s="172"/>
      <c r="D7804" s="171"/>
      <c r="E7804" s="171"/>
    </row>
    <row r="7805" spans="1:5" x14ac:dyDescent="0.25">
      <c r="A7805" s="172"/>
      <c r="B7805" s="172"/>
      <c r="C7805" s="172"/>
      <c r="D7805" s="171"/>
      <c r="E7805" s="171"/>
    </row>
    <row r="7806" spans="1:5" x14ac:dyDescent="0.25">
      <c r="A7806" s="172"/>
      <c r="B7806" s="172"/>
      <c r="C7806" s="172"/>
      <c r="D7806" s="171"/>
      <c r="E7806" s="171"/>
    </row>
    <row r="7807" spans="1:5" x14ac:dyDescent="0.25">
      <c r="A7807" s="172"/>
      <c r="B7807" s="172"/>
      <c r="C7807" s="172"/>
      <c r="D7807" s="171"/>
      <c r="E7807" s="171"/>
    </row>
    <row r="7808" spans="1:5" x14ac:dyDescent="0.25">
      <c r="A7808" s="172"/>
      <c r="B7808" s="172"/>
      <c r="C7808" s="172"/>
      <c r="D7808" s="171"/>
      <c r="E7808" s="171"/>
    </row>
    <row r="7809" spans="1:5" x14ac:dyDescent="0.25">
      <c r="A7809" s="172"/>
      <c r="B7809" s="172"/>
      <c r="C7809" s="172"/>
      <c r="D7809" s="171"/>
      <c r="E7809" s="171"/>
    </row>
    <row r="7810" spans="1:5" x14ac:dyDescent="0.25">
      <c r="A7810" s="172"/>
      <c r="B7810" s="172"/>
      <c r="C7810" s="172"/>
      <c r="D7810" s="171"/>
      <c r="E7810" s="171"/>
    </row>
    <row r="7811" spans="1:5" x14ac:dyDescent="0.25">
      <c r="A7811" s="172"/>
      <c r="B7811" s="172"/>
      <c r="C7811" s="172"/>
      <c r="D7811" s="171"/>
      <c r="E7811" s="171"/>
    </row>
    <row r="7812" spans="1:5" x14ac:dyDescent="0.25">
      <c r="A7812" s="172"/>
      <c r="B7812" s="172"/>
      <c r="C7812" s="172"/>
      <c r="D7812" s="171"/>
      <c r="E7812" s="171"/>
    </row>
    <row r="7813" spans="1:5" x14ac:dyDescent="0.25">
      <c r="A7813" s="172"/>
      <c r="B7813" s="172"/>
      <c r="C7813" s="172"/>
      <c r="D7813" s="171"/>
      <c r="E7813" s="171"/>
    </row>
    <row r="7814" spans="1:5" x14ac:dyDescent="0.25">
      <c r="A7814" s="172"/>
      <c r="B7814" s="172"/>
      <c r="C7814" s="172"/>
      <c r="D7814" s="171"/>
      <c r="E7814" s="171"/>
    </row>
    <row r="7815" spans="1:5" x14ac:dyDescent="0.25">
      <c r="A7815" s="172"/>
      <c r="B7815" s="172"/>
      <c r="C7815" s="172"/>
      <c r="D7815" s="171"/>
      <c r="E7815" s="171"/>
    </row>
    <row r="7816" spans="1:5" x14ac:dyDescent="0.25">
      <c r="A7816" s="172"/>
      <c r="B7816" s="172"/>
      <c r="C7816" s="172"/>
      <c r="D7816" s="171"/>
      <c r="E7816" s="171"/>
    </row>
    <row r="7817" spans="1:5" x14ac:dyDescent="0.25">
      <c r="A7817" s="172"/>
      <c r="B7817" s="172"/>
      <c r="C7817" s="172"/>
      <c r="D7817" s="171"/>
      <c r="E7817" s="171"/>
    </row>
    <row r="7818" spans="1:5" x14ac:dyDescent="0.25">
      <c r="A7818" s="172"/>
      <c r="B7818" s="172"/>
      <c r="C7818" s="172"/>
      <c r="D7818" s="171"/>
      <c r="E7818" s="171"/>
    </row>
    <row r="7819" spans="1:5" x14ac:dyDescent="0.25">
      <c r="A7819" s="172"/>
      <c r="B7819" s="172"/>
      <c r="C7819" s="172"/>
      <c r="D7819" s="171"/>
      <c r="E7819" s="171"/>
    </row>
    <row r="7820" spans="1:5" x14ac:dyDescent="0.25">
      <c r="A7820" s="172"/>
      <c r="B7820" s="172"/>
      <c r="C7820" s="172"/>
      <c r="D7820" s="171"/>
      <c r="E7820" s="171"/>
    </row>
    <row r="7821" spans="1:5" x14ac:dyDescent="0.25">
      <c r="A7821" s="172"/>
      <c r="B7821" s="172"/>
      <c r="C7821" s="172"/>
      <c r="D7821" s="171"/>
      <c r="E7821" s="171"/>
    </row>
    <row r="7822" spans="1:5" x14ac:dyDescent="0.25">
      <c r="A7822" s="172"/>
      <c r="B7822" s="172"/>
      <c r="C7822" s="172"/>
      <c r="D7822" s="171"/>
      <c r="E7822" s="171"/>
    </row>
    <row r="7823" spans="1:5" x14ac:dyDescent="0.25">
      <c r="A7823" s="172"/>
      <c r="B7823" s="172"/>
      <c r="C7823" s="172"/>
      <c r="D7823" s="171"/>
      <c r="E7823" s="171"/>
    </row>
    <row r="7824" spans="1:5" x14ac:dyDescent="0.25">
      <c r="A7824" s="172"/>
      <c r="B7824" s="172"/>
      <c r="C7824" s="172"/>
      <c r="D7824" s="171"/>
      <c r="E7824" s="171"/>
    </row>
    <row r="7825" spans="1:5" x14ac:dyDescent="0.25">
      <c r="A7825" s="172"/>
      <c r="B7825" s="172"/>
      <c r="C7825" s="172"/>
      <c r="D7825" s="171"/>
      <c r="E7825" s="171"/>
    </row>
    <row r="7826" spans="1:5" x14ac:dyDescent="0.25">
      <c r="A7826" s="172"/>
      <c r="B7826" s="172"/>
      <c r="C7826" s="172"/>
      <c r="D7826" s="171"/>
      <c r="E7826" s="171"/>
    </row>
    <row r="7827" spans="1:5" x14ac:dyDescent="0.25">
      <c r="A7827" s="172"/>
      <c r="B7827" s="172"/>
      <c r="C7827" s="172"/>
      <c r="D7827" s="171"/>
      <c r="E7827" s="171"/>
    </row>
    <row r="7828" spans="1:5" x14ac:dyDescent="0.25">
      <c r="A7828" s="172"/>
      <c r="B7828" s="172"/>
      <c r="C7828" s="172"/>
      <c r="D7828" s="171"/>
      <c r="E7828" s="171"/>
    </row>
    <row r="7829" spans="1:5" x14ac:dyDescent="0.25">
      <c r="A7829" s="172"/>
      <c r="B7829" s="172"/>
      <c r="C7829" s="172"/>
      <c r="D7829" s="171"/>
      <c r="E7829" s="171"/>
    </row>
    <row r="7830" spans="1:5" x14ac:dyDescent="0.25">
      <c r="A7830" s="172"/>
      <c r="B7830" s="172"/>
      <c r="C7830" s="172"/>
      <c r="D7830" s="171"/>
      <c r="E7830" s="171"/>
    </row>
    <row r="7831" spans="1:5" x14ac:dyDescent="0.25">
      <c r="A7831" s="172"/>
      <c r="B7831" s="172"/>
      <c r="C7831" s="172"/>
      <c r="D7831" s="171"/>
      <c r="E7831" s="171"/>
    </row>
    <row r="7832" spans="1:5" x14ac:dyDescent="0.25">
      <c r="A7832" s="172"/>
      <c r="B7832" s="172"/>
      <c r="C7832" s="172"/>
      <c r="D7832" s="171"/>
      <c r="E7832" s="171"/>
    </row>
    <row r="7833" spans="1:5" x14ac:dyDescent="0.25">
      <c r="A7833" s="172"/>
      <c r="B7833" s="172"/>
      <c r="C7833" s="172"/>
      <c r="D7833" s="171"/>
      <c r="E7833" s="171"/>
    </row>
    <row r="7834" spans="1:5" x14ac:dyDescent="0.25">
      <c r="A7834" s="172"/>
      <c r="B7834" s="172"/>
      <c r="C7834" s="172"/>
      <c r="D7834" s="171"/>
      <c r="E7834" s="171"/>
    </row>
    <row r="7835" spans="1:5" x14ac:dyDescent="0.25">
      <c r="A7835" s="172"/>
      <c r="B7835" s="172"/>
      <c r="C7835" s="172"/>
      <c r="D7835" s="171"/>
      <c r="E7835" s="171"/>
    </row>
    <row r="7836" spans="1:5" x14ac:dyDescent="0.25">
      <c r="A7836" s="172"/>
      <c r="B7836" s="172"/>
      <c r="C7836" s="172"/>
      <c r="D7836" s="171"/>
      <c r="E7836" s="171"/>
    </row>
    <row r="7837" spans="1:5" x14ac:dyDescent="0.25">
      <c r="A7837" s="172"/>
      <c r="B7837" s="172"/>
      <c r="C7837" s="172"/>
      <c r="D7837" s="171"/>
      <c r="E7837" s="171"/>
    </row>
    <row r="7838" spans="1:5" x14ac:dyDescent="0.25">
      <c r="A7838" s="172"/>
      <c r="B7838" s="172"/>
      <c r="C7838" s="172"/>
      <c r="D7838" s="171"/>
      <c r="E7838" s="171"/>
    </row>
    <row r="7839" spans="1:5" x14ac:dyDescent="0.25">
      <c r="A7839" s="172"/>
      <c r="B7839" s="172"/>
      <c r="C7839" s="172"/>
      <c r="D7839" s="171"/>
      <c r="E7839" s="171"/>
    </row>
    <row r="7840" spans="1:5" x14ac:dyDescent="0.25">
      <c r="A7840" s="172"/>
      <c r="B7840" s="172"/>
      <c r="C7840" s="172"/>
      <c r="D7840" s="171"/>
      <c r="E7840" s="171"/>
    </row>
    <row r="7841" spans="1:5" x14ac:dyDescent="0.25">
      <c r="A7841" s="172"/>
      <c r="B7841" s="172"/>
      <c r="C7841" s="172"/>
      <c r="D7841" s="171"/>
      <c r="E7841" s="171"/>
    </row>
    <row r="7842" spans="1:5" x14ac:dyDescent="0.25">
      <c r="A7842" s="172"/>
      <c r="B7842" s="172"/>
      <c r="C7842" s="172"/>
      <c r="D7842" s="171"/>
      <c r="E7842" s="171"/>
    </row>
    <row r="7843" spans="1:5" x14ac:dyDescent="0.25">
      <c r="A7843" s="172"/>
      <c r="B7843" s="172"/>
      <c r="C7843" s="172"/>
      <c r="D7843" s="171"/>
      <c r="E7843" s="171"/>
    </row>
    <row r="7844" spans="1:5" x14ac:dyDescent="0.25">
      <c r="A7844" s="172"/>
      <c r="B7844" s="172"/>
      <c r="C7844" s="172"/>
      <c r="D7844" s="171"/>
      <c r="E7844" s="171"/>
    </row>
    <row r="7845" spans="1:5" x14ac:dyDescent="0.25">
      <c r="A7845" s="172"/>
      <c r="B7845" s="172"/>
      <c r="C7845" s="172"/>
      <c r="D7845" s="171"/>
      <c r="E7845" s="171"/>
    </row>
    <row r="7846" spans="1:5" x14ac:dyDescent="0.25">
      <c r="A7846" s="172"/>
      <c r="B7846" s="172"/>
      <c r="C7846" s="172"/>
      <c r="D7846" s="171"/>
      <c r="E7846" s="171"/>
    </row>
    <row r="7847" spans="1:5" x14ac:dyDescent="0.25">
      <c r="A7847" s="172"/>
      <c r="B7847" s="172"/>
      <c r="C7847" s="172"/>
      <c r="D7847" s="171"/>
      <c r="E7847" s="171"/>
    </row>
    <row r="7848" spans="1:5" x14ac:dyDescent="0.25">
      <c r="A7848" s="172"/>
      <c r="B7848" s="172"/>
      <c r="C7848" s="172"/>
      <c r="D7848" s="171"/>
      <c r="E7848" s="171"/>
    </row>
    <row r="7849" spans="1:5" x14ac:dyDescent="0.25">
      <c r="A7849" s="172"/>
      <c r="B7849" s="172"/>
      <c r="C7849" s="172"/>
      <c r="D7849" s="171"/>
      <c r="E7849" s="171"/>
    </row>
    <row r="7850" spans="1:5" x14ac:dyDescent="0.25">
      <c r="A7850" s="172"/>
      <c r="B7850" s="172"/>
      <c r="C7850" s="172"/>
      <c r="D7850" s="171"/>
      <c r="E7850" s="171"/>
    </row>
    <row r="7851" spans="1:5" x14ac:dyDescent="0.25">
      <c r="A7851" s="172"/>
      <c r="B7851" s="172"/>
      <c r="C7851" s="172"/>
      <c r="D7851" s="171"/>
      <c r="E7851" s="171"/>
    </row>
    <row r="7852" spans="1:5" x14ac:dyDescent="0.25">
      <c r="A7852" s="172"/>
      <c r="B7852" s="172"/>
      <c r="C7852" s="172"/>
      <c r="D7852" s="171"/>
      <c r="E7852" s="171"/>
    </row>
    <row r="7853" spans="1:5" x14ac:dyDescent="0.25">
      <c r="A7853" s="172"/>
      <c r="B7853" s="172"/>
      <c r="C7853" s="172"/>
      <c r="D7853" s="171"/>
      <c r="E7853" s="171"/>
    </row>
    <row r="7854" spans="1:5" x14ac:dyDescent="0.25">
      <c r="A7854" s="172"/>
      <c r="B7854" s="172"/>
      <c r="C7854" s="172"/>
      <c r="D7854" s="171"/>
      <c r="E7854" s="171"/>
    </row>
    <row r="7855" spans="1:5" x14ac:dyDescent="0.25">
      <c r="A7855" s="172"/>
      <c r="B7855" s="172"/>
      <c r="C7855" s="172"/>
      <c r="D7855" s="171"/>
      <c r="E7855" s="171"/>
    </row>
    <row r="7856" spans="1:5" x14ac:dyDescent="0.25">
      <c r="A7856" s="172"/>
      <c r="B7856" s="172"/>
      <c r="C7856" s="172"/>
      <c r="D7856" s="171"/>
      <c r="E7856" s="171"/>
    </row>
    <row r="7857" spans="1:5" x14ac:dyDescent="0.25">
      <c r="A7857" s="172"/>
      <c r="B7857" s="172"/>
      <c r="C7857" s="172"/>
      <c r="D7857" s="171"/>
      <c r="E7857" s="171"/>
    </row>
    <row r="7858" spans="1:5" x14ac:dyDescent="0.25">
      <c r="A7858" s="172"/>
      <c r="B7858" s="172"/>
      <c r="C7858" s="172"/>
      <c r="D7858" s="171"/>
      <c r="E7858" s="171"/>
    </row>
    <row r="7859" spans="1:5" x14ac:dyDescent="0.25">
      <c r="A7859" s="172"/>
      <c r="B7859" s="172"/>
      <c r="C7859" s="172"/>
      <c r="D7859" s="171"/>
      <c r="E7859" s="171"/>
    </row>
    <row r="7860" spans="1:5" x14ac:dyDescent="0.25">
      <c r="A7860" s="172"/>
      <c r="B7860" s="172"/>
      <c r="C7860" s="172"/>
      <c r="D7860" s="171"/>
      <c r="E7860" s="171"/>
    </row>
    <row r="7861" spans="1:5" x14ac:dyDescent="0.25">
      <c r="A7861" s="172"/>
      <c r="B7861" s="172"/>
      <c r="C7861" s="172"/>
      <c r="D7861" s="171"/>
      <c r="E7861" s="171"/>
    </row>
    <row r="7862" spans="1:5" x14ac:dyDescent="0.25">
      <c r="A7862" s="172"/>
      <c r="B7862" s="172"/>
      <c r="C7862" s="172"/>
      <c r="D7862" s="171"/>
      <c r="E7862" s="171"/>
    </row>
    <row r="7863" spans="1:5" x14ac:dyDescent="0.25">
      <c r="A7863" s="172"/>
      <c r="B7863" s="172"/>
      <c r="C7863" s="172"/>
      <c r="D7863" s="171"/>
      <c r="E7863" s="171"/>
    </row>
    <row r="7864" spans="1:5" x14ac:dyDescent="0.25">
      <c r="A7864" s="172"/>
      <c r="B7864" s="172"/>
      <c r="C7864" s="172"/>
      <c r="D7864" s="171"/>
      <c r="E7864" s="171"/>
    </row>
    <row r="7865" spans="1:5" x14ac:dyDescent="0.25">
      <c r="A7865" s="172"/>
      <c r="B7865" s="172"/>
      <c r="C7865" s="172"/>
      <c r="D7865" s="171"/>
      <c r="E7865" s="171"/>
    </row>
    <row r="7866" spans="1:5" x14ac:dyDescent="0.25">
      <c r="A7866" s="172"/>
      <c r="B7866" s="172"/>
      <c r="C7866" s="172"/>
      <c r="D7866" s="171"/>
      <c r="E7866" s="171"/>
    </row>
    <row r="7867" spans="1:5" x14ac:dyDescent="0.25">
      <c r="A7867" s="172"/>
      <c r="B7867" s="172"/>
      <c r="C7867" s="172"/>
      <c r="D7867" s="171"/>
      <c r="E7867" s="171"/>
    </row>
    <row r="7868" spans="1:5" x14ac:dyDescent="0.25">
      <c r="A7868" s="172"/>
      <c r="B7868" s="172"/>
      <c r="C7868" s="172"/>
      <c r="D7868" s="171"/>
      <c r="E7868" s="171"/>
    </row>
    <row r="7869" spans="1:5" x14ac:dyDescent="0.25">
      <c r="A7869" s="172"/>
      <c r="B7869" s="172"/>
      <c r="C7869" s="172"/>
      <c r="D7869" s="171"/>
      <c r="E7869" s="171"/>
    </row>
    <row r="7870" spans="1:5" x14ac:dyDescent="0.25">
      <c r="A7870" s="172"/>
      <c r="B7870" s="172"/>
      <c r="C7870" s="172"/>
      <c r="D7870" s="171"/>
      <c r="E7870" s="171"/>
    </row>
    <row r="7871" spans="1:5" x14ac:dyDescent="0.25">
      <c r="A7871" s="172"/>
      <c r="B7871" s="172"/>
      <c r="C7871" s="172"/>
      <c r="D7871" s="171"/>
      <c r="E7871" s="171"/>
    </row>
    <row r="7872" spans="1:5" x14ac:dyDescent="0.25">
      <c r="A7872" s="172"/>
      <c r="B7872" s="172"/>
      <c r="C7872" s="172"/>
      <c r="D7872" s="171"/>
      <c r="E7872" s="171"/>
    </row>
    <row r="7873" spans="1:5" x14ac:dyDescent="0.25">
      <c r="A7873" s="172"/>
      <c r="B7873" s="172"/>
      <c r="C7873" s="172"/>
      <c r="D7873" s="171"/>
      <c r="E7873" s="171"/>
    </row>
    <row r="7874" spans="1:5" x14ac:dyDescent="0.25">
      <c r="A7874" s="172"/>
      <c r="B7874" s="172"/>
      <c r="C7874" s="172"/>
      <c r="D7874" s="171"/>
      <c r="E7874" s="171"/>
    </row>
    <row r="7875" spans="1:5" x14ac:dyDescent="0.25">
      <c r="A7875" s="172"/>
      <c r="B7875" s="172"/>
      <c r="C7875" s="172"/>
      <c r="D7875" s="171"/>
      <c r="E7875" s="171"/>
    </row>
    <row r="7876" spans="1:5" x14ac:dyDescent="0.25">
      <c r="A7876" s="172"/>
      <c r="B7876" s="172"/>
      <c r="C7876" s="172"/>
      <c r="D7876" s="171"/>
      <c r="E7876" s="171"/>
    </row>
    <row r="7877" spans="1:5" x14ac:dyDescent="0.25">
      <c r="A7877" s="172"/>
      <c r="B7877" s="172"/>
      <c r="C7877" s="172"/>
      <c r="D7877" s="171"/>
      <c r="E7877" s="171"/>
    </row>
    <row r="7878" spans="1:5" x14ac:dyDescent="0.25">
      <c r="A7878" s="172"/>
      <c r="B7878" s="172"/>
      <c r="C7878" s="172"/>
      <c r="D7878" s="171"/>
      <c r="E7878" s="171"/>
    </row>
    <row r="7879" spans="1:5" x14ac:dyDescent="0.25">
      <c r="A7879" s="172"/>
      <c r="B7879" s="172"/>
      <c r="C7879" s="172"/>
      <c r="D7879" s="171"/>
      <c r="E7879" s="171"/>
    </row>
    <row r="7880" spans="1:5" x14ac:dyDescent="0.25">
      <c r="A7880" s="172"/>
      <c r="B7880" s="172"/>
      <c r="C7880" s="172"/>
      <c r="D7880" s="171"/>
      <c r="E7880" s="171"/>
    </row>
    <row r="7881" spans="1:5" x14ac:dyDescent="0.25">
      <c r="A7881" s="172"/>
      <c r="B7881" s="172"/>
      <c r="C7881" s="172"/>
      <c r="D7881" s="171"/>
      <c r="E7881" s="171"/>
    </row>
    <row r="7882" spans="1:5" x14ac:dyDescent="0.25">
      <c r="A7882" s="172"/>
      <c r="B7882" s="172"/>
      <c r="C7882" s="172"/>
      <c r="D7882" s="171"/>
      <c r="E7882" s="171"/>
    </row>
    <row r="7883" spans="1:5" x14ac:dyDescent="0.25">
      <c r="A7883" s="172"/>
      <c r="B7883" s="172"/>
      <c r="C7883" s="172"/>
      <c r="D7883" s="171"/>
      <c r="E7883" s="171"/>
    </row>
    <row r="7884" spans="1:5" x14ac:dyDescent="0.25">
      <c r="A7884" s="172"/>
      <c r="B7884" s="172"/>
      <c r="C7884" s="172"/>
      <c r="D7884" s="171"/>
      <c r="E7884" s="171"/>
    </row>
    <row r="7885" spans="1:5" x14ac:dyDescent="0.25">
      <c r="A7885" s="172"/>
      <c r="B7885" s="172"/>
      <c r="C7885" s="172"/>
      <c r="D7885" s="171"/>
      <c r="E7885" s="171"/>
    </row>
    <row r="7886" spans="1:5" x14ac:dyDescent="0.25">
      <c r="A7886" s="172"/>
      <c r="B7886" s="172"/>
      <c r="C7886" s="172"/>
      <c r="D7886" s="171"/>
      <c r="E7886" s="171"/>
    </row>
    <row r="7887" spans="1:5" x14ac:dyDescent="0.25">
      <c r="A7887" s="172"/>
      <c r="B7887" s="172"/>
      <c r="C7887" s="172"/>
      <c r="D7887" s="171"/>
      <c r="E7887" s="171"/>
    </row>
    <row r="7888" spans="1:5" x14ac:dyDescent="0.25">
      <c r="A7888" s="172"/>
      <c r="B7888" s="172"/>
      <c r="C7888" s="172"/>
      <c r="D7888" s="171"/>
      <c r="E7888" s="171"/>
    </row>
    <row r="7889" spans="1:5" x14ac:dyDescent="0.25">
      <c r="A7889" s="172"/>
      <c r="B7889" s="172"/>
      <c r="C7889" s="172"/>
      <c r="D7889" s="171"/>
      <c r="E7889" s="171"/>
    </row>
    <row r="7890" spans="1:5" x14ac:dyDescent="0.25">
      <c r="A7890" s="172"/>
      <c r="B7890" s="172"/>
      <c r="C7890" s="172"/>
      <c r="D7890" s="171"/>
      <c r="E7890" s="171"/>
    </row>
    <row r="7891" spans="1:5" x14ac:dyDescent="0.25">
      <c r="A7891" s="172"/>
      <c r="B7891" s="172"/>
      <c r="C7891" s="172"/>
      <c r="D7891" s="171"/>
      <c r="E7891" s="171"/>
    </row>
    <row r="7892" spans="1:5" x14ac:dyDescent="0.25">
      <c r="A7892" s="172"/>
      <c r="B7892" s="172"/>
      <c r="C7892" s="172"/>
      <c r="D7892" s="171"/>
      <c r="E7892" s="171"/>
    </row>
    <row r="7893" spans="1:5" x14ac:dyDescent="0.25">
      <c r="A7893" s="172"/>
      <c r="B7893" s="172"/>
      <c r="C7893" s="172"/>
      <c r="D7893" s="171"/>
      <c r="E7893" s="171"/>
    </row>
    <row r="7894" spans="1:5" x14ac:dyDescent="0.25">
      <c r="A7894" s="172"/>
      <c r="B7894" s="172"/>
      <c r="C7894" s="172"/>
      <c r="D7894" s="171"/>
      <c r="E7894" s="171"/>
    </row>
    <row r="7895" spans="1:5" x14ac:dyDescent="0.25">
      <c r="A7895" s="172"/>
      <c r="B7895" s="172"/>
      <c r="C7895" s="172"/>
      <c r="D7895" s="171"/>
      <c r="E7895" s="171"/>
    </row>
    <row r="7896" spans="1:5" x14ac:dyDescent="0.25">
      <c r="A7896" s="172"/>
      <c r="B7896" s="172"/>
      <c r="C7896" s="172"/>
      <c r="D7896" s="171"/>
      <c r="E7896" s="171"/>
    </row>
    <row r="7897" spans="1:5" x14ac:dyDescent="0.25">
      <c r="A7897" s="172"/>
      <c r="B7897" s="172"/>
      <c r="C7897" s="172"/>
      <c r="D7897" s="171"/>
      <c r="E7897" s="171"/>
    </row>
    <row r="7898" spans="1:5" x14ac:dyDescent="0.25">
      <c r="A7898" s="172"/>
      <c r="B7898" s="172"/>
      <c r="C7898" s="172"/>
      <c r="D7898" s="171"/>
      <c r="E7898" s="171"/>
    </row>
    <row r="7899" spans="1:5" x14ac:dyDescent="0.25">
      <c r="A7899" s="172"/>
      <c r="B7899" s="172"/>
      <c r="C7899" s="172"/>
      <c r="D7899" s="171"/>
      <c r="E7899" s="171"/>
    </row>
    <row r="7900" spans="1:5" x14ac:dyDescent="0.25">
      <c r="A7900" s="172"/>
      <c r="B7900" s="172"/>
      <c r="C7900" s="172"/>
      <c r="D7900" s="171"/>
      <c r="E7900" s="171"/>
    </row>
    <row r="7901" spans="1:5" x14ac:dyDescent="0.25">
      <c r="A7901" s="172"/>
      <c r="B7901" s="172"/>
      <c r="C7901" s="172"/>
      <c r="D7901" s="171"/>
      <c r="E7901" s="171"/>
    </row>
    <row r="7902" spans="1:5" x14ac:dyDescent="0.25">
      <c r="A7902" s="172"/>
      <c r="B7902" s="172"/>
      <c r="C7902" s="172"/>
      <c r="D7902" s="171"/>
      <c r="E7902" s="171"/>
    </row>
    <row r="7903" spans="1:5" x14ac:dyDescent="0.25">
      <c r="A7903" s="172"/>
      <c r="B7903" s="172"/>
      <c r="C7903" s="172"/>
      <c r="D7903" s="171"/>
      <c r="E7903" s="171"/>
    </row>
    <row r="7904" spans="1:5" x14ac:dyDescent="0.25">
      <c r="A7904" s="172"/>
      <c r="B7904" s="172"/>
      <c r="C7904" s="172"/>
      <c r="D7904" s="171"/>
      <c r="E7904" s="171"/>
    </row>
    <row r="7905" spans="1:5" x14ac:dyDescent="0.25">
      <c r="A7905" s="172"/>
      <c r="B7905" s="172"/>
      <c r="C7905" s="172"/>
      <c r="D7905" s="171"/>
      <c r="E7905" s="171"/>
    </row>
    <row r="7906" spans="1:5" x14ac:dyDescent="0.25">
      <c r="A7906" s="172"/>
      <c r="B7906" s="172"/>
      <c r="C7906" s="172"/>
      <c r="D7906" s="171"/>
      <c r="E7906" s="171"/>
    </row>
    <row r="7907" spans="1:5" x14ac:dyDescent="0.25">
      <c r="A7907" s="172"/>
      <c r="B7907" s="172"/>
      <c r="C7907" s="172"/>
      <c r="D7907" s="171"/>
      <c r="E7907" s="171"/>
    </row>
    <row r="7908" spans="1:5" x14ac:dyDescent="0.25">
      <c r="A7908" s="172"/>
      <c r="B7908" s="172"/>
      <c r="C7908" s="172"/>
      <c r="D7908" s="171"/>
      <c r="E7908" s="171"/>
    </row>
    <row r="7909" spans="1:5" x14ac:dyDescent="0.25">
      <c r="A7909" s="172"/>
      <c r="B7909" s="172"/>
      <c r="C7909" s="172"/>
      <c r="D7909" s="171"/>
      <c r="E7909" s="171"/>
    </row>
    <row r="7910" spans="1:5" x14ac:dyDescent="0.25">
      <c r="A7910" s="172"/>
      <c r="B7910" s="172"/>
      <c r="C7910" s="172"/>
      <c r="D7910" s="171"/>
      <c r="E7910" s="171"/>
    </row>
    <row r="7911" spans="1:5" x14ac:dyDescent="0.25">
      <c r="A7911" s="172"/>
      <c r="B7911" s="172"/>
      <c r="C7911" s="172"/>
      <c r="D7911" s="171"/>
      <c r="E7911" s="171"/>
    </row>
    <row r="7912" spans="1:5" x14ac:dyDescent="0.25">
      <c r="A7912" s="172"/>
      <c r="B7912" s="172"/>
      <c r="C7912" s="172"/>
      <c r="D7912" s="171"/>
      <c r="E7912" s="171"/>
    </row>
    <row r="7913" spans="1:5" x14ac:dyDescent="0.25">
      <c r="A7913" s="172"/>
      <c r="B7913" s="172"/>
      <c r="C7913" s="172"/>
      <c r="D7913" s="171"/>
      <c r="E7913" s="171"/>
    </row>
    <row r="7914" spans="1:5" x14ac:dyDescent="0.25">
      <c r="A7914" s="172"/>
      <c r="B7914" s="172"/>
      <c r="C7914" s="172"/>
      <c r="D7914" s="171"/>
      <c r="E7914" s="171"/>
    </row>
    <row r="7915" spans="1:5" x14ac:dyDescent="0.25">
      <c r="A7915" s="172"/>
      <c r="B7915" s="172"/>
      <c r="C7915" s="172"/>
      <c r="D7915" s="171"/>
      <c r="E7915" s="171"/>
    </row>
    <row r="7916" spans="1:5" x14ac:dyDescent="0.25">
      <c r="A7916" s="172"/>
      <c r="B7916" s="172"/>
      <c r="C7916" s="172"/>
      <c r="D7916" s="171"/>
      <c r="E7916" s="171"/>
    </row>
    <row r="7917" spans="1:5" x14ac:dyDescent="0.25">
      <c r="A7917" s="172"/>
      <c r="B7917" s="172"/>
      <c r="C7917" s="172"/>
      <c r="D7917" s="171"/>
      <c r="E7917" s="171"/>
    </row>
    <row r="7918" spans="1:5" x14ac:dyDescent="0.25">
      <c r="A7918" s="172"/>
      <c r="B7918" s="172"/>
      <c r="C7918" s="172"/>
      <c r="D7918" s="171"/>
      <c r="E7918" s="171"/>
    </row>
    <row r="7919" spans="1:5" x14ac:dyDescent="0.25">
      <c r="A7919" s="172"/>
      <c r="B7919" s="172"/>
      <c r="C7919" s="172"/>
      <c r="D7919" s="171"/>
      <c r="E7919" s="171"/>
    </row>
    <row r="7920" spans="1:5" x14ac:dyDescent="0.25">
      <c r="A7920" s="172"/>
      <c r="B7920" s="172"/>
      <c r="C7920" s="172"/>
      <c r="D7920" s="171"/>
      <c r="E7920" s="171"/>
    </row>
    <row r="7921" spans="1:5" x14ac:dyDescent="0.25">
      <c r="A7921" s="172"/>
      <c r="B7921" s="172"/>
      <c r="C7921" s="172"/>
      <c r="D7921" s="171"/>
      <c r="E7921" s="171"/>
    </row>
    <row r="7922" spans="1:5" x14ac:dyDescent="0.25">
      <c r="A7922" s="172"/>
      <c r="B7922" s="172"/>
      <c r="C7922" s="172"/>
      <c r="D7922" s="171"/>
      <c r="E7922" s="171"/>
    </row>
    <row r="7923" spans="1:5" x14ac:dyDescent="0.25">
      <c r="A7923" s="172"/>
      <c r="B7923" s="172"/>
      <c r="C7923" s="172"/>
      <c r="D7923" s="171"/>
      <c r="E7923" s="171"/>
    </row>
    <row r="7924" spans="1:5" x14ac:dyDescent="0.25">
      <c r="A7924" s="172"/>
      <c r="B7924" s="172"/>
      <c r="C7924" s="172"/>
      <c r="D7924" s="171"/>
      <c r="E7924" s="171"/>
    </row>
    <row r="7925" spans="1:5" x14ac:dyDescent="0.25">
      <c r="A7925" s="172"/>
      <c r="B7925" s="172"/>
      <c r="C7925" s="172"/>
      <c r="D7925" s="171"/>
      <c r="E7925" s="171"/>
    </row>
    <row r="7926" spans="1:5" x14ac:dyDescent="0.25">
      <c r="A7926" s="172"/>
      <c r="B7926" s="172"/>
      <c r="C7926" s="172"/>
      <c r="D7926" s="171"/>
      <c r="E7926" s="171"/>
    </row>
    <row r="7927" spans="1:5" x14ac:dyDescent="0.25">
      <c r="A7927" s="172"/>
      <c r="B7927" s="172"/>
      <c r="C7927" s="172"/>
      <c r="D7927" s="171"/>
      <c r="E7927" s="171"/>
    </row>
    <row r="7928" spans="1:5" x14ac:dyDescent="0.25">
      <c r="A7928" s="172"/>
      <c r="B7928" s="172"/>
      <c r="C7928" s="172"/>
      <c r="D7928" s="171"/>
      <c r="E7928" s="171"/>
    </row>
    <row r="7929" spans="1:5" x14ac:dyDescent="0.25">
      <c r="A7929" s="172"/>
      <c r="B7929" s="172"/>
      <c r="C7929" s="172"/>
      <c r="D7929" s="171"/>
      <c r="E7929" s="171"/>
    </row>
    <row r="7930" spans="1:5" x14ac:dyDescent="0.25">
      <c r="A7930" s="172"/>
      <c r="B7930" s="172"/>
      <c r="C7930" s="172"/>
      <c r="D7930" s="171"/>
      <c r="E7930" s="171"/>
    </row>
    <row r="7931" spans="1:5" x14ac:dyDescent="0.25">
      <c r="A7931" s="172"/>
      <c r="B7931" s="172"/>
      <c r="C7931" s="172"/>
      <c r="D7931" s="171"/>
      <c r="E7931" s="171"/>
    </row>
    <row r="7932" spans="1:5" x14ac:dyDescent="0.25">
      <c r="A7932" s="172"/>
      <c r="B7932" s="172"/>
      <c r="C7932" s="172"/>
      <c r="D7932" s="171"/>
      <c r="E7932" s="171"/>
    </row>
    <row r="7933" spans="1:5" x14ac:dyDescent="0.25">
      <c r="A7933" s="172"/>
      <c r="B7933" s="172"/>
      <c r="C7933" s="172"/>
      <c r="D7933" s="171"/>
      <c r="E7933" s="171"/>
    </row>
    <row r="7934" spans="1:5" x14ac:dyDescent="0.25">
      <c r="A7934" s="172"/>
      <c r="B7934" s="172"/>
      <c r="C7934" s="172"/>
      <c r="D7934" s="171"/>
      <c r="E7934" s="171"/>
    </row>
    <row r="7935" spans="1:5" x14ac:dyDescent="0.25">
      <c r="A7935" s="172"/>
      <c r="B7935" s="172"/>
      <c r="C7935" s="172"/>
      <c r="D7935" s="171"/>
      <c r="E7935" s="171"/>
    </row>
    <row r="7936" spans="1:5" x14ac:dyDescent="0.25">
      <c r="A7936" s="172"/>
      <c r="B7936" s="172"/>
      <c r="C7936" s="172"/>
      <c r="D7936" s="171"/>
      <c r="E7936" s="171"/>
    </row>
    <row r="7937" spans="1:5" x14ac:dyDescent="0.25">
      <c r="A7937" s="172"/>
      <c r="B7937" s="172"/>
      <c r="C7937" s="172"/>
      <c r="D7937" s="171"/>
      <c r="E7937" s="171"/>
    </row>
    <row r="7938" spans="1:5" x14ac:dyDescent="0.25">
      <c r="A7938" s="172"/>
      <c r="B7938" s="172"/>
      <c r="C7938" s="172"/>
      <c r="D7938" s="171"/>
      <c r="E7938" s="171"/>
    </row>
    <row r="7939" spans="1:5" x14ac:dyDescent="0.25">
      <c r="A7939" s="172"/>
      <c r="B7939" s="172"/>
      <c r="C7939" s="172"/>
      <c r="D7939" s="171"/>
      <c r="E7939" s="171"/>
    </row>
    <row r="7940" spans="1:5" x14ac:dyDescent="0.25">
      <c r="A7940" s="172"/>
      <c r="B7940" s="172"/>
      <c r="C7940" s="172"/>
      <c r="D7940" s="171"/>
      <c r="E7940" s="171"/>
    </row>
    <row r="7941" spans="1:5" x14ac:dyDescent="0.25">
      <c r="A7941" s="172"/>
      <c r="B7941" s="172"/>
      <c r="C7941" s="172"/>
      <c r="D7941" s="171"/>
      <c r="E7941" s="171"/>
    </row>
    <row r="7942" spans="1:5" x14ac:dyDescent="0.25">
      <c r="A7942" s="172"/>
      <c r="B7942" s="172"/>
      <c r="C7942" s="172"/>
      <c r="D7942" s="171"/>
      <c r="E7942" s="171"/>
    </row>
    <row r="7943" spans="1:5" x14ac:dyDescent="0.25">
      <c r="A7943" s="172"/>
      <c r="B7943" s="172"/>
      <c r="C7943" s="172"/>
      <c r="D7943" s="171"/>
      <c r="E7943" s="171"/>
    </row>
    <row r="7944" spans="1:5" x14ac:dyDescent="0.25">
      <c r="A7944" s="172"/>
      <c r="B7944" s="172"/>
      <c r="C7944" s="172"/>
      <c r="D7944" s="171"/>
      <c r="E7944" s="171"/>
    </row>
    <row r="7945" spans="1:5" x14ac:dyDescent="0.25">
      <c r="A7945" s="172"/>
      <c r="B7945" s="172"/>
      <c r="C7945" s="172"/>
      <c r="D7945" s="171"/>
      <c r="E7945" s="171"/>
    </row>
    <row r="7946" spans="1:5" x14ac:dyDescent="0.25">
      <c r="A7946" s="172"/>
      <c r="B7946" s="172"/>
      <c r="C7946" s="172"/>
      <c r="D7946" s="171"/>
      <c r="E7946" s="171"/>
    </row>
    <row r="7947" spans="1:5" x14ac:dyDescent="0.25">
      <c r="A7947" s="172"/>
      <c r="B7947" s="172"/>
      <c r="C7947" s="172"/>
      <c r="D7947" s="171"/>
      <c r="E7947" s="171"/>
    </row>
    <row r="7948" spans="1:5" x14ac:dyDescent="0.25">
      <c r="A7948" s="172"/>
      <c r="B7948" s="172"/>
      <c r="C7948" s="172"/>
      <c r="D7948" s="171"/>
      <c r="E7948" s="171"/>
    </row>
    <row r="7949" spans="1:5" x14ac:dyDescent="0.25">
      <c r="A7949" s="172"/>
      <c r="B7949" s="172"/>
      <c r="C7949" s="172"/>
      <c r="D7949" s="171"/>
      <c r="E7949" s="171"/>
    </row>
    <row r="7950" spans="1:5" x14ac:dyDescent="0.25">
      <c r="A7950" s="172"/>
      <c r="B7950" s="172"/>
      <c r="C7950" s="172"/>
      <c r="D7950" s="171"/>
      <c r="E7950" s="171"/>
    </row>
    <row r="7951" spans="1:5" x14ac:dyDescent="0.25">
      <c r="A7951" s="172"/>
      <c r="B7951" s="172"/>
      <c r="C7951" s="172"/>
      <c r="D7951" s="171"/>
      <c r="E7951" s="171"/>
    </row>
    <row r="7952" spans="1:5" x14ac:dyDescent="0.25">
      <c r="A7952" s="172"/>
      <c r="B7952" s="172"/>
      <c r="C7952" s="172"/>
      <c r="D7952" s="171"/>
      <c r="E7952" s="171"/>
    </row>
    <row r="7953" spans="1:5" x14ac:dyDescent="0.25">
      <c r="A7953" s="172"/>
      <c r="B7953" s="172"/>
      <c r="C7953" s="172"/>
      <c r="D7953" s="171"/>
      <c r="E7953" s="171"/>
    </row>
    <row r="7954" spans="1:5" x14ac:dyDescent="0.25">
      <c r="A7954" s="172"/>
      <c r="B7954" s="172"/>
      <c r="C7954" s="172"/>
      <c r="D7954" s="171"/>
      <c r="E7954" s="171"/>
    </row>
    <row r="7955" spans="1:5" x14ac:dyDescent="0.25">
      <c r="A7955" s="172"/>
      <c r="B7955" s="172"/>
      <c r="C7955" s="172"/>
      <c r="D7955" s="171"/>
      <c r="E7955" s="171"/>
    </row>
    <row r="7956" spans="1:5" x14ac:dyDescent="0.25">
      <c r="A7956" s="172"/>
      <c r="B7956" s="172"/>
      <c r="C7956" s="172"/>
      <c r="D7956" s="171"/>
      <c r="E7956" s="171"/>
    </row>
    <row r="7957" spans="1:5" x14ac:dyDescent="0.25">
      <c r="A7957" s="172"/>
      <c r="B7957" s="172"/>
      <c r="C7957" s="172"/>
      <c r="D7957" s="171"/>
      <c r="E7957" s="171"/>
    </row>
    <row r="7958" spans="1:5" x14ac:dyDescent="0.25">
      <c r="A7958" s="172"/>
      <c r="B7958" s="172"/>
      <c r="C7958" s="172"/>
      <c r="D7958" s="171"/>
      <c r="E7958" s="171"/>
    </row>
    <row r="7959" spans="1:5" x14ac:dyDescent="0.25">
      <c r="A7959" s="172"/>
      <c r="B7959" s="172"/>
      <c r="C7959" s="172"/>
      <c r="D7959" s="171"/>
      <c r="E7959" s="171"/>
    </row>
    <row r="7960" spans="1:5" x14ac:dyDescent="0.25">
      <c r="A7960" s="172"/>
      <c r="B7960" s="172"/>
      <c r="C7960" s="172"/>
      <c r="D7960" s="171"/>
      <c r="E7960" s="171"/>
    </row>
    <row r="7961" spans="1:5" x14ac:dyDescent="0.25">
      <c r="A7961" s="172"/>
      <c r="B7961" s="172"/>
      <c r="C7961" s="172"/>
      <c r="D7961" s="171"/>
      <c r="E7961" s="171"/>
    </row>
    <row r="7962" spans="1:5" x14ac:dyDescent="0.25">
      <c r="A7962" s="172"/>
      <c r="B7962" s="172"/>
      <c r="C7962" s="172"/>
      <c r="D7962" s="171"/>
      <c r="E7962" s="171"/>
    </row>
    <row r="7963" spans="1:5" x14ac:dyDescent="0.25">
      <c r="A7963" s="172"/>
      <c r="B7963" s="172"/>
      <c r="C7963" s="172"/>
      <c r="D7963" s="171"/>
      <c r="E7963" s="171"/>
    </row>
    <row r="7964" spans="1:5" x14ac:dyDescent="0.25">
      <c r="A7964" s="172"/>
      <c r="B7964" s="172"/>
      <c r="C7964" s="172"/>
      <c r="D7964" s="171"/>
      <c r="E7964" s="171"/>
    </row>
    <row r="7965" spans="1:5" x14ac:dyDescent="0.25">
      <c r="A7965" s="172"/>
      <c r="B7965" s="172"/>
      <c r="C7965" s="172"/>
      <c r="D7965" s="171"/>
      <c r="E7965" s="171"/>
    </row>
    <row r="7966" spans="1:5" x14ac:dyDescent="0.25">
      <c r="A7966" s="172"/>
      <c r="B7966" s="172"/>
      <c r="C7966" s="172"/>
      <c r="D7966" s="171"/>
      <c r="E7966" s="171"/>
    </row>
    <row r="7967" spans="1:5" x14ac:dyDescent="0.25">
      <c r="A7967" s="172"/>
      <c r="B7967" s="172"/>
      <c r="C7967" s="172"/>
      <c r="D7967" s="171"/>
      <c r="E7967" s="171"/>
    </row>
    <row r="7968" spans="1:5" x14ac:dyDescent="0.25">
      <c r="A7968" s="172"/>
      <c r="B7968" s="172"/>
      <c r="C7968" s="172"/>
      <c r="D7968" s="171"/>
      <c r="E7968" s="171"/>
    </row>
    <row r="7969" spans="1:5" x14ac:dyDescent="0.25">
      <c r="A7969" s="172"/>
      <c r="B7969" s="172"/>
      <c r="C7969" s="172"/>
      <c r="D7969" s="171"/>
      <c r="E7969" s="171"/>
    </row>
    <row r="7970" spans="1:5" x14ac:dyDescent="0.25">
      <c r="A7970" s="172"/>
      <c r="B7970" s="172"/>
      <c r="C7970" s="172"/>
      <c r="D7970" s="171"/>
      <c r="E7970" s="171"/>
    </row>
    <row r="7971" spans="1:5" x14ac:dyDescent="0.25">
      <c r="A7971" s="172"/>
      <c r="B7971" s="172"/>
      <c r="C7971" s="172"/>
      <c r="D7971" s="171"/>
      <c r="E7971" s="171"/>
    </row>
    <row r="7972" spans="1:5" x14ac:dyDescent="0.25">
      <c r="A7972" s="172"/>
      <c r="B7972" s="172"/>
      <c r="C7972" s="172"/>
      <c r="D7972" s="171"/>
      <c r="E7972" s="171"/>
    </row>
    <row r="7973" spans="1:5" x14ac:dyDescent="0.25">
      <c r="A7973" s="172"/>
      <c r="B7973" s="172"/>
      <c r="C7973" s="172"/>
      <c r="D7973" s="171"/>
      <c r="E7973" s="171"/>
    </row>
    <row r="7974" spans="1:5" x14ac:dyDescent="0.25">
      <c r="A7974" s="172"/>
      <c r="B7974" s="172"/>
      <c r="C7974" s="172"/>
      <c r="D7974" s="171"/>
      <c r="E7974" s="171"/>
    </row>
    <row r="7975" spans="1:5" x14ac:dyDescent="0.25">
      <c r="A7975" s="172"/>
      <c r="B7975" s="172"/>
      <c r="C7975" s="172"/>
      <c r="D7975" s="171"/>
      <c r="E7975" s="171"/>
    </row>
    <row r="7976" spans="1:5" x14ac:dyDescent="0.25">
      <c r="A7976" s="172"/>
      <c r="B7976" s="172"/>
      <c r="C7976" s="172"/>
      <c r="D7976" s="171"/>
      <c r="E7976" s="171"/>
    </row>
    <row r="7977" spans="1:5" x14ac:dyDescent="0.25">
      <c r="A7977" s="172"/>
      <c r="B7977" s="172"/>
      <c r="C7977" s="172"/>
      <c r="D7977" s="171"/>
      <c r="E7977" s="171"/>
    </row>
    <row r="7978" spans="1:5" x14ac:dyDescent="0.25">
      <c r="A7978" s="172"/>
      <c r="B7978" s="172"/>
      <c r="C7978" s="172"/>
      <c r="D7978" s="171"/>
      <c r="E7978" s="171"/>
    </row>
    <row r="7979" spans="1:5" x14ac:dyDescent="0.25">
      <c r="A7979" s="172"/>
      <c r="B7979" s="172"/>
      <c r="C7979" s="172"/>
      <c r="D7979" s="171"/>
      <c r="E7979" s="171"/>
    </row>
    <row r="7980" spans="1:5" x14ac:dyDescent="0.25">
      <c r="A7980" s="172"/>
      <c r="B7980" s="172"/>
      <c r="C7980" s="172"/>
      <c r="D7980" s="171"/>
      <c r="E7980" s="171"/>
    </row>
    <row r="7981" spans="1:5" x14ac:dyDescent="0.25">
      <c r="A7981" s="172"/>
      <c r="B7981" s="172"/>
      <c r="C7981" s="172"/>
      <c r="D7981" s="171"/>
      <c r="E7981" s="171"/>
    </row>
    <row r="7982" spans="1:5" x14ac:dyDescent="0.25">
      <c r="A7982" s="172"/>
      <c r="B7982" s="172"/>
      <c r="C7982" s="172"/>
      <c r="D7982" s="171"/>
      <c r="E7982" s="171"/>
    </row>
    <row r="7983" spans="1:5" x14ac:dyDescent="0.25">
      <c r="A7983" s="172"/>
      <c r="B7983" s="172"/>
      <c r="C7983" s="172"/>
      <c r="D7983" s="171"/>
      <c r="E7983" s="171"/>
    </row>
    <row r="7984" spans="1:5" x14ac:dyDescent="0.25">
      <c r="A7984" s="172"/>
      <c r="B7984" s="172"/>
      <c r="C7984" s="172"/>
      <c r="D7984" s="171"/>
      <c r="E7984" s="171"/>
    </row>
    <row r="7985" spans="1:5" x14ac:dyDescent="0.25">
      <c r="A7985" s="172"/>
      <c r="B7985" s="172"/>
      <c r="C7985" s="172"/>
      <c r="D7985" s="171"/>
      <c r="E7985" s="171"/>
    </row>
    <row r="7986" spans="1:5" x14ac:dyDescent="0.25">
      <c r="A7986" s="172"/>
      <c r="B7986" s="172"/>
      <c r="C7986" s="172"/>
      <c r="D7986" s="171"/>
      <c r="E7986" s="171"/>
    </row>
    <row r="7987" spans="1:5" x14ac:dyDescent="0.25">
      <c r="A7987" s="172"/>
      <c r="B7987" s="172"/>
      <c r="C7987" s="172"/>
      <c r="D7987" s="171"/>
      <c r="E7987" s="171"/>
    </row>
    <row r="7988" spans="1:5" x14ac:dyDescent="0.25">
      <c r="A7988" s="172"/>
      <c r="B7988" s="172"/>
      <c r="C7988" s="172"/>
      <c r="D7988" s="171"/>
      <c r="E7988" s="171"/>
    </row>
    <row r="7989" spans="1:5" x14ac:dyDescent="0.25">
      <c r="A7989" s="172"/>
      <c r="B7989" s="172"/>
      <c r="C7989" s="172"/>
      <c r="D7989" s="171"/>
      <c r="E7989" s="171"/>
    </row>
    <row r="7990" spans="1:5" x14ac:dyDescent="0.25">
      <c r="A7990" s="172"/>
      <c r="B7990" s="172"/>
      <c r="C7990" s="172"/>
      <c r="D7990" s="171"/>
      <c r="E7990" s="171"/>
    </row>
    <row r="7991" spans="1:5" x14ac:dyDescent="0.25">
      <c r="A7991" s="172"/>
      <c r="B7991" s="172"/>
      <c r="C7991" s="172"/>
      <c r="D7991" s="171"/>
      <c r="E7991" s="171"/>
    </row>
    <row r="7992" spans="1:5" x14ac:dyDescent="0.25">
      <c r="A7992" s="172"/>
      <c r="B7992" s="172"/>
      <c r="C7992" s="172"/>
      <c r="D7992" s="171"/>
      <c r="E7992" s="171"/>
    </row>
    <row r="7993" spans="1:5" x14ac:dyDescent="0.25">
      <c r="A7993" s="172"/>
      <c r="B7993" s="172"/>
      <c r="C7993" s="172"/>
      <c r="D7993" s="171"/>
      <c r="E7993" s="171"/>
    </row>
    <row r="7994" spans="1:5" x14ac:dyDescent="0.25">
      <c r="A7994" s="172"/>
      <c r="B7994" s="172"/>
      <c r="C7994" s="172"/>
      <c r="D7994" s="171"/>
      <c r="E7994" s="171"/>
    </row>
    <row r="7995" spans="1:5" x14ac:dyDescent="0.25">
      <c r="A7995" s="172"/>
      <c r="B7995" s="172"/>
      <c r="C7995" s="172"/>
      <c r="D7995" s="171"/>
      <c r="E7995" s="171"/>
    </row>
    <row r="7996" spans="1:5" x14ac:dyDescent="0.25">
      <c r="A7996" s="172"/>
      <c r="B7996" s="172"/>
      <c r="C7996" s="172"/>
      <c r="D7996" s="171"/>
      <c r="E7996" s="171"/>
    </row>
    <row r="7997" spans="1:5" x14ac:dyDescent="0.25">
      <c r="A7997" s="172"/>
      <c r="B7997" s="172"/>
      <c r="C7997" s="172"/>
      <c r="D7997" s="171"/>
      <c r="E7997" s="171"/>
    </row>
    <row r="7998" spans="1:5" x14ac:dyDescent="0.25">
      <c r="A7998" s="172"/>
      <c r="B7998" s="172"/>
      <c r="C7998" s="172"/>
      <c r="D7998" s="171"/>
      <c r="E7998" s="171"/>
    </row>
    <row r="7999" spans="1:5" x14ac:dyDescent="0.25">
      <c r="A7999" s="172"/>
      <c r="B7999" s="172"/>
      <c r="C7999" s="172"/>
      <c r="D7999" s="171"/>
      <c r="E7999" s="171"/>
    </row>
    <row r="8000" spans="1:5" x14ac:dyDescent="0.25">
      <c r="A8000" s="172"/>
      <c r="B8000" s="172"/>
      <c r="C8000" s="172"/>
      <c r="D8000" s="171"/>
      <c r="E8000" s="171"/>
    </row>
    <row r="8001" spans="1:5" x14ac:dyDescent="0.25">
      <c r="A8001" s="172"/>
      <c r="B8001" s="172"/>
      <c r="C8001" s="172"/>
      <c r="D8001" s="171"/>
      <c r="E8001" s="171"/>
    </row>
    <row r="8002" spans="1:5" x14ac:dyDescent="0.25">
      <c r="A8002" s="172"/>
      <c r="B8002" s="172"/>
      <c r="C8002" s="172"/>
      <c r="D8002" s="171"/>
      <c r="E8002" s="171"/>
    </row>
    <row r="8003" spans="1:5" x14ac:dyDescent="0.25">
      <c r="A8003" s="172"/>
      <c r="B8003" s="172"/>
      <c r="C8003" s="172"/>
      <c r="D8003" s="171"/>
      <c r="E8003" s="171"/>
    </row>
    <row r="8004" spans="1:5" x14ac:dyDescent="0.25">
      <c r="A8004" s="172"/>
      <c r="B8004" s="172"/>
      <c r="C8004" s="172"/>
      <c r="D8004" s="171"/>
      <c r="E8004" s="171"/>
    </row>
    <row r="8005" spans="1:5" x14ac:dyDescent="0.25">
      <c r="A8005" s="172"/>
      <c r="B8005" s="172"/>
      <c r="C8005" s="172"/>
      <c r="D8005" s="171"/>
      <c r="E8005" s="171"/>
    </row>
    <row r="8006" spans="1:5" x14ac:dyDescent="0.25">
      <c r="A8006" s="172"/>
      <c r="B8006" s="172"/>
      <c r="C8006" s="172"/>
      <c r="D8006" s="171"/>
      <c r="E8006" s="171"/>
    </row>
    <row r="8007" spans="1:5" x14ac:dyDescent="0.25">
      <c r="A8007" s="172"/>
      <c r="B8007" s="172"/>
      <c r="C8007" s="172"/>
      <c r="D8007" s="171"/>
      <c r="E8007" s="171"/>
    </row>
    <row r="8008" spans="1:5" x14ac:dyDescent="0.25">
      <c r="A8008" s="172"/>
      <c r="B8008" s="172"/>
      <c r="C8008" s="172"/>
      <c r="D8008" s="171"/>
      <c r="E8008" s="171"/>
    </row>
    <row r="8009" spans="1:5" x14ac:dyDescent="0.25">
      <c r="A8009" s="172"/>
      <c r="B8009" s="172"/>
      <c r="C8009" s="172"/>
      <c r="D8009" s="171"/>
      <c r="E8009" s="171"/>
    </row>
    <row r="8010" spans="1:5" x14ac:dyDescent="0.25">
      <c r="A8010" s="172"/>
      <c r="B8010" s="172"/>
      <c r="C8010" s="172"/>
      <c r="D8010" s="171"/>
      <c r="E8010" s="171"/>
    </row>
    <row r="8011" spans="1:5" x14ac:dyDescent="0.25">
      <c r="A8011" s="172"/>
      <c r="B8011" s="172"/>
      <c r="C8011" s="172"/>
      <c r="D8011" s="171"/>
      <c r="E8011" s="171"/>
    </row>
    <row r="8012" spans="1:5" x14ac:dyDescent="0.25">
      <c r="A8012" s="172"/>
      <c r="B8012" s="172"/>
      <c r="C8012" s="172"/>
      <c r="D8012" s="171"/>
      <c r="E8012" s="171"/>
    </row>
    <row r="8013" spans="1:5" x14ac:dyDescent="0.25">
      <c r="A8013" s="172"/>
      <c r="B8013" s="172"/>
      <c r="C8013" s="172"/>
      <c r="D8013" s="171"/>
      <c r="E8013" s="171"/>
    </row>
    <row r="8014" spans="1:5" x14ac:dyDescent="0.25">
      <c r="A8014" s="172"/>
      <c r="B8014" s="172"/>
      <c r="C8014" s="172"/>
      <c r="D8014" s="171"/>
      <c r="E8014" s="171"/>
    </row>
    <row r="8015" spans="1:5" x14ac:dyDescent="0.25">
      <c r="A8015" s="172"/>
      <c r="B8015" s="172"/>
      <c r="C8015" s="172"/>
      <c r="D8015" s="171"/>
      <c r="E8015" s="171"/>
    </row>
    <row r="8016" spans="1:5" x14ac:dyDescent="0.25">
      <c r="A8016" s="172"/>
      <c r="B8016" s="172"/>
      <c r="C8016" s="172"/>
      <c r="D8016" s="171"/>
      <c r="E8016" s="171"/>
    </row>
    <row r="8017" spans="1:5" x14ac:dyDescent="0.25">
      <c r="A8017" s="172"/>
      <c r="B8017" s="172"/>
      <c r="C8017" s="172"/>
      <c r="D8017" s="171"/>
      <c r="E8017" s="171"/>
    </row>
    <row r="8018" spans="1:5" x14ac:dyDescent="0.25">
      <c r="A8018" s="172"/>
      <c r="B8018" s="172"/>
      <c r="C8018" s="172"/>
      <c r="D8018" s="171"/>
      <c r="E8018" s="171"/>
    </row>
    <row r="8019" spans="1:5" x14ac:dyDescent="0.25">
      <c r="A8019" s="172"/>
      <c r="B8019" s="172"/>
      <c r="C8019" s="172"/>
      <c r="D8019" s="171"/>
      <c r="E8019" s="171"/>
    </row>
    <row r="8020" spans="1:5" x14ac:dyDescent="0.25">
      <c r="A8020" s="172"/>
      <c r="B8020" s="172"/>
      <c r="C8020" s="172"/>
      <c r="D8020" s="171"/>
      <c r="E8020" s="171"/>
    </row>
    <row r="8021" spans="1:5" x14ac:dyDescent="0.25">
      <c r="A8021" s="172"/>
      <c r="B8021" s="172"/>
      <c r="C8021" s="172"/>
      <c r="D8021" s="171"/>
      <c r="E8021" s="171"/>
    </row>
    <row r="8022" spans="1:5" x14ac:dyDescent="0.25">
      <c r="A8022" s="172"/>
      <c r="B8022" s="172"/>
      <c r="C8022" s="172"/>
      <c r="D8022" s="171"/>
      <c r="E8022" s="171"/>
    </row>
    <row r="8023" spans="1:5" x14ac:dyDescent="0.25">
      <c r="A8023" s="172"/>
      <c r="B8023" s="172"/>
      <c r="C8023" s="172"/>
      <c r="D8023" s="171"/>
      <c r="E8023" s="171"/>
    </row>
    <row r="8024" spans="1:5" x14ac:dyDescent="0.25">
      <c r="A8024" s="172"/>
      <c r="B8024" s="172"/>
      <c r="C8024" s="172"/>
      <c r="D8024" s="171"/>
      <c r="E8024" s="171"/>
    </row>
    <row r="8025" spans="1:5" x14ac:dyDescent="0.25">
      <c r="A8025" s="172"/>
      <c r="B8025" s="172"/>
      <c r="C8025" s="172"/>
      <c r="D8025" s="171"/>
      <c r="E8025" s="171"/>
    </row>
    <row r="8026" spans="1:5" x14ac:dyDescent="0.25">
      <c r="A8026" s="172"/>
      <c r="B8026" s="172"/>
      <c r="C8026" s="172"/>
      <c r="D8026" s="171"/>
      <c r="E8026" s="171"/>
    </row>
    <row r="8027" spans="1:5" x14ac:dyDescent="0.25">
      <c r="A8027" s="172"/>
      <c r="B8027" s="172"/>
      <c r="C8027" s="172"/>
      <c r="D8027" s="171"/>
      <c r="E8027" s="171"/>
    </row>
    <row r="8028" spans="1:5" x14ac:dyDescent="0.25">
      <c r="A8028" s="172"/>
      <c r="B8028" s="172"/>
      <c r="C8028" s="172"/>
      <c r="D8028" s="171"/>
      <c r="E8028" s="171"/>
    </row>
    <row r="8029" spans="1:5" x14ac:dyDescent="0.25">
      <c r="A8029" s="172"/>
      <c r="B8029" s="172"/>
      <c r="C8029" s="172"/>
      <c r="D8029" s="171"/>
      <c r="E8029" s="171"/>
    </row>
    <row r="8030" spans="1:5" x14ac:dyDescent="0.25">
      <c r="A8030" s="172"/>
      <c r="B8030" s="172"/>
      <c r="C8030" s="172"/>
      <c r="D8030" s="171"/>
      <c r="E8030" s="171"/>
    </row>
    <row r="8031" spans="1:5" x14ac:dyDescent="0.25">
      <c r="A8031" s="172"/>
      <c r="B8031" s="172"/>
      <c r="C8031" s="172"/>
      <c r="D8031" s="171"/>
      <c r="E8031" s="171"/>
    </row>
    <row r="8032" spans="1:5" x14ac:dyDescent="0.25">
      <c r="A8032" s="172"/>
      <c r="B8032" s="172"/>
      <c r="C8032" s="172"/>
      <c r="D8032" s="171"/>
      <c r="E8032" s="171"/>
    </row>
    <row r="8033" spans="1:5" x14ac:dyDescent="0.25">
      <c r="A8033" s="172"/>
      <c r="B8033" s="172"/>
      <c r="C8033" s="172"/>
      <c r="D8033" s="171"/>
      <c r="E8033" s="171"/>
    </row>
    <row r="8034" spans="1:5" x14ac:dyDescent="0.25">
      <c r="A8034" s="172"/>
      <c r="B8034" s="172"/>
      <c r="C8034" s="172"/>
      <c r="D8034" s="171"/>
      <c r="E8034" s="171"/>
    </row>
    <row r="8035" spans="1:5" x14ac:dyDescent="0.25">
      <c r="A8035" s="172"/>
      <c r="B8035" s="172"/>
      <c r="C8035" s="172"/>
      <c r="D8035" s="171"/>
      <c r="E8035" s="171"/>
    </row>
    <row r="8036" spans="1:5" x14ac:dyDescent="0.25">
      <c r="A8036" s="172"/>
      <c r="B8036" s="172"/>
      <c r="C8036" s="172"/>
      <c r="D8036" s="171"/>
      <c r="E8036" s="171"/>
    </row>
    <row r="8037" spans="1:5" x14ac:dyDescent="0.25">
      <c r="A8037" s="172"/>
      <c r="B8037" s="172"/>
      <c r="C8037" s="172"/>
      <c r="D8037" s="171"/>
      <c r="E8037" s="171"/>
    </row>
    <row r="8038" spans="1:5" x14ac:dyDescent="0.25">
      <c r="A8038" s="172"/>
      <c r="B8038" s="172"/>
      <c r="C8038" s="172"/>
      <c r="D8038" s="171"/>
      <c r="E8038" s="171"/>
    </row>
    <row r="8039" spans="1:5" x14ac:dyDescent="0.25">
      <c r="A8039" s="172"/>
      <c r="B8039" s="172"/>
      <c r="C8039" s="172"/>
      <c r="D8039" s="171"/>
      <c r="E8039" s="171"/>
    </row>
    <row r="8040" spans="1:5" x14ac:dyDescent="0.25">
      <c r="A8040" s="172"/>
      <c r="B8040" s="172"/>
      <c r="C8040" s="172"/>
      <c r="D8040" s="171"/>
      <c r="E8040" s="171"/>
    </row>
    <row r="8041" spans="1:5" x14ac:dyDescent="0.25">
      <c r="A8041" s="172"/>
      <c r="B8041" s="172"/>
      <c r="C8041" s="172"/>
      <c r="D8041" s="171"/>
      <c r="E8041" s="171"/>
    </row>
    <row r="8042" spans="1:5" x14ac:dyDescent="0.25">
      <c r="A8042" s="172"/>
      <c r="B8042" s="172"/>
      <c r="C8042" s="172"/>
      <c r="D8042" s="171"/>
      <c r="E8042" s="171"/>
    </row>
    <row r="8043" spans="1:5" x14ac:dyDescent="0.25">
      <c r="A8043" s="172"/>
      <c r="B8043" s="172"/>
      <c r="C8043" s="172"/>
      <c r="D8043" s="171"/>
      <c r="E8043" s="171"/>
    </row>
    <row r="8044" spans="1:5" x14ac:dyDescent="0.25">
      <c r="A8044" s="172"/>
      <c r="B8044" s="172"/>
      <c r="C8044" s="172"/>
      <c r="D8044" s="171"/>
      <c r="E8044" s="171"/>
    </row>
    <row r="8045" spans="1:5" x14ac:dyDescent="0.25">
      <c r="A8045" s="172"/>
      <c r="B8045" s="172"/>
      <c r="C8045" s="172"/>
      <c r="D8045" s="171"/>
      <c r="E8045" s="171"/>
    </row>
    <row r="8046" spans="1:5" x14ac:dyDescent="0.25">
      <c r="A8046" s="172"/>
      <c r="B8046" s="172"/>
      <c r="C8046" s="172"/>
      <c r="D8046" s="171"/>
      <c r="E8046" s="171"/>
    </row>
    <row r="8047" spans="1:5" x14ac:dyDescent="0.25">
      <c r="A8047" s="172"/>
      <c r="B8047" s="172"/>
      <c r="C8047" s="172"/>
      <c r="D8047" s="171"/>
      <c r="E8047" s="171"/>
    </row>
    <row r="8048" spans="1:5" x14ac:dyDescent="0.25">
      <c r="A8048" s="172"/>
      <c r="B8048" s="172"/>
      <c r="C8048" s="172"/>
      <c r="D8048" s="171"/>
      <c r="E8048" s="171"/>
    </row>
    <row r="8049" spans="1:5" x14ac:dyDescent="0.25">
      <c r="A8049" s="172"/>
      <c r="B8049" s="172"/>
      <c r="C8049" s="172"/>
      <c r="D8049" s="171"/>
      <c r="E8049" s="171"/>
    </row>
    <row r="8050" spans="1:5" x14ac:dyDescent="0.25">
      <c r="A8050" s="172"/>
      <c r="B8050" s="172"/>
      <c r="C8050" s="172"/>
      <c r="D8050" s="171"/>
      <c r="E8050" s="171"/>
    </row>
    <row r="8051" spans="1:5" x14ac:dyDescent="0.25">
      <c r="A8051" s="172"/>
      <c r="B8051" s="172"/>
      <c r="C8051" s="172"/>
      <c r="D8051" s="171"/>
      <c r="E8051" s="171"/>
    </row>
    <row r="8052" spans="1:5" x14ac:dyDescent="0.25">
      <c r="A8052" s="172"/>
      <c r="B8052" s="172"/>
      <c r="C8052" s="172"/>
      <c r="D8052" s="171"/>
      <c r="E8052" s="171"/>
    </row>
    <row r="8053" spans="1:5" x14ac:dyDescent="0.25">
      <c r="A8053" s="172"/>
      <c r="B8053" s="172"/>
      <c r="C8053" s="172"/>
      <c r="D8053" s="171"/>
      <c r="E8053" s="171"/>
    </row>
    <row r="8054" spans="1:5" x14ac:dyDescent="0.25">
      <c r="A8054" s="172"/>
      <c r="B8054" s="172"/>
      <c r="C8054" s="172"/>
      <c r="D8054" s="171"/>
      <c r="E8054" s="171"/>
    </row>
    <row r="8055" spans="1:5" x14ac:dyDescent="0.25">
      <c r="A8055" s="172"/>
      <c r="B8055" s="172"/>
      <c r="C8055" s="172"/>
      <c r="D8055" s="171"/>
      <c r="E8055" s="171"/>
    </row>
    <row r="8056" spans="1:5" x14ac:dyDescent="0.25">
      <c r="A8056" s="172"/>
      <c r="B8056" s="172"/>
      <c r="C8056" s="172"/>
      <c r="D8056" s="171"/>
      <c r="E8056" s="171"/>
    </row>
    <row r="8057" spans="1:5" x14ac:dyDescent="0.25">
      <c r="A8057" s="172"/>
      <c r="B8057" s="172"/>
      <c r="C8057" s="172"/>
      <c r="D8057" s="171"/>
      <c r="E8057" s="171"/>
    </row>
    <row r="8058" spans="1:5" x14ac:dyDescent="0.25">
      <c r="A8058" s="172"/>
      <c r="B8058" s="172"/>
      <c r="C8058" s="172"/>
      <c r="D8058" s="171"/>
      <c r="E8058" s="171"/>
    </row>
    <row r="8059" spans="1:5" x14ac:dyDescent="0.25">
      <c r="A8059" s="172"/>
      <c r="B8059" s="172"/>
      <c r="C8059" s="172"/>
      <c r="D8059" s="171"/>
      <c r="E8059" s="171"/>
    </row>
    <row r="8060" spans="1:5" x14ac:dyDescent="0.25">
      <c r="A8060" s="172"/>
      <c r="B8060" s="172"/>
      <c r="C8060" s="172"/>
      <c r="D8060" s="171"/>
      <c r="E8060" s="171"/>
    </row>
    <row r="8061" spans="1:5" x14ac:dyDescent="0.25">
      <c r="A8061" s="172"/>
      <c r="B8061" s="172"/>
      <c r="C8061" s="172"/>
      <c r="D8061" s="171"/>
      <c r="E8061" s="171"/>
    </row>
    <row r="8062" spans="1:5" x14ac:dyDescent="0.25">
      <c r="A8062" s="172"/>
      <c r="B8062" s="172"/>
      <c r="C8062" s="172"/>
      <c r="D8062" s="171"/>
      <c r="E8062" s="171"/>
    </row>
    <row r="8063" spans="1:5" x14ac:dyDescent="0.25">
      <c r="A8063" s="172"/>
      <c r="B8063" s="172"/>
      <c r="C8063" s="172"/>
      <c r="D8063" s="171"/>
      <c r="E8063" s="171"/>
    </row>
    <row r="8064" spans="1:5" x14ac:dyDescent="0.25">
      <c r="A8064" s="172"/>
      <c r="B8064" s="172"/>
      <c r="C8064" s="172"/>
      <c r="D8064" s="171"/>
      <c r="E8064" s="171"/>
    </row>
    <row r="8065" spans="1:5" x14ac:dyDescent="0.25">
      <c r="A8065" s="172"/>
      <c r="B8065" s="172"/>
      <c r="C8065" s="172"/>
      <c r="D8065" s="171"/>
      <c r="E8065" s="171"/>
    </row>
    <row r="8066" spans="1:5" x14ac:dyDescent="0.25">
      <c r="A8066" s="172"/>
      <c r="B8066" s="172"/>
      <c r="C8066" s="172"/>
      <c r="D8066" s="171"/>
      <c r="E8066" s="171"/>
    </row>
    <row r="8067" spans="1:5" x14ac:dyDescent="0.25">
      <c r="A8067" s="172"/>
      <c r="B8067" s="172"/>
      <c r="C8067" s="172"/>
      <c r="D8067" s="171"/>
      <c r="E8067" s="171"/>
    </row>
    <row r="8068" spans="1:5" x14ac:dyDescent="0.25">
      <c r="A8068" s="172"/>
      <c r="B8068" s="172"/>
      <c r="C8068" s="172"/>
      <c r="D8068" s="171"/>
      <c r="E8068" s="171"/>
    </row>
    <row r="8069" spans="1:5" x14ac:dyDescent="0.25">
      <c r="A8069" s="172"/>
      <c r="B8069" s="172"/>
      <c r="C8069" s="172"/>
      <c r="D8069" s="171"/>
      <c r="E8069" s="171"/>
    </row>
    <row r="8070" spans="1:5" x14ac:dyDescent="0.25">
      <c r="A8070" s="172"/>
      <c r="B8070" s="172"/>
      <c r="C8070" s="172"/>
      <c r="D8070" s="171"/>
      <c r="E8070" s="171"/>
    </row>
    <row r="8071" spans="1:5" x14ac:dyDescent="0.25">
      <c r="A8071" s="172"/>
      <c r="B8071" s="172"/>
      <c r="C8071" s="172"/>
      <c r="D8071" s="171"/>
      <c r="E8071" s="171"/>
    </row>
    <row r="8072" spans="1:5" x14ac:dyDescent="0.25">
      <c r="A8072" s="172"/>
      <c r="B8072" s="172"/>
      <c r="C8072" s="172"/>
      <c r="D8072" s="171"/>
      <c r="E8072" s="171"/>
    </row>
    <row r="8073" spans="1:5" x14ac:dyDescent="0.25">
      <c r="A8073" s="172"/>
      <c r="B8073" s="172"/>
      <c r="C8073" s="172"/>
      <c r="D8073" s="171"/>
      <c r="E8073" s="171"/>
    </row>
    <row r="8074" spans="1:5" x14ac:dyDescent="0.25">
      <c r="A8074" s="172"/>
      <c r="B8074" s="172"/>
      <c r="C8074" s="172"/>
      <c r="D8074" s="171"/>
      <c r="E8074" s="171"/>
    </row>
    <row r="8075" spans="1:5" x14ac:dyDescent="0.25">
      <c r="A8075" s="172"/>
      <c r="B8075" s="172"/>
      <c r="C8075" s="172"/>
      <c r="D8075" s="171"/>
      <c r="E8075" s="171"/>
    </row>
    <row r="8076" spans="1:5" x14ac:dyDescent="0.25">
      <c r="A8076" s="172"/>
      <c r="B8076" s="172"/>
      <c r="C8076" s="172"/>
      <c r="D8076" s="171"/>
      <c r="E8076" s="171"/>
    </row>
    <row r="8077" spans="1:5" x14ac:dyDescent="0.25">
      <c r="A8077" s="172"/>
      <c r="B8077" s="172"/>
      <c r="C8077" s="172"/>
      <c r="D8077" s="171"/>
      <c r="E8077" s="171"/>
    </row>
    <row r="8078" spans="1:5" x14ac:dyDescent="0.25">
      <c r="A8078" s="172"/>
      <c r="B8078" s="172"/>
      <c r="C8078" s="172"/>
      <c r="D8078" s="171"/>
      <c r="E8078" s="171"/>
    </row>
    <row r="8079" spans="1:5" x14ac:dyDescent="0.25">
      <c r="A8079" s="172"/>
      <c r="B8079" s="172"/>
      <c r="C8079" s="172"/>
      <c r="D8079" s="171"/>
      <c r="E8079" s="171"/>
    </row>
    <row r="8080" spans="1:5" x14ac:dyDescent="0.25">
      <c r="A8080" s="172"/>
      <c r="B8080" s="172"/>
      <c r="C8080" s="172"/>
      <c r="D8080" s="171"/>
      <c r="E8080" s="171"/>
    </row>
    <row r="8081" spans="1:5" x14ac:dyDescent="0.25">
      <c r="A8081" s="172"/>
      <c r="B8081" s="172"/>
      <c r="C8081" s="172"/>
      <c r="D8081" s="171"/>
      <c r="E8081" s="171"/>
    </row>
    <row r="8082" spans="1:5" x14ac:dyDescent="0.25">
      <c r="A8082" s="172"/>
      <c r="B8082" s="172"/>
      <c r="C8082" s="172"/>
      <c r="D8082" s="171"/>
      <c r="E8082" s="171"/>
    </row>
    <row r="8083" spans="1:5" x14ac:dyDescent="0.25">
      <c r="A8083" s="172"/>
      <c r="B8083" s="172"/>
      <c r="C8083" s="172"/>
      <c r="D8083" s="171"/>
      <c r="E8083" s="171"/>
    </row>
    <row r="8084" spans="1:5" x14ac:dyDescent="0.25">
      <c r="A8084" s="172"/>
      <c r="B8084" s="172"/>
      <c r="C8084" s="172"/>
      <c r="D8084" s="171"/>
      <c r="E8084" s="171"/>
    </row>
    <row r="8085" spans="1:5" x14ac:dyDescent="0.25">
      <c r="A8085" s="172"/>
      <c r="B8085" s="172"/>
      <c r="C8085" s="172"/>
      <c r="D8085" s="171"/>
      <c r="E8085" s="171"/>
    </row>
    <row r="8086" spans="1:5" x14ac:dyDescent="0.25">
      <c r="A8086" s="172"/>
      <c r="B8086" s="172"/>
      <c r="C8086" s="172"/>
      <c r="D8086" s="171"/>
      <c r="E8086" s="171"/>
    </row>
    <row r="8087" spans="1:5" x14ac:dyDescent="0.25">
      <c r="A8087" s="172"/>
      <c r="B8087" s="172"/>
      <c r="C8087" s="172"/>
      <c r="D8087" s="171"/>
      <c r="E8087" s="171"/>
    </row>
    <row r="8088" spans="1:5" x14ac:dyDescent="0.25">
      <c r="A8088" s="172"/>
      <c r="B8088" s="172"/>
      <c r="C8088" s="172"/>
      <c r="D8088" s="171"/>
      <c r="E8088" s="171"/>
    </row>
    <row r="8089" spans="1:5" x14ac:dyDescent="0.25">
      <c r="A8089" s="172"/>
      <c r="B8089" s="172"/>
      <c r="C8089" s="172"/>
      <c r="D8089" s="171"/>
      <c r="E8089" s="171"/>
    </row>
    <row r="8090" spans="1:5" x14ac:dyDescent="0.25">
      <c r="A8090" s="172"/>
      <c r="B8090" s="172"/>
      <c r="C8090" s="172"/>
      <c r="D8090" s="171"/>
      <c r="E8090" s="171"/>
    </row>
    <row r="8091" spans="1:5" x14ac:dyDescent="0.25">
      <c r="A8091" s="172"/>
      <c r="B8091" s="172"/>
      <c r="C8091" s="172"/>
      <c r="D8091" s="171"/>
      <c r="E8091" s="171"/>
    </row>
    <row r="8092" spans="1:5" x14ac:dyDescent="0.25">
      <c r="A8092" s="172"/>
      <c r="B8092" s="172"/>
      <c r="C8092" s="172"/>
      <c r="D8092" s="171"/>
      <c r="E8092" s="171"/>
    </row>
    <row r="8093" spans="1:5" x14ac:dyDescent="0.25">
      <c r="A8093" s="172"/>
      <c r="B8093" s="172"/>
      <c r="C8093" s="172"/>
      <c r="D8093" s="171"/>
      <c r="E8093" s="171"/>
    </row>
    <row r="8094" spans="1:5" x14ac:dyDescent="0.25">
      <c r="A8094" s="172"/>
      <c r="B8094" s="172"/>
      <c r="C8094" s="172"/>
      <c r="D8094" s="171"/>
      <c r="E8094" s="171"/>
    </row>
    <row r="8095" spans="1:5" x14ac:dyDescent="0.25">
      <c r="A8095" s="172"/>
      <c r="B8095" s="172"/>
      <c r="C8095" s="172"/>
      <c r="D8095" s="171"/>
      <c r="E8095" s="171"/>
    </row>
    <row r="8096" spans="1:5" x14ac:dyDescent="0.25">
      <c r="A8096" s="172"/>
      <c r="B8096" s="172"/>
      <c r="C8096" s="172"/>
      <c r="D8096" s="171"/>
      <c r="E8096" s="171"/>
    </row>
    <row r="8097" spans="1:5" x14ac:dyDescent="0.25">
      <c r="A8097" s="172"/>
      <c r="B8097" s="172"/>
      <c r="C8097" s="172"/>
      <c r="D8097" s="171"/>
      <c r="E8097" s="171"/>
    </row>
    <row r="8098" spans="1:5" x14ac:dyDescent="0.25">
      <c r="A8098" s="172"/>
      <c r="B8098" s="172"/>
      <c r="C8098" s="172"/>
      <c r="D8098" s="171"/>
      <c r="E8098" s="171"/>
    </row>
    <row r="8099" spans="1:5" x14ac:dyDescent="0.25">
      <c r="A8099" s="172"/>
      <c r="B8099" s="172"/>
      <c r="C8099" s="172"/>
      <c r="D8099" s="171"/>
      <c r="E8099" s="171"/>
    </row>
    <row r="8100" spans="1:5" x14ac:dyDescent="0.25">
      <c r="A8100" s="172"/>
      <c r="B8100" s="172"/>
      <c r="C8100" s="172"/>
      <c r="D8100" s="171"/>
      <c r="E8100" s="171"/>
    </row>
    <row r="8101" spans="1:5" x14ac:dyDescent="0.25">
      <c r="A8101" s="172"/>
      <c r="B8101" s="172"/>
      <c r="C8101" s="172"/>
      <c r="D8101" s="171"/>
      <c r="E8101" s="171"/>
    </row>
    <row r="8102" spans="1:5" x14ac:dyDescent="0.25">
      <c r="A8102" s="172"/>
      <c r="B8102" s="172"/>
      <c r="C8102" s="172"/>
      <c r="D8102" s="171"/>
      <c r="E8102" s="171"/>
    </row>
    <row r="8103" spans="1:5" x14ac:dyDescent="0.25">
      <c r="A8103" s="172"/>
      <c r="B8103" s="172"/>
      <c r="C8103" s="172"/>
      <c r="D8103" s="171"/>
      <c r="E8103" s="171"/>
    </row>
    <row r="8104" spans="1:5" x14ac:dyDescent="0.25">
      <c r="A8104" s="172"/>
      <c r="B8104" s="172"/>
      <c r="C8104" s="172"/>
      <c r="D8104" s="171"/>
      <c r="E8104" s="171"/>
    </row>
    <row r="8105" spans="1:5" x14ac:dyDescent="0.25">
      <c r="A8105" s="172"/>
      <c r="B8105" s="172"/>
      <c r="C8105" s="172"/>
      <c r="D8105" s="171"/>
      <c r="E8105" s="171"/>
    </row>
    <row r="8106" spans="1:5" x14ac:dyDescent="0.25">
      <c r="A8106" s="172"/>
      <c r="B8106" s="172"/>
      <c r="C8106" s="172"/>
      <c r="D8106" s="171"/>
      <c r="E8106" s="171"/>
    </row>
    <row r="8107" spans="1:5" x14ac:dyDescent="0.25">
      <c r="A8107" s="172"/>
      <c r="B8107" s="172"/>
      <c r="C8107" s="172"/>
      <c r="D8107" s="171"/>
      <c r="E8107" s="171"/>
    </row>
    <row r="8108" spans="1:5" x14ac:dyDescent="0.25">
      <c r="A8108" s="172"/>
      <c r="B8108" s="172"/>
      <c r="C8108" s="172"/>
      <c r="D8108" s="171"/>
      <c r="E8108" s="171"/>
    </row>
    <row r="8109" spans="1:5" x14ac:dyDescent="0.25">
      <c r="A8109" s="172"/>
      <c r="B8109" s="172"/>
      <c r="C8109" s="172"/>
      <c r="D8109" s="171"/>
      <c r="E8109" s="171"/>
    </row>
    <row r="8110" spans="1:5" x14ac:dyDescent="0.25">
      <c r="A8110" s="172"/>
      <c r="B8110" s="172"/>
      <c r="C8110" s="172"/>
      <c r="D8110" s="171"/>
      <c r="E8110" s="171"/>
    </row>
    <row r="8111" spans="1:5" x14ac:dyDescent="0.25">
      <c r="A8111" s="172"/>
      <c r="B8111" s="172"/>
      <c r="C8111" s="172"/>
      <c r="D8111" s="171"/>
      <c r="E8111" s="171"/>
    </row>
    <row r="8112" spans="1:5" x14ac:dyDescent="0.25">
      <c r="A8112" s="172"/>
      <c r="B8112" s="172"/>
      <c r="C8112" s="172"/>
      <c r="D8112" s="171"/>
      <c r="E8112" s="171"/>
    </row>
    <row r="8113" spans="1:5" x14ac:dyDescent="0.25">
      <c r="A8113" s="172"/>
      <c r="B8113" s="172"/>
      <c r="C8113" s="172"/>
      <c r="D8113" s="171"/>
      <c r="E8113" s="171"/>
    </row>
    <row r="8114" spans="1:5" x14ac:dyDescent="0.25">
      <c r="A8114" s="172"/>
      <c r="B8114" s="172"/>
      <c r="C8114" s="172"/>
      <c r="D8114" s="171"/>
      <c r="E8114" s="171"/>
    </row>
    <row r="8115" spans="1:5" x14ac:dyDescent="0.25">
      <c r="A8115" s="172"/>
      <c r="B8115" s="172"/>
      <c r="C8115" s="172"/>
      <c r="D8115" s="171"/>
      <c r="E8115" s="171"/>
    </row>
    <row r="8116" spans="1:5" x14ac:dyDescent="0.25">
      <c r="A8116" s="172"/>
      <c r="B8116" s="172"/>
      <c r="C8116" s="172"/>
      <c r="D8116" s="171"/>
      <c r="E8116" s="171"/>
    </row>
    <row r="8117" spans="1:5" x14ac:dyDescent="0.25">
      <c r="A8117" s="172"/>
      <c r="B8117" s="172"/>
      <c r="C8117" s="172"/>
      <c r="D8117" s="171"/>
      <c r="E8117" s="171"/>
    </row>
    <row r="8118" spans="1:5" x14ac:dyDescent="0.25">
      <c r="A8118" s="172"/>
      <c r="B8118" s="172"/>
      <c r="C8118" s="172"/>
      <c r="D8118" s="171"/>
      <c r="E8118" s="171"/>
    </row>
    <row r="8119" spans="1:5" x14ac:dyDescent="0.25">
      <c r="A8119" s="172"/>
      <c r="B8119" s="172"/>
      <c r="C8119" s="172"/>
      <c r="D8119" s="171"/>
      <c r="E8119" s="171"/>
    </row>
    <row r="8120" spans="1:5" x14ac:dyDescent="0.25">
      <c r="A8120" s="172"/>
      <c r="B8120" s="172"/>
      <c r="C8120" s="172"/>
      <c r="D8120" s="171"/>
      <c r="E8120" s="171"/>
    </row>
    <row r="8121" spans="1:5" x14ac:dyDescent="0.25">
      <c r="A8121" s="172"/>
      <c r="B8121" s="172"/>
      <c r="C8121" s="172"/>
      <c r="D8121" s="171"/>
      <c r="E8121" s="171"/>
    </row>
    <row r="8122" spans="1:5" x14ac:dyDescent="0.25">
      <c r="A8122" s="172"/>
      <c r="B8122" s="172"/>
      <c r="C8122" s="172"/>
      <c r="D8122" s="171"/>
      <c r="E8122" s="171"/>
    </row>
    <row r="8123" spans="1:5" x14ac:dyDescent="0.25">
      <c r="A8123" s="172"/>
      <c r="B8123" s="172"/>
      <c r="C8123" s="172"/>
      <c r="D8123" s="171"/>
      <c r="E8123" s="171"/>
    </row>
    <row r="8124" spans="1:5" x14ac:dyDescent="0.25">
      <c r="A8124" s="172"/>
      <c r="B8124" s="172"/>
      <c r="C8124" s="172"/>
      <c r="D8124" s="171"/>
      <c r="E8124" s="171"/>
    </row>
    <row r="8125" spans="1:5" x14ac:dyDescent="0.25">
      <c r="A8125" s="172"/>
      <c r="B8125" s="172"/>
      <c r="C8125" s="172"/>
      <c r="D8125" s="171"/>
      <c r="E8125" s="171"/>
    </row>
    <row r="8126" spans="1:5" x14ac:dyDescent="0.25">
      <c r="A8126" s="172"/>
      <c r="B8126" s="172"/>
      <c r="C8126" s="172"/>
      <c r="D8126" s="171"/>
      <c r="E8126" s="171"/>
    </row>
    <row r="8127" spans="1:5" x14ac:dyDescent="0.25">
      <c r="A8127" s="172"/>
      <c r="B8127" s="172"/>
      <c r="C8127" s="172"/>
      <c r="D8127" s="171"/>
      <c r="E8127" s="171"/>
    </row>
    <row r="8128" spans="1:5" x14ac:dyDescent="0.25">
      <c r="A8128" s="172"/>
      <c r="B8128" s="172"/>
      <c r="C8128" s="172"/>
      <c r="D8128" s="171"/>
      <c r="E8128" s="171"/>
    </row>
    <row r="8129" spans="1:5" x14ac:dyDescent="0.25">
      <c r="A8129" s="172"/>
      <c r="B8129" s="172"/>
      <c r="C8129" s="172"/>
      <c r="D8129" s="171"/>
      <c r="E8129" s="171"/>
    </row>
    <row r="8130" spans="1:5" x14ac:dyDescent="0.25">
      <c r="A8130" s="172"/>
      <c r="B8130" s="172"/>
      <c r="C8130" s="172"/>
      <c r="D8130" s="171"/>
      <c r="E8130" s="171"/>
    </row>
    <row r="8131" spans="1:5" x14ac:dyDescent="0.25">
      <c r="A8131" s="172"/>
      <c r="B8131" s="172"/>
      <c r="C8131" s="172"/>
      <c r="D8131" s="171"/>
      <c r="E8131" s="171"/>
    </row>
    <row r="8132" spans="1:5" x14ac:dyDescent="0.25">
      <c r="A8132" s="172"/>
      <c r="B8132" s="172"/>
      <c r="C8132" s="172"/>
      <c r="D8132" s="171"/>
      <c r="E8132" s="171"/>
    </row>
    <row r="8133" spans="1:5" x14ac:dyDescent="0.25">
      <c r="A8133" s="172"/>
      <c r="B8133" s="172"/>
      <c r="C8133" s="172"/>
      <c r="D8133" s="171"/>
      <c r="E8133" s="171"/>
    </row>
    <row r="8134" spans="1:5" x14ac:dyDescent="0.25">
      <c r="A8134" s="172"/>
      <c r="B8134" s="172"/>
      <c r="C8134" s="172"/>
      <c r="D8134" s="171"/>
      <c r="E8134" s="171"/>
    </row>
    <row r="8135" spans="1:5" x14ac:dyDescent="0.25">
      <c r="A8135" s="172"/>
      <c r="B8135" s="172"/>
      <c r="C8135" s="172"/>
      <c r="D8135" s="171"/>
      <c r="E8135" s="171"/>
    </row>
    <row r="8136" spans="1:5" x14ac:dyDescent="0.25">
      <c r="A8136" s="172"/>
      <c r="B8136" s="172"/>
      <c r="C8136" s="172"/>
      <c r="D8136" s="171"/>
      <c r="E8136" s="171"/>
    </row>
    <row r="8137" spans="1:5" x14ac:dyDescent="0.25">
      <c r="A8137" s="172"/>
      <c r="B8137" s="172"/>
      <c r="C8137" s="172"/>
      <c r="D8137" s="171"/>
      <c r="E8137" s="171"/>
    </row>
    <row r="8138" spans="1:5" x14ac:dyDescent="0.25">
      <c r="A8138" s="172"/>
      <c r="B8138" s="172"/>
      <c r="C8138" s="172"/>
      <c r="D8138" s="171"/>
      <c r="E8138" s="171"/>
    </row>
    <row r="8139" spans="1:5" x14ac:dyDescent="0.25">
      <c r="A8139" s="172"/>
      <c r="B8139" s="172"/>
      <c r="C8139" s="172"/>
      <c r="D8139" s="171"/>
      <c r="E8139" s="171"/>
    </row>
    <row r="8140" spans="1:5" x14ac:dyDescent="0.25">
      <c r="A8140" s="172"/>
      <c r="B8140" s="172"/>
      <c r="C8140" s="172"/>
      <c r="D8140" s="171"/>
      <c r="E8140" s="171"/>
    </row>
    <row r="8141" spans="1:5" x14ac:dyDescent="0.25">
      <c r="A8141" s="172"/>
      <c r="B8141" s="172"/>
      <c r="C8141" s="172"/>
      <c r="D8141" s="171"/>
      <c r="E8141" s="171"/>
    </row>
    <row r="8142" spans="1:5" x14ac:dyDescent="0.25">
      <c r="A8142" s="172"/>
      <c r="B8142" s="172"/>
      <c r="C8142" s="172"/>
      <c r="D8142" s="171"/>
      <c r="E8142" s="171"/>
    </row>
    <row r="8143" spans="1:5" x14ac:dyDescent="0.25">
      <c r="A8143" s="172"/>
      <c r="B8143" s="172"/>
      <c r="C8143" s="172"/>
      <c r="D8143" s="171"/>
      <c r="E8143" s="171"/>
    </row>
    <row r="8144" spans="1:5" x14ac:dyDescent="0.25">
      <c r="A8144" s="172"/>
      <c r="B8144" s="172"/>
      <c r="C8144" s="172"/>
      <c r="D8144" s="171"/>
      <c r="E8144" s="171"/>
    </row>
    <row r="8145" spans="1:5" x14ac:dyDescent="0.25">
      <c r="A8145" s="172"/>
      <c r="B8145" s="172"/>
      <c r="C8145" s="172"/>
      <c r="D8145" s="171"/>
      <c r="E8145" s="171"/>
    </row>
    <row r="8146" spans="1:5" x14ac:dyDescent="0.25">
      <c r="A8146" s="172"/>
      <c r="B8146" s="172"/>
      <c r="C8146" s="172"/>
      <c r="D8146" s="171"/>
      <c r="E8146" s="171"/>
    </row>
    <row r="8147" spans="1:5" x14ac:dyDescent="0.25">
      <c r="A8147" s="172"/>
      <c r="B8147" s="172"/>
      <c r="C8147" s="172"/>
      <c r="D8147" s="171"/>
      <c r="E8147" s="171"/>
    </row>
    <row r="8148" spans="1:5" x14ac:dyDescent="0.25">
      <c r="A8148" s="172"/>
      <c r="B8148" s="172"/>
      <c r="C8148" s="172"/>
      <c r="D8148" s="171"/>
      <c r="E8148" s="171"/>
    </row>
    <row r="8149" spans="1:5" x14ac:dyDescent="0.25">
      <c r="A8149" s="172"/>
      <c r="B8149" s="172"/>
      <c r="C8149" s="172"/>
      <c r="D8149" s="171"/>
      <c r="E8149" s="171"/>
    </row>
    <row r="8150" spans="1:5" x14ac:dyDescent="0.25">
      <c r="A8150" s="172"/>
      <c r="B8150" s="172"/>
      <c r="C8150" s="172"/>
      <c r="D8150" s="171"/>
      <c r="E8150" s="171"/>
    </row>
    <row r="8151" spans="1:5" x14ac:dyDescent="0.25">
      <c r="A8151" s="172"/>
      <c r="B8151" s="172"/>
      <c r="C8151" s="172"/>
      <c r="D8151" s="171"/>
      <c r="E8151" s="171"/>
    </row>
    <row r="8152" spans="1:5" x14ac:dyDescent="0.25">
      <c r="A8152" s="172"/>
      <c r="B8152" s="172"/>
      <c r="C8152" s="172"/>
      <c r="D8152" s="171"/>
      <c r="E8152" s="171"/>
    </row>
    <row r="8153" spans="1:5" x14ac:dyDescent="0.25">
      <c r="A8153" s="172"/>
      <c r="B8153" s="172"/>
      <c r="C8153" s="172"/>
      <c r="D8153" s="171"/>
      <c r="E8153" s="171"/>
    </row>
    <row r="8154" spans="1:5" x14ac:dyDescent="0.25">
      <c r="A8154" s="172"/>
      <c r="B8154" s="172"/>
      <c r="C8154" s="172"/>
      <c r="D8154" s="171"/>
      <c r="E8154" s="171"/>
    </row>
    <row r="8155" spans="1:5" x14ac:dyDescent="0.25">
      <c r="A8155" s="172"/>
      <c r="B8155" s="172"/>
      <c r="C8155" s="172"/>
      <c r="D8155" s="171"/>
      <c r="E8155" s="171"/>
    </row>
    <row r="8156" spans="1:5" x14ac:dyDescent="0.25">
      <c r="A8156" s="172"/>
      <c r="B8156" s="172"/>
      <c r="C8156" s="172"/>
      <c r="D8156" s="171"/>
      <c r="E8156" s="171"/>
    </row>
    <row r="8157" spans="1:5" x14ac:dyDescent="0.25">
      <c r="A8157" s="172"/>
      <c r="B8157" s="172"/>
      <c r="C8157" s="172"/>
      <c r="D8157" s="171"/>
      <c r="E8157" s="171"/>
    </row>
    <row r="8158" spans="1:5" x14ac:dyDescent="0.25">
      <c r="A8158" s="172"/>
      <c r="B8158" s="172"/>
      <c r="C8158" s="172"/>
      <c r="D8158" s="171"/>
      <c r="E8158" s="171"/>
    </row>
    <row r="8159" spans="1:5" x14ac:dyDescent="0.25">
      <c r="A8159" s="172"/>
      <c r="B8159" s="172"/>
      <c r="C8159" s="172"/>
      <c r="D8159" s="171"/>
      <c r="E8159" s="171"/>
    </row>
    <row r="8160" spans="1:5" x14ac:dyDescent="0.25">
      <c r="A8160" s="172"/>
      <c r="B8160" s="172"/>
      <c r="C8160" s="172"/>
      <c r="D8160" s="171"/>
      <c r="E8160" s="171"/>
    </row>
    <row r="8161" spans="1:5" x14ac:dyDescent="0.25">
      <c r="A8161" s="172"/>
      <c r="B8161" s="172"/>
      <c r="C8161" s="172"/>
      <c r="D8161" s="171"/>
      <c r="E8161" s="171"/>
    </row>
    <row r="8162" spans="1:5" x14ac:dyDescent="0.25">
      <c r="A8162" s="172"/>
      <c r="B8162" s="172"/>
      <c r="C8162" s="172"/>
      <c r="D8162" s="171"/>
      <c r="E8162" s="171"/>
    </row>
    <row r="8163" spans="1:5" x14ac:dyDescent="0.25">
      <c r="A8163" s="172"/>
      <c r="B8163" s="172"/>
      <c r="C8163" s="172"/>
      <c r="D8163" s="171"/>
      <c r="E8163" s="171"/>
    </row>
    <row r="8164" spans="1:5" x14ac:dyDescent="0.25">
      <c r="A8164" s="172"/>
      <c r="B8164" s="172"/>
      <c r="C8164" s="172"/>
      <c r="D8164" s="171"/>
      <c r="E8164" s="171"/>
    </row>
    <row r="8165" spans="1:5" x14ac:dyDescent="0.25">
      <c r="A8165" s="172"/>
      <c r="B8165" s="172"/>
      <c r="C8165" s="172"/>
      <c r="D8165" s="171"/>
      <c r="E8165" s="171"/>
    </row>
    <row r="8166" spans="1:5" x14ac:dyDescent="0.25">
      <c r="A8166" s="172"/>
      <c r="B8166" s="172"/>
      <c r="C8166" s="172"/>
      <c r="D8166" s="171"/>
      <c r="E8166" s="171"/>
    </row>
    <row r="8167" spans="1:5" x14ac:dyDescent="0.25">
      <c r="A8167" s="172"/>
      <c r="B8167" s="172"/>
      <c r="C8167" s="172"/>
      <c r="D8167" s="171"/>
      <c r="E8167" s="171"/>
    </row>
    <row r="8168" spans="1:5" x14ac:dyDescent="0.25">
      <c r="A8168" s="172"/>
      <c r="B8168" s="172"/>
      <c r="C8168" s="172"/>
      <c r="D8168" s="171"/>
      <c r="E8168" s="171"/>
    </row>
    <row r="8169" spans="1:5" x14ac:dyDescent="0.25">
      <c r="A8169" s="172"/>
      <c r="B8169" s="172"/>
      <c r="C8169" s="172"/>
      <c r="D8169" s="171"/>
      <c r="E8169" s="171"/>
    </row>
    <row r="8170" spans="1:5" x14ac:dyDescent="0.25">
      <c r="A8170" s="172"/>
      <c r="B8170" s="172"/>
      <c r="C8170" s="172"/>
      <c r="D8170" s="171"/>
      <c r="E8170" s="171"/>
    </row>
    <row r="8171" spans="1:5" x14ac:dyDescent="0.25">
      <c r="A8171" s="172"/>
      <c r="B8171" s="172"/>
      <c r="C8171" s="172"/>
      <c r="D8171" s="171"/>
      <c r="E8171" s="171"/>
    </row>
    <row r="8172" spans="1:5" x14ac:dyDescent="0.25">
      <c r="A8172" s="172"/>
      <c r="B8172" s="172"/>
      <c r="C8172" s="172"/>
      <c r="D8172" s="171"/>
      <c r="E8172" s="171"/>
    </row>
    <row r="8173" spans="1:5" x14ac:dyDescent="0.25">
      <c r="A8173" s="172"/>
      <c r="B8173" s="172"/>
      <c r="C8173" s="172"/>
      <c r="D8173" s="171"/>
      <c r="E8173" s="171"/>
    </row>
    <row r="8174" spans="1:5" x14ac:dyDescent="0.25">
      <c r="A8174" s="172"/>
      <c r="B8174" s="172"/>
      <c r="C8174" s="172"/>
      <c r="D8174" s="171"/>
      <c r="E8174" s="171"/>
    </row>
    <row r="8175" spans="1:5" x14ac:dyDescent="0.25">
      <c r="A8175" s="172"/>
      <c r="B8175" s="172"/>
      <c r="C8175" s="172"/>
      <c r="D8175" s="171"/>
      <c r="E8175" s="171"/>
    </row>
    <row r="8176" spans="1:5" x14ac:dyDescent="0.25">
      <c r="A8176" s="172"/>
      <c r="B8176" s="172"/>
      <c r="C8176" s="172"/>
      <c r="D8176" s="171"/>
      <c r="E8176" s="171"/>
    </row>
    <row r="8177" spans="1:5" x14ac:dyDescent="0.25">
      <c r="A8177" s="172"/>
      <c r="B8177" s="172"/>
      <c r="C8177" s="172"/>
      <c r="D8177" s="171"/>
      <c r="E8177" s="171"/>
    </row>
    <row r="8178" spans="1:5" x14ac:dyDescent="0.25">
      <c r="A8178" s="172"/>
      <c r="B8178" s="172"/>
      <c r="C8178" s="172"/>
      <c r="D8178" s="171"/>
      <c r="E8178" s="171"/>
    </row>
    <row r="8179" spans="1:5" x14ac:dyDescent="0.25">
      <c r="A8179" s="172"/>
      <c r="B8179" s="172"/>
      <c r="C8179" s="172"/>
      <c r="D8179" s="171"/>
      <c r="E8179" s="171"/>
    </row>
    <row r="8180" spans="1:5" x14ac:dyDescent="0.25">
      <c r="A8180" s="172"/>
      <c r="B8180" s="172"/>
      <c r="C8180" s="172"/>
      <c r="D8180" s="171"/>
      <c r="E8180" s="171"/>
    </row>
    <row r="8181" spans="1:5" x14ac:dyDescent="0.25">
      <c r="A8181" s="172"/>
      <c r="B8181" s="172"/>
      <c r="C8181" s="172"/>
      <c r="D8181" s="171"/>
      <c r="E8181" s="171"/>
    </row>
    <row r="8182" spans="1:5" x14ac:dyDescent="0.25">
      <c r="A8182" s="172"/>
      <c r="B8182" s="172"/>
      <c r="C8182" s="172"/>
      <c r="D8182" s="171"/>
      <c r="E8182" s="171"/>
    </row>
    <row r="8183" spans="1:5" x14ac:dyDescent="0.25">
      <c r="A8183" s="172"/>
      <c r="B8183" s="172"/>
      <c r="C8183" s="172"/>
      <c r="D8183" s="171"/>
      <c r="E8183" s="171"/>
    </row>
    <row r="8184" spans="1:5" x14ac:dyDescent="0.25">
      <c r="A8184" s="172"/>
      <c r="B8184" s="172"/>
      <c r="C8184" s="172"/>
      <c r="D8184" s="171"/>
      <c r="E8184" s="171"/>
    </row>
    <row r="8185" spans="1:5" x14ac:dyDescent="0.25">
      <c r="A8185" s="172"/>
      <c r="B8185" s="172"/>
      <c r="C8185" s="172"/>
      <c r="D8185" s="171"/>
      <c r="E8185" s="171"/>
    </row>
    <row r="8186" spans="1:5" x14ac:dyDescent="0.25">
      <c r="A8186" s="172"/>
      <c r="B8186" s="172"/>
      <c r="C8186" s="172"/>
      <c r="D8186" s="171"/>
      <c r="E8186" s="171"/>
    </row>
    <row r="8187" spans="1:5" x14ac:dyDescent="0.25">
      <c r="A8187" s="172"/>
      <c r="B8187" s="172"/>
      <c r="C8187" s="172"/>
      <c r="D8187" s="171"/>
      <c r="E8187" s="171"/>
    </row>
    <row r="8188" spans="1:5" x14ac:dyDescent="0.25">
      <c r="A8188" s="172"/>
      <c r="B8188" s="172"/>
      <c r="C8188" s="172"/>
      <c r="D8188" s="171"/>
      <c r="E8188" s="171"/>
    </row>
    <row r="8189" spans="1:5" x14ac:dyDescent="0.25">
      <c r="A8189" s="172"/>
      <c r="B8189" s="172"/>
      <c r="C8189" s="172"/>
      <c r="D8189" s="171"/>
      <c r="E8189" s="171"/>
    </row>
    <row r="8190" spans="1:5" x14ac:dyDescent="0.25">
      <c r="A8190" s="172"/>
      <c r="B8190" s="172"/>
      <c r="C8190" s="172"/>
      <c r="D8190" s="171"/>
      <c r="E8190" s="171"/>
    </row>
    <row r="8191" spans="1:5" x14ac:dyDescent="0.25">
      <c r="A8191" s="172"/>
      <c r="B8191" s="172"/>
      <c r="C8191" s="172"/>
      <c r="D8191" s="171"/>
      <c r="E8191" s="171"/>
    </row>
    <row r="8192" spans="1:5" x14ac:dyDescent="0.25">
      <c r="A8192" s="172"/>
      <c r="B8192" s="172"/>
      <c r="C8192" s="172"/>
      <c r="D8192" s="171"/>
      <c r="E8192" s="171"/>
    </row>
    <row r="8193" spans="1:5" x14ac:dyDescent="0.25">
      <c r="A8193" s="172"/>
      <c r="B8193" s="172"/>
      <c r="C8193" s="172"/>
      <c r="D8193" s="171"/>
      <c r="E8193" s="171"/>
    </row>
    <row r="8194" spans="1:5" x14ac:dyDescent="0.25">
      <c r="A8194" s="172"/>
      <c r="B8194" s="172"/>
      <c r="C8194" s="172"/>
      <c r="D8194" s="171"/>
      <c r="E8194" s="171"/>
    </row>
    <row r="8195" spans="1:5" x14ac:dyDescent="0.25">
      <c r="A8195" s="172"/>
      <c r="B8195" s="172"/>
      <c r="C8195" s="172"/>
      <c r="D8195" s="171"/>
      <c r="E8195" s="171"/>
    </row>
    <row r="8196" spans="1:5" x14ac:dyDescent="0.25">
      <c r="A8196" s="172"/>
      <c r="B8196" s="172"/>
      <c r="C8196" s="172"/>
      <c r="D8196" s="171"/>
      <c r="E8196" s="171"/>
    </row>
    <row r="8197" spans="1:5" x14ac:dyDescent="0.25">
      <c r="A8197" s="172"/>
      <c r="B8197" s="172"/>
      <c r="C8197" s="172"/>
      <c r="D8197" s="171"/>
      <c r="E8197" s="171"/>
    </row>
    <row r="8198" spans="1:5" x14ac:dyDescent="0.25">
      <c r="A8198" s="172"/>
      <c r="B8198" s="172"/>
      <c r="C8198" s="172"/>
      <c r="D8198" s="171"/>
      <c r="E8198" s="171"/>
    </row>
    <row r="8199" spans="1:5" x14ac:dyDescent="0.25">
      <c r="A8199" s="172"/>
      <c r="B8199" s="172"/>
      <c r="C8199" s="172"/>
      <c r="D8199" s="171"/>
      <c r="E8199" s="171"/>
    </row>
    <row r="8200" spans="1:5" x14ac:dyDescent="0.25">
      <c r="A8200" s="172"/>
      <c r="B8200" s="172"/>
      <c r="C8200" s="172"/>
      <c r="D8200" s="171"/>
      <c r="E8200" s="171"/>
    </row>
    <row r="8201" spans="1:5" x14ac:dyDescent="0.25">
      <c r="A8201" s="172"/>
      <c r="B8201" s="172"/>
      <c r="C8201" s="172"/>
      <c r="D8201" s="171"/>
      <c r="E8201" s="171"/>
    </row>
    <row r="8202" spans="1:5" x14ac:dyDescent="0.25">
      <c r="A8202" s="172"/>
      <c r="B8202" s="172"/>
      <c r="C8202" s="172"/>
      <c r="D8202" s="171"/>
      <c r="E8202" s="171"/>
    </row>
    <row r="8203" spans="1:5" x14ac:dyDescent="0.25">
      <c r="A8203" s="172"/>
      <c r="B8203" s="172"/>
      <c r="C8203" s="172"/>
      <c r="D8203" s="171"/>
      <c r="E8203" s="171"/>
    </row>
    <row r="8204" spans="1:5" x14ac:dyDescent="0.25">
      <c r="A8204" s="172"/>
      <c r="B8204" s="172"/>
      <c r="C8204" s="172"/>
      <c r="D8204" s="171"/>
      <c r="E8204" s="171"/>
    </row>
    <row r="8205" spans="1:5" x14ac:dyDescent="0.25">
      <c r="A8205" s="172"/>
      <c r="B8205" s="172"/>
      <c r="C8205" s="172"/>
      <c r="D8205" s="171"/>
      <c r="E8205" s="171"/>
    </row>
    <row r="8206" spans="1:5" x14ac:dyDescent="0.25">
      <c r="A8206" s="172"/>
      <c r="B8206" s="172"/>
      <c r="C8206" s="172"/>
      <c r="D8206" s="171"/>
      <c r="E8206" s="171"/>
    </row>
    <row r="8207" spans="1:5" x14ac:dyDescent="0.25">
      <c r="A8207" s="172"/>
      <c r="B8207" s="172"/>
      <c r="C8207" s="172"/>
      <c r="D8207" s="171"/>
      <c r="E8207" s="171"/>
    </row>
    <row r="8208" spans="1:5" x14ac:dyDescent="0.25">
      <c r="A8208" s="172"/>
      <c r="B8208" s="172"/>
      <c r="C8208" s="172"/>
      <c r="D8208" s="171"/>
      <c r="E8208" s="171"/>
    </row>
    <row r="8209" spans="1:5" x14ac:dyDescent="0.25">
      <c r="A8209" s="172"/>
      <c r="B8209" s="172"/>
      <c r="C8209" s="172"/>
      <c r="D8209" s="171"/>
      <c r="E8209" s="171"/>
    </row>
    <row r="8210" spans="1:5" x14ac:dyDescent="0.25">
      <c r="A8210" s="172"/>
      <c r="B8210" s="172"/>
      <c r="C8210" s="172"/>
      <c r="D8210" s="171"/>
      <c r="E8210" s="171"/>
    </row>
    <row r="8211" spans="1:5" x14ac:dyDescent="0.25">
      <c r="A8211" s="172"/>
      <c r="B8211" s="172"/>
      <c r="C8211" s="172"/>
      <c r="D8211" s="171"/>
      <c r="E8211" s="171"/>
    </row>
    <row r="8212" spans="1:5" x14ac:dyDescent="0.25">
      <c r="A8212" s="172"/>
      <c r="B8212" s="172"/>
      <c r="C8212" s="172"/>
      <c r="D8212" s="171"/>
      <c r="E8212" s="171"/>
    </row>
    <row r="8213" spans="1:5" x14ac:dyDescent="0.25">
      <c r="A8213" s="172"/>
      <c r="B8213" s="172"/>
      <c r="C8213" s="172"/>
      <c r="D8213" s="171"/>
      <c r="E8213" s="171"/>
    </row>
    <row r="8214" spans="1:5" x14ac:dyDescent="0.25">
      <c r="A8214" s="172"/>
      <c r="B8214" s="172"/>
      <c r="C8214" s="172"/>
      <c r="D8214" s="171"/>
      <c r="E8214" s="171"/>
    </row>
    <row r="8215" spans="1:5" x14ac:dyDescent="0.25">
      <c r="A8215" s="172"/>
      <c r="B8215" s="172"/>
      <c r="C8215" s="172"/>
      <c r="D8215" s="171"/>
      <c r="E8215" s="171"/>
    </row>
    <row r="8216" spans="1:5" x14ac:dyDescent="0.25">
      <c r="A8216" s="172"/>
      <c r="B8216" s="172"/>
      <c r="C8216" s="172"/>
      <c r="D8216" s="171"/>
      <c r="E8216" s="171"/>
    </row>
    <row r="8217" spans="1:5" x14ac:dyDescent="0.25">
      <c r="A8217" s="172"/>
      <c r="B8217" s="172"/>
      <c r="C8217" s="172"/>
      <c r="D8217" s="171"/>
      <c r="E8217" s="171"/>
    </row>
    <row r="8218" spans="1:5" x14ac:dyDescent="0.25">
      <c r="A8218" s="172"/>
      <c r="B8218" s="172"/>
      <c r="C8218" s="172"/>
      <c r="D8218" s="171"/>
      <c r="E8218" s="171"/>
    </row>
    <row r="8219" spans="1:5" x14ac:dyDescent="0.25">
      <c r="A8219" s="172"/>
      <c r="B8219" s="172"/>
      <c r="C8219" s="172"/>
      <c r="D8219" s="171"/>
      <c r="E8219" s="171"/>
    </row>
    <row r="8220" spans="1:5" x14ac:dyDescent="0.25">
      <c r="A8220" s="172"/>
      <c r="B8220" s="172"/>
      <c r="C8220" s="172"/>
      <c r="D8220" s="171"/>
      <c r="E8220" s="171"/>
    </row>
    <row r="8221" spans="1:5" x14ac:dyDescent="0.25">
      <c r="A8221" s="172"/>
      <c r="B8221" s="172"/>
      <c r="C8221" s="172"/>
      <c r="D8221" s="171"/>
      <c r="E8221" s="171"/>
    </row>
    <row r="8222" spans="1:5" x14ac:dyDescent="0.25">
      <c r="A8222" s="172"/>
      <c r="B8222" s="172"/>
      <c r="C8222" s="172"/>
      <c r="D8222" s="171"/>
      <c r="E8222" s="171"/>
    </row>
    <row r="8223" spans="1:5" x14ac:dyDescent="0.25">
      <c r="A8223" s="172"/>
      <c r="B8223" s="172"/>
      <c r="C8223" s="172"/>
      <c r="D8223" s="171"/>
      <c r="E8223" s="171"/>
    </row>
    <row r="8224" spans="1:5" x14ac:dyDescent="0.25">
      <c r="A8224" s="172"/>
      <c r="B8224" s="172"/>
      <c r="C8224" s="172"/>
      <c r="D8224" s="171"/>
      <c r="E8224" s="171"/>
    </row>
    <row r="8225" spans="1:5" x14ac:dyDescent="0.25">
      <c r="A8225" s="172"/>
      <c r="B8225" s="172"/>
      <c r="C8225" s="172"/>
      <c r="D8225" s="171"/>
      <c r="E8225" s="171"/>
    </row>
    <row r="8226" spans="1:5" x14ac:dyDescent="0.25">
      <c r="A8226" s="172"/>
      <c r="B8226" s="172"/>
      <c r="C8226" s="172"/>
      <c r="D8226" s="171"/>
      <c r="E8226" s="171"/>
    </row>
    <row r="8227" spans="1:5" x14ac:dyDescent="0.25">
      <c r="A8227" s="172"/>
      <c r="B8227" s="172"/>
      <c r="C8227" s="172"/>
      <c r="D8227" s="171"/>
      <c r="E8227" s="171"/>
    </row>
    <row r="8228" spans="1:5" x14ac:dyDescent="0.25">
      <c r="A8228" s="172"/>
      <c r="B8228" s="172"/>
      <c r="C8228" s="172"/>
      <c r="D8228" s="171"/>
      <c r="E8228" s="171"/>
    </row>
    <row r="8229" spans="1:5" x14ac:dyDescent="0.25">
      <c r="A8229" s="172"/>
      <c r="B8229" s="172"/>
      <c r="C8229" s="172"/>
      <c r="D8229" s="171"/>
      <c r="E8229" s="171"/>
    </row>
    <row r="8230" spans="1:5" x14ac:dyDescent="0.25">
      <c r="A8230" s="172"/>
      <c r="B8230" s="172"/>
      <c r="C8230" s="172"/>
      <c r="D8230" s="171"/>
      <c r="E8230" s="171"/>
    </row>
    <row r="8231" spans="1:5" x14ac:dyDescent="0.25">
      <c r="A8231" s="172"/>
      <c r="B8231" s="172"/>
      <c r="C8231" s="172"/>
      <c r="D8231" s="171"/>
      <c r="E8231" s="171"/>
    </row>
    <row r="8232" spans="1:5" x14ac:dyDescent="0.25">
      <c r="A8232" s="172"/>
      <c r="B8232" s="172"/>
      <c r="C8232" s="172"/>
      <c r="D8232" s="171"/>
      <c r="E8232" s="171"/>
    </row>
    <row r="8233" spans="1:5" x14ac:dyDescent="0.25">
      <c r="A8233" s="172"/>
      <c r="B8233" s="172"/>
      <c r="C8233" s="172"/>
      <c r="D8233" s="171"/>
      <c r="E8233" s="171"/>
    </row>
    <row r="8234" spans="1:5" x14ac:dyDescent="0.25">
      <c r="A8234" s="172"/>
      <c r="B8234" s="172"/>
      <c r="C8234" s="172"/>
      <c r="D8234" s="171"/>
      <c r="E8234" s="171"/>
    </row>
    <row r="8235" spans="1:5" x14ac:dyDescent="0.25">
      <c r="A8235" s="172"/>
      <c r="B8235" s="172"/>
      <c r="C8235" s="172"/>
      <c r="D8235" s="171"/>
      <c r="E8235" s="171"/>
    </row>
    <row r="8236" spans="1:5" x14ac:dyDescent="0.25">
      <c r="A8236" s="172"/>
      <c r="B8236" s="172"/>
      <c r="C8236" s="172"/>
      <c r="D8236" s="171"/>
      <c r="E8236" s="171"/>
    </row>
    <row r="8237" spans="1:5" x14ac:dyDescent="0.25">
      <c r="A8237" s="172"/>
      <c r="B8237" s="172"/>
      <c r="C8237" s="172"/>
      <c r="D8237" s="171"/>
      <c r="E8237" s="171"/>
    </row>
    <row r="8238" spans="1:5" x14ac:dyDescent="0.25">
      <c r="A8238" s="172"/>
      <c r="B8238" s="172"/>
      <c r="C8238" s="172"/>
      <c r="D8238" s="171"/>
      <c r="E8238" s="171"/>
    </row>
    <row r="8239" spans="1:5" x14ac:dyDescent="0.25">
      <c r="A8239" s="172"/>
      <c r="B8239" s="172"/>
      <c r="C8239" s="172"/>
      <c r="D8239" s="171"/>
      <c r="E8239" s="171"/>
    </row>
    <row r="8240" spans="1:5" x14ac:dyDescent="0.25">
      <c r="A8240" s="172"/>
      <c r="B8240" s="172"/>
      <c r="C8240" s="172"/>
      <c r="D8240" s="171"/>
      <c r="E8240" s="171"/>
    </row>
    <row r="8241" spans="1:5" x14ac:dyDescent="0.25">
      <c r="A8241" s="172"/>
      <c r="B8241" s="172"/>
      <c r="C8241" s="172"/>
      <c r="D8241" s="171"/>
      <c r="E8241" s="171"/>
    </row>
    <row r="8242" spans="1:5" x14ac:dyDescent="0.25">
      <c r="A8242" s="172"/>
      <c r="B8242" s="172"/>
      <c r="C8242" s="172"/>
      <c r="D8242" s="171"/>
      <c r="E8242" s="171"/>
    </row>
    <row r="8243" spans="1:5" x14ac:dyDescent="0.25">
      <c r="A8243" s="172"/>
      <c r="B8243" s="172"/>
      <c r="C8243" s="172"/>
      <c r="D8243" s="171"/>
      <c r="E8243" s="171"/>
    </row>
    <row r="8244" spans="1:5" x14ac:dyDescent="0.25">
      <c r="A8244" s="172"/>
      <c r="B8244" s="172"/>
      <c r="C8244" s="172"/>
      <c r="D8244" s="171"/>
      <c r="E8244" s="171"/>
    </row>
    <row r="8245" spans="1:5" x14ac:dyDescent="0.25">
      <c r="A8245" s="172"/>
      <c r="B8245" s="172"/>
      <c r="C8245" s="172"/>
      <c r="D8245" s="171"/>
      <c r="E8245" s="171"/>
    </row>
    <row r="8246" spans="1:5" x14ac:dyDescent="0.25">
      <c r="A8246" s="172"/>
      <c r="B8246" s="172"/>
      <c r="C8246" s="172"/>
      <c r="D8246" s="171"/>
      <c r="E8246" s="171"/>
    </row>
    <row r="8247" spans="1:5" x14ac:dyDescent="0.25">
      <c r="A8247" s="172"/>
      <c r="B8247" s="172"/>
      <c r="C8247" s="172"/>
      <c r="D8247" s="171"/>
      <c r="E8247" s="171"/>
    </row>
    <row r="8248" spans="1:5" x14ac:dyDescent="0.25">
      <c r="A8248" s="172"/>
      <c r="B8248" s="172"/>
      <c r="C8248" s="172"/>
      <c r="D8248" s="171"/>
      <c r="E8248" s="171"/>
    </row>
    <row r="8249" spans="1:5" x14ac:dyDescent="0.25">
      <c r="A8249" s="172"/>
      <c r="B8249" s="172"/>
      <c r="C8249" s="172"/>
      <c r="D8249" s="171"/>
      <c r="E8249" s="171"/>
    </row>
    <row r="8250" spans="1:5" x14ac:dyDescent="0.25">
      <c r="A8250" s="172"/>
      <c r="B8250" s="172"/>
      <c r="C8250" s="172"/>
      <c r="D8250" s="171"/>
      <c r="E8250" s="171"/>
    </row>
    <row r="8251" spans="1:5" x14ac:dyDescent="0.25">
      <c r="A8251" s="172"/>
      <c r="B8251" s="172"/>
      <c r="C8251" s="172"/>
      <c r="D8251" s="171"/>
      <c r="E8251" s="171"/>
    </row>
    <row r="8252" spans="1:5" x14ac:dyDescent="0.25">
      <c r="A8252" s="172"/>
      <c r="B8252" s="172"/>
      <c r="C8252" s="172"/>
      <c r="D8252" s="171"/>
      <c r="E8252" s="171"/>
    </row>
    <row r="8253" spans="1:5" x14ac:dyDescent="0.25">
      <c r="A8253" s="172"/>
      <c r="B8253" s="172"/>
      <c r="C8253" s="172"/>
      <c r="D8253" s="171"/>
      <c r="E8253" s="171"/>
    </row>
    <row r="8254" spans="1:5" x14ac:dyDescent="0.25">
      <c r="A8254" s="172"/>
      <c r="B8254" s="172"/>
      <c r="C8254" s="172"/>
      <c r="D8254" s="171"/>
      <c r="E8254" s="171"/>
    </row>
    <row r="8255" spans="1:5" x14ac:dyDescent="0.25">
      <c r="A8255" s="172"/>
      <c r="B8255" s="172"/>
      <c r="C8255" s="172"/>
      <c r="D8255" s="171"/>
      <c r="E8255" s="171"/>
    </row>
    <row r="8256" spans="1:5" x14ac:dyDescent="0.25">
      <c r="A8256" s="172"/>
      <c r="B8256" s="172"/>
      <c r="C8256" s="172"/>
      <c r="D8256" s="171"/>
      <c r="E8256" s="171"/>
    </row>
    <row r="8257" spans="1:5" x14ac:dyDescent="0.25">
      <c r="A8257" s="172"/>
      <c r="B8257" s="172"/>
      <c r="C8257" s="172"/>
      <c r="D8257" s="171"/>
      <c r="E8257" s="171"/>
    </row>
    <row r="8258" spans="1:5" x14ac:dyDescent="0.25">
      <c r="A8258" s="172"/>
      <c r="B8258" s="172"/>
      <c r="C8258" s="172"/>
      <c r="D8258" s="171"/>
      <c r="E8258" s="171"/>
    </row>
    <row r="8259" spans="1:5" x14ac:dyDescent="0.25">
      <c r="A8259" s="172"/>
      <c r="B8259" s="172"/>
      <c r="C8259" s="172"/>
      <c r="D8259" s="171"/>
      <c r="E8259" s="171"/>
    </row>
    <row r="8260" spans="1:5" x14ac:dyDescent="0.25">
      <c r="A8260" s="172"/>
      <c r="B8260" s="172"/>
      <c r="C8260" s="172"/>
      <c r="D8260" s="171"/>
      <c r="E8260" s="171"/>
    </row>
    <row r="8261" spans="1:5" x14ac:dyDescent="0.25">
      <c r="A8261" s="172"/>
      <c r="B8261" s="172"/>
      <c r="C8261" s="172"/>
      <c r="D8261" s="171"/>
      <c r="E8261" s="171"/>
    </row>
    <row r="8262" spans="1:5" x14ac:dyDescent="0.25">
      <c r="A8262" s="172"/>
      <c r="B8262" s="172"/>
      <c r="C8262" s="172"/>
      <c r="D8262" s="171"/>
      <c r="E8262" s="171"/>
    </row>
    <row r="8263" spans="1:5" x14ac:dyDescent="0.25">
      <c r="A8263" s="172"/>
      <c r="B8263" s="172"/>
      <c r="C8263" s="172"/>
      <c r="D8263" s="171"/>
      <c r="E8263" s="171"/>
    </row>
    <row r="8264" spans="1:5" x14ac:dyDescent="0.25">
      <c r="A8264" s="172"/>
      <c r="B8264" s="172"/>
      <c r="C8264" s="172"/>
      <c r="D8264" s="171"/>
      <c r="E8264" s="171"/>
    </row>
    <row r="8265" spans="1:5" x14ac:dyDescent="0.25">
      <c r="A8265" s="172"/>
      <c r="B8265" s="172"/>
      <c r="C8265" s="172"/>
      <c r="D8265" s="171"/>
      <c r="E8265" s="171"/>
    </row>
    <row r="8266" spans="1:5" x14ac:dyDescent="0.25">
      <c r="A8266" s="172"/>
      <c r="B8266" s="172"/>
      <c r="C8266" s="172"/>
      <c r="D8266" s="171"/>
      <c r="E8266" s="171"/>
    </row>
    <row r="8267" spans="1:5" x14ac:dyDescent="0.25">
      <c r="A8267" s="172"/>
      <c r="B8267" s="172"/>
      <c r="C8267" s="172"/>
      <c r="D8267" s="171"/>
      <c r="E8267" s="171"/>
    </row>
    <row r="8268" spans="1:5" x14ac:dyDescent="0.25">
      <c r="A8268" s="172"/>
      <c r="B8268" s="172"/>
      <c r="C8268" s="172"/>
      <c r="D8268" s="171"/>
      <c r="E8268" s="171"/>
    </row>
    <row r="8269" spans="1:5" x14ac:dyDescent="0.25">
      <c r="A8269" s="172"/>
      <c r="B8269" s="172"/>
      <c r="C8269" s="172"/>
      <c r="D8269" s="171"/>
      <c r="E8269" s="171"/>
    </row>
    <row r="8270" spans="1:5" x14ac:dyDescent="0.25">
      <c r="A8270" s="172"/>
      <c r="B8270" s="172"/>
      <c r="C8270" s="172"/>
      <c r="D8270" s="171"/>
      <c r="E8270" s="171"/>
    </row>
    <row r="8271" spans="1:5" x14ac:dyDescent="0.25">
      <c r="A8271" s="172"/>
      <c r="B8271" s="172"/>
      <c r="C8271" s="172"/>
      <c r="D8271" s="171"/>
      <c r="E8271" s="171"/>
    </row>
    <row r="8272" spans="1:5" x14ac:dyDescent="0.25">
      <c r="A8272" s="172"/>
      <c r="B8272" s="172"/>
      <c r="C8272" s="172"/>
      <c r="D8272" s="171"/>
      <c r="E8272" s="171"/>
    </row>
    <row r="8273" spans="1:5" x14ac:dyDescent="0.25">
      <c r="A8273" s="172"/>
      <c r="B8273" s="172"/>
      <c r="C8273" s="172"/>
      <c r="D8273" s="171"/>
      <c r="E8273" s="171"/>
    </row>
    <row r="8274" spans="1:5" x14ac:dyDescent="0.25">
      <c r="A8274" s="172"/>
      <c r="B8274" s="172"/>
      <c r="C8274" s="172"/>
      <c r="D8274" s="171"/>
      <c r="E8274" s="171"/>
    </row>
    <row r="8275" spans="1:5" x14ac:dyDescent="0.25">
      <c r="A8275" s="172"/>
      <c r="B8275" s="172"/>
      <c r="C8275" s="172"/>
      <c r="D8275" s="171"/>
      <c r="E8275" s="171"/>
    </row>
    <row r="8276" spans="1:5" x14ac:dyDescent="0.25">
      <c r="A8276" s="172"/>
      <c r="B8276" s="172"/>
      <c r="C8276" s="172"/>
      <c r="D8276" s="171"/>
      <c r="E8276" s="171"/>
    </row>
    <row r="8277" spans="1:5" x14ac:dyDescent="0.25">
      <c r="A8277" s="172"/>
      <c r="B8277" s="172"/>
      <c r="C8277" s="172"/>
      <c r="D8277" s="171"/>
      <c r="E8277" s="171"/>
    </row>
    <row r="8278" spans="1:5" x14ac:dyDescent="0.25">
      <c r="A8278" s="172"/>
      <c r="B8278" s="172"/>
      <c r="C8278" s="172"/>
      <c r="D8278" s="171"/>
      <c r="E8278" s="171"/>
    </row>
    <row r="8279" spans="1:5" x14ac:dyDescent="0.25">
      <c r="A8279" s="172"/>
      <c r="B8279" s="172"/>
      <c r="C8279" s="172"/>
      <c r="D8279" s="171"/>
      <c r="E8279" s="171"/>
    </row>
    <row r="8280" spans="1:5" x14ac:dyDescent="0.25">
      <c r="A8280" s="172"/>
      <c r="B8280" s="172"/>
      <c r="C8280" s="172"/>
      <c r="D8280" s="171"/>
      <c r="E8280" s="171"/>
    </row>
    <row r="8281" spans="1:5" x14ac:dyDescent="0.25">
      <c r="A8281" s="172"/>
      <c r="B8281" s="172"/>
      <c r="C8281" s="172"/>
      <c r="D8281" s="171"/>
      <c r="E8281" s="171"/>
    </row>
    <row r="8282" spans="1:5" x14ac:dyDescent="0.25">
      <c r="A8282" s="172"/>
      <c r="B8282" s="172"/>
      <c r="C8282" s="172"/>
      <c r="D8282" s="171"/>
      <c r="E8282" s="171"/>
    </row>
    <row r="8283" spans="1:5" x14ac:dyDescent="0.25">
      <c r="A8283" s="172"/>
      <c r="B8283" s="172"/>
      <c r="C8283" s="172"/>
      <c r="D8283" s="171"/>
      <c r="E8283" s="171"/>
    </row>
    <row r="8284" spans="1:5" x14ac:dyDescent="0.25">
      <c r="A8284" s="172"/>
      <c r="B8284" s="172"/>
      <c r="C8284" s="172"/>
      <c r="D8284" s="171"/>
      <c r="E8284" s="171"/>
    </row>
    <row r="8285" spans="1:5" x14ac:dyDescent="0.25">
      <c r="A8285" s="172"/>
      <c r="B8285" s="172"/>
      <c r="C8285" s="172"/>
      <c r="D8285" s="171"/>
      <c r="E8285" s="171"/>
    </row>
    <row r="8286" spans="1:5" x14ac:dyDescent="0.25">
      <c r="A8286" s="172"/>
      <c r="B8286" s="172"/>
      <c r="C8286" s="172"/>
      <c r="D8286" s="171"/>
      <c r="E8286" s="171"/>
    </row>
    <row r="8287" spans="1:5" x14ac:dyDescent="0.25">
      <c r="A8287" s="172"/>
      <c r="B8287" s="172"/>
      <c r="C8287" s="172"/>
      <c r="D8287" s="171"/>
      <c r="E8287" s="171"/>
    </row>
    <row r="8288" spans="1:5" x14ac:dyDescent="0.25">
      <c r="A8288" s="172"/>
      <c r="B8288" s="172"/>
      <c r="C8288" s="172"/>
      <c r="D8288" s="171"/>
      <c r="E8288" s="171"/>
    </row>
    <row r="8289" spans="1:5" x14ac:dyDescent="0.25">
      <c r="A8289" s="172"/>
      <c r="B8289" s="172"/>
      <c r="C8289" s="172"/>
      <c r="D8289" s="171"/>
      <c r="E8289" s="171"/>
    </row>
    <row r="8290" spans="1:5" x14ac:dyDescent="0.25">
      <c r="A8290" s="172"/>
      <c r="B8290" s="172"/>
      <c r="C8290" s="172"/>
      <c r="D8290" s="171"/>
      <c r="E8290" s="171"/>
    </row>
    <row r="8291" spans="1:5" x14ac:dyDescent="0.25">
      <c r="A8291" s="172"/>
      <c r="B8291" s="172"/>
      <c r="C8291" s="172"/>
      <c r="D8291" s="171"/>
      <c r="E8291" s="171"/>
    </row>
    <row r="8292" spans="1:5" x14ac:dyDescent="0.25">
      <c r="A8292" s="172"/>
      <c r="B8292" s="172"/>
      <c r="C8292" s="172"/>
      <c r="D8292" s="171"/>
      <c r="E8292" s="171"/>
    </row>
    <row r="8293" spans="1:5" x14ac:dyDescent="0.25">
      <c r="A8293" s="172"/>
      <c r="B8293" s="172"/>
      <c r="C8293" s="172"/>
      <c r="D8293" s="171"/>
      <c r="E8293" s="171"/>
    </row>
    <row r="8294" spans="1:5" x14ac:dyDescent="0.25">
      <c r="A8294" s="172"/>
      <c r="B8294" s="172"/>
      <c r="C8294" s="172"/>
      <c r="D8294" s="171"/>
      <c r="E8294" s="171"/>
    </row>
    <row r="8295" spans="1:5" x14ac:dyDescent="0.25">
      <c r="A8295" s="172"/>
      <c r="B8295" s="172"/>
      <c r="C8295" s="172"/>
      <c r="D8295" s="171"/>
      <c r="E8295" s="171"/>
    </row>
    <row r="8296" spans="1:5" x14ac:dyDescent="0.25">
      <c r="A8296" s="172"/>
      <c r="B8296" s="172"/>
      <c r="C8296" s="172"/>
      <c r="D8296" s="171"/>
      <c r="E8296" s="171"/>
    </row>
    <row r="8297" spans="1:5" x14ac:dyDescent="0.25">
      <c r="A8297" s="172"/>
      <c r="B8297" s="172"/>
      <c r="C8297" s="172"/>
      <c r="D8297" s="171"/>
      <c r="E8297" s="171"/>
    </row>
    <row r="8298" spans="1:5" x14ac:dyDescent="0.25">
      <c r="A8298" s="172"/>
      <c r="B8298" s="172"/>
      <c r="C8298" s="172"/>
      <c r="D8298" s="171"/>
      <c r="E8298" s="171"/>
    </row>
    <row r="8299" spans="1:5" x14ac:dyDescent="0.25">
      <c r="A8299" s="172"/>
      <c r="B8299" s="172"/>
      <c r="C8299" s="172"/>
      <c r="D8299" s="171"/>
      <c r="E8299" s="171"/>
    </row>
    <row r="8300" spans="1:5" x14ac:dyDescent="0.25">
      <c r="A8300" s="172"/>
      <c r="B8300" s="172"/>
      <c r="C8300" s="172"/>
      <c r="D8300" s="171"/>
      <c r="E8300" s="171"/>
    </row>
    <row r="8301" spans="1:5" x14ac:dyDescent="0.25">
      <c r="A8301" s="172"/>
      <c r="B8301" s="172"/>
      <c r="C8301" s="172"/>
      <c r="D8301" s="171"/>
      <c r="E8301" s="171"/>
    </row>
    <row r="8302" spans="1:5" x14ac:dyDescent="0.25">
      <c r="A8302" s="172"/>
      <c r="B8302" s="172"/>
      <c r="C8302" s="172"/>
      <c r="D8302" s="171"/>
      <c r="E8302" s="171"/>
    </row>
    <row r="8303" spans="1:5" x14ac:dyDescent="0.25">
      <c r="A8303" s="172"/>
      <c r="B8303" s="172"/>
      <c r="C8303" s="172"/>
      <c r="D8303" s="171"/>
      <c r="E8303" s="171"/>
    </row>
    <row r="8304" spans="1:5" x14ac:dyDescent="0.25">
      <c r="A8304" s="172"/>
      <c r="B8304" s="172"/>
      <c r="C8304" s="172"/>
      <c r="D8304" s="171"/>
      <c r="E8304" s="171"/>
    </row>
    <row r="8305" spans="1:5" x14ac:dyDescent="0.25">
      <c r="A8305" s="172"/>
      <c r="B8305" s="172"/>
      <c r="C8305" s="172"/>
      <c r="D8305" s="171"/>
      <c r="E8305" s="171"/>
    </row>
    <row r="8306" spans="1:5" x14ac:dyDescent="0.25">
      <c r="A8306" s="172"/>
      <c r="B8306" s="172"/>
      <c r="C8306" s="172"/>
      <c r="D8306" s="171"/>
      <c r="E8306" s="171"/>
    </row>
    <row r="8307" spans="1:5" x14ac:dyDescent="0.25">
      <c r="A8307" s="172"/>
      <c r="B8307" s="172"/>
      <c r="C8307" s="172"/>
      <c r="D8307" s="171"/>
      <c r="E8307" s="171"/>
    </row>
    <row r="8308" spans="1:5" x14ac:dyDescent="0.25">
      <c r="A8308" s="172"/>
      <c r="B8308" s="172"/>
      <c r="C8308" s="172"/>
      <c r="D8308" s="171"/>
      <c r="E8308" s="171"/>
    </row>
    <row r="8309" spans="1:5" x14ac:dyDescent="0.25">
      <c r="A8309" s="172"/>
      <c r="B8309" s="172"/>
      <c r="C8309" s="172"/>
      <c r="D8309" s="171"/>
      <c r="E8309" s="171"/>
    </row>
    <row r="8310" spans="1:5" x14ac:dyDescent="0.25">
      <c r="A8310" s="172"/>
      <c r="B8310" s="172"/>
      <c r="C8310" s="172"/>
      <c r="D8310" s="171"/>
      <c r="E8310" s="171"/>
    </row>
    <row r="8311" spans="1:5" x14ac:dyDescent="0.25">
      <c r="A8311" s="172"/>
      <c r="B8311" s="172"/>
      <c r="C8311" s="172"/>
      <c r="D8311" s="171"/>
      <c r="E8311" s="171"/>
    </row>
    <row r="8312" spans="1:5" x14ac:dyDescent="0.25">
      <c r="A8312" s="172"/>
      <c r="B8312" s="172"/>
      <c r="C8312" s="172"/>
      <c r="D8312" s="171"/>
      <c r="E8312" s="171"/>
    </row>
    <row r="8313" spans="1:5" x14ac:dyDescent="0.25">
      <c r="A8313" s="172"/>
      <c r="B8313" s="172"/>
      <c r="C8313" s="172"/>
      <c r="D8313" s="171"/>
      <c r="E8313" s="171"/>
    </row>
    <row r="8314" spans="1:5" x14ac:dyDescent="0.25">
      <c r="A8314" s="172"/>
      <c r="B8314" s="172"/>
      <c r="C8314" s="172"/>
      <c r="D8314" s="171"/>
      <c r="E8314" s="171"/>
    </row>
    <row r="8315" spans="1:5" x14ac:dyDescent="0.25">
      <c r="A8315" s="172"/>
      <c r="B8315" s="172"/>
      <c r="C8315" s="172"/>
      <c r="D8315" s="171"/>
      <c r="E8315" s="171"/>
    </row>
    <row r="8316" spans="1:5" x14ac:dyDescent="0.25">
      <c r="A8316" s="172"/>
      <c r="B8316" s="172"/>
      <c r="C8316" s="172"/>
      <c r="D8316" s="171"/>
      <c r="E8316" s="171"/>
    </row>
    <row r="8317" spans="1:5" x14ac:dyDescent="0.25">
      <c r="A8317" s="172"/>
      <c r="B8317" s="172"/>
      <c r="C8317" s="172"/>
      <c r="D8317" s="171"/>
      <c r="E8317" s="171"/>
    </row>
    <row r="8318" spans="1:5" x14ac:dyDescent="0.25">
      <c r="A8318" s="172"/>
      <c r="B8318" s="172"/>
      <c r="C8318" s="172"/>
      <c r="D8318" s="171"/>
      <c r="E8318" s="171"/>
    </row>
    <row r="8319" spans="1:5" x14ac:dyDescent="0.25">
      <c r="A8319" s="172"/>
      <c r="B8319" s="172"/>
      <c r="C8319" s="172"/>
      <c r="D8319" s="171"/>
      <c r="E8319" s="171"/>
    </row>
    <row r="8320" spans="1:5" x14ac:dyDescent="0.25">
      <c r="A8320" s="172"/>
      <c r="B8320" s="172"/>
      <c r="C8320" s="172"/>
      <c r="D8320" s="171"/>
      <c r="E8320" s="171"/>
    </row>
    <row r="8321" spans="1:5" x14ac:dyDescent="0.25">
      <c r="A8321" s="172"/>
      <c r="B8321" s="172"/>
      <c r="C8321" s="172"/>
      <c r="D8321" s="171"/>
      <c r="E8321" s="171"/>
    </row>
    <row r="8322" spans="1:5" x14ac:dyDescent="0.25">
      <c r="A8322" s="172"/>
      <c r="B8322" s="172"/>
      <c r="C8322" s="172"/>
      <c r="D8322" s="171"/>
      <c r="E8322" s="171"/>
    </row>
    <row r="8323" spans="1:5" x14ac:dyDescent="0.25">
      <c r="A8323" s="172"/>
      <c r="B8323" s="172"/>
      <c r="C8323" s="172"/>
      <c r="D8323" s="171"/>
      <c r="E8323" s="171"/>
    </row>
    <row r="8324" spans="1:5" x14ac:dyDescent="0.25">
      <c r="A8324" s="172"/>
      <c r="B8324" s="172"/>
      <c r="C8324" s="172"/>
      <c r="D8324" s="171"/>
      <c r="E8324" s="171"/>
    </row>
    <row r="8325" spans="1:5" x14ac:dyDescent="0.25">
      <c r="A8325" s="172"/>
      <c r="B8325" s="172"/>
      <c r="C8325" s="172"/>
      <c r="D8325" s="171"/>
      <c r="E8325" s="171"/>
    </row>
    <row r="8326" spans="1:5" x14ac:dyDescent="0.25">
      <c r="A8326" s="172"/>
      <c r="B8326" s="172"/>
      <c r="C8326" s="172"/>
      <c r="D8326" s="171"/>
      <c r="E8326" s="171"/>
    </row>
    <row r="8327" spans="1:5" x14ac:dyDescent="0.25">
      <c r="A8327" s="172"/>
      <c r="B8327" s="172"/>
      <c r="C8327" s="172"/>
      <c r="D8327" s="171"/>
      <c r="E8327" s="171"/>
    </row>
    <row r="8328" spans="1:5" x14ac:dyDescent="0.25">
      <c r="A8328" s="172"/>
      <c r="B8328" s="172"/>
      <c r="C8328" s="172"/>
      <c r="D8328" s="171"/>
      <c r="E8328" s="171"/>
    </row>
    <row r="8329" spans="1:5" x14ac:dyDescent="0.25">
      <c r="A8329" s="172"/>
      <c r="B8329" s="172"/>
      <c r="C8329" s="172"/>
      <c r="D8329" s="171"/>
      <c r="E8329" s="171"/>
    </row>
    <row r="8330" spans="1:5" x14ac:dyDescent="0.25">
      <c r="A8330" s="172"/>
      <c r="B8330" s="172"/>
      <c r="C8330" s="172"/>
      <c r="D8330" s="171"/>
      <c r="E8330" s="171"/>
    </row>
    <row r="8331" spans="1:5" x14ac:dyDescent="0.25">
      <c r="A8331" s="172"/>
      <c r="B8331" s="172"/>
      <c r="C8331" s="172"/>
      <c r="D8331" s="171"/>
      <c r="E8331" s="171"/>
    </row>
    <row r="8332" spans="1:5" x14ac:dyDescent="0.25">
      <c r="A8332" s="172"/>
      <c r="B8332" s="172"/>
      <c r="C8332" s="172"/>
      <c r="D8332" s="171"/>
      <c r="E8332" s="171"/>
    </row>
    <row r="8333" spans="1:5" x14ac:dyDescent="0.25">
      <c r="A8333" s="172"/>
      <c r="B8333" s="172"/>
      <c r="C8333" s="172"/>
      <c r="D8333" s="171"/>
      <c r="E8333" s="171"/>
    </row>
    <row r="8334" spans="1:5" x14ac:dyDescent="0.25">
      <c r="A8334" s="172"/>
      <c r="B8334" s="172"/>
      <c r="C8334" s="172"/>
      <c r="D8334" s="171"/>
      <c r="E8334" s="171"/>
    </row>
    <row r="8335" spans="1:5" x14ac:dyDescent="0.25">
      <c r="A8335" s="172"/>
      <c r="B8335" s="172"/>
      <c r="C8335" s="172"/>
      <c r="D8335" s="171"/>
      <c r="E8335" s="171"/>
    </row>
    <row r="8336" spans="1:5" x14ac:dyDescent="0.25">
      <c r="A8336" s="172"/>
      <c r="B8336" s="172"/>
      <c r="C8336" s="172"/>
      <c r="D8336" s="171"/>
      <c r="E8336" s="171"/>
    </row>
    <row r="8337" spans="1:5" x14ac:dyDescent="0.25">
      <c r="A8337" s="172"/>
      <c r="B8337" s="172"/>
      <c r="C8337" s="172"/>
      <c r="D8337" s="171"/>
      <c r="E8337" s="171"/>
    </row>
    <row r="8338" spans="1:5" x14ac:dyDescent="0.25">
      <c r="A8338" s="172"/>
      <c r="B8338" s="172"/>
      <c r="C8338" s="172"/>
      <c r="D8338" s="171"/>
      <c r="E8338" s="171"/>
    </row>
    <row r="8339" spans="1:5" x14ac:dyDescent="0.25">
      <c r="A8339" s="172"/>
      <c r="B8339" s="172"/>
      <c r="C8339" s="172"/>
      <c r="D8339" s="171"/>
      <c r="E8339" s="171"/>
    </row>
    <row r="8340" spans="1:5" x14ac:dyDescent="0.25">
      <c r="A8340" s="172"/>
      <c r="B8340" s="172"/>
      <c r="C8340" s="172"/>
      <c r="D8340" s="171"/>
      <c r="E8340" s="171"/>
    </row>
    <row r="8341" spans="1:5" x14ac:dyDescent="0.25">
      <c r="A8341" s="172"/>
      <c r="B8341" s="172"/>
      <c r="C8341" s="172"/>
      <c r="D8341" s="171"/>
      <c r="E8341" s="171"/>
    </row>
    <row r="8342" spans="1:5" x14ac:dyDescent="0.25">
      <c r="A8342" s="172"/>
      <c r="B8342" s="172"/>
      <c r="C8342" s="172"/>
      <c r="D8342" s="171"/>
      <c r="E8342" s="171"/>
    </row>
    <row r="8343" spans="1:5" x14ac:dyDescent="0.25">
      <c r="A8343" s="172"/>
      <c r="B8343" s="172"/>
      <c r="C8343" s="172"/>
      <c r="D8343" s="171"/>
      <c r="E8343" s="171"/>
    </row>
    <row r="8344" spans="1:5" x14ac:dyDescent="0.25">
      <c r="A8344" s="172"/>
      <c r="B8344" s="172"/>
      <c r="C8344" s="172"/>
      <c r="D8344" s="171"/>
      <c r="E8344" s="171"/>
    </row>
    <row r="8345" spans="1:5" x14ac:dyDescent="0.25">
      <c r="A8345" s="172"/>
      <c r="B8345" s="172"/>
      <c r="C8345" s="172"/>
      <c r="D8345" s="171"/>
      <c r="E8345" s="171"/>
    </row>
    <row r="8346" spans="1:5" x14ac:dyDescent="0.25">
      <c r="A8346" s="172"/>
      <c r="B8346" s="172"/>
      <c r="C8346" s="172"/>
      <c r="D8346" s="171"/>
      <c r="E8346" s="171"/>
    </row>
    <row r="8347" spans="1:5" x14ac:dyDescent="0.25">
      <c r="A8347" s="172"/>
      <c r="B8347" s="172"/>
      <c r="C8347" s="172"/>
      <c r="D8347" s="171"/>
      <c r="E8347" s="171"/>
    </row>
    <row r="8348" spans="1:5" x14ac:dyDescent="0.25">
      <c r="A8348" s="172"/>
      <c r="B8348" s="172"/>
      <c r="C8348" s="172"/>
      <c r="D8348" s="171"/>
      <c r="E8348" s="171"/>
    </row>
    <row r="8349" spans="1:5" x14ac:dyDescent="0.25">
      <c r="A8349" s="172"/>
      <c r="B8349" s="172"/>
      <c r="C8349" s="172"/>
      <c r="D8349" s="171"/>
      <c r="E8349" s="171"/>
    </row>
    <row r="8350" spans="1:5" x14ac:dyDescent="0.25">
      <c r="A8350" s="172"/>
      <c r="B8350" s="172"/>
      <c r="C8350" s="172"/>
      <c r="D8350" s="171"/>
      <c r="E8350" s="171"/>
    </row>
    <row r="8351" spans="1:5" x14ac:dyDescent="0.25">
      <c r="A8351" s="172"/>
      <c r="B8351" s="172"/>
      <c r="C8351" s="172"/>
      <c r="D8351" s="171"/>
      <c r="E8351" s="171"/>
    </row>
    <row r="8352" spans="1:5" x14ac:dyDescent="0.25">
      <c r="A8352" s="172"/>
      <c r="B8352" s="172"/>
      <c r="C8352" s="172"/>
      <c r="D8352" s="171"/>
      <c r="E8352" s="171"/>
    </row>
    <row r="8353" spans="1:5" x14ac:dyDescent="0.25">
      <c r="A8353" s="172"/>
      <c r="B8353" s="172"/>
      <c r="C8353" s="172"/>
      <c r="D8353" s="171"/>
      <c r="E8353" s="171"/>
    </row>
    <row r="8354" spans="1:5" x14ac:dyDescent="0.25">
      <c r="A8354" s="172"/>
      <c r="B8354" s="172"/>
      <c r="C8354" s="172"/>
      <c r="D8354" s="171"/>
      <c r="E8354" s="171"/>
    </row>
    <row r="8355" spans="1:5" x14ac:dyDescent="0.25">
      <c r="A8355" s="172"/>
      <c r="B8355" s="172"/>
      <c r="C8355" s="172"/>
      <c r="D8355" s="171"/>
      <c r="E8355" s="171"/>
    </row>
    <row r="8356" spans="1:5" x14ac:dyDescent="0.25">
      <c r="A8356" s="172"/>
      <c r="B8356" s="172"/>
      <c r="C8356" s="172"/>
      <c r="D8356" s="171"/>
      <c r="E8356" s="171"/>
    </row>
    <row r="8357" spans="1:5" x14ac:dyDescent="0.25">
      <c r="A8357" s="172"/>
      <c r="B8357" s="172"/>
      <c r="C8357" s="172"/>
      <c r="D8357" s="171"/>
      <c r="E8357" s="171"/>
    </row>
    <row r="8358" spans="1:5" x14ac:dyDescent="0.25">
      <c r="A8358" s="172"/>
      <c r="B8358" s="172"/>
      <c r="C8358" s="172"/>
      <c r="D8358" s="171"/>
      <c r="E8358" s="171"/>
    </row>
    <row r="8359" spans="1:5" x14ac:dyDescent="0.25">
      <c r="A8359" s="172"/>
      <c r="B8359" s="172"/>
      <c r="C8359" s="172"/>
      <c r="D8359" s="171"/>
      <c r="E8359" s="171"/>
    </row>
    <row r="8360" spans="1:5" x14ac:dyDescent="0.25">
      <c r="A8360" s="172"/>
      <c r="B8360" s="172"/>
      <c r="C8360" s="172"/>
      <c r="D8360" s="171"/>
      <c r="E8360" s="171"/>
    </row>
    <row r="8361" spans="1:5" x14ac:dyDescent="0.25">
      <c r="A8361" s="172"/>
      <c r="B8361" s="172"/>
      <c r="C8361" s="172"/>
      <c r="D8361" s="171"/>
      <c r="E8361" s="171"/>
    </row>
    <row r="8362" spans="1:5" x14ac:dyDescent="0.25">
      <c r="A8362" s="172"/>
      <c r="B8362" s="172"/>
      <c r="C8362" s="172"/>
      <c r="D8362" s="171"/>
      <c r="E8362" s="171"/>
    </row>
    <row r="8363" spans="1:5" x14ac:dyDescent="0.25">
      <c r="A8363" s="172"/>
      <c r="B8363" s="172"/>
      <c r="C8363" s="172"/>
      <c r="D8363" s="171"/>
      <c r="E8363" s="171"/>
    </row>
    <row r="8364" spans="1:5" x14ac:dyDescent="0.25">
      <c r="A8364" s="172"/>
      <c r="B8364" s="172"/>
      <c r="C8364" s="172"/>
      <c r="D8364" s="171"/>
      <c r="E8364" s="171"/>
    </row>
    <row r="8365" spans="1:5" x14ac:dyDescent="0.25">
      <c r="A8365" s="172"/>
      <c r="B8365" s="172"/>
      <c r="C8365" s="172"/>
      <c r="D8365" s="171"/>
      <c r="E8365" s="171"/>
    </row>
    <row r="8366" spans="1:5" x14ac:dyDescent="0.25">
      <c r="A8366" s="172"/>
      <c r="B8366" s="172"/>
      <c r="C8366" s="172"/>
      <c r="D8366" s="171"/>
      <c r="E8366" s="171"/>
    </row>
    <row r="8367" spans="1:5" x14ac:dyDescent="0.25">
      <c r="A8367" s="172"/>
      <c r="B8367" s="172"/>
      <c r="C8367" s="172"/>
      <c r="D8367" s="171"/>
      <c r="E8367" s="171"/>
    </row>
    <row r="8368" spans="1:5" x14ac:dyDescent="0.25">
      <c r="A8368" s="172"/>
      <c r="B8368" s="172"/>
      <c r="C8368" s="172"/>
      <c r="D8368" s="171"/>
      <c r="E8368" s="171"/>
    </row>
    <row r="8369" spans="1:5" x14ac:dyDescent="0.25">
      <c r="A8369" s="172"/>
      <c r="B8369" s="172"/>
      <c r="C8369" s="172"/>
      <c r="D8369" s="171"/>
      <c r="E8369" s="171"/>
    </row>
    <row r="8370" spans="1:5" x14ac:dyDescent="0.25">
      <c r="A8370" s="172"/>
      <c r="B8370" s="172"/>
      <c r="C8370" s="172"/>
      <c r="D8370" s="171"/>
      <c r="E8370" s="171"/>
    </row>
    <row r="8371" spans="1:5" x14ac:dyDescent="0.25">
      <c r="A8371" s="172"/>
      <c r="B8371" s="172"/>
      <c r="C8371" s="172"/>
      <c r="D8371" s="171"/>
      <c r="E8371" s="171"/>
    </row>
    <row r="8372" spans="1:5" x14ac:dyDescent="0.25">
      <c r="A8372" s="172"/>
      <c r="B8372" s="172"/>
      <c r="C8372" s="172"/>
      <c r="D8372" s="171"/>
      <c r="E8372" s="171"/>
    </row>
    <row r="8373" spans="1:5" x14ac:dyDescent="0.25">
      <c r="A8373" s="172"/>
      <c r="B8373" s="172"/>
      <c r="C8373" s="172"/>
      <c r="D8373" s="171"/>
      <c r="E8373" s="171"/>
    </row>
    <row r="8374" spans="1:5" x14ac:dyDescent="0.25">
      <c r="A8374" s="172"/>
      <c r="B8374" s="172"/>
      <c r="C8374" s="172"/>
      <c r="D8374" s="171"/>
      <c r="E8374" s="171"/>
    </row>
    <row r="8375" spans="1:5" x14ac:dyDescent="0.25">
      <c r="A8375" s="172"/>
      <c r="B8375" s="172"/>
      <c r="C8375" s="172"/>
      <c r="D8375" s="171"/>
      <c r="E8375" s="171"/>
    </row>
    <row r="8376" spans="1:5" x14ac:dyDescent="0.25">
      <c r="A8376" s="172"/>
      <c r="B8376" s="172"/>
      <c r="C8376" s="172"/>
      <c r="D8376" s="171"/>
      <c r="E8376" s="171"/>
    </row>
    <row r="8377" spans="1:5" x14ac:dyDescent="0.25">
      <c r="A8377" s="172"/>
      <c r="B8377" s="172"/>
      <c r="C8377" s="172"/>
      <c r="D8377" s="171"/>
      <c r="E8377" s="171"/>
    </row>
    <row r="8378" spans="1:5" x14ac:dyDescent="0.25">
      <c r="A8378" s="172"/>
      <c r="B8378" s="172"/>
      <c r="C8378" s="172"/>
      <c r="D8378" s="171"/>
      <c r="E8378" s="171"/>
    </row>
    <row r="8379" spans="1:5" x14ac:dyDescent="0.25">
      <c r="A8379" s="172"/>
      <c r="B8379" s="172"/>
      <c r="C8379" s="172"/>
      <c r="D8379" s="171"/>
      <c r="E8379" s="171"/>
    </row>
    <row r="8380" spans="1:5" x14ac:dyDescent="0.25">
      <c r="A8380" s="172"/>
      <c r="B8380" s="172"/>
      <c r="C8380" s="172"/>
      <c r="D8380" s="171"/>
      <c r="E8380" s="171"/>
    </row>
    <row r="8381" spans="1:5" x14ac:dyDescent="0.25">
      <c r="A8381" s="172"/>
      <c r="B8381" s="172"/>
      <c r="C8381" s="172"/>
      <c r="D8381" s="171"/>
      <c r="E8381" s="171"/>
    </row>
    <row r="8382" spans="1:5" x14ac:dyDescent="0.25">
      <c r="A8382" s="172"/>
      <c r="B8382" s="172"/>
      <c r="C8382" s="172"/>
      <c r="D8382" s="171"/>
      <c r="E8382" s="171"/>
    </row>
    <row r="8383" spans="1:5" x14ac:dyDescent="0.25">
      <c r="A8383" s="172"/>
      <c r="B8383" s="172"/>
      <c r="C8383" s="172"/>
      <c r="D8383" s="171"/>
      <c r="E8383" s="171"/>
    </row>
    <row r="8384" spans="1:5" x14ac:dyDescent="0.25">
      <c r="A8384" s="172"/>
      <c r="B8384" s="172"/>
      <c r="C8384" s="172"/>
      <c r="D8384" s="171"/>
      <c r="E8384" s="171"/>
    </row>
    <row r="8385" spans="1:5" x14ac:dyDescent="0.25">
      <c r="A8385" s="172"/>
      <c r="B8385" s="172"/>
      <c r="C8385" s="172"/>
      <c r="D8385" s="171"/>
      <c r="E8385" s="171"/>
    </row>
    <row r="8386" spans="1:5" x14ac:dyDescent="0.25">
      <c r="A8386" s="172"/>
      <c r="B8386" s="172"/>
      <c r="C8386" s="172"/>
      <c r="D8386" s="171"/>
      <c r="E8386" s="171"/>
    </row>
    <row r="8387" spans="1:5" x14ac:dyDescent="0.25">
      <c r="A8387" s="172"/>
      <c r="B8387" s="172"/>
      <c r="C8387" s="172"/>
      <c r="D8387" s="171"/>
      <c r="E8387" s="171"/>
    </row>
    <row r="8388" spans="1:5" x14ac:dyDescent="0.25">
      <c r="A8388" s="172"/>
      <c r="B8388" s="172"/>
      <c r="C8388" s="172"/>
      <c r="D8388" s="171"/>
      <c r="E8388" s="171"/>
    </row>
    <row r="8389" spans="1:5" x14ac:dyDescent="0.25">
      <c r="A8389" s="172"/>
      <c r="B8389" s="172"/>
      <c r="C8389" s="172"/>
      <c r="D8389" s="171"/>
      <c r="E8389" s="171"/>
    </row>
    <row r="8390" spans="1:5" x14ac:dyDescent="0.25">
      <c r="A8390" s="172"/>
      <c r="B8390" s="172"/>
      <c r="C8390" s="172"/>
      <c r="D8390" s="171"/>
      <c r="E8390" s="171"/>
    </row>
    <row r="8391" spans="1:5" x14ac:dyDescent="0.25">
      <c r="A8391" s="172"/>
      <c r="B8391" s="172"/>
      <c r="C8391" s="172"/>
      <c r="D8391" s="171"/>
      <c r="E8391" s="171"/>
    </row>
    <row r="8392" spans="1:5" x14ac:dyDescent="0.25">
      <c r="A8392" s="172"/>
      <c r="B8392" s="172"/>
      <c r="C8392" s="172"/>
      <c r="D8392" s="171"/>
      <c r="E8392" s="171"/>
    </row>
    <row r="8393" spans="1:5" x14ac:dyDescent="0.25">
      <c r="A8393" s="172"/>
      <c r="B8393" s="172"/>
      <c r="C8393" s="172"/>
      <c r="D8393" s="171"/>
      <c r="E8393" s="171"/>
    </row>
    <row r="8394" spans="1:5" x14ac:dyDescent="0.25">
      <c r="A8394" s="172"/>
      <c r="B8394" s="172"/>
      <c r="C8394" s="172"/>
      <c r="D8394" s="171"/>
      <c r="E8394" s="171"/>
    </row>
    <row r="8395" spans="1:5" x14ac:dyDescent="0.25">
      <c r="A8395" s="172"/>
      <c r="B8395" s="172"/>
      <c r="C8395" s="172"/>
      <c r="D8395" s="171"/>
      <c r="E8395" s="171"/>
    </row>
    <row r="8396" spans="1:5" x14ac:dyDescent="0.25">
      <c r="A8396" s="172"/>
      <c r="B8396" s="172"/>
      <c r="C8396" s="172"/>
      <c r="D8396" s="171"/>
      <c r="E8396" s="171"/>
    </row>
    <row r="8397" spans="1:5" x14ac:dyDescent="0.25">
      <c r="A8397" s="172"/>
      <c r="B8397" s="172"/>
      <c r="C8397" s="172"/>
      <c r="D8397" s="171"/>
      <c r="E8397" s="171"/>
    </row>
    <row r="8398" spans="1:5" x14ac:dyDescent="0.25">
      <c r="A8398" s="172"/>
      <c r="B8398" s="172"/>
      <c r="C8398" s="172"/>
      <c r="D8398" s="171"/>
      <c r="E8398" s="171"/>
    </row>
    <row r="8399" spans="1:5" x14ac:dyDescent="0.25">
      <c r="A8399" s="172"/>
      <c r="B8399" s="172"/>
      <c r="C8399" s="172"/>
      <c r="D8399" s="171"/>
      <c r="E8399" s="171"/>
    </row>
    <row r="8400" spans="1:5" x14ac:dyDescent="0.25">
      <c r="A8400" s="172"/>
      <c r="B8400" s="172"/>
      <c r="C8400" s="172"/>
      <c r="D8400" s="171"/>
      <c r="E8400" s="171"/>
    </row>
    <row r="8401" spans="1:5" x14ac:dyDescent="0.25">
      <c r="A8401" s="172"/>
      <c r="B8401" s="172"/>
      <c r="C8401" s="172"/>
      <c r="D8401" s="171"/>
      <c r="E8401" s="171"/>
    </row>
    <row r="8402" spans="1:5" x14ac:dyDescent="0.25">
      <c r="A8402" s="172"/>
      <c r="B8402" s="172"/>
      <c r="C8402" s="172"/>
      <c r="D8402" s="171"/>
      <c r="E8402" s="171"/>
    </row>
    <row r="8403" spans="1:5" x14ac:dyDescent="0.25">
      <c r="A8403" s="172"/>
      <c r="B8403" s="172"/>
      <c r="C8403" s="172"/>
      <c r="D8403" s="171"/>
      <c r="E8403" s="171"/>
    </row>
    <row r="8404" spans="1:5" x14ac:dyDescent="0.25">
      <c r="A8404" s="172"/>
      <c r="B8404" s="172"/>
      <c r="C8404" s="172"/>
      <c r="D8404" s="171"/>
      <c r="E8404" s="171"/>
    </row>
    <row r="8405" spans="1:5" x14ac:dyDescent="0.25">
      <c r="A8405" s="172"/>
      <c r="B8405" s="172"/>
      <c r="C8405" s="172"/>
      <c r="D8405" s="171"/>
      <c r="E8405" s="171"/>
    </row>
    <row r="8406" spans="1:5" x14ac:dyDescent="0.25">
      <c r="A8406" s="172"/>
      <c r="B8406" s="172"/>
      <c r="C8406" s="172"/>
      <c r="D8406" s="171"/>
      <c r="E8406" s="171"/>
    </row>
    <row r="8407" spans="1:5" x14ac:dyDescent="0.25">
      <c r="A8407" s="172"/>
      <c r="B8407" s="172"/>
      <c r="C8407" s="172"/>
      <c r="D8407" s="171"/>
      <c r="E8407" s="171"/>
    </row>
    <row r="8408" spans="1:5" x14ac:dyDescent="0.25">
      <c r="A8408" s="172"/>
      <c r="B8408" s="172"/>
      <c r="C8408" s="172"/>
      <c r="D8408" s="171"/>
      <c r="E8408" s="171"/>
    </row>
    <row r="8409" spans="1:5" x14ac:dyDescent="0.25">
      <c r="A8409" s="172"/>
      <c r="B8409" s="172"/>
      <c r="C8409" s="172"/>
      <c r="D8409" s="171"/>
      <c r="E8409" s="171"/>
    </row>
    <row r="8410" spans="1:5" x14ac:dyDescent="0.25">
      <c r="A8410" s="172"/>
      <c r="B8410" s="172"/>
      <c r="C8410" s="172"/>
      <c r="D8410" s="171"/>
      <c r="E8410" s="171"/>
    </row>
    <row r="8411" spans="1:5" x14ac:dyDescent="0.25">
      <c r="A8411" s="172"/>
      <c r="B8411" s="172"/>
      <c r="C8411" s="172"/>
      <c r="D8411" s="171"/>
      <c r="E8411" s="171"/>
    </row>
    <row r="8412" spans="1:5" x14ac:dyDescent="0.25">
      <c r="A8412" s="172"/>
      <c r="B8412" s="172"/>
      <c r="C8412" s="172"/>
      <c r="D8412" s="171"/>
      <c r="E8412" s="171"/>
    </row>
    <row r="8413" spans="1:5" x14ac:dyDescent="0.25">
      <c r="A8413" s="172"/>
      <c r="B8413" s="172"/>
      <c r="C8413" s="172"/>
      <c r="D8413" s="171"/>
      <c r="E8413" s="171"/>
    </row>
    <row r="8414" spans="1:5" x14ac:dyDescent="0.25">
      <c r="A8414" s="172"/>
      <c r="B8414" s="172"/>
      <c r="C8414" s="172"/>
      <c r="D8414" s="171"/>
      <c r="E8414" s="171"/>
    </row>
    <row r="8415" spans="1:5" x14ac:dyDescent="0.25">
      <c r="A8415" s="172"/>
      <c r="B8415" s="172"/>
      <c r="C8415" s="172"/>
      <c r="D8415" s="171"/>
      <c r="E8415" s="171"/>
    </row>
    <row r="8416" spans="1:5" x14ac:dyDescent="0.25">
      <c r="A8416" s="172"/>
      <c r="B8416" s="172"/>
      <c r="C8416" s="172"/>
      <c r="D8416" s="171"/>
      <c r="E8416" s="171"/>
    </row>
    <row r="8417" spans="1:5" x14ac:dyDescent="0.25">
      <c r="A8417" s="172"/>
      <c r="B8417" s="172"/>
      <c r="C8417" s="172"/>
      <c r="D8417" s="171"/>
      <c r="E8417" s="171"/>
    </row>
    <row r="8418" spans="1:5" x14ac:dyDescent="0.25">
      <c r="A8418" s="172"/>
      <c r="B8418" s="172"/>
      <c r="C8418" s="172"/>
      <c r="D8418" s="171"/>
      <c r="E8418" s="171"/>
    </row>
    <row r="8419" spans="1:5" x14ac:dyDescent="0.25">
      <c r="A8419" s="172"/>
      <c r="B8419" s="172"/>
      <c r="C8419" s="172"/>
      <c r="D8419" s="171"/>
      <c r="E8419" s="171"/>
    </row>
    <row r="8420" spans="1:5" x14ac:dyDescent="0.25">
      <c r="A8420" s="172"/>
      <c r="B8420" s="172"/>
      <c r="C8420" s="172"/>
      <c r="D8420" s="171"/>
      <c r="E8420" s="171"/>
    </row>
    <row r="8421" spans="1:5" x14ac:dyDescent="0.25">
      <c r="A8421" s="172"/>
      <c r="B8421" s="172"/>
      <c r="C8421" s="172"/>
      <c r="D8421" s="171"/>
      <c r="E8421" s="171"/>
    </row>
    <row r="8422" spans="1:5" x14ac:dyDescent="0.25">
      <c r="A8422" s="172"/>
      <c r="B8422" s="172"/>
      <c r="C8422" s="172"/>
      <c r="D8422" s="171"/>
      <c r="E8422" s="171"/>
    </row>
    <row r="8423" spans="1:5" x14ac:dyDescent="0.25">
      <c r="A8423" s="172"/>
      <c r="B8423" s="172"/>
      <c r="C8423" s="172"/>
      <c r="D8423" s="171"/>
      <c r="E8423" s="171"/>
    </row>
    <row r="8424" spans="1:5" x14ac:dyDescent="0.25">
      <c r="A8424" s="172"/>
      <c r="B8424" s="172"/>
      <c r="C8424" s="172"/>
      <c r="D8424" s="171"/>
      <c r="E8424" s="171"/>
    </row>
    <row r="8425" spans="1:5" x14ac:dyDescent="0.25">
      <c r="A8425" s="172"/>
      <c r="B8425" s="172"/>
      <c r="C8425" s="172"/>
      <c r="D8425" s="171"/>
      <c r="E8425" s="171"/>
    </row>
    <row r="8426" spans="1:5" x14ac:dyDescent="0.25">
      <c r="A8426" s="172"/>
      <c r="B8426" s="172"/>
      <c r="C8426" s="172"/>
      <c r="D8426" s="171"/>
      <c r="E8426" s="171"/>
    </row>
    <row r="8427" spans="1:5" x14ac:dyDescent="0.25">
      <c r="A8427" s="172"/>
      <c r="B8427" s="172"/>
      <c r="C8427" s="172"/>
      <c r="D8427" s="171"/>
      <c r="E8427" s="171"/>
    </row>
    <row r="8428" spans="1:5" x14ac:dyDescent="0.25">
      <c r="A8428" s="172"/>
      <c r="B8428" s="172"/>
      <c r="C8428" s="172"/>
      <c r="D8428" s="171"/>
      <c r="E8428" s="171"/>
    </row>
    <row r="8429" spans="1:5" x14ac:dyDescent="0.25">
      <c r="A8429" s="172"/>
      <c r="B8429" s="172"/>
      <c r="C8429" s="172"/>
      <c r="D8429" s="171"/>
      <c r="E8429" s="171"/>
    </row>
    <row r="8430" spans="1:5" x14ac:dyDescent="0.25">
      <c r="A8430" s="172"/>
      <c r="B8430" s="172"/>
      <c r="C8430" s="172"/>
      <c r="D8430" s="171"/>
      <c r="E8430" s="171"/>
    </row>
    <row r="8431" spans="1:5" x14ac:dyDescent="0.25">
      <c r="A8431" s="172"/>
      <c r="B8431" s="172"/>
      <c r="C8431" s="172"/>
      <c r="D8431" s="171"/>
      <c r="E8431" s="171"/>
    </row>
    <row r="8432" spans="1:5" x14ac:dyDescent="0.25">
      <c r="A8432" s="172"/>
      <c r="B8432" s="172"/>
      <c r="C8432" s="172"/>
      <c r="D8432" s="171"/>
      <c r="E8432" s="171"/>
    </row>
    <row r="8433" spans="1:5" x14ac:dyDescent="0.25">
      <c r="A8433" s="172"/>
      <c r="B8433" s="172"/>
      <c r="C8433" s="172"/>
      <c r="D8433" s="171"/>
      <c r="E8433" s="171"/>
    </row>
    <row r="8434" spans="1:5" x14ac:dyDescent="0.25">
      <c r="A8434" s="172"/>
      <c r="B8434" s="172"/>
      <c r="C8434" s="172"/>
      <c r="D8434" s="171"/>
      <c r="E8434" s="171"/>
    </row>
    <row r="8435" spans="1:5" x14ac:dyDescent="0.25">
      <c r="A8435" s="172"/>
      <c r="B8435" s="172"/>
      <c r="C8435" s="172"/>
      <c r="D8435" s="171"/>
      <c r="E8435" s="171"/>
    </row>
    <row r="8436" spans="1:5" x14ac:dyDescent="0.25">
      <c r="A8436" s="172"/>
      <c r="B8436" s="172"/>
      <c r="C8436" s="172"/>
      <c r="D8436" s="171"/>
      <c r="E8436" s="171"/>
    </row>
    <row r="8437" spans="1:5" x14ac:dyDescent="0.25">
      <c r="A8437" s="172"/>
      <c r="B8437" s="172"/>
      <c r="C8437" s="172"/>
      <c r="D8437" s="171"/>
      <c r="E8437" s="171"/>
    </row>
    <row r="8438" spans="1:5" x14ac:dyDescent="0.25">
      <c r="A8438" s="172"/>
      <c r="B8438" s="172"/>
      <c r="C8438" s="172"/>
      <c r="D8438" s="171"/>
      <c r="E8438" s="171"/>
    </row>
    <row r="8439" spans="1:5" x14ac:dyDescent="0.25">
      <c r="A8439" s="172"/>
      <c r="B8439" s="172"/>
      <c r="C8439" s="172"/>
      <c r="D8439" s="171"/>
      <c r="E8439" s="171"/>
    </row>
    <row r="8440" spans="1:5" x14ac:dyDescent="0.25">
      <c r="A8440" s="172"/>
      <c r="B8440" s="172"/>
      <c r="C8440" s="172"/>
      <c r="D8440" s="171"/>
      <c r="E8440" s="171"/>
    </row>
    <row r="8441" spans="1:5" x14ac:dyDescent="0.25">
      <c r="A8441" s="172"/>
      <c r="B8441" s="172"/>
      <c r="C8441" s="172"/>
      <c r="D8441" s="171"/>
      <c r="E8441" s="171"/>
    </row>
    <row r="8442" spans="1:5" x14ac:dyDescent="0.25">
      <c r="A8442" s="172"/>
      <c r="B8442" s="172"/>
      <c r="C8442" s="172"/>
      <c r="D8442" s="171"/>
      <c r="E8442" s="171"/>
    </row>
    <row r="8443" spans="1:5" x14ac:dyDescent="0.25">
      <c r="A8443" s="172"/>
      <c r="B8443" s="172"/>
      <c r="C8443" s="172"/>
      <c r="D8443" s="171"/>
      <c r="E8443" s="171"/>
    </row>
    <row r="8444" spans="1:5" x14ac:dyDescent="0.25">
      <c r="A8444" s="172"/>
      <c r="B8444" s="172"/>
      <c r="C8444" s="172"/>
      <c r="D8444" s="171"/>
      <c r="E8444" s="171"/>
    </row>
    <row r="8445" spans="1:5" x14ac:dyDescent="0.25">
      <c r="A8445" s="172"/>
      <c r="B8445" s="172"/>
      <c r="C8445" s="172"/>
      <c r="D8445" s="171"/>
      <c r="E8445" s="171"/>
    </row>
    <row r="8446" spans="1:5" x14ac:dyDescent="0.25">
      <c r="A8446" s="172"/>
      <c r="B8446" s="172"/>
      <c r="C8446" s="172"/>
      <c r="D8446" s="171"/>
      <c r="E8446" s="171"/>
    </row>
    <row r="8447" spans="1:5" x14ac:dyDescent="0.25">
      <c r="A8447" s="172"/>
      <c r="B8447" s="172"/>
      <c r="C8447" s="172"/>
      <c r="D8447" s="171"/>
      <c r="E8447" s="171"/>
    </row>
    <row r="8448" spans="1:5" x14ac:dyDescent="0.25">
      <c r="A8448" s="172"/>
      <c r="B8448" s="172"/>
      <c r="C8448" s="172"/>
      <c r="D8448" s="171"/>
      <c r="E8448" s="171"/>
    </row>
    <row r="8449" spans="1:5" x14ac:dyDescent="0.25">
      <c r="A8449" s="172"/>
      <c r="B8449" s="172"/>
      <c r="C8449" s="172"/>
      <c r="D8449" s="171"/>
      <c r="E8449" s="171"/>
    </row>
    <row r="8450" spans="1:5" x14ac:dyDescent="0.25">
      <c r="A8450" s="172"/>
      <c r="B8450" s="172"/>
      <c r="C8450" s="172"/>
      <c r="D8450" s="171"/>
      <c r="E8450" s="171"/>
    </row>
    <row r="8451" spans="1:5" x14ac:dyDescent="0.25">
      <c r="A8451" s="172"/>
      <c r="B8451" s="172"/>
      <c r="C8451" s="172"/>
      <c r="D8451" s="171"/>
      <c r="E8451" s="171"/>
    </row>
    <row r="8452" spans="1:5" x14ac:dyDescent="0.25">
      <c r="A8452" s="172"/>
      <c r="B8452" s="172"/>
      <c r="C8452" s="172"/>
      <c r="D8452" s="171"/>
      <c r="E8452" s="171"/>
    </row>
    <row r="8453" spans="1:5" x14ac:dyDescent="0.25">
      <c r="A8453" s="172"/>
      <c r="B8453" s="172"/>
      <c r="C8453" s="172"/>
      <c r="D8453" s="171"/>
      <c r="E8453" s="171"/>
    </row>
    <row r="8454" spans="1:5" x14ac:dyDescent="0.25">
      <c r="A8454" s="172"/>
      <c r="B8454" s="172"/>
      <c r="C8454" s="172"/>
      <c r="D8454" s="171"/>
      <c r="E8454" s="171"/>
    </row>
    <row r="8455" spans="1:5" x14ac:dyDescent="0.25">
      <c r="A8455" s="172"/>
      <c r="B8455" s="172"/>
      <c r="C8455" s="172"/>
      <c r="D8455" s="171"/>
      <c r="E8455" s="171"/>
    </row>
    <row r="8456" spans="1:5" x14ac:dyDescent="0.25">
      <c r="A8456" s="172"/>
      <c r="B8456" s="172"/>
      <c r="C8456" s="172"/>
      <c r="D8456" s="171"/>
      <c r="E8456" s="171"/>
    </row>
    <row r="8457" spans="1:5" x14ac:dyDescent="0.25">
      <c r="A8457" s="172"/>
      <c r="B8457" s="172"/>
      <c r="C8457" s="172"/>
      <c r="D8457" s="171"/>
      <c r="E8457" s="171"/>
    </row>
    <row r="8458" spans="1:5" x14ac:dyDescent="0.25">
      <c r="A8458" s="172"/>
      <c r="B8458" s="172"/>
      <c r="C8458" s="172"/>
      <c r="D8458" s="171"/>
      <c r="E8458" s="171"/>
    </row>
    <row r="8459" spans="1:5" x14ac:dyDescent="0.25">
      <c r="A8459" s="172"/>
      <c r="B8459" s="172"/>
      <c r="C8459" s="172"/>
      <c r="D8459" s="171"/>
      <c r="E8459" s="171"/>
    </row>
    <row r="8460" spans="1:5" x14ac:dyDescent="0.25">
      <c r="A8460" s="172"/>
      <c r="B8460" s="172"/>
      <c r="C8460" s="172"/>
      <c r="D8460" s="171"/>
      <c r="E8460" s="171"/>
    </row>
    <row r="8461" spans="1:5" x14ac:dyDescent="0.25">
      <c r="A8461" s="172"/>
      <c r="B8461" s="172"/>
      <c r="C8461" s="172"/>
      <c r="D8461" s="171"/>
      <c r="E8461" s="171"/>
    </row>
    <row r="8462" spans="1:5" x14ac:dyDescent="0.25">
      <c r="A8462" s="172"/>
      <c r="B8462" s="172"/>
      <c r="C8462" s="172"/>
      <c r="D8462" s="171"/>
      <c r="E8462" s="171"/>
    </row>
    <row r="8463" spans="1:5" x14ac:dyDescent="0.25">
      <c r="A8463" s="172"/>
      <c r="B8463" s="172"/>
      <c r="C8463" s="172"/>
      <c r="D8463" s="171"/>
      <c r="E8463" s="171"/>
    </row>
    <row r="8464" spans="1:5" x14ac:dyDescent="0.25">
      <c r="A8464" s="172"/>
      <c r="B8464" s="172"/>
      <c r="C8464" s="172"/>
      <c r="D8464" s="171"/>
      <c r="E8464" s="171"/>
    </row>
    <row r="8465" spans="1:5" x14ac:dyDescent="0.25">
      <c r="A8465" s="172"/>
      <c r="B8465" s="172"/>
      <c r="C8465" s="172"/>
      <c r="D8465" s="171"/>
      <c r="E8465" s="171"/>
    </row>
    <row r="8466" spans="1:5" x14ac:dyDescent="0.25">
      <c r="A8466" s="172"/>
      <c r="B8466" s="172"/>
      <c r="C8466" s="172"/>
      <c r="D8466" s="171"/>
      <c r="E8466" s="171"/>
    </row>
    <row r="8467" spans="1:5" x14ac:dyDescent="0.25">
      <c r="A8467" s="172"/>
      <c r="B8467" s="172"/>
      <c r="C8467" s="172"/>
      <c r="D8467" s="171"/>
      <c r="E8467" s="171"/>
    </row>
    <row r="8468" spans="1:5" x14ac:dyDescent="0.25">
      <c r="A8468" s="172"/>
      <c r="B8468" s="172"/>
      <c r="C8468" s="172"/>
      <c r="D8468" s="171"/>
      <c r="E8468" s="171"/>
    </row>
    <row r="8469" spans="1:5" x14ac:dyDescent="0.25">
      <c r="A8469" s="172"/>
      <c r="B8469" s="172"/>
      <c r="C8469" s="172"/>
      <c r="D8469" s="171"/>
      <c r="E8469" s="171"/>
    </row>
    <row r="8470" spans="1:5" x14ac:dyDescent="0.25">
      <c r="A8470" s="172"/>
      <c r="B8470" s="172"/>
      <c r="C8470" s="172"/>
      <c r="D8470" s="171"/>
      <c r="E8470" s="171"/>
    </row>
    <row r="8471" spans="1:5" x14ac:dyDescent="0.25">
      <c r="A8471" s="172"/>
      <c r="B8471" s="172"/>
      <c r="C8471" s="172"/>
      <c r="D8471" s="171"/>
      <c r="E8471" s="171"/>
    </row>
    <row r="8472" spans="1:5" x14ac:dyDescent="0.25">
      <c r="A8472" s="172"/>
      <c r="B8472" s="172"/>
      <c r="C8472" s="172"/>
      <c r="D8472" s="171"/>
      <c r="E8472" s="171"/>
    </row>
    <row r="8473" spans="1:5" x14ac:dyDescent="0.25">
      <c r="A8473" s="172"/>
      <c r="B8473" s="172"/>
      <c r="C8473" s="172"/>
      <c r="D8473" s="171"/>
      <c r="E8473" s="171"/>
    </row>
    <row r="8474" spans="1:5" x14ac:dyDescent="0.25">
      <c r="A8474" s="172"/>
      <c r="B8474" s="172"/>
      <c r="C8474" s="172"/>
      <c r="D8474" s="171"/>
      <c r="E8474" s="171"/>
    </row>
    <row r="8475" spans="1:5" x14ac:dyDescent="0.25">
      <c r="A8475" s="172"/>
      <c r="B8475" s="172"/>
      <c r="C8475" s="172"/>
      <c r="D8475" s="171"/>
      <c r="E8475" s="171"/>
    </row>
    <row r="8476" spans="1:5" x14ac:dyDescent="0.25">
      <c r="A8476" s="172"/>
      <c r="B8476" s="172"/>
      <c r="C8476" s="172"/>
      <c r="D8476" s="171"/>
      <c r="E8476" s="171"/>
    </row>
    <row r="8477" spans="1:5" x14ac:dyDescent="0.25">
      <c r="A8477" s="172"/>
      <c r="B8477" s="172"/>
      <c r="C8477" s="172"/>
      <c r="D8477" s="171"/>
      <c r="E8477" s="171"/>
    </row>
    <row r="8478" spans="1:5" x14ac:dyDescent="0.25">
      <c r="A8478" s="172"/>
      <c r="B8478" s="172"/>
      <c r="C8478" s="172"/>
      <c r="D8478" s="171"/>
      <c r="E8478" s="171"/>
    </row>
    <row r="8479" spans="1:5" x14ac:dyDescent="0.25">
      <c r="A8479" s="172"/>
      <c r="B8479" s="172"/>
      <c r="C8479" s="172"/>
      <c r="D8479" s="171"/>
      <c r="E8479" s="171"/>
    </row>
    <row r="8480" spans="1:5" x14ac:dyDescent="0.25">
      <c r="A8480" s="172"/>
      <c r="B8480" s="172"/>
      <c r="C8480" s="172"/>
      <c r="D8480" s="171"/>
      <c r="E8480" s="171"/>
    </row>
    <row r="8481" spans="1:5" x14ac:dyDescent="0.25">
      <c r="A8481" s="172"/>
      <c r="B8481" s="172"/>
      <c r="C8481" s="172"/>
      <c r="D8481" s="171"/>
      <c r="E8481" s="171"/>
    </row>
    <row r="8482" spans="1:5" x14ac:dyDescent="0.25">
      <c r="A8482" s="172"/>
      <c r="B8482" s="172"/>
      <c r="C8482" s="172"/>
      <c r="D8482" s="171"/>
      <c r="E8482" s="171"/>
    </row>
    <row r="8483" spans="1:5" x14ac:dyDescent="0.25">
      <c r="A8483" s="172"/>
      <c r="B8483" s="172"/>
      <c r="C8483" s="172"/>
      <c r="D8483" s="171"/>
      <c r="E8483" s="171"/>
    </row>
    <row r="8484" spans="1:5" x14ac:dyDescent="0.25">
      <c r="A8484" s="172"/>
      <c r="B8484" s="172"/>
      <c r="C8484" s="172"/>
      <c r="D8484" s="171"/>
      <c r="E8484" s="171"/>
    </row>
    <row r="8485" spans="1:5" x14ac:dyDescent="0.25">
      <c r="A8485" s="172"/>
      <c r="B8485" s="172"/>
      <c r="C8485" s="172"/>
      <c r="D8485" s="171"/>
      <c r="E8485" s="171"/>
    </row>
    <row r="8486" spans="1:5" x14ac:dyDescent="0.25">
      <c r="A8486" s="172"/>
      <c r="B8486" s="172"/>
      <c r="C8486" s="172"/>
      <c r="D8486" s="171"/>
      <c r="E8486" s="171"/>
    </row>
    <row r="8487" spans="1:5" x14ac:dyDescent="0.25">
      <c r="A8487" s="172"/>
      <c r="B8487" s="172"/>
      <c r="C8487" s="172"/>
      <c r="D8487" s="171"/>
      <c r="E8487" s="171"/>
    </row>
    <row r="8488" spans="1:5" x14ac:dyDescent="0.25">
      <c r="A8488" s="172"/>
      <c r="B8488" s="172"/>
      <c r="C8488" s="172"/>
      <c r="D8488" s="171"/>
      <c r="E8488" s="171"/>
    </row>
    <row r="8489" spans="1:5" x14ac:dyDescent="0.25">
      <c r="A8489" s="172"/>
      <c r="B8489" s="172"/>
      <c r="C8489" s="172"/>
      <c r="D8489" s="171"/>
      <c r="E8489" s="171"/>
    </row>
    <row r="8490" spans="1:5" x14ac:dyDescent="0.25">
      <c r="A8490" s="172"/>
      <c r="B8490" s="172"/>
      <c r="C8490" s="172"/>
      <c r="D8490" s="171"/>
      <c r="E8490" s="171"/>
    </row>
    <row r="8491" spans="1:5" x14ac:dyDescent="0.25">
      <c r="A8491" s="172"/>
      <c r="B8491" s="172"/>
      <c r="C8491" s="172"/>
      <c r="D8491" s="171"/>
      <c r="E8491" s="171"/>
    </row>
    <row r="8492" spans="1:5" x14ac:dyDescent="0.25">
      <c r="A8492" s="172"/>
      <c r="B8492" s="172"/>
      <c r="C8492" s="172"/>
      <c r="D8492" s="171"/>
      <c r="E8492" s="171"/>
    </row>
    <row r="8493" spans="1:5" x14ac:dyDescent="0.25">
      <c r="A8493" s="172"/>
      <c r="B8493" s="172"/>
      <c r="C8493" s="172"/>
      <c r="D8493" s="171"/>
      <c r="E8493" s="171"/>
    </row>
    <row r="8494" spans="1:5" x14ac:dyDescent="0.25">
      <c r="A8494" s="172"/>
      <c r="B8494" s="172"/>
      <c r="C8494" s="172"/>
      <c r="D8494" s="171"/>
      <c r="E8494" s="171"/>
    </row>
    <row r="8495" spans="1:5" x14ac:dyDescent="0.25">
      <c r="A8495" s="172"/>
      <c r="B8495" s="172"/>
      <c r="C8495" s="172"/>
      <c r="D8495" s="171"/>
      <c r="E8495" s="171"/>
    </row>
    <row r="8496" spans="1:5" x14ac:dyDescent="0.25">
      <c r="A8496" s="172"/>
      <c r="B8496" s="172"/>
      <c r="C8496" s="172"/>
      <c r="D8496" s="171"/>
      <c r="E8496" s="171"/>
    </row>
    <row r="8497" spans="1:5" x14ac:dyDescent="0.25">
      <c r="A8497" s="172"/>
      <c r="B8497" s="172"/>
      <c r="C8497" s="172"/>
      <c r="D8497" s="171"/>
      <c r="E8497" s="171"/>
    </row>
    <row r="8498" spans="1:5" x14ac:dyDescent="0.25">
      <c r="A8498" s="172"/>
      <c r="B8498" s="172"/>
      <c r="C8498" s="172"/>
      <c r="D8498" s="171"/>
      <c r="E8498" s="171"/>
    </row>
    <row r="8499" spans="1:5" x14ac:dyDescent="0.25">
      <c r="A8499" s="172"/>
      <c r="B8499" s="172"/>
      <c r="C8499" s="172"/>
      <c r="D8499" s="171"/>
      <c r="E8499" s="171"/>
    </row>
    <row r="8500" spans="1:5" x14ac:dyDescent="0.25">
      <c r="A8500" s="172"/>
      <c r="B8500" s="172"/>
      <c r="C8500" s="172"/>
      <c r="D8500" s="171"/>
      <c r="E8500" s="171"/>
    </row>
    <row r="8501" spans="1:5" x14ac:dyDescent="0.25">
      <c r="A8501" s="172"/>
      <c r="B8501" s="172"/>
      <c r="C8501" s="172"/>
      <c r="D8501" s="171"/>
      <c r="E8501" s="171"/>
    </row>
    <row r="8502" spans="1:5" x14ac:dyDescent="0.25">
      <c r="A8502" s="172"/>
      <c r="B8502" s="172"/>
      <c r="C8502" s="172"/>
      <c r="D8502" s="171"/>
      <c r="E8502" s="171"/>
    </row>
    <row r="8503" spans="1:5" x14ac:dyDescent="0.25">
      <c r="A8503" s="172"/>
      <c r="B8503" s="172"/>
      <c r="C8503" s="172"/>
      <c r="D8503" s="171"/>
      <c r="E8503" s="171"/>
    </row>
    <row r="8504" spans="1:5" x14ac:dyDescent="0.25">
      <c r="A8504" s="172"/>
      <c r="B8504" s="172"/>
      <c r="C8504" s="172"/>
      <c r="D8504" s="171"/>
      <c r="E8504" s="171"/>
    </row>
    <row r="8505" spans="1:5" x14ac:dyDescent="0.25">
      <c r="A8505" s="172"/>
      <c r="B8505" s="172"/>
      <c r="C8505" s="172"/>
      <c r="D8505" s="171"/>
      <c r="E8505" s="171"/>
    </row>
    <row r="8506" spans="1:5" x14ac:dyDescent="0.25">
      <c r="A8506" s="172"/>
      <c r="B8506" s="172"/>
      <c r="C8506" s="172"/>
      <c r="D8506" s="171"/>
      <c r="E8506" s="171"/>
    </row>
    <row r="8507" spans="1:5" x14ac:dyDescent="0.25">
      <c r="A8507" s="172"/>
      <c r="B8507" s="172"/>
      <c r="C8507" s="172"/>
      <c r="D8507" s="171"/>
      <c r="E8507" s="171"/>
    </row>
    <row r="8508" spans="1:5" x14ac:dyDescent="0.25">
      <c r="A8508" s="172"/>
      <c r="B8508" s="172"/>
      <c r="C8508" s="172"/>
      <c r="D8508" s="171"/>
      <c r="E8508" s="171"/>
    </row>
    <row r="8509" spans="1:5" x14ac:dyDescent="0.25">
      <c r="A8509" s="172"/>
      <c r="B8509" s="172"/>
      <c r="C8509" s="172"/>
      <c r="D8509" s="171"/>
      <c r="E8509" s="171"/>
    </row>
    <row r="8510" spans="1:5" x14ac:dyDescent="0.25">
      <c r="A8510" s="172"/>
      <c r="B8510" s="172"/>
      <c r="C8510" s="172"/>
      <c r="D8510" s="171"/>
      <c r="E8510" s="171"/>
    </row>
    <row r="8511" spans="1:5" x14ac:dyDescent="0.25">
      <c r="A8511" s="172"/>
      <c r="B8511" s="172"/>
      <c r="C8511" s="172"/>
      <c r="D8511" s="171"/>
      <c r="E8511" s="171"/>
    </row>
    <row r="8512" spans="1:5" x14ac:dyDescent="0.25">
      <c r="A8512" s="172"/>
      <c r="B8512" s="172"/>
      <c r="C8512" s="172"/>
      <c r="D8512" s="171"/>
      <c r="E8512" s="171"/>
    </row>
    <row r="8513" spans="1:5" x14ac:dyDescent="0.25">
      <c r="A8513" s="172"/>
      <c r="B8513" s="172"/>
      <c r="C8513" s="172"/>
      <c r="D8513" s="171"/>
      <c r="E8513" s="171"/>
    </row>
    <row r="8514" spans="1:5" x14ac:dyDescent="0.25">
      <c r="A8514" s="172"/>
      <c r="B8514" s="172"/>
      <c r="C8514" s="172"/>
      <c r="D8514" s="171"/>
      <c r="E8514" s="171"/>
    </row>
    <row r="8515" spans="1:5" x14ac:dyDescent="0.25">
      <c r="A8515" s="172"/>
      <c r="B8515" s="172"/>
      <c r="C8515" s="172"/>
      <c r="D8515" s="171"/>
      <c r="E8515" s="171"/>
    </row>
    <row r="8516" spans="1:5" x14ac:dyDescent="0.25">
      <c r="A8516" s="172"/>
      <c r="B8516" s="172"/>
      <c r="C8516" s="172"/>
      <c r="D8516" s="171"/>
      <c r="E8516" s="171"/>
    </row>
    <row r="8517" spans="1:5" x14ac:dyDescent="0.25">
      <c r="A8517" s="172"/>
      <c r="B8517" s="172"/>
      <c r="C8517" s="172"/>
      <c r="D8517" s="171"/>
      <c r="E8517" s="171"/>
    </row>
    <row r="8518" spans="1:5" x14ac:dyDescent="0.25">
      <c r="A8518" s="172"/>
      <c r="B8518" s="172"/>
      <c r="C8518" s="172"/>
      <c r="D8518" s="171"/>
      <c r="E8518" s="171"/>
    </row>
    <row r="8519" spans="1:5" x14ac:dyDescent="0.25">
      <c r="A8519" s="172"/>
      <c r="B8519" s="172"/>
      <c r="C8519" s="172"/>
      <c r="D8519" s="171"/>
      <c r="E8519" s="171"/>
    </row>
    <row r="8520" spans="1:5" x14ac:dyDescent="0.25">
      <c r="A8520" s="172"/>
      <c r="B8520" s="172"/>
      <c r="C8520" s="172"/>
      <c r="D8520" s="171"/>
      <c r="E8520" s="171"/>
    </row>
    <row r="8521" spans="1:5" x14ac:dyDescent="0.25">
      <c r="A8521" s="172"/>
      <c r="B8521" s="172"/>
      <c r="C8521" s="172"/>
      <c r="D8521" s="171"/>
      <c r="E8521" s="171"/>
    </row>
    <row r="8522" spans="1:5" x14ac:dyDescent="0.25">
      <c r="A8522" s="172"/>
      <c r="B8522" s="172"/>
      <c r="C8522" s="172"/>
      <c r="D8522" s="171"/>
      <c r="E8522" s="171"/>
    </row>
    <row r="8523" spans="1:5" x14ac:dyDescent="0.25">
      <c r="A8523" s="172"/>
      <c r="B8523" s="172"/>
      <c r="C8523" s="172"/>
      <c r="D8523" s="171"/>
      <c r="E8523" s="171"/>
    </row>
    <row r="8524" spans="1:5" x14ac:dyDescent="0.25">
      <c r="A8524" s="172"/>
      <c r="B8524" s="172"/>
      <c r="C8524" s="172"/>
      <c r="D8524" s="171"/>
      <c r="E8524" s="171"/>
    </row>
    <row r="8525" spans="1:5" x14ac:dyDescent="0.25">
      <c r="A8525" s="172"/>
      <c r="B8525" s="172"/>
      <c r="C8525" s="172"/>
      <c r="D8525" s="171"/>
      <c r="E8525" s="171"/>
    </row>
    <row r="8526" spans="1:5" x14ac:dyDescent="0.25">
      <c r="A8526" s="172"/>
      <c r="B8526" s="172"/>
      <c r="C8526" s="172"/>
      <c r="D8526" s="171"/>
      <c r="E8526" s="171"/>
    </row>
    <row r="8527" spans="1:5" x14ac:dyDescent="0.25">
      <c r="A8527" s="172"/>
      <c r="B8527" s="172"/>
      <c r="C8527" s="172"/>
      <c r="D8527" s="171"/>
      <c r="E8527" s="171"/>
    </row>
    <row r="8528" spans="1:5" x14ac:dyDescent="0.25">
      <c r="A8528" s="172"/>
      <c r="B8528" s="172"/>
      <c r="C8528" s="172"/>
      <c r="D8528" s="171"/>
      <c r="E8528" s="171"/>
    </row>
    <row r="8529" spans="1:5" x14ac:dyDescent="0.25">
      <c r="A8529" s="172"/>
      <c r="B8529" s="172"/>
      <c r="C8529" s="172"/>
      <c r="D8529" s="171"/>
      <c r="E8529" s="171"/>
    </row>
    <row r="8530" spans="1:5" x14ac:dyDescent="0.25">
      <c r="A8530" s="172"/>
      <c r="B8530" s="172"/>
      <c r="C8530" s="172"/>
      <c r="D8530" s="171"/>
      <c r="E8530" s="171"/>
    </row>
    <row r="8531" spans="1:5" x14ac:dyDescent="0.25">
      <c r="A8531" s="172"/>
      <c r="B8531" s="172"/>
      <c r="C8531" s="172"/>
      <c r="D8531" s="171"/>
      <c r="E8531" s="171"/>
    </row>
    <row r="8532" spans="1:5" x14ac:dyDescent="0.25">
      <c r="A8532" s="172"/>
      <c r="B8532" s="172"/>
      <c r="C8532" s="172"/>
      <c r="D8532" s="171"/>
      <c r="E8532" s="171"/>
    </row>
    <row r="8533" spans="1:5" x14ac:dyDescent="0.25">
      <c r="A8533" s="172"/>
      <c r="B8533" s="172"/>
      <c r="C8533" s="172"/>
      <c r="D8533" s="171"/>
      <c r="E8533" s="171"/>
    </row>
    <row r="8534" spans="1:5" x14ac:dyDescent="0.25">
      <c r="A8534" s="172"/>
      <c r="B8534" s="172"/>
      <c r="C8534" s="172"/>
      <c r="D8534" s="171"/>
      <c r="E8534" s="171"/>
    </row>
    <row r="8535" spans="1:5" x14ac:dyDescent="0.25">
      <c r="A8535" s="172"/>
      <c r="B8535" s="172"/>
      <c r="C8535" s="172"/>
      <c r="D8535" s="171"/>
      <c r="E8535" s="171"/>
    </row>
    <row r="8536" spans="1:5" x14ac:dyDescent="0.25">
      <c r="A8536" s="172"/>
      <c r="B8536" s="172"/>
      <c r="C8536" s="172"/>
      <c r="D8536" s="171"/>
      <c r="E8536" s="171"/>
    </row>
    <row r="8537" spans="1:5" x14ac:dyDescent="0.25">
      <c r="A8537" s="172"/>
      <c r="B8537" s="172"/>
      <c r="C8537" s="172"/>
      <c r="D8537" s="171"/>
      <c r="E8537" s="171"/>
    </row>
    <row r="8538" spans="1:5" x14ac:dyDescent="0.25">
      <c r="A8538" s="172"/>
      <c r="B8538" s="172"/>
      <c r="C8538" s="172"/>
      <c r="D8538" s="171"/>
      <c r="E8538" s="171"/>
    </row>
    <row r="8539" spans="1:5" x14ac:dyDescent="0.25">
      <c r="A8539" s="172"/>
      <c r="B8539" s="172"/>
      <c r="C8539" s="172"/>
      <c r="D8539" s="171"/>
      <c r="E8539" s="171"/>
    </row>
    <row r="8540" spans="1:5" x14ac:dyDescent="0.25">
      <c r="A8540" s="172"/>
      <c r="B8540" s="172"/>
      <c r="C8540" s="172"/>
      <c r="D8540" s="171"/>
      <c r="E8540" s="171"/>
    </row>
    <row r="8541" spans="1:5" x14ac:dyDescent="0.25">
      <c r="A8541" s="172"/>
      <c r="B8541" s="172"/>
      <c r="C8541" s="172"/>
      <c r="D8541" s="171"/>
      <c r="E8541" s="171"/>
    </row>
    <row r="8542" spans="1:5" x14ac:dyDescent="0.25">
      <c r="A8542" s="172"/>
      <c r="B8542" s="172"/>
      <c r="C8542" s="172"/>
      <c r="D8542" s="171"/>
      <c r="E8542" s="171"/>
    </row>
    <row r="8543" spans="1:5" x14ac:dyDescent="0.25">
      <c r="A8543" s="172"/>
      <c r="B8543" s="172"/>
      <c r="C8543" s="172"/>
      <c r="D8543" s="171"/>
      <c r="E8543" s="171"/>
    </row>
    <row r="8544" spans="1:5" x14ac:dyDescent="0.25">
      <c r="A8544" s="172"/>
      <c r="B8544" s="172"/>
      <c r="C8544" s="172"/>
      <c r="D8544" s="171"/>
      <c r="E8544" s="171"/>
    </row>
    <row r="8545" spans="1:5" x14ac:dyDescent="0.25">
      <c r="A8545" s="172"/>
      <c r="B8545" s="172"/>
      <c r="C8545" s="172"/>
      <c r="D8545" s="171"/>
      <c r="E8545" s="171"/>
    </row>
    <row r="8546" spans="1:5" x14ac:dyDescent="0.25">
      <c r="A8546" s="172"/>
      <c r="B8546" s="172"/>
      <c r="C8546" s="172"/>
      <c r="D8546" s="171"/>
      <c r="E8546" s="171"/>
    </row>
    <row r="8547" spans="1:5" x14ac:dyDescent="0.25">
      <c r="A8547" s="172"/>
      <c r="B8547" s="172"/>
      <c r="C8547" s="172"/>
      <c r="D8547" s="171"/>
      <c r="E8547" s="171"/>
    </row>
    <row r="8548" spans="1:5" x14ac:dyDescent="0.25">
      <c r="A8548" s="172"/>
      <c r="B8548" s="172"/>
      <c r="C8548" s="172"/>
      <c r="D8548" s="171"/>
      <c r="E8548" s="171"/>
    </row>
    <row r="8549" spans="1:5" x14ac:dyDescent="0.25">
      <c r="A8549" s="172"/>
      <c r="B8549" s="172"/>
      <c r="C8549" s="172"/>
      <c r="D8549" s="171"/>
      <c r="E8549" s="171"/>
    </row>
    <row r="8550" spans="1:5" x14ac:dyDescent="0.25">
      <c r="A8550" s="172"/>
      <c r="B8550" s="172"/>
      <c r="C8550" s="172"/>
      <c r="D8550" s="171"/>
      <c r="E8550" s="171"/>
    </row>
    <row r="8551" spans="1:5" x14ac:dyDescent="0.25">
      <c r="A8551" s="172"/>
      <c r="B8551" s="172"/>
      <c r="C8551" s="172"/>
      <c r="D8551" s="171"/>
      <c r="E8551" s="171"/>
    </row>
    <row r="8552" spans="1:5" x14ac:dyDescent="0.25">
      <c r="A8552" s="172"/>
      <c r="B8552" s="172"/>
      <c r="C8552" s="172"/>
      <c r="D8552" s="171"/>
      <c r="E8552" s="171"/>
    </row>
    <row r="8553" spans="1:5" x14ac:dyDescent="0.25">
      <c r="A8553" s="172"/>
      <c r="B8553" s="172"/>
      <c r="C8553" s="172"/>
      <c r="D8553" s="171"/>
      <c r="E8553" s="171"/>
    </row>
    <row r="8554" spans="1:5" x14ac:dyDescent="0.25">
      <c r="A8554" s="172"/>
      <c r="B8554" s="172"/>
      <c r="C8554" s="172"/>
      <c r="D8554" s="171"/>
      <c r="E8554" s="171"/>
    </row>
    <row r="8555" spans="1:5" x14ac:dyDescent="0.25">
      <c r="A8555" s="172"/>
      <c r="B8555" s="172"/>
      <c r="C8555" s="172"/>
      <c r="D8555" s="171"/>
      <c r="E8555" s="171"/>
    </row>
    <row r="8556" spans="1:5" x14ac:dyDescent="0.25">
      <c r="A8556" s="172"/>
      <c r="B8556" s="172"/>
      <c r="C8556" s="172"/>
      <c r="D8556" s="171"/>
      <c r="E8556" s="171"/>
    </row>
    <row r="8557" spans="1:5" x14ac:dyDescent="0.25">
      <c r="A8557" s="172"/>
      <c r="B8557" s="172"/>
      <c r="C8557" s="172"/>
      <c r="D8557" s="171"/>
      <c r="E8557" s="171"/>
    </row>
    <row r="8558" spans="1:5" x14ac:dyDescent="0.25">
      <c r="A8558" s="172"/>
      <c r="B8558" s="172"/>
      <c r="C8558" s="172"/>
      <c r="D8558" s="171"/>
      <c r="E8558" s="171"/>
    </row>
    <row r="8559" spans="1:5" x14ac:dyDescent="0.25">
      <c r="A8559" s="172"/>
      <c r="B8559" s="172"/>
      <c r="C8559" s="172"/>
      <c r="D8559" s="171"/>
      <c r="E8559" s="171"/>
    </row>
    <row r="8560" spans="1:5" x14ac:dyDescent="0.25">
      <c r="A8560" s="172"/>
      <c r="B8560" s="172"/>
      <c r="C8560" s="172"/>
      <c r="D8560" s="171"/>
      <c r="E8560" s="171"/>
    </row>
    <row r="8561" spans="1:5" x14ac:dyDescent="0.25">
      <c r="A8561" s="172"/>
      <c r="B8561" s="172"/>
      <c r="C8561" s="172"/>
      <c r="D8561" s="171"/>
      <c r="E8561" s="171"/>
    </row>
    <row r="8562" spans="1:5" x14ac:dyDescent="0.25">
      <c r="A8562" s="172"/>
      <c r="B8562" s="172"/>
      <c r="C8562" s="172"/>
      <c r="D8562" s="171"/>
      <c r="E8562" s="171"/>
    </row>
    <row r="8563" spans="1:5" x14ac:dyDescent="0.25">
      <c r="A8563" s="172"/>
      <c r="B8563" s="172"/>
      <c r="C8563" s="172"/>
      <c r="D8563" s="171"/>
      <c r="E8563" s="171"/>
    </row>
    <row r="8564" spans="1:5" x14ac:dyDescent="0.25">
      <c r="A8564" s="172"/>
      <c r="B8564" s="172"/>
      <c r="C8564" s="172"/>
      <c r="D8564" s="171"/>
      <c r="E8564" s="171"/>
    </row>
    <row r="8565" spans="1:5" x14ac:dyDescent="0.25">
      <c r="A8565" s="172"/>
      <c r="B8565" s="172"/>
      <c r="C8565" s="172"/>
      <c r="D8565" s="171"/>
      <c r="E8565" s="171"/>
    </row>
    <row r="8566" spans="1:5" x14ac:dyDescent="0.25">
      <c r="A8566" s="172"/>
      <c r="B8566" s="172"/>
      <c r="C8566" s="172"/>
      <c r="D8566" s="171"/>
      <c r="E8566" s="171"/>
    </row>
    <row r="8567" spans="1:5" x14ac:dyDescent="0.25">
      <c r="A8567" s="172"/>
      <c r="B8567" s="172"/>
      <c r="C8567" s="172"/>
      <c r="D8567" s="171"/>
      <c r="E8567" s="171"/>
    </row>
    <row r="8568" spans="1:5" x14ac:dyDescent="0.25">
      <c r="A8568" s="172"/>
      <c r="B8568" s="172"/>
      <c r="C8568" s="172"/>
      <c r="D8568" s="171"/>
      <c r="E8568" s="171"/>
    </row>
    <row r="8569" spans="1:5" x14ac:dyDescent="0.25">
      <c r="A8569" s="172"/>
      <c r="B8569" s="172"/>
      <c r="C8569" s="172"/>
      <c r="D8569" s="171"/>
      <c r="E8569" s="171"/>
    </row>
    <row r="8570" spans="1:5" x14ac:dyDescent="0.25">
      <c r="A8570" s="172"/>
      <c r="B8570" s="172"/>
      <c r="C8570" s="172"/>
      <c r="D8570" s="171"/>
      <c r="E8570" s="171"/>
    </row>
    <row r="8571" spans="1:5" x14ac:dyDescent="0.25">
      <c r="A8571" s="172"/>
      <c r="B8571" s="172"/>
      <c r="C8571" s="172"/>
      <c r="D8571" s="171"/>
      <c r="E8571" s="171"/>
    </row>
    <row r="8572" spans="1:5" x14ac:dyDescent="0.25">
      <c r="A8572" s="172"/>
      <c r="B8572" s="172"/>
      <c r="C8572" s="172"/>
      <c r="D8572" s="171"/>
      <c r="E8572" s="171"/>
    </row>
    <row r="8573" spans="1:5" x14ac:dyDescent="0.25">
      <c r="A8573" s="172"/>
      <c r="B8573" s="172"/>
      <c r="C8573" s="172"/>
      <c r="D8573" s="171"/>
      <c r="E8573" s="171"/>
    </row>
    <row r="8574" spans="1:5" x14ac:dyDescent="0.25">
      <c r="A8574" s="172"/>
      <c r="B8574" s="172"/>
      <c r="C8574" s="172"/>
      <c r="D8574" s="171"/>
      <c r="E8574" s="171"/>
    </row>
    <row r="8575" spans="1:5" x14ac:dyDescent="0.25">
      <c r="A8575" s="172"/>
      <c r="B8575" s="172"/>
      <c r="C8575" s="172"/>
      <c r="D8575" s="171"/>
      <c r="E8575" s="171"/>
    </row>
    <row r="8576" spans="1:5" x14ac:dyDescent="0.25">
      <c r="A8576" s="172"/>
      <c r="B8576" s="172"/>
      <c r="C8576" s="172"/>
      <c r="D8576" s="171"/>
      <c r="E8576" s="171"/>
    </row>
    <row r="8577" spans="1:5" x14ac:dyDescent="0.25">
      <c r="A8577" s="172"/>
      <c r="B8577" s="172"/>
      <c r="C8577" s="172"/>
      <c r="D8577" s="171"/>
      <c r="E8577" s="171"/>
    </row>
    <row r="8578" spans="1:5" x14ac:dyDescent="0.25">
      <c r="A8578" s="172"/>
      <c r="B8578" s="172"/>
      <c r="C8578" s="172"/>
      <c r="D8578" s="171"/>
      <c r="E8578" s="171"/>
    </row>
    <row r="8579" spans="1:5" x14ac:dyDescent="0.25">
      <c r="A8579" s="172"/>
      <c r="B8579" s="172"/>
      <c r="C8579" s="172"/>
      <c r="D8579" s="171"/>
      <c r="E8579" s="171"/>
    </row>
    <row r="8580" spans="1:5" x14ac:dyDescent="0.25">
      <c r="A8580" s="172"/>
      <c r="B8580" s="172"/>
      <c r="C8580" s="172"/>
      <c r="D8580" s="171"/>
      <c r="E8580" s="171"/>
    </row>
    <row r="8581" spans="1:5" x14ac:dyDescent="0.25">
      <c r="A8581" s="172"/>
      <c r="B8581" s="172"/>
      <c r="C8581" s="172"/>
      <c r="D8581" s="171"/>
      <c r="E8581" s="171"/>
    </row>
    <row r="8582" spans="1:5" x14ac:dyDescent="0.25">
      <c r="A8582" s="172"/>
      <c r="B8582" s="172"/>
      <c r="C8582" s="172"/>
      <c r="D8582" s="171"/>
      <c r="E8582" s="171"/>
    </row>
    <row r="8583" spans="1:5" x14ac:dyDescent="0.25">
      <c r="A8583" s="172"/>
      <c r="B8583" s="172"/>
      <c r="C8583" s="172"/>
      <c r="D8583" s="171"/>
      <c r="E8583" s="171"/>
    </row>
    <row r="8584" spans="1:5" x14ac:dyDescent="0.25">
      <c r="A8584" s="172"/>
      <c r="B8584" s="172"/>
      <c r="C8584" s="172"/>
      <c r="D8584" s="171"/>
      <c r="E8584" s="171"/>
    </row>
    <row r="8585" spans="1:5" x14ac:dyDescent="0.25">
      <c r="A8585" s="172"/>
      <c r="B8585" s="172"/>
      <c r="C8585" s="172"/>
      <c r="D8585" s="171"/>
      <c r="E8585" s="171"/>
    </row>
    <row r="8586" spans="1:5" x14ac:dyDescent="0.25">
      <c r="A8586" s="172"/>
      <c r="B8586" s="172"/>
      <c r="C8586" s="172"/>
      <c r="D8586" s="171"/>
      <c r="E8586" s="171"/>
    </row>
    <row r="8587" spans="1:5" x14ac:dyDescent="0.25">
      <c r="A8587" s="172"/>
      <c r="B8587" s="172"/>
      <c r="C8587" s="172"/>
      <c r="D8587" s="171"/>
      <c r="E8587" s="171"/>
    </row>
    <row r="8588" spans="1:5" x14ac:dyDescent="0.25">
      <c r="A8588" s="172"/>
      <c r="B8588" s="172"/>
      <c r="C8588" s="172"/>
      <c r="D8588" s="171"/>
      <c r="E8588" s="171"/>
    </row>
    <row r="8589" spans="1:5" x14ac:dyDescent="0.25">
      <c r="A8589" s="172"/>
      <c r="B8589" s="172"/>
      <c r="C8589" s="172"/>
      <c r="D8589" s="171"/>
      <c r="E8589" s="171"/>
    </row>
    <row r="8590" spans="1:5" x14ac:dyDescent="0.25">
      <c r="A8590" s="172"/>
      <c r="B8590" s="172"/>
      <c r="C8590" s="172"/>
      <c r="D8590" s="171"/>
      <c r="E8590" s="171"/>
    </row>
    <row r="8591" spans="1:5" x14ac:dyDescent="0.25">
      <c r="A8591" s="172"/>
      <c r="B8591" s="172"/>
      <c r="C8591" s="172"/>
      <c r="D8591" s="171"/>
      <c r="E8591" s="171"/>
    </row>
    <row r="8592" spans="1:5" x14ac:dyDescent="0.25">
      <c r="A8592" s="172"/>
      <c r="B8592" s="172"/>
      <c r="C8592" s="172"/>
      <c r="D8592" s="171"/>
      <c r="E8592" s="171"/>
    </row>
    <row r="8593" spans="1:5" x14ac:dyDescent="0.25">
      <c r="A8593" s="172"/>
      <c r="B8593" s="172"/>
      <c r="C8593" s="172"/>
      <c r="D8593" s="171"/>
      <c r="E8593" s="171"/>
    </row>
    <row r="8594" spans="1:5" x14ac:dyDescent="0.25">
      <c r="A8594" s="172"/>
      <c r="B8594" s="172"/>
      <c r="C8594" s="172"/>
      <c r="D8594" s="171"/>
      <c r="E8594" s="171"/>
    </row>
    <row r="8595" spans="1:5" x14ac:dyDescent="0.25">
      <c r="A8595" s="172"/>
      <c r="B8595" s="172"/>
      <c r="C8595" s="172"/>
      <c r="D8595" s="171"/>
      <c r="E8595" s="171"/>
    </row>
    <row r="8596" spans="1:5" x14ac:dyDescent="0.25">
      <c r="A8596" s="172"/>
      <c r="B8596" s="172"/>
      <c r="C8596" s="172"/>
      <c r="D8596" s="171"/>
      <c r="E8596" s="171"/>
    </row>
    <row r="8597" spans="1:5" x14ac:dyDescent="0.25">
      <c r="A8597" s="172"/>
      <c r="B8597" s="172"/>
      <c r="C8597" s="172"/>
      <c r="D8597" s="171"/>
      <c r="E8597" s="171"/>
    </row>
    <row r="8598" spans="1:5" x14ac:dyDescent="0.25">
      <c r="A8598" s="172"/>
      <c r="B8598" s="172"/>
      <c r="C8598" s="172"/>
      <c r="D8598" s="171"/>
      <c r="E8598" s="171"/>
    </row>
    <row r="8599" spans="1:5" x14ac:dyDescent="0.25">
      <c r="A8599" s="172"/>
      <c r="B8599" s="172"/>
      <c r="C8599" s="172"/>
      <c r="D8599" s="171"/>
      <c r="E8599" s="171"/>
    </row>
    <row r="8600" spans="1:5" x14ac:dyDescent="0.25">
      <c r="A8600" s="172"/>
      <c r="B8600" s="172"/>
      <c r="C8600" s="172"/>
      <c r="D8600" s="171"/>
      <c r="E8600" s="171"/>
    </row>
    <row r="8601" spans="1:5" x14ac:dyDescent="0.25">
      <c r="A8601" s="172"/>
      <c r="B8601" s="172"/>
      <c r="C8601" s="172"/>
      <c r="D8601" s="171"/>
      <c r="E8601" s="171"/>
    </row>
    <row r="8602" spans="1:5" x14ac:dyDescent="0.25">
      <c r="A8602" s="172"/>
      <c r="B8602" s="172"/>
      <c r="C8602" s="172"/>
      <c r="D8602" s="171"/>
      <c r="E8602" s="171"/>
    </row>
    <row r="8603" spans="1:5" x14ac:dyDescent="0.25">
      <c r="A8603" s="172"/>
      <c r="B8603" s="172"/>
      <c r="C8603" s="172"/>
      <c r="D8603" s="171"/>
      <c r="E8603" s="171"/>
    </row>
    <row r="8604" spans="1:5" x14ac:dyDescent="0.25">
      <c r="A8604" s="172"/>
      <c r="B8604" s="172"/>
      <c r="C8604" s="172"/>
      <c r="D8604" s="171"/>
      <c r="E8604" s="171"/>
    </row>
    <row r="8605" spans="1:5" x14ac:dyDescent="0.25">
      <c r="A8605" s="172"/>
      <c r="B8605" s="172"/>
      <c r="C8605" s="172"/>
      <c r="D8605" s="171"/>
      <c r="E8605" s="171"/>
    </row>
    <row r="8606" spans="1:5" x14ac:dyDescent="0.25">
      <c r="A8606" s="172"/>
      <c r="B8606" s="172"/>
      <c r="C8606" s="172"/>
      <c r="D8606" s="171"/>
      <c r="E8606" s="171"/>
    </row>
    <row r="8607" spans="1:5" x14ac:dyDescent="0.25">
      <c r="A8607" s="172"/>
      <c r="B8607" s="172"/>
      <c r="C8607" s="172"/>
      <c r="D8607" s="171"/>
      <c r="E8607" s="171"/>
    </row>
    <row r="8608" spans="1:5" x14ac:dyDescent="0.25">
      <c r="A8608" s="172"/>
      <c r="B8608" s="172"/>
      <c r="C8608" s="172"/>
      <c r="D8608" s="171"/>
      <c r="E8608" s="171"/>
    </row>
    <row r="8609" spans="1:5" x14ac:dyDescent="0.25">
      <c r="A8609" s="172"/>
      <c r="B8609" s="172"/>
      <c r="C8609" s="172"/>
      <c r="D8609" s="171"/>
      <c r="E8609" s="171"/>
    </row>
    <row r="8610" spans="1:5" x14ac:dyDescent="0.25">
      <c r="A8610" s="172"/>
      <c r="B8610" s="172"/>
      <c r="C8610" s="172"/>
      <c r="D8610" s="171"/>
      <c r="E8610" s="171"/>
    </row>
    <row r="8611" spans="1:5" x14ac:dyDescent="0.25">
      <c r="A8611" s="172"/>
      <c r="B8611" s="172"/>
      <c r="C8611" s="172"/>
      <c r="D8611" s="171"/>
      <c r="E8611" s="171"/>
    </row>
    <row r="8612" spans="1:5" x14ac:dyDescent="0.25">
      <c r="A8612" s="172"/>
      <c r="B8612" s="172"/>
      <c r="C8612" s="172"/>
      <c r="D8612" s="171"/>
      <c r="E8612" s="171"/>
    </row>
    <row r="8613" spans="1:5" x14ac:dyDescent="0.25">
      <c r="A8613" s="172"/>
      <c r="B8613" s="172"/>
      <c r="C8613" s="172"/>
      <c r="D8613" s="171"/>
      <c r="E8613" s="171"/>
    </row>
    <row r="8614" spans="1:5" x14ac:dyDescent="0.25">
      <c r="A8614" s="172"/>
      <c r="B8614" s="172"/>
      <c r="C8614" s="172"/>
      <c r="D8614" s="171"/>
      <c r="E8614" s="171"/>
    </row>
    <row r="8615" spans="1:5" x14ac:dyDescent="0.25">
      <c r="A8615" s="172"/>
      <c r="B8615" s="172"/>
      <c r="C8615" s="172"/>
      <c r="D8615" s="171"/>
      <c r="E8615" s="171"/>
    </row>
    <row r="8616" spans="1:5" x14ac:dyDescent="0.25">
      <c r="A8616" s="172"/>
      <c r="B8616" s="172"/>
      <c r="C8616" s="172"/>
      <c r="D8616" s="171"/>
      <c r="E8616" s="171"/>
    </row>
    <row r="8617" spans="1:5" x14ac:dyDescent="0.25">
      <c r="A8617" s="172"/>
      <c r="B8617" s="172"/>
      <c r="C8617" s="172"/>
      <c r="D8617" s="171"/>
      <c r="E8617" s="171"/>
    </row>
    <row r="8618" spans="1:5" x14ac:dyDescent="0.25">
      <c r="A8618" s="172"/>
      <c r="B8618" s="172"/>
      <c r="C8618" s="172"/>
      <c r="D8618" s="171"/>
      <c r="E8618" s="171"/>
    </row>
    <row r="8619" spans="1:5" x14ac:dyDescent="0.25">
      <c r="A8619" s="172"/>
      <c r="B8619" s="172"/>
      <c r="C8619" s="172"/>
      <c r="D8619" s="171"/>
      <c r="E8619" s="171"/>
    </row>
    <row r="8620" spans="1:5" x14ac:dyDescent="0.25">
      <c r="A8620" s="172"/>
      <c r="B8620" s="172"/>
      <c r="C8620" s="172"/>
      <c r="D8620" s="171"/>
      <c r="E8620" s="171"/>
    </row>
    <row r="8621" spans="1:5" x14ac:dyDescent="0.25">
      <c r="A8621" s="172"/>
      <c r="B8621" s="172"/>
      <c r="C8621" s="172"/>
      <c r="D8621" s="171"/>
      <c r="E8621" s="171"/>
    </row>
    <row r="8622" spans="1:5" x14ac:dyDescent="0.25">
      <c r="A8622" s="172"/>
      <c r="B8622" s="172"/>
      <c r="C8622" s="172"/>
      <c r="D8622" s="171"/>
      <c r="E8622" s="171"/>
    </row>
    <row r="8623" spans="1:5" x14ac:dyDescent="0.25">
      <c r="A8623" s="172"/>
      <c r="B8623" s="172"/>
      <c r="C8623" s="172"/>
      <c r="D8623" s="171"/>
      <c r="E8623" s="171"/>
    </row>
    <row r="8624" spans="1:5" x14ac:dyDescent="0.25">
      <c r="A8624" s="172"/>
      <c r="B8624" s="172"/>
      <c r="C8624" s="172"/>
      <c r="D8624" s="171"/>
      <c r="E8624" s="171"/>
    </row>
    <row r="8625" spans="1:5" x14ac:dyDescent="0.25">
      <c r="A8625" s="172"/>
      <c r="B8625" s="172"/>
      <c r="C8625" s="172"/>
      <c r="D8625" s="171"/>
      <c r="E8625" s="171"/>
    </row>
    <row r="8626" spans="1:5" x14ac:dyDescent="0.25">
      <c r="A8626" s="172"/>
      <c r="B8626" s="172"/>
      <c r="C8626" s="172"/>
      <c r="D8626" s="171"/>
      <c r="E8626" s="171"/>
    </row>
    <row r="8627" spans="1:5" x14ac:dyDescent="0.25">
      <c r="A8627" s="172"/>
      <c r="B8627" s="172"/>
      <c r="C8627" s="172"/>
      <c r="D8627" s="171"/>
      <c r="E8627" s="171"/>
    </row>
    <row r="8628" spans="1:5" x14ac:dyDescent="0.25">
      <c r="A8628" s="172"/>
      <c r="B8628" s="172"/>
      <c r="C8628" s="172"/>
      <c r="D8628" s="171"/>
      <c r="E8628" s="171"/>
    </row>
    <row r="8629" spans="1:5" x14ac:dyDescent="0.25">
      <c r="A8629" s="172"/>
      <c r="B8629" s="172"/>
      <c r="C8629" s="172"/>
      <c r="D8629" s="171"/>
      <c r="E8629" s="171"/>
    </row>
    <row r="8630" spans="1:5" x14ac:dyDescent="0.25">
      <c r="A8630" s="172"/>
      <c r="B8630" s="172"/>
      <c r="C8630" s="172"/>
      <c r="D8630" s="171"/>
      <c r="E8630" s="171"/>
    </row>
    <row r="8631" spans="1:5" x14ac:dyDescent="0.25">
      <c r="A8631" s="172"/>
      <c r="B8631" s="172"/>
      <c r="C8631" s="172"/>
      <c r="D8631" s="171"/>
      <c r="E8631" s="171"/>
    </row>
    <row r="8632" spans="1:5" x14ac:dyDescent="0.25">
      <c r="A8632" s="172"/>
      <c r="B8632" s="172"/>
      <c r="C8632" s="172"/>
      <c r="D8632" s="171"/>
      <c r="E8632" s="171"/>
    </row>
    <row r="8633" spans="1:5" x14ac:dyDescent="0.25">
      <c r="A8633" s="172"/>
      <c r="B8633" s="172"/>
      <c r="C8633" s="172"/>
      <c r="D8633" s="171"/>
      <c r="E8633" s="171"/>
    </row>
    <row r="8634" spans="1:5" x14ac:dyDescent="0.25">
      <c r="A8634" s="172"/>
      <c r="B8634" s="172"/>
      <c r="C8634" s="172"/>
      <c r="D8634" s="171"/>
      <c r="E8634" s="171"/>
    </row>
    <row r="8635" spans="1:5" x14ac:dyDescent="0.25">
      <c r="A8635" s="172"/>
      <c r="B8635" s="172"/>
      <c r="C8635" s="172"/>
      <c r="D8635" s="171"/>
      <c r="E8635" s="171"/>
    </row>
    <row r="8636" spans="1:5" x14ac:dyDescent="0.25">
      <c r="A8636" s="172"/>
      <c r="B8636" s="172"/>
      <c r="C8636" s="172"/>
      <c r="D8636" s="171"/>
      <c r="E8636" s="171"/>
    </row>
    <row r="8637" spans="1:5" x14ac:dyDescent="0.25">
      <c r="A8637" s="172"/>
      <c r="B8637" s="172"/>
      <c r="C8637" s="172"/>
      <c r="D8637" s="171"/>
      <c r="E8637" s="171"/>
    </row>
    <row r="8638" spans="1:5" x14ac:dyDescent="0.25">
      <c r="A8638" s="172"/>
      <c r="B8638" s="172"/>
      <c r="C8638" s="172"/>
      <c r="D8638" s="171"/>
      <c r="E8638" s="171"/>
    </row>
    <row r="8639" spans="1:5" x14ac:dyDescent="0.25">
      <c r="A8639" s="172"/>
      <c r="B8639" s="172"/>
      <c r="C8639" s="172"/>
      <c r="D8639" s="171"/>
      <c r="E8639" s="171"/>
    </row>
    <row r="8640" spans="1:5" x14ac:dyDescent="0.25">
      <c r="A8640" s="172"/>
      <c r="B8640" s="172"/>
      <c r="C8640" s="172"/>
      <c r="D8640" s="171"/>
      <c r="E8640" s="171"/>
    </row>
    <row r="8641" spans="1:5" x14ac:dyDescent="0.25">
      <c r="A8641" s="172"/>
      <c r="B8641" s="172"/>
      <c r="C8641" s="172"/>
      <c r="D8641" s="171"/>
      <c r="E8641" s="171"/>
    </row>
    <row r="8642" spans="1:5" x14ac:dyDescent="0.25">
      <c r="A8642" s="172"/>
      <c r="B8642" s="172"/>
      <c r="C8642" s="172"/>
      <c r="D8642" s="171"/>
      <c r="E8642" s="171"/>
    </row>
    <row r="8643" spans="1:5" x14ac:dyDescent="0.25">
      <c r="A8643" s="172"/>
      <c r="B8643" s="172"/>
      <c r="C8643" s="172"/>
      <c r="D8643" s="171"/>
      <c r="E8643" s="171"/>
    </row>
    <row r="8644" spans="1:5" x14ac:dyDescent="0.25">
      <c r="A8644" s="172"/>
      <c r="B8644" s="172"/>
      <c r="C8644" s="172"/>
      <c r="D8644" s="171"/>
      <c r="E8644" s="171"/>
    </row>
    <row r="8645" spans="1:5" x14ac:dyDescent="0.25">
      <c r="A8645" s="172"/>
      <c r="B8645" s="172"/>
      <c r="C8645" s="172"/>
      <c r="D8645" s="171"/>
      <c r="E8645" s="171"/>
    </row>
    <row r="8646" spans="1:5" x14ac:dyDescent="0.25">
      <c r="A8646" s="172"/>
      <c r="B8646" s="172"/>
      <c r="C8646" s="172"/>
      <c r="D8646" s="171"/>
      <c r="E8646" s="171"/>
    </row>
    <row r="8647" spans="1:5" x14ac:dyDescent="0.25">
      <c r="A8647" s="172"/>
      <c r="B8647" s="172"/>
      <c r="C8647" s="172"/>
      <c r="D8647" s="171"/>
      <c r="E8647" s="171"/>
    </row>
    <row r="8648" spans="1:5" x14ac:dyDescent="0.25">
      <c r="A8648" s="172"/>
      <c r="B8648" s="172"/>
      <c r="C8648" s="172"/>
      <c r="D8648" s="171"/>
      <c r="E8648" s="171"/>
    </row>
    <row r="8649" spans="1:5" x14ac:dyDescent="0.25">
      <c r="A8649" s="172"/>
      <c r="B8649" s="172"/>
      <c r="C8649" s="172"/>
      <c r="D8649" s="171"/>
      <c r="E8649" s="171"/>
    </row>
    <row r="8650" spans="1:5" x14ac:dyDescent="0.25">
      <c r="A8650" s="172"/>
      <c r="B8650" s="172"/>
      <c r="C8650" s="172"/>
      <c r="D8650" s="171"/>
      <c r="E8650" s="171"/>
    </row>
    <row r="8651" spans="1:5" x14ac:dyDescent="0.25">
      <c r="A8651" s="172"/>
      <c r="B8651" s="172"/>
      <c r="C8651" s="172"/>
      <c r="D8651" s="171"/>
      <c r="E8651" s="171"/>
    </row>
    <row r="8652" spans="1:5" x14ac:dyDescent="0.25">
      <c r="A8652" s="172"/>
      <c r="B8652" s="172"/>
      <c r="C8652" s="172"/>
      <c r="D8652" s="171"/>
      <c r="E8652" s="171"/>
    </row>
    <row r="8653" spans="1:5" x14ac:dyDescent="0.25">
      <c r="A8653" s="172"/>
      <c r="B8653" s="172"/>
      <c r="C8653" s="172"/>
      <c r="D8653" s="171"/>
      <c r="E8653" s="171"/>
    </row>
    <row r="8654" spans="1:5" x14ac:dyDescent="0.25">
      <c r="A8654" s="172"/>
      <c r="B8654" s="172"/>
      <c r="C8654" s="172"/>
      <c r="D8654" s="171"/>
      <c r="E8654" s="171"/>
    </row>
    <row r="8655" spans="1:5" x14ac:dyDescent="0.25">
      <c r="A8655" s="172"/>
      <c r="B8655" s="172"/>
      <c r="C8655" s="172"/>
      <c r="D8655" s="171"/>
      <c r="E8655" s="171"/>
    </row>
    <row r="8656" spans="1:5" x14ac:dyDescent="0.25">
      <c r="A8656" s="172"/>
      <c r="B8656" s="172"/>
      <c r="C8656" s="172"/>
      <c r="D8656" s="171"/>
      <c r="E8656" s="171"/>
    </row>
    <row r="8657" spans="1:5" x14ac:dyDescent="0.25">
      <c r="A8657" s="172"/>
      <c r="B8657" s="172"/>
      <c r="C8657" s="172"/>
      <c r="D8657" s="171"/>
      <c r="E8657" s="171"/>
    </row>
    <row r="8658" spans="1:5" x14ac:dyDescent="0.25">
      <c r="A8658" s="172"/>
      <c r="B8658" s="172"/>
      <c r="C8658" s="172"/>
      <c r="D8658" s="171"/>
      <c r="E8658" s="171"/>
    </row>
    <row r="8659" spans="1:5" x14ac:dyDescent="0.25">
      <c r="A8659" s="172"/>
      <c r="B8659" s="172"/>
      <c r="C8659" s="172"/>
      <c r="D8659" s="171"/>
      <c r="E8659" s="171"/>
    </row>
    <row r="8660" spans="1:5" x14ac:dyDescent="0.25">
      <c r="A8660" s="172"/>
      <c r="B8660" s="172"/>
      <c r="C8660" s="172"/>
      <c r="D8660" s="171"/>
      <c r="E8660" s="171"/>
    </row>
    <row r="8661" spans="1:5" x14ac:dyDescent="0.25">
      <c r="A8661" s="172"/>
      <c r="B8661" s="172"/>
      <c r="C8661" s="172"/>
      <c r="D8661" s="171"/>
      <c r="E8661" s="171"/>
    </row>
    <row r="8662" spans="1:5" x14ac:dyDescent="0.25">
      <c r="A8662" s="172"/>
      <c r="B8662" s="172"/>
      <c r="C8662" s="172"/>
      <c r="D8662" s="171"/>
      <c r="E8662" s="171"/>
    </row>
    <row r="8663" spans="1:5" x14ac:dyDescent="0.25">
      <c r="A8663" s="172"/>
      <c r="B8663" s="172"/>
      <c r="C8663" s="172"/>
      <c r="D8663" s="171"/>
      <c r="E8663" s="171"/>
    </row>
    <row r="8664" spans="1:5" x14ac:dyDescent="0.25">
      <c r="A8664" s="172"/>
      <c r="B8664" s="172"/>
      <c r="C8664" s="172"/>
      <c r="D8664" s="171"/>
      <c r="E8664" s="171"/>
    </row>
    <row r="8665" spans="1:5" x14ac:dyDescent="0.25">
      <c r="A8665" s="172"/>
      <c r="B8665" s="172"/>
      <c r="C8665" s="172"/>
      <c r="D8665" s="171"/>
      <c r="E8665" s="171"/>
    </row>
    <row r="8666" spans="1:5" x14ac:dyDescent="0.25">
      <c r="A8666" s="172"/>
      <c r="B8666" s="172"/>
      <c r="C8666" s="172"/>
      <c r="D8666" s="171"/>
      <c r="E8666" s="171"/>
    </row>
    <row r="8667" spans="1:5" x14ac:dyDescent="0.25">
      <c r="A8667" s="172"/>
      <c r="B8667" s="172"/>
      <c r="C8667" s="172"/>
      <c r="D8667" s="171"/>
      <c r="E8667" s="171"/>
    </row>
    <row r="8668" spans="1:5" x14ac:dyDescent="0.25">
      <c r="A8668" s="172"/>
      <c r="B8668" s="172"/>
      <c r="C8668" s="172"/>
      <c r="D8668" s="171"/>
      <c r="E8668" s="171"/>
    </row>
    <row r="8669" spans="1:5" x14ac:dyDescent="0.25">
      <c r="A8669" s="172"/>
      <c r="B8669" s="172"/>
      <c r="C8669" s="172"/>
      <c r="D8669" s="171"/>
      <c r="E8669" s="171"/>
    </row>
    <row r="8670" spans="1:5" x14ac:dyDescent="0.25">
      <c r="A8670" s="172"/>
      <c r="B8670" s="172"/>
      <c r="C8670" s="172"/>
      <c r="D8670" s="171"/>
      <c r="E8670" s="171"/>
    </row>
    <row r="8671" spans="1:5" x14ac:dyDescent="0.25">
      <c r="A8671" s="172"/>
      <c r="B8671" s="172"/>
      <c r="C8671" s="172"/>
      <c r="D8671" s="171"/>
      <c r="E8671" s="171"/>
    </row>
    <row r="8672" spans="1:5" x14ac:dyDescent="0.25">
      <c r="A8672" s="172"/>
      <c r="B8672" s="172"/>
      <c r="C8672" s="172"/>
      <c r="D8672" s="171"/>
      <c r="E8672" s="171"/>
    </row>
    <row r="8673" spans="1:5" x14ac:dyDescent="0.25">
      <c r="A8673" s="172"/>
      <c r="B8673" s="172"/>
      <c r="C8673" s="172"/>
      <c r="D8673" s="171"/>
      <c r="E8673" s="171"/>
    </row>
    <row r="8674" spans="1:5" x14ac:dyDescent="0.25">
      <c r="A8674" s="172"/>
      <c r="B8674" s="172"/>
      <c r="C8674" s="172"/>
      <c r="D8674" s="171"/>
      <c r="E8674" s="171"/>
    </row>
    <row r="8675" spans="1:5" x14ac:dyDescent="0.25">
      <c r="A8675" s="172"/>
      <c r="B8675" s="172"/>
      <c r="C8675" s="172"/>
      <c r="D8675" s="171"/>
      <c r="E8675" s="171"/>
    </row>
    <row r="8676" spans="1:5" x14ac:dyDescent="0.25">
      <c r="A8676" s="172"/>
      <c r="B8676" s="172"/>
      <c r="C8676" s="172"/>
      <c r="D8676" s="171"/>
      <c r="E8676" s="171"/>
    </row>
    <row r="8677" spans="1:5" x14ac:dyDescent="0.25">
      <c r="A8677" s="172"/>
      <c r="B8677" s="172"/>
      <c r="C8677" s="172"/>
      <c r="D8677" s="171"/>
      <c r="E8677" s="171"/>
    </row>
    <row r="8678" spans="1:5" x14ac:dyDescent="0.25">
      <c r="A8678" s="172"/>
      <c r="B8678" s="172"/>
      <c r="C8678" s="172"/>
      <c r="D8678" s="171"/>
      <c r="E8678" s="171"/>
    </row>
    <row r="8679" spans="1:5" x14ac:dyDescent="0.25">
      <c r="A8679" s="172"/>
      <c r="B8679" s="172"/>
      <c r="C8679" s="172"/>
      <c r="D8679" s="171"/>
      <c r="E8679" s="171"/>
    </row>
    <row r="8680" spans="1:5" x14ac:dyDescent="0.25">
      <c r="A8680" s="172"/>
      <c r="B8680" s="172"/>
      <c r="C8680" s="172"/>
      <c r="D8680" s="171"/>
      <c r="E8680" s="171"/>
    </row>
    <row r="8681" spans="1:5" x14ac:dyDescent="0.25">
      <c r="A8681" s="172"/>
      <c r="B8681" s="172"/>
      <c r="C8681" s="172"/>
      <c r="D8681" s="171"/>
      <c r="E8681" s="171"/>
    </row>
    <row r="8682" spans="1:5" x14ac:dyDescent="0.25">
      <c r="A8682" s="172"/>
      <c r="B8682" s="172"/>
      <c r="C8682" s="172"/>
      <c r="D8682" s="171"/>
      <c r="E8682" s="171"/>
    </row>
    <row r="8683" spans="1:5" x14ac:dyDescent="0.25">
      <c r="A8683" s="172"/>
      <c r="B8683" s="172"/>
      <c r="C8683" s="172"/>
      <c r="D8683" s="171"/>
      <c r="E8683" s="171"/>
    </row>
    <row r="8684" spans="1:5" x14ac:dyDescent="0.25">
      <c r="A8684" s="172"/>
      <c r="B8684" s="172"/>
      <c r="C8684" s="172"/>
      <c r="D8684" s="171"/>
      <c r="E8684" s="171"/>
    </row>
    <row r="8685" spans="1:5" x14ac:dyDescent="0.25">
      <c r="A8685" s="172"/>
      <c r="B8685" s="172"/>
      <c r="C8685" s="172"/>
      <c r="D8685" s="171"/>
      <c r="E8685" s="171"/>
    </row>
    <row r="8686" spans="1:5" x14ac:dyDescent="0.25">
      <c r="A8686" s="172"/>
      <c r="B8686" s="172"/>
      <c r="C8686" s="172"/>
      <c r="D8686" s="171"/>
      <c r="E8686" s="171"/>
    </row>
    <row r="8687" spans="1:5" x14ac:dyDescent="0.25">
      <c r="A8687" s="172"/>
      <c r="B8687" s="172"/>
      <c r="C8687" s="172"/>
      <c r="D8687" s="171"/>
      <c r="E8687" s="171"/>
    </row>
    <row r="8688" spans="1:5" x14ac:dyDescent="0.25">
      <c r="A8688" s="172"/>
      <c r="B8688" s="172"/>
      <c r="C8688" s="172"/>
      <c r="D8688" s="171"/>
      <c r="E8688" s="171"/>
    </row>
    <row r="8689" spans="1:5" x14ac:dyDescent="0.25">
      <c r="A8689" s="172"/>
      <c r="B8689" s="172"/>
      <c r="C8689" s="172"/>
      <c r="D8689" s="171"/>
      <c r="E8689" s="171"/>
    </row>
    <row r="8690" spans="1:5" x14ac:dyDescent="0.25">
      <c r="A8690" s="172"/>
      <c r="B8690" s="172"/>
      <c r="C8690" s="172"/>
      <c r="D8690" s="171"/>
      <c r="E8690" s="171"/>
    </row>
    <row r="8691" spans="1:5" x14ac:dyDescent="0.25">
      <c r="A8691" s="172"/>
      <c r="B8691" s="172"/>
      <c r="C8691" s="172"/>
      <c r="D8691" s="171"/>
      <c r="E8691" s="171"/>
    </row>
    <row r="8692" spans="1:5" x14ac:dyDescent="0.25">
      <c r="A8692" s="172"/>
      <c r="B8692" s="172"/>
      <c r="C8692" s="172"/>
      <c r="D8692" s="171"/>
      <c r="E8692" s="171"/>
    </row>
    <row r="8693" spans="1:5" x14ac:dyDescent="0.25">
      <c r="A8693" s="172"/>
      <c r="B8693" s="172"/>
      <c r="C8693" s="172"/>
      <c r="D8693" s="171"/>
      <c r="E8693" s="171"/>
    </row>
    <row r="8694" spans="1:5" x14ac:dyDescent="0.25">
      <c r="A8694" s="172"/>
      <c r="B8694" s="172"/>
      <c r="C8694" s="172"/>
      <c r="D8694" s="171"/>
      <c r="E8694" s="171"/>
    </row>
    <row r="8695" spans="1:5" x14ac:dyDescent="0.25">
      <c r="A8695" s="172"/>
      <c r="B8695" s="172"/>
      <c r="C8695" s="172"/>
      <c r="D8695" s="171"/>
      <c r="E8695" s="171"/>
    </row>
    <row r="8696" spans="1:5" x14ac:dyDescent="0.25">
      <c r="A8696" s="172"/>
      <c r="B8696" s="172"/>
      <c r="C8696" s="172"/>
      <c r="D8696" s="171"/>
      <c r="E8696" s="171"/>
    </row>
    <row r="8697" spans="1:5" x14ac:dyDescent="0.25">
      <c r="A8697" s="172"/>
      <c r="B8697" s="172"/>
      <c r="C8697" s="172"/>
      <c r="D8697" s="171"/>
      <c r="E8697" s="171"/>
    </row>
    <row r="8698" spans="1:5" x14ac:dyDescent="0.25">
      <c r="A8698" s="172"/>
      <c r="B8698" s="172"/>
      <c r="C8698" s="172"/>
      <c r="D8698" s="171"/>
      <c r="E8698" s="171"/>
    </row>
    <row r="8699" spans="1:5" x14ac:dyDescent="0.25">
      <c r="A8699" s="172"/>
      <c r="B8699" s="172"/>
      <c r="C8699" s="172"/>
      <c r="D8699" s="171"/>
      <c r="E8699" s="171"/>
    </row>
    <row r="8700" spans="1:5" x14ac:dyDescent="0.25">
      <c r="A8700" s="172"/>
      <c r="B8700" s="172"/>
      <c r="C8700" s="172"/>
      <c r="D8700" s="171"/>
      <c r="E8700" s="171"/>
    </row>
    <row r="8701" spans="1:5" x14ac:dyDescent="0.25">
      <c r="A8701" s="172"/>
      <c r="B8701" s="172"/>
      <c r="C8701" s="172"/>
      <c r="D8701" s="171"/>
      <c r="E8701" s="171"/>
    </row>
    <row r="8702" spans="1:5" x14ac:dyDescent="0.25">
      <c r="A8702" s="172"/>
      <c r="B8702" s="172"/>
      <c r="C8702" s="172"/>
      <c r="D8702" s="171"/>
      <c r="E8702" s="171"/>
    </row>
    <row r="8703" spans="1:5" x14ac:dyDescent="0.25">
      <c r="A8703" s="172"/>
      <c r="B8703" s="172"/>
      <c r="C8703" s="172"/>
      <c r="D8703" s="171"/>
      <c r="E8703" s="171"/>
    </row>
    <row r="8704" spans="1:5" x14ac:dyDescent="0.25">
      <c r="A8704" s="172"/>
      <c r="B8704" s="172"/>
      <c r="C8704" s="172"/>
      <c r="D8704" s="171"/>
      <c r="E8704" s="171"/>
    </row>
    <row r="8705" spans="1:5" x14ac:dyDescent="0.25">
      <c r="A8705" s="172"/>
      <c r="B8705" s="172"/>
      <c r="C8705" s="172"/>
      <c r="D8705" s="171"/>
      <c r="E8705" s="171"/>
    </row>
    <row r="8706" spans="1:5" x14ac:dyDescent="0.25">
      <c r="A8706" s="172"/>
      <c r="B8706" s="172"/>
      <c r="C8706" s="172"/>
      <c r="D8706" s="171"/>
      <c r="E8706" s="171"/>
    </row>
    <row r="8707" spans="1:5" x14ac:dyDescent="0.25">
      <c r="A8707" s="172"/>
      <c r="B8707" s="172"/>
      <c r="C8707" s="172"/>
      <c r="D8707" s="171"/>
      <c r="E8707" s="171"/>
    </row>
    <row r="8708" spans="1:5" x14ac:dyDescent="0.25">
      <c r="A8708" s="172"/>
      <c r="B8708" s="172"/>
      <c r="C8708" s="172"/>
      <c r="D8708" s="171"/>
      <c r="E8708" s="171"/>
    </row>
    <row r="8709" spans="1:5" x14ac:dyDescent="0.25">
      <c r="A8709" s="172"/>
      <c r="B8709" s="172"/>
      <c r="C8709" s="172"/>
      <c r="D8709" s="171"/>
      <c r="E8709" s="171"/>
    </row>
    <row r="8710" spans="1:5" x14ac:dyDescent="0.25">
      <c r="A8710" s="172"/>
      <c r="B8710" s="172"/>
      <c r="C8710" s="172"/>
      <c r="D8710" s="171"/>
      <c r="E8710" s="171"/>
    </row>
    <row r="8711" spans="1:5" x14ac:dyDescent="0.25">
      <c r="A8711" s="172"/>
      <c r="B8711" s="172"/>
      <c r="C8711" s="172"/>
      <c r="D8711" s="171"/>
      <c r="E8711" s="171"/>
    </row>
    <row r="8712" spans="1:5" x14ac:dyDescent="0.25">
      <c r="A8712" s="172"/>
      <c r="B8712" s="172"/>
      <c r="C8712" s="172"/>
      <c r="D8712" s="171"/>
      <c r="E8712" s="171"/>
    </row>
    <row r="8713" spans="1:5" x14ac:dyDescent="0.25">
      <c r="A8713" s="172"/>
      <c r="B8713" s="172"/>
      <c r="C8713" s="172"/>
      <c r="D8713" s="171"/>
      <c r="E8713" s="171"/>
    </row>
    <row r="8714" spans="1:5" x14ac:dyDescent="0.25">
      <c r="A8714" s="172"/>
      <c r="B8714" s="172"/>
      <c r="C8714" s="172"/>
      <c r="D8714" s="171"/>
      <c r="E8714" s="171"/>
    </row>
    <row r="8715" spans="1:5" x14ac:dyDescent="0.25">
      <c r="A8715" s="172"/>
      <c r="B8715" s="172"/>
      <c r="C8715" s="172"/>
      <c r="D8715" s="171"/>
      <c r="E8715" s="171"/>
    </row>
    <row r="8716" spans="1:5" x14ac:dyDescent="0.25">
      <c r="A8716" s="172"/>
      <c r="B8716" s="172"/>
      <c r="C8716" s="172"/>
      <c r="D8716" s="171"/>
      <c r="E8716" s="171"/>
    </row>
    <row r="8717" spans="1:5" x14ac:dyDescent="0.25">
      <c r="A8717" s="172"/>
      <c r="B8717" s="172"/>
      <c r="C8717" s="172"/>
      <c r="D8717" s="171"/>
      <c r="E8717" s="171"/>
    </row>
    <row r="8718" spans="1:5" x14ac:dyDescent="0.25">
      <c r="A8718" s="172"/>
      <c r="B8718" s="172"/>
      <c r="C8718" s="172"/>
      <c r="D8718" s="171"/>
      <c r="E8718" s="171"/>
    </row>
    <row r="8719" spans="1:5" x14ac:dyDescent="0.25">
      <c r="A8719" s="172"/>
      <c r="B8719" s="172"/>
      <c r="C8719" s="172"/>
      <c r="D8719" s="171"/>
      <c r="E8719" s="171"/>
    </row>
    <row r="8720" spans="1:5" x14ac:dyDescent="0.25">
      <c r="A8720" s="172"/>
      <c r="B8720" s="172"/>
      <c r="C8720" s="172"/>
      <c r="D8720" s="171"/>
      <c r="E8720" s="171"/>
    </row>
    <row r="8721" spans="1:5" x14ac:dyDescent="0.25">
      <c r="A8721" s="172"/>
      <c r="B8721" s="172"/>
      <c r="C8721" s="172"/>
      <c r="D8721" s="171"/>
      <c r="E8721" s="171"/>
    </row>
    <row r="8722" spans="1:5" x14ac:dyDescent="0.25">
      <c r="A8722" s="172"/>
      <c r="B8722" s="172"/>
      <c r="C8722" s="172"/>
      <c r="D8722" s="171"/>
      <c r="E8722" s="171"/>
    </row>
    <row r="8723" spans="1:5" x14ac:dyDescent="0.25">
      <c r="A8723" s="172"/>
      <c r="B8723" s="172"/>
      <c r="C8723" s="172"/>
      <c r="D8723" s="171"/>
      <c r="E8723" s="171"/>
    </row>
    <row r="8724" spans="1:5" x14ac:dyDescent="0.25">
      <c r="A8724" s="172"/>
      <c r="B8724" s="172"/>
      <c r="C8724" s="172"/>
      <c r="D8724" s="171"/>
      <c r="E8724" s="171"/>
    </row>
    <row r="8725" spans="1:5" x14ac:dyDescent="0.25">
      <c r="A8725" s="172"/>
      <c r="B8725" s="172"/>
      <c r="C8725" s="172"/>
      <c r="D8725" s="171"/>
      <c r="E8725" s="171"/>
    </row>
    <row r="8726" spans="1:5" x14ac:dyDescent="0.25">
      <c r="A8726" s="172"/>
      <c r="B8726" s="172"/>
      <c r="C8726" s="172"/>
      <c r="D8726" s="171"/>
      <c r="E8726" s="171"/>
    </row>
    <row r="8727" spans="1:5" x14ac:dyDescent="0.25">
      <c r="A8727" s="172"/>
      <c r="B8727" s="172"/>
      <c r="C8727" s="172"/>
      <c r="D8727" s="171"/>
      <c r="E8727" s="171"/>
    </row>
    <row r="8728" spans="1:5" x14ac:dyDescent="0.25">
      <c r="A8728" s="172"/>
      <c r="B8728" s="172"/>
      <c r="C8728" s="172"/>
      <c r="D8728" s="171"/>
      <c r="E8728" s="171"/>
    </row>
    <row r="8729" spans="1:5" x14ac:dyDescent="0.25">
      <c r="A8729" s="172"/>
      <c r="B8729" s="172"/>
      <c r="C8729" s="172"/>
      <c r="D8729" s="171"/>
      <c r="E8729" s="171"/>
    </row>
    <row r="8730" spans="1:5" x14ac:dyDescent="0.25">
      <c r="A8730" s="172"/>
      <c r="B8730" s="172"/>
      <c r="C8730" s="172"/>
      <c r="D8730" s="171"/>
      <c r="E8730" s="171"/>
    </row>
    <row r="8731" spans="1:5" x14ac:dyDescent="0.25">
      <c r="A8731" s="172"/>
      <c r="B8731" s="172"/>
      <c r="C8731" s="172"/>
      <c r="D8731" s="171"/>
      <c r="E8731" s="171"/>
    </row>
    <row r="8732" spans="1:5" x14ac:dyDescent="0.25">
      <c r="A8732" s="172"/>
      <c r="B8732" s="172"/>
      <c r="C8732" s="172"/>
      <c r="D8732" s="171"/>
      <c r="E8732" s="171"/>
    </row>
    <row r="8733" spans="1:5" x14ac:dyDescent="0.25">
      <c r="A8733" s="172"/>
      <c r="B8733" s="172"/>
      <c r="C8733" s="172"/>
      <c r="D8733" s="171"/>
      <c r="E8733" s="171"/>
    </row>
    <row r="8734" spans="1:5" x14ac:dyDescent="0.25">
      <c r="A8734" s="172"/>
      <c r="B8734" s="172"/>
      <c r="C8734" s="172"/>
      <c r="D8734" s="171"/>
      <c r="E8734" s="171"/>
    </row>
    <row r="8735" spans="1:5" x14ac:dyDescent="0.25">
      <c r="A8735" s="172"/>
      <c r="B8735" s="172"/>
      <c r="C8735" s="172"/>
      <c r="D8735" s="171"/>
      <c r="E8735" s="171"/>
    </row>
    <row r="8736" spans="1:5" x14ac:dyDescent="0.25">
      <c r="A8736" s="172"/>
      <c r="B8736" s="172"/>
      <c r="C8736" s="172"/>
      <c r="D8736" s="171"/>
      <c r="E8736" s="171"/>
    </row>
    <row r="8737" spans="1:5" x14ac:dyDescent="0.25">
      <c r="A8737" s="172"/>
      <c r="B8737" s="172"/>
      <c r="C8737" s="172"/>
      <c r="D8737" s="171"/>
      <c r="E8737" s="171"/>
    </row>
    <row r="8738" spans="1:5" x14ac:dyDescent="0.25">
      <c r="A8738" s="172"/>
      <c r="B8738" s="172"/>
      <c r="C8738" s="172"/>
      <c r="D8738" s="171"/>
      <c r="E8738" s="171"/>
    </row>
    <row r="8739" spans="1:5" x14ac:dyDescent="0.25">
      <c r="A8739" s="172"/>
      <c r="B8739" s="172"/>
      <c r="C8739" s="172"/>
      <c r="D8739" s="171"/>
      <c r="E8739" s="171"/>
    </row>
    <row r="8740" spans="1:5" x14ac:dyDescent="0.25">
      <c r="A8740" s="172"/>
      <c r="B8740" s="172"/>
      <c r="C8740" s="172"/>
      <c r="D8740" s="171"/>
      <c r="E8740" s="171"/>
    </row>
    <row r="8741" spans="1:5" x14ac:dyDescent="0.25">
      <c r="A8741" s="172"/>
      <c r="B8741" s="172"/>
      <c r="C8741" s="172"/>
      <c r="D8741" s="171"/>
      <c r="E8741" s="171"/>
    </row>
    <row r="8742" spans="1:5" x14ac:dyDescent="0.25">
      <c r="A8742" s="172"/>
      <c r="B8742" s="172"/>
      <c r="C8742" s="172"/>
      <c r="D8742" s="171"/>
      <c r="E8742" s="171"/>
    </row>
    <row r="8743" spans="1:5" x14ac:dyDescent="0.25">
      <c r="A8743" s="172"/>
      <c r="B8743" s="172"/>
      <c r="C8743" s="172"/>
      <c r="D8743" s="171"/>
      <c r="E8743" s="171"/>
    </row>
    <row r="8744" spans="1:5" x14ac:dyDescent="0.25">
      <c r="A8744" s="172"/>
      <c r="B8744" s="172"/>
      <c r="C8744" s="172"/>
      <c r="D8744" s="171"/>
      <c r="E8744" s="171"/>
    </row>
    <row r="8745" spans="1:5" x14ac:dyDescent="0.25">
      <c r="A8745" s="172"/>
      <c r="B8745" s="172"/>
      <c r="C8745" s="172"/>
      <c r="D8745" s="171"/>
      <c r="E8745" s="171"/>
    </row>
    <row r="8746" spans="1:5" x14ac:dyDescent="0.25">
      <c r="A8746" s="172"/>
      <c r="B8746" s="172"/>
      <c r="C8746" s="172"/>
      <c r="D8746" s="171"/>
      <c r="E8746" s="171"/>
    </row>
    <row r="8747" spans="1:5" x14ac:dyDescent="0.25">
      <c r="A8747" s="172"/>
      <c r="B8747" s="172"/>
      <c r="C8747" s="172"/>
      <c r="D8747" s="171"/>
      <c r="E8747" s="171"/>
    </row>
    <row r="8748" spans="1:5" x14ac:dyDescent="0.25">
      <c r="A8748" s="172"/>
      <c r="B8748" s="172"/>
      <c r="C8748" s="172"/>
      <c r="D8748" s="171"/>
      <c r="E8748" s="171"/>
    </row>
    <row r="8749" spans="1:5" x14ac:dyDescent="0.25">
      <c r="A8749" s="172"/>
      <c r="B8749" s="172"/>
      <c r="C8749" s="172"/>
      <c r="D8749" s="171"/>
      <c r="E8749" s="171"/>
    </row>
    <row r="8750" spans="1:5" x14ac:dyDescent="0.25">
      <c r="A8750" s="172"/>
      <c r="B8750" s="172"/>
      <c r="C8750" s="172"/>
      <c r="D8750" s="171"/>
      <c r="E8750" s="171"/>
    </row>
    <row r="8751" spans="1:5" x14ac:dyDescent="0.25">
      <c r="A8751" s="172"/>
      <c r="B8751" s="172"/>
      <c r="C8751" s="172"/>
      <c r="D8751" s="171"/>
      <c r="E8751" s="171"/>
    </row>
    <row r="8752" spans="1:5" x14ac:dyDescent="0.25">
      <c r="A8752" s="172"/>
      <c r="B8752" s="172"/>
      <c r="C8752" s="172"/>
      <c r="D8752" s="171"/>
      <c r="E8752" s="171"/>
    </row>
    <row r="8753" spans="1:5" x14ac:dyDescent="0.25">
      <c r="A8753" s="172"/>
      <c r="B8753" s="172"/>
      <c r="C8753" s="172"/>
      <c r="D8753" s="171"/>
      <c r="E8753" s="171"/>
    </row>
    <row r="8754" spans="1:5" x14ac:dyDescent="0.25">
      <c r="A8754" s="172"/>
      <c r="B8754" s="172"/>
      <c r="C8754" s="172"/>
      <c r="D8754" s="171"/>
      <c r="E8754" s="171"/>
    </row>
    <row r="8755" spans="1:5" x14ac:dyDescent="0.25">
      <c r="A8755" s="172"/>
      <c r="B8755" s="172"/>
      <c r="C8755" s="172"/>
      <c r="D8755" s="171"/>
      <c r="E8755" s="171"/>
    </row>
    <row r="8756" spans="1:5" x14ac:dyDescent="0.25">
      <c r="A8756" s="172"/>
      <c r="B8756" s="172"/>
      <c r="C8756" s="172"/>
      <c r="D8756" s="171"/>
      <c r="E8756" s="171"/>
    </row>
    <row r="8757" spans="1:5" x14ac:dyDescent="0.25">
      <c r="A8757" s="172"/>
      <c r="B8757" s="172"/>
      <c r="C8757" s="172"/>
      <c r="D8757" s="171"/>
      <c r="E8757" s="171"/>
    </row>
    <row r="8758" spans="1:5" x14ac:dyDescent="0.25">
      <c r="A8758" s="172"/>
      <c r="B8758" s="172"/>
      <c r="C8758" s="172"/>
      <c r="D8758" s="171"/>
      <c r="E8758" s="171"/>
    </row>
    <row r="8759" spans="1:5" x14ac:dyDescent="0.25">
      <c r="A8759" s="172"/>
      <c r="B8759" s="172"/>
      <c r="C8759" s="172"/>
      <c r="D8759" s="171"/>
      <c r="E8759" s="171"/>
    </row>
    <row r="8760" spans="1:5" x14ac:dyDescent="0.25">
      <c r="A8760" s="172"/>
      <c r="B8760" s="172"/>
      <c r="C8760" s="172"/>
      <c r="D8760" s="171"/>
      <c r="E8760" s="171"/>
    </row>
    <row r="8761" spans="1:5" x14ac:dyDescent="0.25">
      <c r="A8761" s="172"/>
      <c r="B8761" s="172"/>
      <c r="C8761" s="172"/>
      <c r="D8761" s="171"/>
      <c r="E8761" s="171"/>
    </row>
    <row r="8762" spans="1:5" x14ac:dyDescent="0.25">
      <c r="A8762" s="172"/>
      <c r="B8762" s="172"/>
      <c r="C8762" s="172"/>
      <c r="D8762" s="171"/>
      <c r="E8762" s="171"/>
    </row>
    <row r="8763" spans="1:5" x14ac:dyDescent="0.25">
      <c r="A8763" s="172"/>
      <c r="B8763" s="172"/>
      <c r="C8763" s="172"/>
      <c r="D8763" s="171"/>
      <c r="E8763" s="171"/>
    </row>
    <row r="8764" spans="1:5" x14ac:dyDescent="0.25">
      <c r="A8764" s="172"/>
      <c r="B8764" s="172"/>
      <c r="C8764" s="172"/>
      <c r="D8764" s="171"/>
      <c r="E8764" s="171"/>
    </row>
    <row r="8765" spans="1:5" x14ac:dyDescent="0.25">
      <c r="A8765" s="172"/>
      <c r="B8765" s="172"/>
      <c r="C8765" s="172"/>
      <c r="D8765" s="171"/>
      <c r="E8765" s="171"/>
    </row>
    <row r="8766" spans="1:5" x14ac:dyDescent="0.25">
      <c r="A8766" s="172"/>
      <c r="B8766" s="172"/>
      <c r="C8766" s="172"/>
      <c r="D8766" s="171"/>
      <c r="E8766" s="171"/>
    </row>
    <row r="8767" spans="1:5" x14ac:dyDescent="0.25">
      <c r="A8767" s="172"/>
      <c r="B8767" s="172"/>
      <c r="C8767" s="172"/>
      <c r="D8767" s="171"/>
      <c r="E8767" s="171"/>
    </row>
    <row r="8768" spans="1:5" x14ac:dyDescent="0.25">
      <c r="A8768" s="172"/>
      <c r="B8768" s="172"/>
      <c r="C8768" s="172"/>
      <c r="D8768" s="171"/>
      <c r="E8768" s="171"/>
    </row>
    <row r="8769" spans="1:5" x14ac:dyDescent="0.25">
      <c r="A8769" s="172"/>
      <c r="B8769" s="172"/>
      <c r="C8769" s="172"/>
      <c r="D8769" s="171"/>
      <c r="E8769" s="171"/>
    </row>
    <row r="8770" spans="1:5" x14ac:dyDescent="0.25">
      <c r="A8770" s="172"/>
      <c r="B8770" s="172"/>
      <c r="C8770" s="172"/>
      <c r="D8770" s="171"/>
      <c r="E8770" s="171"/>
    </row>
    <row r="8771" spans="1:5" x14ac:dyDescent="0.25">
      <c r="A8771" s="172"/>
      <c r="B8771" s="172"/>
      <c r="C8771" s="172"/>
      <c r="D8771" s="171"/>
      <c r="E8771" s="171"/>
    </row>
    <row r="8772" spans="1:5" x14ac:dyDescent="0.25">
      <c r="A8772" s="172"/>
      <c r="B8772" s="172"/>
      <c r="C8772" s="172"/>
      <c r="D8772" s="171"/>
      <c r="E8772" s="171"/>
    </row>
    <row r="8773" spans="1:5" x14ac:dyDescent="0.25">
      <c r="A8773" s="172"/>
      <c r="B8773" s="172"/>
      <c r="C8773" s="172"/>
      <c r="D8773" s="171"/>
      <c r="E8773" s="171"/>
    </row>
    <row r="8774" spans="1:5" x14ac:dyDescent="0.25">
      <c r="A8774" s="172"/>
      <c r="B8774" s="172"/>
      <c r="C8774" s="172"/>
      <c r="D8774" s="171"/>
      <c r="E8774" s="171"/>
    </row>
    <row r="8775" spans="1:5" x14ac:dyDescent="0.25">
      <c r="A8775" s="172"/>
      <c r="B8775" s="172"/>
      <c r="C8775" s="172"/>
      <c r="D8775" s="171"/>
      <c r="E8775" s="171"/>
    </row>
    <row r="8776" spans="1:5" x14ac:dyDescent="0.25">
      <c r="A8776" s="172"/>
      <c r="B8776" s="172"/>
      <c r="C8776" s="172"/>
      <c r="D8776" s="171"/>
      <c r="E8776" s="171"/>
    </row>
    <row r="8777" spans="1:5" x14ac:dyDescent="0.25">
      <c r="A8777" s="172"/>
      <c r="B8777" s="172"/>
      <c r="C8777" s="172"/>
      <c r="D8777" s="171"/>
      <c r="E8777" s="171"/>
    </row>
    <row r="8778" spans="1:5" x14ac:dyDescent="0.25">
      <c r="A8778" s="172"/>
      <c r="B8778" s="172"/>
      <c r="C8778" s="172"/>
      <c r="D8778" s="171"/>
      <c r="E8778" s="171"/>
    </row>
    <row r="8779" spans="1:5" x14ac:dyDescent="0.25">
      <c r="A8779" s="172"/>
      <c r="B8779" s="172"/>
      <c r="C8779" s="172"/>
      <c r="D8779" s="171"/>
      <c r="E8779" s="171"/>
    </row>
    <row r="8780" spans="1:5" x14ac:dyDescent="0.25">
      <c r="A8780" s="172"/>
      <c r="B8780" s="172"/>
      <c r="C8780" s="172"/>
      <c r="D8780" s="171"/>
      <c r="E8780" s="171"/>
    </row>
    <row r="8781" spans="1:5" x14ac:dyDescent="0.25">
      <c r="A8781" s="172"/>
      <c r="B8781" s="172"/>
      <c r="C8781" s="172"/>
      <c r="D8781" s="171"/>
      <c r="E8781" s="171"/>
    </row>
    <row r="8782" spans="1:5" x14ac:dyDescent="0.25">
      <c r="A8782" s="172"/>
      <c r="B8782" s="172"/>
      <c r="C8782" s="172"/>
      <c r="D8782" s="171"/>
      <c r="E8782" s="171"/>
    </row>
    <row r="8783" spans="1:5" x14ac:dyDescent="0.25">
      <c r="A8783" s="172"/>
      <c r="B8783" s="172"/>
      <c r="C8783" s="172"/>
      <c r="D8783" s="171"/>
      <c r="E8783" s="171"/>
    </row>
    <row r="8784" spans="1:5" x14ac:dyDescent="0.25">
      <c r="A8784" s="172"/>
      <c r="B8784" s="172"/>
      <c r="C8784" s="172"/>
      <c r="D8784" s="171"/>
      <c r="E8784" s="171"/>
    </row>
    <row r="8785" spans="1:5" x14ac:dyDescent="0.25">
      <c r="A8785" s="172"/>
      <c r="B8785" s="172"/>
      <c r="C8785" s="172"/>
      <c r="D8785" s="171"/>
      <c r="E8785" s="171"/>
    </row>
    <row r="8786" spans="1:5" x14ac:dyDescent="0.25">
      <c r="A8786" s="172"/>
      <c r="B8786" s="172"/>
      <c r="C8786" s="172"/>
      <c r="D8786" s="171"/>
      <c r="E8786" s="171"/>
    </row>
    <row r="8787" spans="1:5" x14ac:dyDescent="0.25">
      <c r="A8787" s="172"/>
      <c r="B8787" s="172"/>
      <c r="C8787" s="172"/>
      <c r="D8787" s="171"/>
      <c r="E8787" s="171"/>
    </row>
    <row r="8788" spans="1:5" x14ac:dyDescent="0.25">
      <c r="A8788" s="172"/>
      <c r="B8788" s="172"/>
      <c r="C8788" s="172"/>
      <c r="D8788" s="171"/>
      <c r="E8788" s="171"/>
    </row>
    <row r="8789" spans="1:5" x14ac:dyDescent="0.25">
      <c r="A8789" s="172"/>
      <c r="B8789" s="172"/>
      <c r="C8789" s="172"/>
      <c r="D8789" s="171"/>
      <c r="E8789" s="171"/>
    </row>
    <row r="8790" spans="1:5" x14ac:dyDescent="0.25">
      <c r="A8790" s="172"/>
      <c r="B8790" s="172"/>
      <c r="C8790" s="172"/>
      <c r="D8790" s="171"/>
      <c r="E8790" s="171"/>
    </row>
    <row r="8791" spans="1:5" x14ac:dyDescent="0.25">
      <c r="A8791" s="172"/>
      <c r="B8791" s="172"/>
      <c r="C8791" s="172"/>
      <c r="D8791" s="171"/>
      <c r="E8791" s="171"/>
    </row>
    <row r="8792" spans="1:5" x14ac:dyDescent="0.25">
      <c r="A8792" s="172"/>
      <c r="B8792" s="172"/>
      <c r="C8792" s="172"/>
      <c r="D8792" s="171"/>
      <c r="E8792" s="171"/>
    </row>
    <row r="8793" spans="1:5" x14ac:dyDescent="0.25">
      <c r="A8793" s="172"/>
      <c r="B8793" s="172"/>
      <c r="C8793" s="172"/>
      <c r="D8793" s="171"/>
      <c r="E8793" s="171"/>
    </row>
    <row r="8794" spans="1:5" x14ac:dyDescent="0.25">
      <c r="A8794" s="172"/>
      <c r="B8794" s="172"/>
      <c r="C8794" s="172"/>
      <c r="D8794" s="171"/>
      <c r="E8794" s="171"/>
    </row>
    <row r="8795" spans="1:5" x14ac:dyDescent="0.25">
      <c r="A8795" s="172"/>
      <c r="B8795" s="172"/>
      <c r="C8795" s="172"/>
      <c r="D8795" s="171"/>
      <c r="E8795" s="171"/>
    </row>
    <row r="8796" spans="1:5" x14ac:dyDescent="0.25">
      <c r="A8796" s="172"/>
      <c r="B8796" s="172"/>
      <c r="C8796" s="172"/>
      <c r="D8796" s="171"/>
      <c r="E8796" s="171"/>
    </row>
    <row r="8797" spans="1:5" x14ac:dyDescent="0.25">
      <c r="A8797" s="172"/>
      <c r="B8797" s="172"/>
      <c r="C8797" s="172"/>
      <c r="D8797" s="171"/>
      <c r="E8797" s="171"/>
    </row>
    <row r="8798" spans="1:5" x14ac:dyDescent="0.25">
      <c r="A8798" s="172"/>
      <c r="B8798" s="172"/>
      <c r="C8798" s="172"/>
      <c r="D8798" s="171"/>
      <c r="E8798" s="171"/>
    </row>
    <row r="8799" spans="1:5" x14ac:dyDescent="0.25">
      <c r="A8799" s="172"/>
      <c r="B8799" s="172"/>
      <c r="C8799" s="172"/>
      <c r="D8799" s="171"/>
      <c r="E8799" s="171"/>
    </row>
    <row r="8800" spans="1:5" x14ac:dyDescent="0.25">
      <c r="A8800" s="172"/>
      <c r="B8800" s="172"/>
      <c r="C8800" s="172"/>
      <c r="D8800" s="171"/>
      <c r="E8800" s="171"/>
    </row>
    <row r="8801" spans="1:5" x14ac:dyDescent="0.25">
      <c r="A8801" s="172"/>
      <c r="B8801" s="172"/>
      <c r="C8801" s="172"/>
      <c r="D8801" s="171"/>
      <c r="E8801" s="171"/>
    </row>
    <row r="8802" spans="1:5" x14ac:dyDescent="0.25">
      <c r="A8802" s="172"/>
      <c r="B8802" s="172"/>
      <c r="C8802" s="172"/>
      <c r="D8802" s="171"/>
      <c r="E8802" s="171"/>
    </row>
    <row r="8803" spans="1:5" x14ac:dyDescent="0.25">
      <c r="A8803" s="172"/>
      <c r="B8803" s="172"/>
      <c r="C8803" s="172"/>
      <c r="D8803" s="171"/>
      <c r="E8803" s="171"/>
    </row>
    <row r="8804" spans="1:5" x14ac:dyDescent="0.25">
      <c r="A8804" s="172"/>
      <c r="B8804" s="172"/>
      <c r="C8804" s="172"/>
      <c r="D8804" s="171"/>
      <c r="E8804" s="171"/>
    </row>
    <row r="8805" spans="1:5" x14ac:dyDescent="0.25">
      <c r="A8805" s="172"/>
      <c r="B8805" s="172"/>
      <c r="C8805" s="172"/>
      <c r="D8805" s="171"/>
      <c r="E8805" s="171"/>
    </row>
    <row r="8806" spans="1:5" x14ac:dyDescent="0.25">
      <c r="A8806" s="172"/>
      <c r="B8806" s="172"/>
      <c r="C8806" s="172"/>
      <c r="D8806" s="171"/>
      <c r="E8806" s="171"/>
    </row>
    <row r="8807" spans="1:5" x14ac:dyDescent="0.25">
      <c r="A8807" s="172"/>
      <c r="B8807" s="172"/>
      <c r="C8807" s="172"/>
      <c r="D8807" s="171"/>
      <c r="E8807" s="171"/>
    </row>
    <row r="8808" spans="1:5" x14ac:dyDescent="0.25">
      <c r="A8808" s="172"/>
      <c r="B8808" s="172"/>
      <c r="C8808" s="172"/>
      <c r="D8808" s="171"/>
      <c r="E8808" s="171"/>
    </row>
    <row r="8809" spans="1:5" x14ac:dyDescent="0.25">
      <c r="A8809" s="172"/>
      <c r="B8809" s="172"/>
      <c r="C8809" s="172"/>
      <c r="D8809" s="171"/>
      <c r="E8809" s="171"/>
    </row>
    <row r="8810" spans="1:5" x14ac:dyDescent="0.25">
      <c r="A8810" s="172"/>
      <c r="B8810" s="172"/>
      <c r="C8810" s="172"/>
      <c r="D8810" s="171"/>
      <c r="E8810" s="171"/>
    </row>
    <row r="8811" spans="1:5" x14ac:dyDescent="0.25">
      <c r="A8811" s="172"/>
      <c r="B8811" s="172"/>
      <c r="C8811" s="172"/>
      <c r="D8811" s="171"/>
      <c r="E8811" s="171"/>
    </row>
    <row r="8812" spans="1:5" x14ac:dyDescent="0.25">
      <c r="A8812" s="172"/>
      <c r="B8812" s="172"/>
      <c r="C8812" s="172"/>
      <c r="D8812" s="171"/>
      <c r="E8812" s="171"/>
    </row>
    <row r="8813" spans="1:5" x14ac:dyDescent="0.25">
      <c r="A8813" s="172"/>
      <c r="B8813" s="172"/>
      <c r="C8813" s="172"/>
      <c r="D8813" s="171"/>
      <c r="E8813" s="171"/>
    </row>
    <row r="8814" spans="1:5" x14ac:dyDescent="0.25">
      <c r="A8814" s="172"/>
      <c r="B8814" s="172"/>
      <c r="C8814" s="172"/>
      <c r="D8814" s="171"/>
      <c r="E8814" s="171"/>
    </row>
    <row r="8815" spans="1:5" x14ac:dyDescent="0.25">
      <c r="A8815" s="172"/>
      <c r="B8815" s="172"/>
      <c r="C8815" s="172"/>
      <c r="D8815" s="171"/>
      <c r="E8815" s="171"/>
    </row>
    <row r="8816" spans="1:5" x14ac:dyDescent="0.25">
      <c r="A8816" s="172"/>
      <c r="B8816" s="172"/>
      <c r="C8816" s="172"/>
      <c r="D8816" s="171"/>
      <c r="E8816" s="171"/>
    </row>
    <row r="8817" spans="1:5" x14ac:dyDescent="0.25">
      <c r="A8817" s="172"/>
      <c r="B8817" s="172"/>
      <c r="C8817" s="172"/>
      <c r="D8817" s="171"/>
      <c r="E8817" s="171"/>
    </row>
    <row r="8818" spans="1:5" x14ac:dyDescent="0.25">
      <c r="A8818" s="172"/>
      <c r="B8818" s="172"/>
      <c r="C8818" s="172"/>
      <c r="D8818" s="171"/>
      <c r="E8818" s="171"/>
    </row>
    <row r="8819" spans="1:5" x14ac:dyDescent="0.25">
      <c r="A8819" s="172"/>
      <c r="B8819" s="172"/>
      <c r="C8819" s="172"/>
      <c r="D8819" s="171"/>
      <c r="E8819" s="171"/>
    </row>
    <row r="8820" spans="1:5" x14ac:dyDescent="0.25">
      <c r="A8820" s="172"/>
      <c r="B8820" s="172"/>
      <c r="C8820" s="172"/>
      <c r="D8820" s="171"/>
      <c r="E8820" s="171"/>
    </row>
    <row r="8821" spans="1:5" x14ac:dyDescent="0.25">
      <c r="A8821" s="172"/>
      <c r="B8821" s="172"/>
      <c r="C8821" s="172"/>
      <c r="D8821" s="171"/>
      <c r="E8821" s="171"/>
    </row>
    <row r="8822" spans="1:5" x14ac:dyDescent="0.25">
      <c r="A8822" s="172"/>
      <c r="B8822" s="172"/>
      <c r="C8822" s="172"/>
      <c r="D8822" s="171"/>
      <c r="E8822" s="171"/>
    </row>
    <row r="8823" spans="1:5" x14ac:dyDescent="0.25">
      <c r="A8823" s="172"/>
      <c r="B8823" s="172"/>
      <c r="C8823" s="172"/>
      <c r="D8823" s="171"/>
      <c r="E8823" s="171"/>
    </row>
    <row r="8824" spans="1:5" x14ac:dyDescent="0.25">
      <c r="A8824" s="172"/>
      <c r="B8824" s="172"/>
      <c r="C8824" s="172"/>
      <c r="D8824" s="171"/>
      <c r="E8824" s="171"/>
    </row>
    <row r="8825" spans="1:5" x14ac:dyDescent="0.25">
      <c r="A8825" s="172"/>
      <c r="B8825" s="172"/>
      <c r="C8825" s="172"/>
      <c r="D8825" s="171"/>
      <c r="E8825" s="171"/>
    </row>
    <row r="8826" spans="1:5" x14ac:dyDescent="0.25">
      <c r="A8826" s="172"/>
      <c r="B8826" s="172"/>
      <c r="C8826" s="172"/>
      <c r="D8826" s="171"/>
      <c r="E8826" s="171"/>
    </row>
    <row r="8827" spans="1:5" x14ac:dyDescent="0.25">
      <c r="A8827" s="172"/>
      <c r="B8827" s="172"/>
      <c r="C8827" s="172"/>
      <c r="D8827" s="171"/>
      <c r="E8827" s="171"/>
    </row>
    <row r="8828" spans="1:5" x14ac:dyDescent="0.25">
      <c r="A8828" s="172"/>
      <c r="B8828" s="172"/>
      <c r="C8828" s="172"/>
      <c r="D8828" s="171"/>
      <c r="E8828" s="171"/>
    </row>
    <row r="8829" spans="1:5" x14ac:dyDescent="0.25">
      <c r="A8829" s="172"/>
      <c r="B8829" s="172"/>
      <c r="C8829" s="172"/>
      <c r="D8829" s="171"/>
      <c r="E8829" s="171"/>
    </row>
    <row r="8830" spans="1:5" x14ac:dyDescent="0.25">
      <c r="A8830" s="172"/>
      <c r="B8830" s="172"/>
      <c r="C8830" s="172"/>
      <c r="D8830" s="171"/>
      <c r="E8830" s="171"/>
    </row>
    <row r="8831" spans="1:5" x14ac:dyDescent="0.25">
      <c r="A8831" s="172"/>
      <c r="B8831" s="172"/>
      <c r="C8831" s="172"/>
      <c r="D8831" s="171"/>
      <c r="E8831" s="171"/>
    </row>
    <row r="8832" spans="1:5" x14ac:dyDescent="0.25">
      <c r="A8832" s="172"/>
      <c r="B8832" s="172"/>
      <c r="C8832" s="172"/>
      <c r="D8832" s="171"/>
      <c r="E8832" s="171"/>
    </row>
    <row r="8833" spans="1:5" x14ac:dyDescent="0.25">
      <c r="A8833" s="172"/>
      <c r="B8833" s="172"/>
      <c r="C8833" s="172"/>
      <c r="D8833" s="171"/>
      <c r="E8833" s="171"/>
    </row>
    <row r="8834" spans="1:5" x14ac:dyDescent="0.25">
      <c r="A8834" s="172"/>
      <c r="B8834" s="172"/>
      <c r="C8834" s="172"/>
      <c r="D8834" s="171"/>
      <c r="E8834" s="171"/>
    </row>
    <row r="8835" spans="1:5" x14ac:dyDescent="0.25">
      <c r="A8835" s="172"/>
      <c r="B8835" s="172"/>
      <c r="C8835" s="172"/>
      <c r="D8835" s="171"/>
      <c r="E8835" s="171"/>
    </row>
    <row r="8836" spans="1:5" x14ac:dyDescent="0.25">
      <c r="A8836" s="172"/>
      <c r="B8836" s="172"/>
      <c r="C8836" s="172"/>
      <c r="D8836" s="171"/>
      <c r="E8836" s="171"/>
    </row>
    <row r="8837" spans="1:5" x14ac:dyDescent="0.25">
      <c r="A8837" s="172"/>
      <c r="B8837" s="172"/>
      <c r="C8837" s="172"/>
      <c r="D8837" s="171"/>
      <c r="E8837" s="171"/>
    </row>
    <row r="8838" spans="1:5" x14ac:dyDescent="0.25">
      <c r="A8838" s="172"/>
      <c r="B8838" s="172"/>
      <c r="C8838" s="172"/>
      <c r="D8838" s="171"/>
      <c r="E8838" s="171"/>
    </row>
    <row r="8839" spans="1:5" x14ac:dyDescent="0.25">
      <c r="A8839" s="172"/>
      <c r="B8839" s="172"/>
      <c r="C8839" s="172"/>
      <c r="D8839" s="171"/>
      <c r="E8839" s="171"/>
    </row>
    <row r="8840" spans="1:5" x14ac:dyDescent="0.25">
      <c r="A8840" s="172"/>
      <c r="B8840" s="172"/>
      <c r="C8840" s="172"/>
      <c r="D8840" s="171"/>
      <c r="E8840" s="171"/>
    </row>
    <row r="8841" spans="1:5" x14ac:dyDescent="0.25">
      <c r="A8841" s="172"/>
      <c r="B8841" s="172"/>
      <c r="C8841" s="172"/>
      <c r="D8841" s="171"/>
      <c r="E8841" s="171"/>
    </row>
    <row r="8842" spans="1:5" x14ac:dyDescent="0.25">
      <c r="A8842" s="172"/>
      <c r="B8842" s="172"/>
      <c r="C8842" s="172"/>
      <c r="D8842" s="171"/>
      <c r="E8842" s="171"/>
    </row>
    <row r="8843" spans="1:5" x14ac:dyDescent="0.25">
      <c r="A8843" s="172"/>
      <c r="B8843" s="172"/>
      <c r="C8843" s="172"/>
      <c r="D8843" s="171"/>
      <c r="E8843" s="171"/>
    </row>
    <row r="8844" spans="1:5" x14ac:dyDescent="0.25">
      <c r="A8844" s="172"/>
      <c r="B8844" s="172"/>
      <c r="C8844" s="172"/>
      <c r="D8844" s="171"/>
      <c r="E8844" s="171"/>
    </row>
    <row r="8845" spans="1:5" x14ac:dyDescent="0.25">
      <c r="A8845" s="172"/>
      <c r="B8845" s="172"/>
      <c r="C8845" s="172"/>
      <c r="D8845" s="171"/>
      <c r="E8845" s="171"/>
    </row>
    <row r="8846" spans="1:5" x14ac:dyDescent="0.25">
      <c r="A8846" s="172"/>
      <c r="B8846" s="172"/>
      <c r="C8846" s="172"/>
      <c r="D8846" s="171"/>
      <c r="E8846" s="171"/>
    </row>
    <row r="8847" spans="1:5" x14ac:dyDescent="0.25">
      <c r="A8847" s="172"/>
      <c r="B8847" s="172"/>
      <c r="C8847" s="172"/>
      <c r="D8847" s="171"/>
      <c r="E8847" s="171"/>
    </row>
    <row r="8848" spans="1:5" x14ac:dyDescent="0.25">
      <c r="A8848" s="172"/>
      <c r="B8848" s="172"/>
      <c r="C8848" s="172"/>
      <c r="D8848" s="171"/>
      <c r="E8848" s="171"/>
    </row>
    <row r="8849" spans="1:5" x14ac:dyDescent="0.25">
      <c r="A8849" s="172"/>
      <c r="B8849" s="172"/>
      <c r="C8849" s="172"/>
      <c r="D8849" s="171"/>
      <c r="E8849" s="171"/>
    </row>
    <row r="8850" spans="1:5" x14ac:dyDescent="0.25">
      <c r="A8850" s="172"/>
      <c r="B8850" s="172"/>
      <c r="C8850" s="172"/>
      <c r="D8850" s="171"/>
      <c r="E8850" s="171"/>
    </row>
    <row r="8851" spans="1:5" x14ac:dyDescent="0.25">
      <c r="A8851" s="172"/>
      <c r="B8851" s="172"/>
      <c r="C8851" s="172"/>
      <c r="D8851" s="171"/>
      <c r="E8851" s="171"/>
    </row>
    <row r="8852" spans="1:5" x14ac:dyDescent="0.25">
      <c r="A8852" s="172"/>
      <c r="B8852" s="172"/>
      <c r="C8852" s="172"/>
      <c r="D8852" s="171"/>
      <c r="E8852" s="171"/>
    </row>
    <row r="8853" spans="1:5" x14ac:dyDescent="0.25">
      <c r="A8853" s="172"/>
      <c r="B8853" s="172"/>
      <c r="C8853" s="172"/>
      <c r="D8853" s="171"/>
      <c r="E8853" s="171"/>
    </row>
    <row r="8854" spans="1:5" x14ac:dyDescent="0.25">
      <c r="A8854" s="172"/>
      <c r="B8854" s="172"/>
      <c r="C8854" s="172"/>
      <c r="D8854" s="171"/>
      <c r="E8854" s="171"/>
    </row>
    <row r="8855" spans="1:5" x14ac:dyDescent="0.25">
      <c r="A8855" s="172"/>
      <c r="B8855" s="172"/>
      <c r="C8855" s="172"/>
      <c r="D8855" s="171"/>
      <c r="E8855" s="171"/>
    </row>
    <row r="8856" spans="1:5" x14ac:dyDescent="0.25">
      <c r="A8856" s="172"/>
      <c r="B8856" s="172"/>
      <c r="C8856" s="172"/>
      <c r="D8856" s="171"/>
      <c r="E8856" s="171"/>
    </row>
    <row r="8857" spans="1:5" x14ac:dyDescent="0.25">
      <c r="A8857" s="172"/>
      <c r="B8857" s="172"/>
      <c r="C8857" s="172"/>
      <c r="D8857" s="171"/>
      <c r="E8857" s="171"/>
    </row>
    <row r="8858" spans="1:5" x14ac:dyDescent="0.25">
      <c r="A8858" s="172"/>
      <c r="B8858" s="172"/>
      <c r="C8858" s="172"/>
      <c r="D8858" s="171"/>
      <c r="E8858" s="171"/>
    </row>
    <row r="8859" spans="1:5" x14ac:dyDescent="0.25">
      <c r="A8859" s="172"/>
      <c r="B8859" s="172"/>
      <c r="C8859" s="172"/>
      <c r="D8859" s="171"/>
      <c r="E8859" s="171"/>
    </row>
    <row r="8860" spans="1:5" x14ac:dyDescent="0.25">
      <c r="A8860" s="172"/>
      <c r="B8860" s="172"/>
      <c r="C8860" s="172"/>
      <c r="D8860" s="171"/>
      <c r="E8860" s="171"/>
    </row>
    <row r="8861" spans="1:5" x14ac:dyDescent="0.25">
      <c r="A8861" s="172"/>
      <c r="B8861" s="172"/>
      <c r="C8861" s="172"/>
      <c r="D8861" s="171"/>
      <c r="E8861" s="171"/>
    </row>
    <row r="8862" spans="1:5" x14ac:dyDescent="0.25">
      <c r="A8862" s="172"/>
      <c r="B8862" s="172"/>
      <c r="C8862" s="172"/>
      <c r="D8862" s="171"/>
      <c r="E8862" s="171"/>
    </row>
    <row r="8863" spans="1:5" x14ac:dyDescent="0.25">
      <c r="A8863" s="172"/>
      <c r="B8863" s="172"/>
      <c r="C8863" s="172"/>
      <c r="D8863" s="171"/>
      <c r="E8863" s="171"/>
    </row>
    <row r="8864" spans="1:5" x14ac:dyDescent="0.25">
      <c r="A8864" s="172"/>
      <c r="B8864" s="172"/>
      <c r="C8864" s="172"/>
      <c r="D8864" s="171"/>
      <c r="E8864" s="171"/>
    </row>
    <row r="8865" spans="1:5" x14ac:dyDescent="0.25">
      <c r="A8865" s="172"/>
      <c r="B8865" s="172"/>
      <c r="C8865" s="172"/>
      <c r="D8865" s="171"/>
      <c r="E8865" s="171"/>
    </row>
    <row r="8866" spans="1:5" x14ac:dyDescent="0.25">
      <c r="A8866" s="172"/>
      <c r="B8866" s="172"/>
      <c r="C8866" s="172"/>
      <c r="D8866" s="171"/>
      <c r="E8866" s="171"/>
    </row>
    <row r="8867" spans="1:5" x14ac:dyDescent="0.25">
      <c r="A8867" s="172"/>
      <c r="B8867" s="172"/>
      <c r="C8867" s="172"/>
      <c r="D8867" s="171"/>
      <c r="E8867" s="171"/>
    </row>
    <row r="8868" spans="1:5" x14ac:dyDescent="0.25">
      <c r="A8868" s="172"/>
      <c r="B8868" s="172"/>
      <c r="C8868" s="172"/>
      <c r="D8868" s="171"/>
      <c r="E8868" s="171"/>
    </row>
    <row r="8869" spans="1:5" x14ac:dyDescent="0.25">
      <c r="A8869" s="172"/>
      <c r="B8869" s="172"/>
      <c r="C8869" s="172"/>
      <c r="D8869" s="171"/>
      <c r="E8869" s="171"/>
    </row>
    <row r="8870" spans="1:5" x14ac:dyDescent="0.25">
      <c r="A8870" s="172"/>
      <c r="B8870" s="172"/>
      <c r="C8870" s="172"/>
      <c r="D8870" s="171"/>
      <c r="E8870" s="171"/>
    </row>
    <row r="8871" spans="1:5" x14ac:dyDescent="0.25">
      <c r="A8871" s="172"/>
      <c r="B8871" s="172"/>
      <c r="C8871" s="172"/>
      <c r="D8871" s="171"/>
      <c r="E8871" s="171"/>
    </row>
    <row r="8872" spans="1:5" x14ac:dyDescent="0.25">
      <c r="A8872" s="172"/>
      <c r="B8872" s="172"/>
      <c r="C8872" s="172"/>
      <c r="D8872" s="171"/>
      <c r="E8872" s="171"/>
    </row>
    <row r="8873" spans="1:5" x14ac:dyDescent="0.25">
      <c r="A8873" s="172"/>
      <c r="B8873" s="172"/>
      <c r="C8873" s="172"/>
      <c r="D8873" s="171"/>
      <c r="E8873" s="171"/>
    </row>
    <row r="8874" spans="1:5" x14ac:dyDescent="0.25">
      <c r="A8874" s="172"/>
      <c r="B8874" s="172"/>
      <c r="C8874" s="172"/>
      <c r="D8874" s="171"/>
      <c r="E8874" s="171"/>
    </row>
    <row r="8875" spans="1:5" x14ac:dyDescent="0.25">
      <c r="A8875" s="172"/>
      <c r="B8875" s="172"/>
      <c r="C8875" s="172"/>
      <c r="D8875" s="171"/>
      <c r="E8875" s="171"/>
    </row>
    <row r="8876" spans="1:5" x14ac:dyDescent="0.25">
      <c r="A8876" s="172"/>
      <c r="B8876" s="172"/>
      <c r="C8876" s="172"/>
      <c r="D8876" s="171"/>
      <c r="E8876" s="171"/>
    </row>
    <row r="8877" spans="1:5" x14ac:dyDescent="0.25">
      <c r="A8877" s="172"/>
      <c r="B8877" s="172"/>
      <c r="C8877" s="172"/>
      <c r="D8877" s="171"/>
      <c r="E8877" s="171"/>
    </row>
    <row r="8878" spans="1:5" x14ac:dyDescent="0.25">
      <c r="A8878" s="172"/>
      <c r="B8878" s="172"/>
      <c r="C8878" s="172"/>
      <c r="D8878" s="171"/>
      <c r="E8878" s="171"/>
    </row>
    <row r="8879" spans="1:5" x14ac:dyDescent="0.25">
      <c r="A8879" s="172"/>
      <c r="B8879" s="172"/>
      <c r="C8879" s="172"/>
      <c r="D8879" s="171"/>
      <c r="E8879" s="171"/>
    </row>
    <row r="8880" spans="1:5" x14ac:dyDescent="0.25">
      <c r="A8880" s="172"/>
      <c r="B8880" s="172"/>
      <c r="C8880" s="172"/>
      <c r="D8880" s="171"/>
      <c r="E8880" s="171"/>
    </row>
    <row r="8881" spans="1:5" x14ac:dyDescent="0.25">
      <c r="A8881" s="172"/>
      <c r="B8881" s="172"/>
      <c r="C8881" s="172"/>
      <c r="D8881" s="171"/>
      <c r="E8881" s="171"/>
    </row>
    <row r="8882" spans="1:5" x14ac:dyDescent="0.25">
      <c r="A8882" s="172"/>
      <c r="B8882" s="172"/>
      <c r="C8882" s="172"/>
      <c r="D8882" s="171"/>
      <c r="E8882" s="171"/>
    </row>
    <row r="8883" spans="1:5" x14ac:dyDescent="0.25">
      <c r="A8883" s="172"/>
      <c r="B8883" s="172"/>
      <c r="C8883" s="172"/>
      <c r="D8883" s="171"/>
      <c r="E8883" s="171"/>
    </row>
    <row r="8884" spans="1:5" x14ac:dyDescent="0.25">
      <c r="A8884" s="172"/>
      <c r="B8884" s="172"/>
      <c r="C8884" s="172"/>
      <c r="D8884" s="171"/>
      <c r="E8884" s="171"/>
    </row>
    <row r="8885" spans="1:5" x14ac:dyDescent="0.25">
      <c r="A8885" s="172"/>
      <c r="B8885" s="172"/>
      <c r="C8885" s="172"/>
      <c r="D8885" s="171"/>
      <c r="E8885" s="171"/>
    </row>
    <row r="8886" spans="1:5" x14ac:dyDescent="0.25">
      <c r="A8886" s="172"/>
      <c r="B8886" s="172"/>
      <c r="C8886" s="172"/>
      <c r="D8886" s="171"/>
      <c r="E8886" s="171"/>
    </row>
    <row r="8887" spans="1:5" x14ac:dyDescent="0.25">
      <c r="A8887" s="172"/>
      <c r="B8887" s="172"/>
      <c r="C8887" s="172"/>
      <c r="D8887" s="171"/>
      <c r="E8887" s="171"/>
    </row>
    <row r="8888" spans="1:5" x14ac:dyDescent="0.25">
      <c r="A8888" s="172"/>
      <c r="B8888" s="172"/>
      <c r="C8888" s="172"/>
      <c r="D8888" s="171"/>
      <c r="E8888" s="171"/>
    </row>
    <row r="8889" spans="1:5" x14ac:dyDescent="0.25">
      <c r="A8889" s="172"/>
      <c r="B8889" s="172"/>
      <c r="C8889" s="172"/>
      <c r="D8889" s="171"/>
      <c r="E8889" s="171"/>
    </row>
    <row r="8890" spans="1:5" x14ac:dyDescent="0.25">
      <c r="A8890" s="172"/>
      <c r="B8890" s="172"/>
      <c r="C8890" s="172"/>
      <c r="D8890" s="171"/>
      <c r="E8890" s="171"/>
    </row>
    <row r="8891" spans="1:5" x14ac:dyDescent="0.25">
      <c r="A8891" s="172"/>
      <c r="B8891" s="172"/>
      <c r="C8891" s="172"/>
      <c r="D8891" s="171"/>
      <c r="E8891" s="171"/>
    </row>
    <row r="8892" spans="1:5" x14ac:dyDescent="0.25">
      <c r="A8892" s="172"/>
      <c r="B8892" s="172"/>
      <c r="C8892" s="172"/>
      <c r="D8892" s="171"/>
      <c r="E8892" s="171"/>
    </row>
    <row r="8893" spans="1:5" x14ac:dyDescent="0.25">
      <c r="A8893" s="172"/>
      <c r="B8893" s="172"/>
      <c r="C8893" s="172"/>
      <c r="D8893" s="171"/>
      <c r="E8893" s="171"/>
    </row>
    <row r="8894" spans="1:5" x14ac:dyDescent="0.25">
      <c r="A8894" s="172"/>
      <c r="B8894" s="172"/>
      <c r="C8894" s="172"/>
      <c r="D8894" s="171"/>
      <c r="E8894" s="171"/>
    </row>
    <row r="8895" spans="1:5" x14ac:dyDescent="0.25">
      <c r="A8895" s="172"/>
      <c r="B8895" s="172"/>
      <c r="C8895" s="172"/>
      <c r="D8895" s="171"/>
      <c r="E8895" s="171"/>
    </row>
    <row r="8896" spans="1:5" x14ac:dyDescent="0.25">
      <c r="A8896" s="172"/>
      <c r="B8896" s="172"/>
      <c r="C8896" s="172"/>
      <c r="D8896" s="171"/>
      <c r="E8896" s="171"/>
    </row>
    <row r="8897" spans="1:5" x14ac:dyDescent="0.25">
      <c r="A8897" s="172"/>
      <c r="B8897" s="172"/>
      <c r="C8897" s="172"/>
      <c r="D8897" s="171"/>
      <c r="E8897" s="171"/>
    </row>
    <row r="8898" spans="1:5" x14ac:dyDescent="0.25">
      <c r="A8898" s="172"/>
      <c r="B8898" s="172"/>
      <c r="C8898" s="172"/>
      <c r="D8898" s="171"/>
      <c r="E8898" s="171"/>
    </row>
    <row r="8899" spans="1:5" x14ac:dyDescent="0.25">
      <c r="A8899" s="172"/>
      <c r="B8899" s="172"/>
      <c r="C8899" s="172"/>
      <c r="D8899" s="171"/>
      <c r="E8899" s="171"/>
    </row>
    <row r="8900" spans="1:5" x14ac:dyDescent="0.25">
      <c r="A8900" s="172"/>
      <c r="B8900" s="172"/>
      <c r="C8900" s="172"/>
      <c r="D8900" s="171"/>
      <c r="E8900" s="171"/>
    </row>
    <row r="8901" spans="1:5" x14ac:dyDescent="0.25">
      <c r="A8901" s="172"/>
      <c r="B8901" s="172"/>
      <c r="C8901" s="172"/>
      <c r="D8901" s="171"/>
      <c r="E8901" s="171"/>
    </row>
    <row r="8902" spans="1:5" x14ac:dyDescent="0.25">
      <c r="A8902" s="172"/>
      <c r="B8902" s="172"/>
      <c r="C8902" s="172"/>
      <c r="D8902" s="171"/>
      <c r="E8902" s="171"/>
    </row>
    <row r="8903" spans="1:5" x14ac:dyDescent="0.25">
      <c r="A8903" s="172"/>
      <c r="B8903" s="172"/>
      <c r="C8903" s="172"/>
      <c r="D8903" s="171"/>
      <c r="E8903" s="171"/>
    </row>
    <row r="8904" spans="1:5" x14ac:dyDescent="0.25">
      <c r="A8904" s="172"/>
      <c r="B8904" s="172"/>
      <c r="C8904" s="172"/>
      <c r="D8904" s="171"/>
      <c r="E8904" s="171"/>
    </row>
    <row r="8905" spans="1:5" x14ac:dyDescent="0.25">
      <c r="A8905" s="172"/>
      <c r="B8905" s="172"/>
      <c r="C8905" s="172"/>
      <c r="D8905" s="171"/>
      <c r="E8905" s="171"/>
    </row>
    <row r="8906" spans="1:5" x14ac:dyDescent="0.25">
      <c r="A8906" s="172"/>
      <c r="B8906" s="172"/>
      <c r="C8906" s="172"/>
      <c r="D8906" s="171"/>
      <c r="E8906" s="171"/>
    </row>
    <row r="8907" spans="1:5" x14ac:dyDescent="0.25">
      <c r="A8907" s="172"/>
      <c r="B8907" s="172"/>
      <c r="C8907" s="172"/>
      <c r="D8907" s="171"/>
      <c r="E8907" s="171"/>
    </row>
    <row r="8908" spans="1:5" x14ac:dyDescent="0.25">
      <c r="A8908" s="172"/>
      <c r="B8908" s="172"/>
      <c r="C8908" s="172"/>
      <c r="D8908" s="171"/>
      <c r="E8908" s="171"/>
    </row>
    <row r="8909" spans="1:5" x14ac:dyDescent="0.25">
      <c r="A8909" s="172"/>
      <c r="B8909" s="172"/>
      <c r="C8909" s="172"/>
      <c r="D8909" s="171"/>
      <c r="E8909" s="171"/>
    </row>
    <row r="8910" spans="1:5" x14ac:dyDescent="0.25">
      <c r="A8910" s="172"/>
      <c r="B8910" s="172"/>
      <c r="C8910" s="172"/>
      <c r="D8910" s="171"/>
      <c r="E8910" s="171"/>
    </row>
    <row r="8911" spans="1:5" x14ac:dyDescent="0.25">
      <c r="A8911" s="172"/>
      <c r="B8911" s="172"/>
      <c r="C8911" s="172"/>
      <c r="D8911" s="171"/>
      <c r="E8911" s="171"/>
    </row>
    <row r="8912" spans="1:5" x14ac:dyDescent="0.25">
      <c r="A8912" s="172"/>
      <c r="B8912" s="172"/>
      <c r="C8912" s="172"/>
      <c r="D8912" s="171"/>
      <c r="E8912" s="171"/>
    </row>
    <row r="8913" spans="1:5" x14ac:dyDescent="0.25">
      <c r="A8913" s="172"/>
      <c r="B8913" s="172"/>
      <c r="C8913" s="172"/>
      <c r="D8913" s="171"/>
      <c r="E8913" s="171"/>
    </row>
    <row r="8914" spans="1:5" x14ac:dyDescent="0.25">
      <c r="A8914" s="172"/>
      <c r="B8914" s="172"/>
      <c r="C8914" s="172"/>
      <c r="D8914" s="171"/>
      <c r="E8914" s="171"/>
    </row>
    <row r="8915" spans="1:5" x14ac:dyDescent="0.25">
      <c r="A8915" s="172"/>
      <c r="B8915" s="172"/>
      <c r="C8915" s="172"/>
      <c r="D8915" s="171"/>
      <c r="E8915" s="171"/>
    </row>
    <row r="8916" spans="1:5" x14ac:dyDescent="0.25">
      <c r="A8916" s="172"/>
      <c r="B8916" s="172"/>
      <c r="C8916" s="172"/>
      <c r="D8916" s="171"/>
      <c r="E8916" s="171"/>
    </row>
    <row r="8917" spans="1:5" x14ac:dyDescent="0.25">
      <c r="A8917" s="172"/>
      <c r="B8917" s="172"/>
      <c r="C8917" s="172"/>
      <c r="D8917" s="171"/>
      <c r="E8917" s="171"/>
    </row>
    <row r="8918" spans="1:5" x14ac:dyDescent="0.25">
      <c r="A8918" s="172"/>
      <c r="B8918" s="172"/>
      <c r="C8918" s="172"/>
      <c r="D8918" s="171"/>
      <c r="E8918" s="171"/>
    </row>
    <row r="8919" spans="1:5" x14ac:dyDescent="0.25">
      <c r="A8919" s="172"/>
      <c r="B8919" s="172"/>
      <c r="C8919" s="172"/>
      <c r="D8919" s="171"/>
      <c r="E8919" s="171"/>
    </row>
    <row r="8920" spans="1:5" x14ac:dyDescent="0.25">
      <c r="A8920" s="172"/>
      <c r="B8920" s="172"/>
      <c r="C8920" s="172"/>
      <c r="D8920" s="171"/>
      <c r="E8920" s="171"/>
    </row>
    <row r="8921" spans="1:5" x14ac:dyDescent="0.25">
      <c r="A8921" s="172"/>
      <c r="B8921" s="172"/>
      <c r="C8921" s="172"/>
      <c r="D8921" s="171"/>
      <c r="E8921" s="171"/>
    </row>
    <row r="8922" spans="1:5" x14ac:dyDescent="0.25">
      <c r="A8922" s="172"/>
      <c r="B8922" s="172"/>
      <c r="C8922" s="172"/>
      <c r="D8922" s="171"/>
      <c r="E8922" s="171"/>
    </row>
    <row r="8923" spans="1:5" x14ac:dyDescent="0.25">
      <c r="A8923" s="172"/>
      <c r="B8923" s="172"/>
      <c r="C8923" s="172"/>
      <c r="D8923" s="171"/>
      <c r="E8923" s="171"/>
    </row>
    <row r="8924" spans="1:5" x14ac:dyDescent="0.25">
      <c r="A8924" s="172"/>
      <c r="B8924" s="172"/>
      <c r="C8924" s="172"/>
      <c r="D8924" s="171"/>
      <c r="E8924" s="171"/>
    </row>
    <row r="8925" spans="1:5" x14ac:dyDescent="0.25">
      <c r="A8925" s="172"/>
      <c r="B8925" s="172"/>
      <c r="C8925" s="172"/>
      <c r="D8925" s="171"/>
      <c r="E8925" s="171"/>
    </row>
    <row r="8926" spans="1:5" x14ac:dyDescent="0.25">
      <c r="A8926" s="172"/>
      <c r="B8926" s="172"/>
      <c r="C8926" s="172"/>
      <c r="D8926" s="171"/>
      <c r="E8926" s="171"/>
    </row>
    <row r="8927" spans="1:5" x14ac:dyDescent="0.25">
      <c r="A8927" s="172"/>
      <c r="B8927" s="172"/>
      <c r="C8927" s="172"/>
      <c r="D8927" s="171"/>
      <c r="E8927" s="171"/>
    </row>
    <row r="8928" spans="1:5" x14ac:dyDescent="0.25">
      <c r="A8928" s="172"/>
      <c r="B8928" s="172"/>
      <c r="C8928" s="172"/>
      <c r="D8928" s="171"/>
      <c r="E8928" s="171"/>
    </row>
    <row r="8929" spans="1:5" x14ac:dyDescent="0.25">
      <c r="A8929" s="172"/>
      <c r="B8929" s="172"/>
      <c r="C8929" s="172"/>
      <c r="D8929" s="171"/>
      <c r="E8929" s="171"/>
    </row>
    <row r="8930" spans="1:5" x14ac:dyDescent="0.25">
      <c r="A8930" s="172"/>
      <c r="B8930" s="172"/>
      <c r="C8930" s="172"/>
      <c r="D8930" s="171"/>
      <c r="E8930" s="171"/>
    </row>
    <row r="8931" spans="1:5" x14ac:dyDescent="0.25">
      <c r="A8931" s="172"/>
      <c r="B8931" s="172"/>
      <c r="C8931" s="172"/>
      <c r="D8931" s="171"/>
      <c r="E8931" s="171"/>
    </row>
    <row r="8932" spans="1:5" x14ac:dyDescent="0.25">
      <c r="A8932" s="172"/>
      <c r="B8932" s="172"/>
      <c r="C8932" s="172"/>
      <c r="D8932" s="171"/>
      <c r="E8932" s="171"/>
    </row>
    <row r="8933" spans="1:5" x14ac:dyDescent="0.25">
      <c r="A8933" s="172"/>
      <c r="B8933" s="172"/>
      <c r="C8933" s="172"/>
      <c r="D8933" s="171"/>
      <c r="E8933" s="171"/>
    </row>
    <row r="8934" spans="1:5" x14ac:dyDescent="0.25">
      <c r="A8934" s="172"/>
      <c r="B8934" s="172"/>
      <c r="C8934" s="172"/>
      <c r="D8934" s="171"/>
      <c r="E8934" s="171"/>
    </row>
    <row r="8935" spans="1:5" x14ac:dyDescent="0.25">
      <c r="A8935" s="172"/>
      <c r="B8935" s="172"/>
      <c r="C8935" s="172"/>
      <c r="D8935" s="171"/>
      <c r="E8935" s="171"/>
    </row>
    <row r="8936" spans="1:5" x14ac:dyDescent="0.25">
      <c r="A8936" s="172"/>
      <c r="B8936" s="172"/>
      <c r="C8936" s="172"/>
      <c r="D8936" s="171"/>
      <c r="E8936" s="171"/>
    </row>
    <row r="8937" spans="1:5" x14ac:dyDescent="0.25">
      <c r="A8937" s="172"/>
      <c r="B8937" s="172"/>
      <c r="C8937" s="172"/>
      <c r="D8937" s="171"/>
      <c r="E8937" s="171"/>
    </row>
    <row r="8938" spans="1:5" x14ac:dyDescent="0.25">
      <c r="A8938" s="172"/>
      <c r="B8938" s="172"/>
      <c r="C8938" s="172"/>
      <c r="D8938" s="171"/>
      <c r="E8938" s="171"/>
    </row>
    <row r="8939" spans="1:5" x14ac:dyDescent="0.25">
      <c r="A8939" s="172"/>
      <c r="B8939" s="172"/>
      <c r="C8939" s="172"/>
      <c r="D8939" s="171"/>
      <c r="E8939" s="171"/>
    </row>
    <row r="8940" spans="1:5" x14ac:dyDescent="0.25">
      <c r="A8940" s="172"/>
      <c r="B8940" s="172"/>
      <c r="C8940" s="172"/>
      <c r="D8940" s="171"/>
      <c r="E8940" s="171"/>
    </row>
    <row r="8941" spans="1:5" x14ac:dyDescent="0.25">
      <c r="A8941" s="172"/>
      <c r="B8941" s="172"/>
      <c r="C8941" s="172"/>
      <c r="D8941" s="171"/>
      <c r="E8941" s="171"/>
    </row>
    <row r="8942" spans="1:5" x14ac:dyDescent="0.25">
      <c r="A8942" s="172"/>
      <c r="B8942" s="172"/>
      <c r="C8942" s="172"/>
      <c r="D8942" s="171"/>
      <c r="E8942" s="171"/>
    </row>
    <row r="8943" spans="1:5" x14ac:dyDescent="0.25">
      <c r="A8943" s="172"/>
      <c r="B8943" s="172"/>
      <c r="C8943" s="172"/>
      <c r="D8943" s="171"/>
      <c r="E8943" s="171"/>
    </row>
    <row r="8944" spans="1:5" x14ac:dyDescent="0.25">
      <c r="A8944" s="172"/>
      <c r="B8944" s="172"/>
      <c r="C8944" s="172"/>
      <c r="D8944" s="171"/>
      <c r="E8944" s="171"/>
    </row>
    <row r="8945" spans="1:5" x14ac:dyDescent="0.25">
      <c r="A8945" s="172"/>
      <c r="B8945" s="172"/>
      <c r="C8945" s="172"/>
      <c r="D8945" s="171"/>
      <c r="E8945" s="171"/>
    </row>
    <row r="8946" spans="1:5" x14ac:dyDescent="0.25">
      <c r="A8946" s="172"/>
      <c r="B8946" s="172"/>
      <c r="C8946" s="172"/>
      <c r="D8946" s="171"/>
      <c r="E8946" s="171"/>
    </row>
    <row r="8947" spans="1:5" x14ac:dyDescent="0.25">
      <c r="A8947" s="172"/>
      <c r="B8947" s="172"/>
      <c r="C8947" s="172"/>
      <c r="D8947" s="171"/>
      <c r="E8947" s="171"/>
    </row>
    <row r="8948" spans="1:5" x14ac:dyDescent="0.25">
      <c r="A8948" s="172"/>
      <c r="B8948" s="172"/>
      <c r="C8948" s="172"/>
      <c r="D8948" s="171"/>
      <c r="E8948" s="171"/>
    </row>
    <row r="8949" spans="1:5" x14ac:dyDescent="0.25">
      <c r="A8949" s="172"/>
      <c r="B8949" s="172"/>
      <c r="C8949" s="172"/>
      <c r="D8949" s="171"/>
      <c r="E8949" s="171"/>
    </row>
    <row r="8950" spans="1:5" x14ac:dyDescent="0.25">
      <c r="A8950" s="172"/>
      <c r="B8950" s="172"/>
      <c r="C8950" s="172"/>
      <c r="D8950" s="171"/>
      <c r="E8950" s="171"/>
    </row>
    <row r="8951" spans="1:5" x14ac:dyDescent="0.25">
      <c r="A8951" s="172"/>
      <c r="B8951" s="172"/>
      <c r="C8951" s="172"/>
      <c r="D8951" s="171"/>
      <c r="E8951" s="171"/>
    </row>
    <row r="8952" spans="1:5" x14ac:dyDescent="0.25">
      <c r="A8952" s="172"/>
      <c r="B8952" s="172"/>
      <c r="C8952" s="172"/>
      <c r="D8952" s="171"/>
      <c r="E8952" s="171"/>
    </row>
    <row r="8953" spans="1:5" x14ac:dyDescent="0.25">
      <c r="A8953" s="172"/>
      <c r="B8953" s="172"/>
      <c r="C8953" s="172"/>
      <c r="D8953" s="171"/>
      <c r="E8953" s="171"/>
    </row>
    <row r="8954" spans="1:5" x14ac:dyDescent="0.25">
      <c r="A8954" s="172"/>
      <c r="B8954" s="172"/>
      <c r="C8954" s="172"/>
      <c r="D8954" s="171"/>
      <c r="E8954" s="171"/>
    </row>
    <row r="8955" spans="1:5" x14ac:dyDescent="0.25">
      <c r="A8955" s="172"/>
      <c r="B8955" s="172"/>
      <c r="C8955" s="172"/>
      <c r="D8955" s="171"/>
      <c r="E8955" s="171"/>
    </row>
    <row r="8956" spans="1:5" x14ac:dyDescent="0.25">
      <c r="A8956" s="172"/>
      <c r="B8956" s="172"/>
      <c r="C8956" s="172"/>
      <c r="D8956" s="171"/>
      <c r="E8956" s="171"/>
    </row>
    <row r="8957" spans="1:5" x14ac:dyDescent="0.25">
      <c r="A8957" s="172"/>
      <c r="B8957" s="172"/>
      <c r="C8957" s="172"/>
      <c r="D8957" s="171"/>
      <c r="E8957" s="171"/>
    </row>
    <row r="8958" spans="1:5" x14ac:dyDescent="0.25">
      <c r="A8958" s="172"/>
      <c r="B8958" s="172"/>
      <c r="C8958" s="172"/>
      <c r="D8958" s="171"/>
      <c r="E8958" s="171"/>
    </row>
    <row r="8959" spans="1:5" x14ac:dyDescent="0.25">
      <c r="A8959" s="172"/>
      <c r="B8959" s="172"/>
      <c r="C8959" s="172"/>
      <c r="D8959" s="171"/>
      <c r="E8959" s="171"/>
    </row>
    <row r="8960" spans="1:5" x14ac:dyDescent="0.25">
      <c r="A8960" s="172"/>
      <c r="B8960" s="172"/>
      <c r="C8960" s="172"/>
      <c r="D8960" s="171"/>
      <c r="E8960" s="171"/>
    </row>
    <row r="8961" spans="1:5" x14ac:dyDescent="0.25">
      <c r="A8961" s="172"/>
      <c r="B8961" s="172"/>
      <c r="C8961" s="172"/>
      <c r="D8961" s="171"/>
      <c r="E8961" s="171"/>
    </row>
    <row r="8962" spans="1:5" x14ac:dyDescent="0.25">
      <c r="A8962" s="172"/>
      <c r="B8962" s="172"/>
      <c r="C8962" s="172"/>
      <c r="D8962" s="171"/>
      <c r="E8962" s="171"/>
    </row>
    <row r="8963" spans="1:5" x14ac:dyDescent="0.25">
      <c r="A8963" s="172"/>
      <c r="B8963" s="172"/>
      <c r="C8963" s="172"/>
      <c r="D8963" s="171"/>
      <c r="E8963" s="171"/>
    </row>
    <row r="8964" spans="1:5" x14ac:dyDescent="0.25">
      <c r="A8964" s="172"/>
      <c r="B8964" s="172"/>
      <c r="C8964" s="172"/>
      <c r="D8964" s="171"/>
      <c r="E8964" s="171"/>
    </row>
    <row r="8965" spans="1:5" x14ac:dyDescent="0.25">
      <c r="A8965" s="172"/>
      <c r="B8965" s="172"/>
      <c r="C8965" s="172"/>
      <c r="D8965" s="171"/>
      <c r="E8965" s="171"/>
    </row>
    <row r="8966" spans="1:5" x14ac:dyDescent="0.25">
      <c r="A8966" s="172"/>
      <c r="B8966" s="172"/>
      <c r="C8966" s="172"/>
      <c r="D8966" s="171"/>
      <c r="E8966" s="171"/>
    </row>
    <row r="8967" spans="1:5" x14ac:dyDescent="0.25">
      <c r="A8967" s="172"/>
      <c r="B8967" s="172"/>
      <c r="C8967" s="172"/>
      <c r="D8967" s="171"/>
      <c r="E8967" s="171"/>
    </row>
    <row r="8968" spans="1:5" x14ac:dyDescent="0.25">
      <c r="A8968" s="172"/>
      <c r="B8968" s="172"/>
      <c r="C8968" s="172"/>
      <c r="D8968" s="171"/>
      <c r="E8968" s="171"/>
    </row>
    <row r="8969" spans="1:5" x14ac:dyDescent="0.25">
      <c r="A8969" s="172"/>
      <c r="B8969" s="172"/>
      <c r="C8969" s="172"/>
      <c r="D8969" s="171"/>
      <c r="E8969" s="171"/>
    </row>
    <row r="8970" spans="1:5" x14ac:dyDescent="0.25">
      <c r="A8970" s="172"/>
      <c r="B8970" s="172"/>
      <c r="C8970" s="172"/>
      <c r="D8970" s="171"/>
      <c r="E8970" s="171"/>
    </row>
    <row r="8971" spans="1:5" x14ac:dyDescent="0.25">
      <c r="A8971" s="172"/>
      <c r="B8971" s="172"/>
      <c r="C8971" s="172"/>
      <c r="D8971" s="171"/>
      <c r="E8971" s="171"/>
    </row>
    <row r="8972" spans="1:5" x14ac:dyDescent="0.25">
      <c r="A8972" s="172"/>
      <c r="B8972" s="172"/>
      <c r="C8972" s="172"/>
      <c r="D8972" s="171"/>
      <c r="E8972" s="171"/>
    </row>
    <row r="8973" spans="1:5" x14ac:dyDescent="0.25">
      <c r="A8973" s="172"/>
      <c r="B8973" s="172"/>
      <c r="C8973" s="172"/>
      <c r="D8973" s="171"/>
      <c r="E8973" s="171"/>
    </row>
    <row r="8974" spans="1:5" x14ac:dyDescent="0.25">
      <c r="A8974" s="172"/>
      <c r="B8974" s="172"/>
      <c r="C8974" s="172"/>
      <c r="D8974" s="171"/>
      <c r="E8974" s="171"/>
    </row>
    <row r="8975" spans="1:5" x14ac:dyDescent="0.25">
      <c r="A8975" s="172"/>
      <c r="B8975" s="172"/>
      <c r="C8975" s="172"/>
      <c r="D8975" s="171"/>
      <c r="E8975" s="171"/>
    </row>
    <row r="8976" spans="1:5" x14ac:dyDescent="0.25">
      <c r="A8976" s="172"/>
      <c r="B8976" s="172"/>
      <c r="C8976" s="172"/>
      <c r="D8976" s="171"/>
      <c r="E8976" s="171"/>
    </row>
    <row r="8977" spans="1:5" x14ac:dyDescent="0.25">
      <c r="A8977" s="172"/>
      <c r="B8977" s="172"/>
      <c r="C8977" s="172"/>
      <c r="D8977" s="171"/>
      <c r="E8977" s="171"/>
    </row>
    <row r="8978" spans="1:5" x14ac:dyDescent="0.25">
      <c r="A8978" s="172"/>
      <c r="B8978" s="172"/>
      <c r="C8978" s="172"/>
      <c r="D8978" s="171"/>
      <c r="E8978" s="171"/>
    </row>
    <row r="8979" spans="1:5" x14ac:dyDescent="0.25">
      <c r="A8979" s="172"/>
      <c r="B8979" s="172"/>
      <c r="C8979" s="172"/>
      <c r="D8979" s="171"/>
      <c r="E8979" s="171"/>
    </row>
    <row r="8980" spans="1:5" x14ac:dyDescent="0.25">
      <c r="A8980" s="172"/>
      <c r="B8980" s="172"/>
      <c r="C8980" s="172"/>
      <c r="D8980" s="171"/>
      <c r="E8980" s="171"/>
    </row>
    <row r="8981" spans="1:5" x14ac:dyDescent="0.25">
      <c r="A8981" s="172"/>
      <c r="B8981" s="172"/>
      <c r="C8981" s="172"/>
      <c r="D8981" s="171"/>
      <c r="E8981" s="171"/>
    </row>
    <row r="8982" spans="1:5" x14ac:dyDescent="0.25">
      <c r="A8982" s="172"/>
      <c r="B8982" s="172"/>
      <c r="C8982" s="172"/>
      <c r="D8982" s="171"/>
      <c r="E8982" s="171"/>
    </row>
    <row r="8983" spans="1:5" x14ac:dyDescent="0.25">
      <c r="A8983" s="172"/>
      <c r="B8983" s="172"/>
      <c r="C8983" s="172"/>
      <c r="D8983" s="171"/>
      <c r="E8983" s="171"/>
    </row>
    <row r="8984" spans="1:5" x14ac:dyDescent="0.25">
      <c r="A8984" s="172"/>
      <c r="B8984" s="172"/>
      <c r="C8984" s="172"/>
      <c r="D8984" s="171"/>
      <c r="E8984" s="171"/>
    </row>
    <row r="8985" spans="1:5" x14ac:dyDescent="0.25">
      <c r="A8985" s="172"/>
      <c r="B8985" s="172"/>
      <c r="C8985" s="172"/>
      <c r="D8985" s="171"/>
      <c r="E8985" s="171"/>
    </row>
    <row r="8986" spans="1:5" x14ac:dyDescent="0.25">
      <c r="A8986" s="172"/>
      <c r="B8986" s="172"/>
      <c r="C8986" s="172"/>
      <c r="D8986" s="171"/>
      <c r="E8986" s="171"/>
    </row>
    <row r="8987" spans="1:5" x14ac:dyDescent="0.25">
      <c r="A8987" s="172"/>
      <c r="B8987" s="172"/>
      <c r="C8987" s="172"/>
      <c r="D8987" s="171"/>
      <c r="E8987" s="171"/>
    </row>
    <row r="8988" spans="1:5" x14ac:dyDescent="0.25">
      <c r="A8988" s="172"/>
      <c r="B8988" s="172"/>
      <c r="C8988" s="172"/>
      <c r="D8988" s="171"/>
      <c r="E8988" s="171"/>
    </row>
    <row r="8989" spans="1:5" x14ac:dyDescent="0.25">
      <c r="A8989" s="172"/>
      <c r="B8989" s="172"/>
      <c r="C8989" s="172"/>
      <c r="D8989" s="171"/>
      <c r="E8989" s="171"/>
    </row>
    <row r="8990" spans="1:5" x14ac:dyDescent="0.25">
      <c r="A8990" s="172"/>
      <c r="B8990" s="172"/>
      <c r="C8990" s="172"/>
      <c r="D8990" s="171"/>
      <c r="E8990" s="171"/>
    </row>
    <row r="8991" spans="1:5" x14ac:dyDescent="0.25">
      <c r="A8991" s="172"/>
      <c r="B8991" s="172"/>
      <c r="C8991" s="172"/>
      <c r="D8991" s="171"/>
      <c r="E8991" s="171"/>
    </row>
    <row r="8992" spans="1:5" x14ac:dyDescent="0.25">
      <c r="A8992" s="172"/>
      <c r="B8992" s="172"/>
      <c r="C8992" s="172"/>
      <c r="D8992" s="171"/>
      <c r="E8992" s="171"/>
    </row>
    <row r="8993" spans="1:5" x14ac:dyDescent="0.25">
      <c r="A8993" s="172"/>
      <c r="B8993" s="172"/>
      <c r="C8993" s="172"/>
      <c r="D8993" s="171"/>
      <c r="E8993" s="171"/>
    </row>
    <row r="8994" spans="1:5" x14ac:dyDescent="0.25">
      <c r="A8994" s="172"/>
      <c r="B8994" s="172"/>
      <c r="C8994" s="172"/>
      <c r="D8994" s="171"/>
      <c r="E8994" s="171"/>
    </row>
    <row r="8995" spans="1:5" x14ac:dyDescent="0.25">
      <c r="A8995" s="172"/>
      <c r="B8995" s="172"/>
      <c r="C8995" s="172"/>
      <c r="D8995" s="171"/>
      <c r="E8995" s="171"/>
    </row>
    <row r="8996" spans="1:5" x14ac:dyDescent="0.25">
      <c r="A8996" s="172"/>
      <c r="B8996" s="172"/>
      <c r="C8996" s="172"/>
      <c r="D8996" s="171"/>
      <c r="E8996" s="171"/>
    </row>
    <row r="8997" spans="1:5" x14ac:dyDescent="0.25">
      <c r="A8997" s="172"/>
      <c r="B8997" s="172"/>
      <c r="C8997" s="172"/>
      <c r="D8997" s="171"/>
      <c r="E8997" s="171"/>
    </row>
    <row r="8998" spans="1:5" x14ac:dyDescent="0.25">
      <c r="A8998" s="172"/>
      <c r="B8998" s="172"/>
      <c r="C8998" s="172"/>
      <c r="D8998" s="171"/>
      <c r="E8998" s="171"/>
    </row>
    <row r="8999" spans="1:5" x14ac:dyDescent="0.25">
      <c r="A8999" s="172"/>
      <c r="B8999" s="172"/>
      <c r="C8999" s="172"/>
      <c r="D8999" s="171"/>
      <c r="E8999" s="171"/>
    </row>
    <row r="9000" spans="1:5" x14ac:dyDescent="0.25">
      <c r="A9000" s="172"/>
      <c r="B9000" s="172"/>
      <c r="C9000" s="172"/>
      <c r="D9000" s="171"/>
      <c r="E9000" s="171"/>
    </row>
    <row r="9001" spans="1:5" x14ac:dyDescent="0.25">
      <c r="A9001" s="172"/>
      <c r="B9001" s="172"/>
      <c r="C9001" s="172"/>
      <c r="D9001" s="171"/>
      <c r="E9001" s="171"/>
    </row>
    <row r="9002" spans="1:5" x14ac:dyDescent="0.25">
      <c r="A9002" s="172"/>
      <c r="B9002" s="172"/>
      <c r="C9002" s="172"/>
      <c r="D9002" s="171"/>
      <c r="E9002" s="171"/>
    </row>
    <row r="9003" spans="1:5" x14ac:dyDescent="0.25">
      <c r="A9003" s="172"/>
      <c r="B9003" s="172"/>
      <c r="C9003" s="172"/>
      <c r="D9003" s="171"/>
      <c r="E9003" s="171"/>
    </row>
    <row r="9004" spans="1:5" x14ac:dyDescent="0.25">
      <c r="A9004" s="172"/>
      <c r="B9004" s="172"/>
      <c r="C9004" s="172"/>
      <c r="D9004" s="171"/>
      <c r="E9004" s="171"/>
    </row>
    <row r="9005" spans="1:5" x14ac:dyDescent="0.25">
      <c r="A9005" s="172"/>
      <c r="B9005" s="172"/>
      <c r="C9005" s="172"/>
      <c r="D9005" s="171"/>
      <c r="E9005" s="171"/>
    </row>
    <row r="9006" spans="1:5" x14ac:dyDescent="0.25">
      <c r="A9006" s="172"/>
      <c r="B9006" s="172"/>
      <c r="C9006" s="172"/>
      <c r="D9006" s="171"/>
      <c r="E9006" s="171"/>
    </row>
    <row r="9007" spans="1:5" x14ac:dyDescent="0.25">
      <c r="A9007" s="172"/>
      <c r="B9007" s="172"/>
      <c r="C9007" s="172"/>
      <c r="D9007" s="171"/>
      <c r="E9007" s="171"/>
    </row>
    <row r="9008" spans="1:5" x14ac:dyDescent="0.25">
      <c r="A9008" s="172"/>
      <c r="B9008" s="172"/>
      <c r="C9008" s="172"/>
      <c r="D9008" s="171"/>
      <c r="E9008" s="171"/>
    </row>
    <row r="9009" spans="1:5" x14ac:dyDescent="0.25">
      <c r="A9009" s="172"/>
      <c r="B9009" s="172"/>
      <c r="C9009" s="172"/>
      <c r="D9009" s="171"/>
      <c r="E9009" s="171"/>
    </row>
    <row r="9010" spans="1:5" x14ac:dyDescent="0.25">
      <c r="A9010" s="172"/>
      <c r="B9010" s="172"/>
      <c r="C9010" s="172"/>
      <c r="D9010" s="171"/>
      <c r="E9010" s="171"/>
    </row>
    <row r="9011" spans="1:5" x14ac:dyDescent="0.25">
      <c r="A9011" s="172"/>
      <c r="B9011" s="172"/>
      <c r="C9011" s="172"/>
      <c r="D9011" s="171"/>
      <c r="E9011" s="171"/>
    </row>
    <row r="9012" spans="1:5" x14ac:dyDescent="0.25">
      <c r="A9012" s="172"/>
      <c r="B9012" s="172"/>
      <c r="C9012" s="172"/>
      <c r="D9012" s="171"/>
      <c r="E9012" s="171"/>
    </row>
    <row r="9013" spans="1:5" x14ac:dyDescent="0.25">
      <c r="A9013" s="172"/>
      <c r="B9013" s="172"/>
      <c r="C9013" s="172"/>
      <c r="D9013" s="171"/>
      <c r="E9013" s="171"/>
    </row>
    <row r="9014" spans="1:5" x14ac:dyDescent="0.25">
      <c r="A9014" s="172"/>
      <c r="B9014" s="172"/>
      <c r="C9014" s="172"/>
      <c r="D9014" s="171"/>
      <c r="E9014" s="171"/>
    </row>
    <row r="9015" spans="1:5" x14ac:dyDescent="0.25">
      <c r="A9015" s="172"/>
      <c r="B9015" s="172"/>
      <c r="C9015" s="172"/>
      <c r="D9015" s="171"/>
      <c r="E9015" s="171"/>
    </row>
    <row r="9016" spans="1:5" x14ac:dyDescent="0.25">
      <c r="A9016" s="172"/>
      <c r="B9016" s="172"/>
      <c r="C9016" s="172"/>
      <c r="D9016" s="171"/>
      <c r="E9016" s="171"/>
    </row>
    <row r="9017" spans="1:5" x14ac:dyDescent="0.25">
      <c r="A9017" s="172"/>
      <c r="B9017" s="172"/>
      <c r="C9017" s="172"/>
      <c r="D9017" s="171"/>
      <c r="E9017" s="171"/>
    </row>
    <row r="9018" spans="1:5" x14ac:dyDescent="0.25">
      <c r="A9018" s="172"/>
      <c r="B9018" s="172"/>
      <c r="C9018" s="172"/>
      <c r="D9018" s="171"/>
      <c r="E9018" s="171"/>
    </row>
    <row r="9019" spans="1:5" x14ac:dyDescent="0.25">
      <c r="A9019" s="172"/>
      <c r="B9019" s="172"/>
      <c r="C9019" s="172"/>
      <c r="D9019" s="171"/>
      <c r="E9019" s="171"/>
    </row>
    <row r="9020" spans="1:5" x14ac:dyDescent="0.25">
      <c r="A9020" s="172"/>
      <c r="B9020" s="172"/>
      <c r="C9020" s="172"/>
      <c r="D9020" s="171"/>
      <c r="E9020" s="171"/>
    </row>
    <row r="9021" spans="1:5" x14ac:dyDescent="0.25">
      <c r="A9021" s="172"/>
      <c r="B9021" s="172"/>
      <c r="C9021" s="172"/>
      <c r="D9021" s="171"/>
      <c r="E9021" s="171"/>
    </row>
    <row r="9022" spans="1:5" x14ac:dyDescent="0.25">
      <c r="A9022" s="172"/>
      <c r="B9022" s="172"/>
      <c r="C9022" s="172"/>
      <c r="D9022" s="171"/>
      <c r="E9022" s="171"/>
    </row>
    <row r="9023" spans="1:5" x14ac:dyDescent="0.25">
      <c r="A9023" s="172"/>
      <c r="B9023" s="172"/>
      <c r="C9023" s="172"/>
      <c r="D9023" s="171"/>
      <c r="E9023" s="171"/>
    </row>
    <row r="9024" spans="1:5" x14ac:dyDescent="0.25">
      <c r="A9024" s="172"/>
      <c r="B9024" s="172"/>
      <c r="C9024" s="172"/>
      <c r="D9024" s="171"/>
      <c r="E9024" s="171"/>
    </row>
    <row r="9025" spans="1:5" x14ac:dyDescent="0.25">
      <c r="A9025" s="172"/>
      <c r="B9025" s="172"/>
      <c r="C9025" s="172"/>
      <c r="D9025" s="171"/>
      <c r="E9025" s="171"/>
    </row>
    <row r="9026" spans="1:5" x14ac:dyDescent="0.25">
      <c r="A9026" s="172"/>
      <c r="B9026" s="172"/>
      <c r="C9026" s="172"/>
      <c r="D9026" s="171"/>
      <c r="E9026" s="171"/>
    </row>
    <row r="9027" spans="1:5" x14ac:dyDescent="0.25">
      <c r="A9027" s="172"/>
      <c r="B9027" s="172"/>
      <c r="C9027" s="172"/>
      <c r="D9027" s="171"/>
      <c r="E9027" s="171"/>
    </row>
    <row r="9028" spans="1:5" x14ac:dyDescent="0.25">
      <c r="A9028" s="172"/>
      <c r="B9028" s="172"/>
      <c r="C9028" s="172"/>
      <c r="D9028" s="171"/>
      <c r="E9028" s="171"/>
    </row>
    <row r="9029" spans="1:5" x14ac:dyDescent="0.25">
      <c r="A9029" s="172"/>
      <c r="B9029" s="172"/>
      <c r="C9029" s="172"/>
      <c r="D9029" s="171"/>
      <c r="E9029" s="171"/>
    </row>
    <row r="9030" spans="1:5" x14ac:dyDescent="0.25">
      <c r="A9030" s="172"/>
      <c r="B9030" s="172"/>
      <c r="C9030" s="172"/>
      <c r="D9030" s="171"/>
      <c r="E9030" s="171"/>
    </row>
    <row r="9031" spans="1:5" x14ac:dyDescent="0.25">
      <c r="A9031" s="172"/>
      <c r="B9031" s="172"/>
      <c r="C9031" s="172"/>
      <c r="D9031" s="171"/>
      <c r="E9031" s="171"/>
    </row>
    <row r="9032" spans="1:5" x14ac:dyDescent="0.25">
      <c r="A9032" s="172"/>
      <c r="B9032" s="172"/>
      <c r="C9032" s="172"/>
      <c r="D9032" s="171"/>
      <c r="E9032" s="171"/>
    </row>
    <row r="9033" spans="1:5" x14ac:dyDescent="0.25">
      <c r="A9033" s="172"/>
      <c r="B9033" s="172"/>
      <c r="C9033" s="172"/>
      <c r="D9033" s="171"/>
      <c r="E9033" s="171"/>
    </row>
    <row r="9034" spans="1:5" x14ac:dyDescent="0.25">
      <c r="A9034" s="172"/>
      <c r="B9034" s="172"/>
      <c r="C9034" s="172"/>
      <c r="D9034" s="171"/>
      <c r="E9034" s="171"/>
    </row>
    <row r="9035" spans="1:5" x14ac:dyDescent="0.25">
      <c r="A9035" s="172"/>
      <c r="B9035" s="172"/>
      <c r="C9035" s="172"/>
      <c r="D9035" s="171"/>
      <c r="E9035" s="171"/>
    </row>
    <row r="9036" spans="1:5" x14ac:dyDescent="0.25">
      <c r="A9036" s="172"/>
      <c r="B9036" s="172"/>
      <c r="C9036" s="172"/>
      <c r="D9036" s="171"/>
      <c r="E9036" s="171"/>
    </row>
    <row r="9037" spans="1:5" x14ac:dyDescent="0.25">
      <c r="A9037" s="172"/>
      <c r="B9037" s="172"/>
      <c r="C9037" s="172"/>
      <c r="D9037" s="171"/>
      <c r="E9037" s="171"/>
    </row>
    <row r="9038" spans="1:5" x14ac:dyDescent="0.25">
      <c r="A9038" s="172"/>
      <c r="B9038" s="172"/>
      <c r="C9038" s="172"/>
      <c r="D9038" s="171"/>
      <c r="E9038" s="171"/>
    </row>
    <row r="9039" spans="1:5" x14ac:dyDescent="0.25">
      <c r="A9039" s="172"/>
      <c r="B9039" s="172"/>
      <c r="C9039" s="172"/>
      <c r="D9039" s="171"/>
      <c r="E9039" s="171"/>
    </row>
    <row r="9040" spans="1:5" x14ac:dyDescent="0.25">
      <c r="A9040" s="172"/>
      <c r="B9040" s="172"/>
      <c r="C9040" s="172"/>
      <c r="D9040" s="171"/>
      <c r="E9040" s="171"/>
    </row>
    <row r="9041" spans="1:5" x14ac:dyDescent="0.25">
      <c r="A9041" s="172"/>
      <c r="B9041" s="172"/>
      <c r="C9041" s="172"/>
      <c r="D9041" s="171"/>
      <c r="E9041" s="171"/>
    </row>
    <row r="9042" spans="1:5" x14ac:dyDescent="0.25">
      <c r="A9042" s="172"/>
      <c r="B9042" s="172"/>
      <c r="C9042" s="172"/>
      <c r="D9042" s="171"/>
      <c r="E9042" s="171"/>
    </row>
    <row r="9043" spans="1:5" x14ac:dyDescent="0.25">
      <c r="A9043" s="172"/>
      <c r="B9043" s="172"/>
      <c r="C9043" s="172"/>
      <c r="D9043" s="171"/>
      <c r="E9043" s="171"/>
    </row>
    <row r="9044" spans="1:5" x14ac:dyDescent="0.25">
      <c r="A9044" s="172"/>
      <c r="B9044" s="172"/>
      <c r="C9044" s="172"/>
      <c r="D9044" s="171"/>
      <c r="E9044" s="171"/>
    </row>
    <row r="9045" spans="1:5" x14ac:dyDescent="0.25">
      <c r="A9045" s="172"/>
      <c r="B9045" s="172"/>
      <c r="C9045" s="172"/>
      <c r="D9045" s="171"/>
      <c r="E9045" s="171"/>
    </row>
    <row r="9046" spans="1:5" x14ac:dyDescent="0.25">
      <c r="A9046" s="172"/>
      <c r="B9046" s="172"/>
      <c r="C9046" s="172"/>
      <c r="D9046" s="171"/>
      <c r="E9046" s="171"/>
    </row>
    <row r="9047" spans="1:5" x14ac:dyDescent="0.25">
      <c r="A9047" s="172"/>
      <c r="B9047" s="172"/>
      <c r="C9047" s="172"/>
      <c r="D9047" s="171"/>
      <c r="E9047" s="171"/>
    </row>
    <row r="9048" spans="1:5" x14ac:dyDescent="0.25">
      <c r="A9048" s="172"/>
      <c r="B9048" s="172"/>
      <c r="C9048" s="172"/>
      <c r="D9048" s="171"/>
      <c r="E9048" s="171"/>
    </row>
    <row r="9049" spans="1:5" x14ac:dyDescent="0.25">
      <c r="A9049" s="172"/>
      <c r="B9049" s="172"/>
      <c r="C9049" s="172"/>
      <c r="D9049" s="171"/>
      <c r="E9049" s="171"/>
    </row>
    <row r="9050" spans="1:5" x14ac:dyDescent="0.25">
      <c r="A9050" s="172"/>
      <c r="B9050" s="172"/>
      <c r="C9050" s="172"/>
      <c r="D9050" s="171"/>
      <c r="E9050" s="171"/>
    </row>
    <row r="9051" spans="1:5" x14ac:dyDescent="0.25">
      <c r="A9051" s="172"/>
      <c r="B9051" s="172"/>
      <c r="C9051" s="172"/>
      <c r="D9051" s="171"/>
      <c r="E9051" s="171"/>
    </row>
    <row r="9052" spans="1:5" x14ac:dyDescent="0.25">
      <c r="A9052" s="172"/>
      <c r="B9052" s="172"/>
      <c r="C9052" s="172"/>
      <c r="D9052" s="171"/>
      <c r="E9052" s="171"/>
    </row>
    <row r="9053" spans="1:5" x14ac:dyDescent="0.25">
      <c r="A9053" s="172"/>
      <c r="B9053" s="172"/>
      <c r="C9053" s="172"/>
      <c r="D9053" s="171"/>
      <c r="E9053" s="171"/>
    </row>
    <row r="9054" spans="1:5" x14ac:dyDescent="0.25">
      <c r="A9054" s="172"/>
      <c r="B9054" s="172"/>
      <c r="C9054" s="172"/>
      <c r="D9054" s="171"/>
      <c r="E9054" s="171"/>
    </row>
    <row r="9055" spans="1:5" x14ac:dyDescent="0.25">
      <c r="A9055" s="172"/>
      <c r="B9055" s="172"/>
      <c r="C9055" s="172"/>
      <c r="D9055" s="171"/>
      <c r="E9055" s="171"/>
    </row>
    <row r="9056" spans="1:5" x14ac:dyDescent="0.25">
      <c r="A9056" s="172"/>
      <c r="B9056" s="172"/>
      <c r="C9056" s="172"/>
      <c r="D9056" s="171"/>
      <c r="E9056" s="171"/>
    </row>
    <row r="9057" spans="1:5" x14ac:dyDescent="0.25">
      <c r="A9057" s="172"/>
      <c r="B9057" s="172"/>
      <c r="C9057" s="172"/>
      <c r="D9057" s="171"/>
      <c r="E9057" s="171"/>
    </row>
    <row r="9058" spans="1:5" x14ac:dyDescent="0.25">
      <c r="A9058" s="172"/>
      <c r="B9058" s="172"/>
      <c r="C9058" s="172"/>
      <c r="D9058" s="171"/>
      <c r="E9058" s="171"/>
    </row>
    <row r="9059" spans="1:5" x14ac:dyDescent="0.25">
      <c r="A9059" s="172"/>
      <c r="B9059" s="172"/>
      <c r="C9059" s="172"/>
      <c r="D9059" s="171"/>
      <c r="E9059" s="171"/>
    </row>
    <row r="9060" spans="1:5" x14ac:dyDescent="0.25">
      <c r="A9060" s="172"/>
      <c r="B9060" s="172"/>
      <c r="C9060" s="172"/>
      <c r="D9060" s="171"/>
      <c r="E9060" s="171"/>
    </row>
    <row r="9061" spans="1:5" x14ac:dyDescent="0.25">
      <c r="A9061" s="172"/>
      <c r="B9061" s="172"/>
      <c r="C9061" s="172"/>
      <c r="D9061" s="171"/>
      <c r="E9061" s="171"/>
    </row>
    <row r="9062" spans="1:5" x14ac:dyDescent="0.25">
      <c r="A9062" s="172"/>
      <c r="B9062" s="172"/>
      <c r="C9062" s="172"/>
      <c r="D9062" s="171"/>
      <c r="E9062" s="171"/>
    </row>
    <row r="9063" spans="1:5" x14ac:dyDescent="0.25">
      <c r="A9063" s="172"/>
      <c r="B9063" s="172"/>
      <c r="C9063" s="172"/>
      <c r="D9063" s="171"/>
      <c r="E9063" s="171"/>
    </row>
    <row r="9064" spans="1:5" x14ac:dyDescent="0.25">
      <c r="A9064" s="172"/>
      <c r="B9064" s="172"/>
      <c r="C9064" s="172"/>
      <c r="D9064" s="171"/>
      <c r="E9064" s="171"/>
    </row>
    <row r="9065" spans="1:5" x14ac:dyDescent="0.25">
      <c r="A9065" s="172"/>
      <c r="B9065" s="172"/>
      <c r="C9065" s="172"/>
      <c r="D9065" s="171"/>
      <c r="E9065" s="171"/>
    </row>
    <row r="9066" spans="1:5" x14ac:dyDescent="0.25">
      <c r="A9066" s="172"/>
      <c r="B9066" s="172"/>
      <c r="C9066" s="172"/>
      <c r="D9066" s="171"/>
      <c r="E9066" s="171"/>
    </row>
    <row r="9067" spans="1:5" x14ac:dyDescent="0.25">
      <c r="A9067" s="172"/>
      <c r="B9067" s="172"/>
      <c r="C9067" s="172"/>
      <c r="D9067" s="171"/>
      <c r="E9067" s="171"/>
    </row>
    <row r="9068" spans="1:5" x14ac:dyDescent="0.25">
      <c r="A9068" s="172"/>
      <c r="B9068" s="172"/>
      <c r="C9068" s="172"/>
      <c r="D9068" s="171"/>
      <c r="E9068" s="171"/>
    </row>
    <row r="9069" spans="1:5" x14ac:dyDescent="0.25">
      <c r="A9069" s="172"/>
      <c r="B9069" s="172"/>
      <c r="C9069" s="172"/>
      <c r="D9069" s="171"/>
      <c r="E9069" s="171"/>
    </row>
    <row r="9070" spans="1:5" x14ac:dyDescent="0.25">
      <c r="A9070" s="172"/>
      <c r="B9070" s="172"/>
      <c r="C9070" s="172"/>
      <c r="D9070" s="171"/>
      <c r="E9070" s="171"/>
    </row>
    <row r="9071" spans="1:5" x14ac:dyDescent="0.25">
      <c r="A9071" s="172"/>
      <c r="B9071" s="172"/>
      <c r="C9071" s="172"/>
      <c r="D9071" s="171"/>
      <c r="E9071" s="171"/>
    </row>
    <row r="9072" spans="1:5" x14ac:dyDescent="0.25">
      <c r="A9072" s="172"/>
      <c r="B9072" s="172"/>
      <c r="C9072" s="172"/>
      <c r="D9072" s="171"/>
      <c r="E9072" s="171"/>
    </row>
    <row r="9073" spans="1:5" x14ac:dyDescent="0.25">
      <c r="A9073" s="172"/>
      <c r="B9073" s="172"/>
      <c r="C9073" s="172"/>
      <c r="D9073" s="171"/>
      <c r="E9073" s="171"/>
    </row>
    <row r="9074" spans="1:5" x14ac:dyDescent="0.25">
      <c r="A9074" s="172"/>
      <c r="B9074" s="172"/>
      <c r="C9074" s="172"/>
      <c r="D9074" s="171"/>
      <c r="E9074" s="171"/>
    </row>
    <row r="9075" spans="1:5" x14ac:dyDescent="0.25">
      <c r="A9075" s="172"/>
      <c r="B9075" s="172"/>
      <c r="C9075" s="172"/>
      <c r="D9075" s="171"/>
      <c r="E9075" s="171"/>
    </row>
    <row r="9076" spans="1:5" x14ac:dyDescent="0.25">
      <c r="A9076" s="172"/>
      <c r="B9076" s="172"/>
      <c r="C9076" s="172"/>
      <c r="D9076" s="171"/>
      <c r="E9076" s="171"/>
    </row>
    <row r="9077" spans="1:5" x14ac:dyDescent="0.25">
      <c r="A9077" s="172"/>
      <c r="B9077" s="172"/>
      <c r="C9077" s="172"/>
      <c r="D9077" s="171"/>
      <c r="E9077" s="171"/>
    </row>
    <row r="9078" spans="1:5" x14ac:dyDescent="0.25">
      <c r="A9078" s="172"/>
      <c r="B9078" s="172"/>
      <c r="C9078" s="172"/>
      <c r="D9078" s="171"/>
      <c r="E9078" s="171"/>
    </row>
    <row r="9079" spans="1:5" x14ac:dyDescent="0.25">
      <c r="A9079" s="172"/>
      <c r="B9079" s="172"/>
      <c r="C9079" s="172"/>
      <c r="D9079" s="171"/>
      <c r="E9079" s="171"/>
    </row>
    <row r="9080" spans="1:5" x14ac:dyDescent="0.25">
      <c r="A9080" s="172"/>
      <c r="B9080" s="172"/>
      <c r="C9080" s="172"/>
      <c r="D9080" s="171"/>
      <c r="E9080" s="171"/>
    </row>
    <row r="9081" spans="1:5" x14ac:dyDescent="0.25">
      <c r="A9081" s="172"/>
      <c r="B9081" s="172"/>
      <c r="C9081" s="172"/>
      <c r="D9081" s="171"/>
      <c r="E9081" s="171"/>
    </row>
    <row r="9082" spans="1:5" x14ac:dyDescent="0.25">
      <c r="A9082" s="172"/>
      <c r="B9082" s="172"/>
      <c r="C9082" s="172"/>
      <c r="D9082" s="171"/>
      <c r="E9082" s="171"/>
    </row>
    <row r="9083" spans="1:5" x14ac:dyDescent="0.25">
      <c r="A9083" s="172"/>
      <c r="B9083" s="172"/>
      <c r="C9083" s="172"/>
      <c r="D9083" s="171"/>
      <c r="E9083" s="171"/>
    </row>
    <row r="9084" spans="1:5" x14ac:dyDescent="0.25">
      <c r="A9084" s="172"/>
      <c r="B9084" s="172"/>
      <c r="C9084" s="172"/>
      <c r="D9084" s="171"/>
      <c r="E9084" s="171"/>
    </row>
    <row r="9085" spans="1:5" x14ac:dyDescent="0.25">
      <c r="A9085" s="172"/>
      <c r="B9085" s="172"/>
      <c r="C9085" s="172"/>
      <c r="D9085" s="171"/>
      <c r="E9085" s="171"/>
    </row>
    <row r="9086" spans="1:5" x14ac:dyDescent="0.25">
      <c r="A9086" s="172"/>
      <c r="B9086" s="172"/>
      <c r="C9086" s="172"/>
      <c r="D9086" s="171"/>
      <c r="E9086" s="171"/>
    </row>
    <row r="9087" spans="1:5" x14ac:dyDescent="0.25">
      <c r="A9087" s="172"/>
      <c r="B9087" s="172"/>
      <c r="C9087" s="172"/>
      <c r="D9087" s="171"/>
      <c r="E9087" s="171"/>
    </row>
    <row r="9088" spans="1:5" x14ac:dyDescent="0.25">
      <c r="A9088" s="172"/>
      <c r="B9088" s="172"/>
      <c r="C9088" s="172"/>
      <c r="D9088" s="171"/>
      <c r="E9088" s="171"/>
    </row>
    <row r="9089" spans="1:5" x14ac:dyDescent="0.25">
      <c r="A9089" s="172"/>
      <c r="B9089" s="172"/>
      <c r="C9089" s="172"/>
      <c r="D9089" s="171"/>
      <c r="E9089" s="171"/>
    </row>
    <row r="9090" spans="1:5" x14ac:dyDescent="0.25">
      <c r="A9090" s="172"/>
      <c r="B9090" s="172"/>
      <c r="C9090" s="172"/>
      <c r="D9090" s="171"/>
      <c r="E9090" s="171"/>
    </row>
    <row r="9091" spans="1:5" x14ac:dyDescent="0.25">
      <c r="A9091" s="172"/>
      <c r="B9091" s="172"/>
      <c r="C9091" s="172"/>
      <c r="D9091" s="171"/>
      <c r="E9091" s="171"/>
    </row>
    <row r="9092" spans="1:5" x14ac:dyDescent="0.25">
      <c r="A9092" s="172"/>
      <c r="B9092" s="172"/>
      <c r="C9092" s="172"/>
      <c r="D9092" s="171"/>
      <c r="E9092" s="171"/>
    </row>
    <row r="9093" spans="1:5" x14ac:dyDescent="0.25">
      <c r="A9093" s="172"/>
      <c r="B9093" s="172"/>
      <c r="C9093" s="172"/>
      <c r="D9093" s="171"/>
      <c r="E9093" s="171"/>
    </row>
    <row r="9094" spans="1:5" x14ac:dyDescent="0.25">
      <c r="A9094" s="172"/>
      <c r="B9094" s="172"/>
      <c r="C9094" s="172"/>
      <c r="D9094" s="171"/>
      <c r="E9094" s="171"/>
    </row>
    <row r="9095" spans="1:5" x14ac:dyDescent="0.25">
      <c r="A9095" s="172"/>
      <c r="B9095" s="172"/>
      <c r="C9095" s="172"/>
      <c r="D9095" s="171"/>
      <c r="E9095" s="171"/>
    </row>
    <row r="9096" spans="1:5" x14ac:dyDescent="0.25">
      <c r="A9096" s="172"/>
      <c r="B9096" s="172"/>
      <c r="C9096" s="172"/>
      <c r="D9096" s="171"/>
      <c r="E9096" s="171"/>
    </row>
    <row r="9097" spans="1:5" x14ac:dyDescent="0.25">
      <c r="A9097" s="172"/>
      <c r="B9097" s="172"/>
      <c r="C9097" s="172"/>
      <c r="D9097" s="171"/>
      <c r="E9097" s="171"/>
    </row>
    <row r="9098" spans="1:5" x14ac:dyDescent="0.25">
      <c r="A9098" s="172"/>
      <c r="B9098" s="172"/>
      <c r="C9098" s="172"/>
      <c r="D9098" s="171"/>
      <c r="E9098" s="171"/>
    </row>
    <row r="9099" spans="1:5" x14ac:dyDescent="0.25">
      <c r="A9099" s="172"/>
      <c r="B9099" s="172"/>
      <c r="C9099" s="172"/>
      <c r="D9099" s="171"/>
      <c r="E9099" s="171"/>
    </row>
    <row r="9100" spans="1:5" x14ac:dyDescent="0.25">
      <c r="A9100" s="172"/>
      <c r="B9100" s="172"/>
      <c r="C9100" s="172"/>
      <c r="D9100" s="171"/>
      <c r="E9100" s="171"/>
    </row>
    <row r="9101" spans="1:5" x14ac:dyDescent="0.25">
      <c r="A9101" s="172"/>
      <c r="B9101" s="172"/>
      <c r="C9101" s="172"/>
      <c r="D9101" s="171"/>
      <c r="E9101" s="171"/>
    </row>
    <row r="9102" spans="1:5" x14ac:dyDescent="0.25">
      <c r="A9102" s="172"/>
      <c r="B9102" s="172"/>
      <c r="C9102" s="172"/>
      <c r="D9102" s="171"/>
      <c r="E9102" s="171"/>
    </row>
    <row r="9103" spans="1:5" x14ac:dyDescent="0.25">
      <c r="A9103" s="172"/>
      <c r="B9103" s="172"/>
      <c r="C9103" s="172"/>
      <c r="D9103" s="171"/>
      <c r="E9103" s="171"/>
    </row>
    <row r="9104" spans="1:5" x14ac:dyDescent="0.25">
      <c r="A9104" s="172"/>
      <c r="B9104" s="172"/>
      <c r="C9104" s="172"/>
      <c r="D9104" s="171"/>
      <c r="E9104" s="171"/>
    </row>
    <row r="9105" spans="1:5" x14ac:dyDescent="0.25">
      <c r="A9105" s="172"/>
      <c r="B9105" s="172"/>
      <c r="C9105" s="172"/>
      <c r="D9105" s="171"/>
      <c r="E9105" s="171"/>
    </row>
    <row r="9106" spans="1:5" x14ac:dyDescent="0.25">
      <c r="A9106" s="172"/>
      <c r="B9106" s="172"/>
      <c r="C9106" s="172"/>
      <c r="D9106" s="171"/>
      <c r="E9106" s="171"/>
    </row>
    <row r="9107" spans="1:5" x14ac:dyDescent="0.25">
      <c r="A9107" s="172"/>
      <c r="B9107" s="172"/>
      <c r="C9107" s="172"/>
      <c r="D9107" s="171"/>
      <c r="E9107" s="171"/>
    </row>
    <row r="9108" spans="1:5" x14ac:dyDescent="0.25">
      <c r="A9108" s="172"/>
      <c r="B9108" s="172"/>
      <c r="C9108" s="172"/>
      <c r="D9108" s="171"/>
      <c r="E9108" s="171"/>
    </row>
    <row r="9109" spans="1:5" x14ac:dyDescent="0.25">
      <c r="A9109" s="172"/>
      <c r="B9109" s="172"/>
      <c r="C9109" s="172"/>
      <c r="D9109" s="171"/>
      <c r="E9109" s="171"/>
    </row>
    <row r="9110" spans="1:5" x14ac:dyDescent="0.25">
      <c r="A9110" s="172"/>
      <c r="B9110" s="172"/>
      <c r="C9110" s="172"/>
      <c r="D9110" s="171"/>
      <c r="E9110" s="171"/>
    </row>
    <row r="9111" spans="1:5" x14ac:dyDescent="0.25">
      <c r="A9111" s="172"/>
      <c r="B9111" s="172"/>
      <c r="C9111" s="172"/>
      <c r="D9111" s="171"/>
      <c r="E9111" s="171"/>
    </row>
    <row r="9112" spans="1:5" x14ac:dyDescent="0.25">
      <c r="A9112" s="172"/>
      <c r="B9112" s="172"/>
      <c r="C9112" s="172"/>
      <c r="D9112" s="171"/>
      <c r="E9112" s="171"/>
    </row>
    <row r="9113" spans="1:5" x14ac:dyDescent="0.25">
      <c r="A9113" s="172"/>
      <c r="B9113" s="172"/>
      <c r="C9113" s="172"/>
      <c r="D9113" s="171"/>
      <c r="E9113" s="171"/>
    </row>
    <row r="9114" spans="1:5" x14ac:dyDescent="0.25">
      <c r="A9114" s="172"/>
      <c r="B9114" s="172"/>
      <c r="C9114" s="172"/>
      <c r="D9114" s="171"/>
      <c r="E9114" s="171"/>
    </row>
    <row r="9115" spans="1:5" x14ac:dyDescent="0.25">
      <c r="A9115" s="172"/>
      <c r="B9115" s="172"/>
      <c r="C9115" s="172"/>
      <c r="D9115" s="171"/>
      <c r="E9115" s="171"/>
    </row>
    <row r="9116" spans="1:5" x14ac:dyDescent="0.25">
      <c r="A9116" s="172"/>
      <c r="B9116" s="172"/>
      <c r="C9116" s="172"/>
      <c r="D9116" s="171"/>
      <c r="E9116" s="171"/>
    </row>
    <row r="9117" spans="1:5" x14ac:dyDescent="0.25">
      <c r="A9117" s="172"/>
      <c r="B9117" s="172"/>
      <c r="C9117" s="172"/>
      <c r="D9117" s="171"/>
      <c r="E9117" s="171"/>
    </row>
    <row r="9118" spans="1:5" x14ac:dyDescent="0.25">
      <c r="A9118" s="172"/>
      <c r="B9118" s="172"/>
      <c r="C9118" s="172"/>
      <c r="D9118" s="171"/>
      <c r="E9118" s="171"/>
    </row>
    <row r="9119" spans="1:5" x14ac:dyDescent="0.25">
      <c r="A9119" s="172"/>
      <c r="B9119" s="172"/>
      <c r="C9119" s="172"/>
      <c r="D9119" s="171"/>
      <c r="E9119" s="171"/>
    </row>
    <row r="9120" spans="1:5" x14ac:dyDescent="0.25">
      <c r="A9120" s="172"/>
      <c r="B9120" s="172"/>
      <c r="C9120" s="172"/>
      <c r="D9120" s="171"/>
      <c r="E9120" s="171"/>
    </row>
    <row r="9121" spans="1:5" x14ac:dyDescent="0.25">
      <c r="A9121" s="172"/>
      <c r="B9121" s="172"/>
      <c r="C9121" s="172"/>
      <c r="D9121" s="171"/>
      <c r="E9121" s="171"/>
    </row>
    <row r="9122" spans="1:5" x14ac:dyDescent="0.25">
      <c r="A9122" s="172"/>
      <c r="B9122" s="172"/>
      <c r="C9122" s="172"/>
      <c r="D9122" s="171"/>
      <c r="E9122" s="171"/>
    </row>
    <row r="9123" spans="1:5" x14ac:dyDescent="0.25">
      <c r="A9123" s="172"/>
      <c r="B9123" s="172"/>
      <c r="C9123" s="172"/>
      <c r="D9123" s="171"/>
      <c r="E9123" s="171"/>
    </row>
    <row r="9124" spans="1:5" x14ac:dyDescent="0.25">
      <c r="A9124" s="172"/>
      <c r="B9124" s="172"/>
      <c r="C9124" s="172"/>
      <c r="D9124" s="171"/>
      <c r="E9124" s="171"/>
    </row>
    <row r="9125" spans="1:5" x14ac:dyDescent="0.25">
      <c r="A9125" s="172"/>
      <c r="B9125" s="172"/>
      <c r="C9125" s="172"/>
      <c r="D9125" s="171"/>
      <c r="E9125" s="171"/>
    </row>
    <row r="9126" spans="1:5" x14ac:dyDescent="0.25">
      <c r="A9126" s="172"/>
      <c r="B9126" s="172"/>
      <c r="C9126" s="172"/>
      <c r="D9126" s="171"/>
      <c r="E9126" s="171"/>
    </row>
    <row r="9127" spans="1:5" x14ac:dyDescent="0.25">
      <c r="A9127" s="172"/>
      <c r="B9127" s="172"/>
      <c r="C9127" s="172"/>
      <c r="D9127" s="171"/>
      <c r="E9127" s="171"/>
    </row>
    <row r="9128" spans="1:5" x14ac:dyDescent="0.25">
      <c r="A9128" s="172"/>
      <c r="B9128" s="172"/>
      <c r="C9128" s="172"/>
      <c r="D9128" s="171"/>
      <c r="E9128" s="171"/>
    </row>
    <row r="9129" spans="1:5" x14ac:dyDescent="0.25">
      <c r="A9129" s="172"/>
      <c r="B9129" s="172"/>
      <c r="C9129" s="172"/>
      <c r="D9129" s="171"/>
      <c r="E9129" s="171"/>
    </row>
    <row r="9130" spans="1:5" x14ac:dyDescent="0.25">
      <c r="A9130" s="172"/>
      <c r="B9130" s="172"/>
      <c r="C9130" s="172"/>
      <c r="D9130" s="171"/>
      <c r="E9130" s="171"/>
    </row>
    <row r="9131" spans="1:5" x14ac:dyDescent="0.25">
      <c r="A9131" s="172"/>
      <c r="B9131" s="172"/>
      <c r="C9131" s="172"/>
      <c r="D9131" s="171"/>
      <c r="E9131" s="171"/>
    </row>
    <row r="9132" spans="1:5" x14ac:dyDescent="0.25">
      <c r="A9132" s="172"/>
      <c r="B9132" s="172"/>
      <c r="C9132" s="172"/>
      <c r="D9132" s="171"/>
      <c r="E9132" s="171"/>
    </row>
    <row r="9133" spans="1:5" x14ac:dyDescent="0.25">
      <c r="A9133" s="172"/>
      <c r="B9133" s="172"/>
      <c r="C9133" s="172"/>
      <c r="D9133" s="171"/>
      <c r="E9133" s="171"/>
    </row>
    <row r="9134" spans="1:5" x14ac:dyDescent="0.25">
      <c r="A9134" s="172"/>
      <c r="B9134" s="172"/>
      <c r="C9134" s="172"/>
      <c r="D9134" s="171"/>
      <c r="E9134" s="171"/>
    </row>
    <row r="9135" spans="1:5" x14ac:dyDescent="0.25">
      <c r="A9135" s="172"/>
      <c r="B9135" s="172"/>
      <c r="C9135" s="172"/>
      <c r="D9135" s="171"/>
      <c r="E9135" s="171"/>
    </row>
    <row r="9136" spans="1:5" x14ac:dyDescent="0.25">
      <c r="A9136" s="172"/>
      <c r="B9136" s="172"/>
      <c r="C9136" s="172"/>
      <c r="D9136" s="171"/>
      <c r="E9136" s="171"/>
    </row>
    <row r="9137" spans="1:5" x14ac:dyDescent="0.25">
      <c r="A9137" s="172"/>
      <c r="B9137" s="172"/>
      <c r="C9137" s="172"/>
      <c r="D9137" s="171"/>
      <c r="E9137" s="171"/>
    </row>
    <row r="9138" spans="1:5" x14ac:dyDescent="0.25">
      <c r="A9138" s="172"/>
      <c r="B9138" s="172"/>
      <c r="C9138" s="172"/>
      <c r="D9138" s="171"/>
      <c r="E9138" s="171"/>
    </row>
    <row r="9139" spans="1:5" x14ac:dyDescent="0.25">
      <c r="A9139" s="172"/>
      <c r="B9139" s="172"/>
      <c r="C9139" s="172"/>
      <c r="D9139" s="171"/>
      <c r="E9139" s="171"/>
    </row>
    <row r="9140" spans="1:5" x14ac:dyDescent="0.25">
      <c r="A9140" s="172"/>
      <c r="B9140" s="172"/>
      <c r="C9140" s="172"/>
      <c r="D9140" s="171"/>
      <c r="E9140" s="171"/>
    </row>
    <row r="9141" spans="1:5" x14ac:dyDescent="0.25">
      <c r="A9141" s="172"/>
      <c r="B9141" s="172"/>
      <c r="C9141" s="172"/>
      <c r="D9141" s="171"/>
      <c r="E9141" s="171"/>
    </row>
    <row r="9142" spans="1:5" x14ac:dyDescent="0.25">
      <c r="A9142" s="172"/>
      <c r="B9142" s="172"/>
      <c r="C9142" s="172"/>
      <c r="D9142" s="171"/>
      <c r="E9142" s="171"/>
    </row>
    <row r="9143" spans="1:5" x14ac:dyDescent="0.25">
      <c r="A9143" s="172"/>
      <c r="B9143" s="172"/>
      <c r="C9143" s="172"/>
      <c r="D9143" s="171"/>
      <c r="E9143" s="171"/>
    </row>
    <row r="9144" spans="1:5" x14ac:dyDescent="0.25">
      <c r="A9144" s="172"/>
      <c r="B9144" s="172"/>
      <c r="C9144" s="172"/>
      <c r="D9144" s="171"/>
      <c r="E9144" s="171"/>
    </row>
    <row r="9145" spans="1:5" x14ac:dyDescent="0.25">
      <c r="A9145" s="172"/>
      <c r="B9145" s="172"/>
      <c r="C9145" s="172"/>
      <c r="D9145" s="171"/>
      <c r="E9145" s="171"/>
    </row>
    <row r="9146" spans="1:5" x14ac:dyDescent="0.25">
      <c r="A9146" s="172"/>
      <c r="B9146" s="172"/>
      <c r="C9146" s="172"/>
      <c r="D9146" s="171"/>
      <c r="E9146" s="171"/>
    </row>
    <row r="9147" spans="1:5" x14ac:dyDescent="0.25">
      <c r="A9147" s="172"/>
      <c r="B9147" s="172"/>
      <c r="C9147" s="172"/>
      <c r="D9147" s="171"/>
      <c r="E9147" s="171"/>
    </row>
    <row r="9148" spans="1:5" x14ac:dyDescent="0.25">
      <c r="A9148" s="172"/>
      <c r="B9148" s="172"/>
      <c r="C9148" s="172"/>
      <c r="D9148" s="171"/>
      <c r="E9148" s="171"/>
    </row>
    <row r="9149" spans="1:5" x14ac:dyDescent="0.25">
      <c r="A9149" s="172"/>
      <c r="B9149" s="172"/>
      <c r="C9149" s="172"/>
      <c r="D9149" s="171"/>
      <c r="E9149" s="171"/>
    </row>
    <row r="9150" spans="1:5" x14ac:dyDescent="0.25">
      <c r="A9150" s="172"/>
      <c r="B9150" s="172"/>
      <c r="C9150" s="172"/>
      <c r="D9150" s="171"/>
      <c r="E9150" s="171"/>
    </row>
    <row r="9151" spans="1:5" x14ac:dyDescent="0.25">
      <c r="A9151" s="172"/>
      <c r="B9151" s="172"/>
      <c r="C9151" s="172"/>
      <c r="D9151" s="171"/>
      <c r="E9151" s="171"/>
    </row>
    <row r="9152" spans="1:5" x14ac:dyDescent="0.25">
      <c r="A9152" s="172"/>
      <c r="B9152" s="172"/>
      <c r="C9152" s="172"/>
      <c r="D9152" s="171"/>
      <c r="E9152" s="171"/>
    </row>
    <row r="9153" spans="1:5" x14ac:dyDescent="0.25">
      <c r="A9153" s="172"/>
      <c r="B9153" s="172"/>
      <c r="C9153" s="172"/>
      <c r="D9153" s="171"/>
      <c r="E9153" s="171"/>
    </row>
    <row r="9154" spans="1:5" x14ac:dyDescent="0.25">
      <c r="A9154" s="172"/>
      <c r="B9154" s="172"/>
      <c r="C9154" s="172"/>
      <c r="D9154" s="171"/>
      <c r="E9154" s="171"/>
    </row>
    <row r="9155" spans="1:5" x14ac:dyDescent="0.25">
      <c r="A9155" s="172"/>
      <c r="B9155" s="172"/>
      <c r="C9155" s="172"/>
      <c r="D9155" s="171"/>
      <c r="E9155" s="171"/>
    </row>
    <row r="9156" spans="1:5" x14ac:dyDescent="0.25">
      <c r="A9156" s="172"/>
      <c r="B9156" s="172"/>
      <c r="C9156" s="172"/>
      <c r="D9156" s="171"/>
      <c r="E9156" s="171"/>
    </row>
    <row r="9157" spans="1:5" x14ac:dyDescent="0.25">
      <c r="A9157" s="172"/>
      <c r="B9157" s="172"/>
      <c r="C9157" s="172"/>
      <c r="D9157" s="171"/>
      <c r="E9157" s="171"/>
    </row>
    <row r="9158" spans="1:5" x14ac:dyDescent="0.25">
      <c r="A9158" s="172"/>
      <c r="B9158" s="172"/>
      <c r="C9158" s="172"/>
      <c r="D9158" s="171"/>
      <c r="E9158" s="171"/>
    </row>
    <row r="9159" spans="1:5" x14ac:dyDescent="0.25">
      <c r="A9159" s="172"/>
      <c r="B9159" s="172"/>
      <c r="C9159" s="172"/>
      <c r="D9159" s="171"/>
      <c r="E9159" s="171"/>
    </row>
    <row r="9160" spans="1:5" x14ac:dyDescent="0.25">
      <c r="A9160" s="172"/>
      <c r="B9160" s="172"/>
      <c r="C9160" s="172"/>
      <c r="D9160" s="171"/>
      <c r="E9160" s="171"/>
    </row>
    <row r="9161" spans="1:5" x14ac:dyDescent="0.25">
      <c r="A9161" s="172"/>
      <c r="B9161" s="172"/>
      <c r="C9161" s="172"/>
      <c r="D9161" s="171"/>
      <c r="E9161" s="171"/>
    </row>
    <row r="9162" spans="1:5" x14ac:dyDescent="0.25">
      <c r="A9162" s="172"/>
      <c r="B9162" s="172"/>
      <c r="C9162" s="172"/>
      <c r="D9162" s="171"/>
      <c r="E9162" s="171"/>
    </row>
    <row r="9163" spans="1:5" x14ac:dyDescent="0.25">
      <c r="A9163" s="172"/>
      <c r="B9163" s="172"/>
      <c r="C9163" s="172"/>
      <c r="D9163" s="171"/>
      <c r="E9163" s="171"/>
    </row>
    <row r="9164" spans="1:5" x14ac:dyDescent="0.25">
      <c r="A9164" s="172"/>
      <c r="B9164" s="172"/>
      <c r="C9164" s="172"/>
      <c r="D9164" s="171"/>
      <c r="E9164" s="171"/>
    </row>
    <row r="9165" spans="1:5" x14ac:dyDescent="0.25">
      <c r="A9165" s="172"/>
      <c r="B9165" s="172"/>
      <c r="C9165" s="172"/>
      <c r="D9165" s="171"/>
      <c r="E9165" s="171"/>
    </row>
    <row r="9166" spans="1:5" x14ac:dyDescent="0.25">
      <c r="A9166" s="172"/>
      <c r="B9166" s="172"/>
      <c r="C9166" s="172"/>
      <c r="D9166" s="171"/>
      <c r="E9166" s="171"/>
    </row>
    <row r="9167" spans="1:5" x14ac:dyDescent="0.25">
      <c r="A9167" s="172"/>
      <c r="B9167" s="172"/>
      <c r="C9167" s="172"/>
      <c r="D9167" s="171"/>
      <c r="E9167" s="171"/>
    </row>
    <row r="9168" spans="1:5" x14ac:dyDescent="0.25">
      <c r="A9168" s="172"/>
      <c r="B9168" s="172"/>
      <c r="C9168" s="172"/>
      <c r="D9168" s="171"/>
      <c r="E9168" s="171"/>
    </row>
    <row r="9169" spans="1:5" x14ac:dyDescent="0.25">
      <c r="A9169" s="172"/>
      <c r="B9169" s="172"/>
      <c r="C9169" s="172"/>
      <c r="D9169" s="171"/>
      <c r="E9169" s="171"/>
    </row>
    <row r="9170" spans="1:5" x14ac:dyDescent="0.25">
      <c r="A9170" s="172"/>
      <c r="B9170" s="172"/>
      <c r="C9170" s="172"/>
      <c r="D9170" s="171"/>
      <c r="E9170" s="171"/>
    </row>
    <row r="9171" spans="1:5" x14ac:dyDescent="0.25">
      <c r="A9171" s="172"/>
      <c r="B9171" s="172"/>
      <c r="C9171" s="172"/>
      <c r="D9171" s="171"/>
      <c r="E9171" s="171"/>
    </row>
    <row r="9172" spans="1:5" x14ac:dyDescent="0.25">
      <c r="A9172" s="172"/>
      <c r="B9172" s="172"/>
      <c r="C9172" s="172"/>
      <c r="D9172" s="171"/>
      <c r="E9172" s="171"/>
    </row>
    <row r="9173" spans="1:5" x14ac:dyDescent="0.25">
      <c r="A9173" s="172"/>
      <c r="B9173" s="172"/>
      <c r="C9173" s="172"/>
      <c r="D9173" s="171"/>
      <c r="E9173" s="171"/>
    </row>
    <row r="9174" spans="1:5" x14ac:dyDescent="0.25">
      <c r="A9174" s="172"/>
      <c r="B9174" s="172"/>
      <c r="C9174" s="172"/>
      <c r="D9174" s="171"/>
      <c r="E9174" s="171"/>
    </row>
    <row r="9175" spans="1:5" x14ac:dyDescent="0.25">
      <c r="A9175" s="172"/>
      <c r="B9175" s="172"/>
      <c r="C9175" s="172"/>
      <c r="D9175" s="171"/>
      <c r="E9175" s="171"/>
    </row>
    <row r="9176" spans="1:5" x14ac:dyDescent="0.25">
      <c r="A9176" s="172"/>
      <c r="B9176" s="172"/>
      <c r="C9176" s="172"/>
      <c r="D9176" s="171"/>
      <c r="E9176" s="171"/>
    </row>
    <row r="9177" spans="1:5" x14ac:dyDescent="0.25">
      <c r="A9177" s="172"/>
      <c r="B9177" s="172"/>
      <c r="C9177" s="172"/>
      <c r="D9177" s="171"/>
      <c r="E9177" s="171"/>
    </row>
    <row r="9178" spans="1:5" x14ac:dyDescent="0.25">
      <c r="A9178" s="172"/>
      <c r="B9178" s="172"/>
      <c r="C9178" s="172"/>
      <c r="D9178" s="171"/>
      <c r="E9178" s="171"/>
    </row>
    <row r="9179" spans="1:5" x14ac:dyDescent="0.25">
      <c r="A9179" s="172"/>
      <c r="B9179" s="172"/>
      <c r="C9179" s="172"/>
      <c r="D9179" s="171"/>
      <c r="E9179" s="171"/>
    </row>
    <row r="9180" spans="1:5" x14ac:dyDescent="0.25">
      <c r="A9180" s="172"/>
      <c r="B9180" s="172"/>
      <c r="C9180" s="172"/>
      <c r="D9180" s="171"/>
      <c r="E9180" s="171"/>
    </row>
    <row r="9181" spans="1:5" x14ac:dyDescent="0.25">
      <c r="A9181" s="172"/>
      <c r="B9181" s="172"/>
      <c r="C9181" s="172"/>
      <c r="D9181" s="171"/>
      <c r="E9181" s="171"/>
    </row>
    <row r="9182" spans="1:5" x14ac:dyDescent="0.25">
      <c r="A9182" s="172"/>
      <c r="B9182" s="172"/>
      <c r="C9182" s="172"/>
      <c r="D9182" s="171"/>
      <c r="E9182" s="171"/>
    </row>
    <row r="9183" spans="1:5" x14ac:dyDescent="0.25">
      <c r="A9183" s="172"/>
      <c r="B9183" s="172"/>
      <c r="C9183" s="172"/>
      <c r="D9183" s="171"/>
      <c r="E9183" s="171"/>
    </row>
    <row r="9184" spans="1:5" x14ac:dyDescent="0.25">
      <c r="A9184" s="172"/>
      <c r="B9184" s="172"/>
      <c r="C9184" s="172"/>
      <c r="D9184" s="171"/>
      <c r="E9184" s="171"/>
    </row>
    <row r="9185" spans="1:5" x14ac:dyDescent="0.25">
      <c r="A9185" s="172"/>
      <c r="B9185" s="172"/>
      <c r="C9185" s="172"/>
      <c r="D9185" s="171"/>
      <c r="E9185" s="171"/>
    </row>
    <row r="9186" spans="1:5" x14ac:dyDescent="0.25">
      <c r="A9186" s="172"/>
      <c r="B9186" s="172"/>
      <c r="C9186" s="172"/>
      <c r="D9186" s="171"/>
      <c r="E9186" s="171"/>
    </row>
    <row r="9187" spans="1:5" x14ac:dyDescent="0.25">
      <c r="A9187" s="172"/>
      <c r="B9187" s="172"/>
      <c r="C9187" s="172"/>
      <c r="D9187" s="171"/>
      <c r="E9187" s="171"/>
    </row>
    <row r="9188" spans="1:5" x14ac:dyDescent="0.25">
      <c r="A9188" s="172"/>
      <c r="B9188" s="172"/>
      <c r="C9188" s="172"/>
      <c r="D9188" s="171"/>
      <c r="E9188" s="171"/>
    </row>
    <row r="9189" spans="1:5" x14ac:dyDescent="0.25">
      <c r="A9189" s="172"/>
      <c r="B9189" s="172"/>
      <c r="C9189" s="172"/>
      <c r="D9189" s="171"/>
      <c r="E9189" s="171"/>
    </row>
    <row r="9190" spans="1:5" x14ac:dyDescent="0.25">
      <c r="A9190" s="172"/>
      <c r="B9190" s="172"/>
      <c r="C9190" s="172"/>
      <c r="D9190" s="171"/>
      <c r="E9190" s="171"/>
    </row>
    <row r="9191" spans="1:5" x14ac:dyDescent="0.25">
      <c r="A9191" s="172"/>
      <c r="B9191" s="172"/>
      <c r="C9191" s="172"/>
      <c r="D9191" s="171"/>
      <c r="E9191" s="171"/>
    </row>
    <row r="9192" spans="1:5" x14ac:dyDescent="0.25">
      <c r="A9192" s="172"/>
      <c r="B9192" s="172"/>
      <c r="C9192" s="172"/>
      <c r="D9192" s="171"/>
      <c r="E9192" s="171"/>
    </row>
    <row r="9193" spans="1:5" x14ac:dyDescent="0.25">
      <c r="A9193" s="172"/>
      <c r="B9193" s="172"/>
      <c r="C9193" s="172"/>
      <c r="D9193" s="171"/>
      <c r="E9193" s="171"/>
    </row>
    <row r="9194" spans="1:5" x14ac:dyDescent="0.25">
      <c r="A9194" s="172"/>
      <c r="B9194" s="172"/>
      <c r="C9194" s="172"/>
      <c r="D9194" s="171"/>
      <c r="E9194" s="171"/>
    </row>
    <row r="9195" spans="1:5" x14ac:dyDescent="0.25">
      <c r="A9195" s="172"/>
      <c r="B9195" s="172"/>
      <c r="C9195" s="172"/>
      <c r="D9195" s="171"/>
      <c r="E9195" s="171"/>
    </row>
    <row r="9196" spans="1:5" x14ac:dyDescent="0.25">
      <c r="A9196" s="172"/>
      <c r="B9196" s="172"/>
      <c r="C9196" s="172"/>
      <c r="D9196" s="171"/>
      <c r="E9196" s="171"/>
    </row>
    <row r="9197" spans="1:5" x14ac:dyDescent="0.25">
      <c r="A9197" s="172"/>
      <c r="B9197" s="172"/>
      <c r="C9197" s="172"/>
      <c r="D9197" s="171"/>
      <c r="E9197" s="171"/>
    </row>
    <row r="9198" spans="1:5" x14ac:dyDescent="0.25">
      <c r="A9198" s="172"/>
      <c r="B9198" s="172"/>
      <c r="C9198" s="172"/>
      <c r="D9198" s="171"/>
      <c r="E9198" s="171"/>
    </row>
    <row r="9199" spans="1:5" x14ac:dyDescent="0.25">
      <c r="A9199" s="172"/>
      <c r="B9199" s="172"/>
      <c r="C9199" s="172"/>
      <c r="D9199" s="171"/>
      <c r="E9199" s="171"/>
    </row>
    <row r="9200" spans="1:5" x14ac:dyDescent="0.25">
      <c r="A9200" s="172"/>
      <c r="B9200" s="172"/>
      <c r="C9200" s="172"/>
      <c r="D9200" s="171"/>
      <c r="E9200" s="171"/>
    </row>
    <row r="9201" spans="1:5" x14ac:dyDescent="0.25">
      <c r="A9201" s="172"/>
      <c r="B9201" s="172"/>
      <c r="C9201" s="172"/>
      <c r="D9201" s="171"/>
      <c r="E9201" s="171"/>
    </row>
    <row r="9202" spans="1:5" x14ac:dyDescent="0.25">
      <c r="A9202" s="172"/>
      <c r="B9202" s="172"/>
      <c r="C9202" s="172"/>
      <c r="D9202" s="171"/>
      <c r="E9202" s="171"/>
    </row>
    <row r="9203" spans="1:5" x14ac:dyDescent="0.25">
      <c r="A9203" s="172"/>
      <c r="B9203" s="172"/>
      <c r="C9203" s="172"/>
      <c r="D9203" s="171"/>
      <c r="E9203" s="171"/>
    </row>
    <row r="9204" spans="1:5" x14ac:dyDescent="0.25">
      <c r="A9204" s="172"/>
      <c r="B9204" s="172"/>
      <c r="C9204" s="172"/>
      <c r="D9204" s="171"/>
      <c r="E9204" s="171"/>
    </row>
    <row r="9205" spans="1:5" x14ac:dyDescent="0.25">
      <c r="A9205" s="172"/>
      <c r="B9205" s="172"/>
      <c r="C9205" s="172"/>
      <c r="D9205" s="171"/>
      <c r="E9205" s="171"/>
    </row>
    <row r="9206" spans="1:5" x14ac:dyDescent="0.25">
      <c r="A9206" s="172"/>
      <c r="B9206" s="172"/>
      <c r="C9206" s="172"/>
      <c r="D9206" s="171"/>
      <c r="E9206" s="171"/>
    </row>
    <row r="9207" spans="1:5" x14ac:dyDescent="0.25">
      <c r="A9207" s="172"/>
      <c r="B9207" s="172"/>
      <c r="C9207" s="172"/>
      <c r="D9207" s="171"/>
      <c r="E9207" s="171"/>
    </row>
    <row r="9208" spans="1:5" x14ac:dyDescent="0.25">
      <c r="A9208" s="172"/>
      <c r="B9208" s="172"/>
      <c r="C9208" s="172"/>
      <c r="D9208" s="171"/>
      <c r="E9208" s="171"/>
    </row>
    <row r="9209" spans="1:5" x14ac:dyDescent="0.25">
      <c r="A9209" s="172"/>
      <c r="B9209" s="172"/>
      <c r="C9209" s="172"/>
      <c r="D9209" s="171"/>
      <c r="E9209" s="171"/>
    </row>
    <row r="9210" spans="1:5" x14ac:dyDescent="0.25">
      <c r="A9210" s="172"/>
      <c r="B9210" s="172"/>
      <c r="C9210" s="172"/>
      <c r="D9210" s="171"/>
      <c r="E9210" s="171"/>
    </row>
    <row r="9211" spans="1:5" x14ac:dyDescent="0.25">
      <c r="A9211" s="172"/>
      <c r="B9211" s="172"/>
      <c r="C9211" s="172"/>
      <c r="D9211" s="171"/>
      <c r="E9211" s="171"/>
    </row>
    <row r="9212" spans="1:5" x14ac:dyDescent="0.25">
      <c r="A9212" s="172"/>
      <c r="B9212" s="172"/>
      <c r="C9212" s="172"/>
      <c r="D9212" s="171"/>
      <c r="E9212" s="171"/>
    </row>
    <row r="9213" spans="1:5" x14ac:dyDescent="0.25">
      <c r="A9213" s="172"/>
      <c r="B9213" s="172"/>
      <c r="C9213" s="172"/>
      <c r="D9213" s="171"/>
      <c r="E9213" s="171"/>
    </row>
    <row r="9214" spans="1:5" x14ac:dyDescent="0.25">
      <c r="A9214" s="172"/>
      <c r="B9214" s="172"/>
      <c r="C9214" s="172"/>
      <c r="D9214" s="171"/>
      <c r="E9214" s="171"/>
    </row>
    <row r="9215" spans="1:5" x14ac:dyDescent="0.25">
      <c r="A9215" s="172"/>
      <c r="B9215" s="172"/>
      <c r="C9215" s="172"/>
      <c r="D9215" s="171"/>
      <c r="E9215" s="171"/>
    </row>
    <row r="9216" spans="1:5" x14ac:dyDescent="0.25">
      <c r="A9216" s="172"/>
      <c r="B9216" s="172"/>
      <c r="C9216" s="172"/>
      <c r="D9216" s="171"/>
      <c r="E9216" s="171"/>
    </row>
    <row r="9217" spans="1:5" x14ac:dyDescent="0.25">
      <c r="A9217" s="172"/>
      <c r="B9217" s="172"/>
      <c r="C9217" s="172"/>
      <c r="D9217" s="171"/>
      <c r="E9217" s="171"/>
    </row>
    <row r="9218" spans="1:5" x14ac:dyDescent="0.25">
      <c r="A9218" s="172"/>
      <c r="B9218" s="172"/>
      <c r="C9218" s="172"/>
      <c r="D9218" s="171"/>
      <c r="E9218" s="171"/>
    </row>
    <row r="9219" spans="1:5" x14ac:dyDescent="0.25">
      <c r="A9219" s="172"/>
      <c r="B9219" s="172"/>
      <c r="C9219" s="172"/>
      <c r="D9219" s="171"/>
      <c r="E9219" s="171"/>
    </row>
    <row r="9220" spans="1:5" x14ac:dyDescent="0.25">
      <c r="A9220" s="172"/>
      <c r="B9220" s="172"/>
      <c r="C9220" s="172"/>
      <c r="D9220" s="171"/>
      <c r="E9220" s="171"/>
    </row>
    <row r="9221" spans="1:5" x14ac:dyDescent="0.25">
      <c r="A9221" s="172"/>
      <c r="B9221" s="172"/>
      <c r="C9221" s="172"/>
      <c r="D9221" s="171"/>
      <c r="E9221" s="171"/>
    </row>
    <row r="9222" spans="1:5" x14ac:dyDescent="0.25">
      <c r="A9222" s="172"/>
      <c r="B9222" s="172"/>
      <c r="C9222" s="172"/>
      <c r="D9222" s="171"/>
      <c r="E9222" s="171"/>
    </row>
    <row r="9223" spans="1:5" x14ac:dyDescent="0.25">
      <c r="A9223" s="172"/>
      <c r="B9223" s="172"/>
      <c r="C9223" s="172"/>
      <c r="D9223" s="171"/>
      <c r="E9223" s="171"/>
    </row>
    <row r="9224" spans="1:5" x14ac:dyDescent="0.25">
      <c r="A9224" s="172"/>
      <c r="B9224" s="172"/>
      <c r="C9224" s="172"/>
      <c r="D9224" s="171"/>
      <c r="E9224" s="171"/>
    </row>
    <row r="9225" spans="1:5" x14ac:dyDescent="0.25">
      <c r="A9225" s="172"/>
      <c r="B9225" s="172"/>
      <c r="C9225" s="172"/>
      <c r="D9225" s="171"/>
      <c r="E9225" s="171"/>
    </row>
    <row r="9226" spans="1:5" x14ac:dyDescent="0.25">
      <c r="A9226" s="172"/>
      <c r="B9226" s="172"/>
      <c r="C9226" s="172"/>
      <c r="D9226" s="171"/>
      <c r="E9226" s="171"/>
    </row>
    <row r="9227" spans="1:5" x14ac:dyDescent="0.25">
      <c r="A9227" s="172"/>
      <c r="B9227" s="172"/>
      <c r="C9227" s="172"/>
      <c r="D9227" s="171"/>
      <c r="E9227" s="171"/>
    </row>
    <row r="9228" spans="1:5" x14ac:dyDescent="0.25">
      <c r="A9228" s="172"/>
      <c r="B9228" s="172"/>
      <c r="C9228" s="172"/>
      <c r="D9228" s="171"/>
      <c r="E9228" s="171"/>
    </row>
    <row r="9229" spans="1:5" x14ac:dyDescent="0.25">
      <c r="A9229" s="172"/>
      <c r="B9229" s="172"/>
      <c r="C9229" s="172"/>
      <c r="D9229" s="171"/>
      <c r="E9229" s="171"/>
    </row>
    <row r="9230" spans="1:5" x14ac:dyDescent="0.25">
      <c r="A9230" s="172"/>
      <c r="B9230" s="172"/>
      <c r="C9230" s="172"/>
      <c r="D9230" s="171"/>
      <c r="E9230" s="171"/>
    </row>
    <row r="9231" spans="1:5" x14ac:dyDescent="0.25">
      <c r="A9231" s="172"/>
      <c r="B9231" s="172"/>
      <c r="C9231" s="172"/>
      <c r="D9231" s="171"/>
      <c r="E9231" s="171"/>
    </row>
    <row r="9232" spans="1:5" x14ac:dyDescent="0.25">
      <c r="A9232" s="172"/>
      <c r="B9232" s="172"/>
      <c r="C9232" s="172"/>
      <c r="D9232" s="171"/>
      <c r="E9232" s="171"/>
    </row>
    <row r="9233" spans="1:5" x14ac:dyDescent="0.25">
      <c r="A9233" s="172"/>
      <c r="B9233" s="172"/>
      <c r="C9233" s="172"/>
      <c r="D9233" s="171"/>
      <c r="E9233" s="171"/>
    </row>
    <row r="9234" spans="1:5" x14ac:dyDescent="0.25">
      <c r="A9234" s="172"/>
      <c r="B9234" s="172"/>
      <c r="C9234" s="172"/>
      <c r="D9234" s="171"/>
      <c r="E9234" s="171"/>
    </row>
    <row r="9235" spans="1:5" x14ac:dyDescent="0.25">
      <c r="A9235" s="172"/>
      <c r="B9235" s="172"/>
      <c r="C9235" s="172"/>
      <c r="D9235" s="171"/>
      <c r="E9235" s="171"/>
    </row>
    <row r="9236" spans="1:5" x14ac:dyDescent="0.25">
      <c r="A9236" s="172"/>
      <c r="B9236" s="172"/>
      <c r="C9236" s="172"/>
      <c r="D9236" s="171"/>
      <c r="E9236" s="171"/>
    </row>
    <row r="9237" spans="1:5" x14ac:dyDescent="0.25">
      <c r="A9237" s="172"/>
      <c r="B9237" s="172"/>
      <c r="C9237" s="172"/>
      <c r="D9237" s="171"/>
      <c r="E9237" s="171"/>
    </row>
    <row r="9238" spans="1:5" x14ac:dyDescent="0.25">
      <c r="A9238" s="172"/>
      <c r="B9238" s="172"/>
      <c r="C9238" s="172"/>
      <c r="D9238" s="171"/>
      <c r="E9238" s="171"/>
    </row>
    <row r="9239" spans="1:5" x14ac:dyDescent="0.25">
      <c r="A9239" s="172"/>
      <c r="B9239" s="172"/>
      <c r="C9239" s="172"/>
      <c r="D9239" s="171"/>
      <c r="E9239" s="171"/>
    </row>
    <row r="9240" spans="1:5" x14ac:dyDescent="0.25">
      <c r="A9240" s="172"/>
      <c r="B9240" s="172"/>
      <c r="C9240" s="172"/>
      <c r="D9240" s="171"/>
      <c r="E9240" s="171"/>
    </row>
    <row r="9241" spans="1:5" x14ac:dyDescent="0.25">
      <c r="A9241" s="172"/>
      <c r="B9241" s="172"/>
      <c r="C9241" s="172"/>
      <c r="D9241" s="171"/>
      <c r="E9241" s="171"/>
    </row>
    <row r="9242" spans="1:5" x14ac:dyDescent="0.25">
      <c r="A9242" s="172"/>
      <c r="B9242" s="172"/>
      <c r="C9242" s="172"/>
      <c r="D9242" s="171"/>
      <c r="E9242" s="171"/>
    </row>
    <row r="9243" spans="1:5" x14ac:dyDescent="0.25">
      <c r="A9243" s="172"/>
      <c r="B9243" s="172"/>
      <c r="C9243" s="172"/>
      <c r="D9243" s="171"/>
      <c r="E9243" s="171"/>
    </row>
    <row r="9244" spans="1:5" x14ac:dyDescent="0.25">
      <c r="A9244" s="172"/>
      <c r="B9244" s="172"/>
      <c r="C9244" s="172"/>
      <c r="D9244" s="171"/>
      <c r="E9244" s="171"/>
    </row>
    <row r="9245" spans="1:5" x14ac:dyDescent="0.25">
      <c r="A9245" s="172"/>
      <c r="B9245" s="172"/>
      <c r="C9245" s="172"/>
      <c r="D9245" s="171"/>
      <c r="E9245" s="171"/>
    </row>
    <row r="9246" spans="1:5" x14ac:dyDescent="0.25">
      <c r="A9246" s="172"/>
      <c r="B9246" s="172"/>
      <c r="C9246" s="172"/>
      <c r="D9246" s="171"/>
      <c r="E9246" s="171"/>
    </row>
    <row r="9247" spans="1:5" x14ac:dyDescent="0.25">
      <c r="A9247" s="172"/>
      <c r="B9247" s="172"/>
      <c r="C9247" s="172"/>
      <c r="D9247" s="171"/>
      <c r="E9247" s="171"/>
    </row>
    <row r="9248" spans="1:5" x14ac:dyDescent="0.25">
      <c r="A9248" s="172"/>
      <c r="B9248" s="172"/>
      <c r="C9248" s="172"/>
      <c r="D9248" s="171"/>
      <c r="E9248" s="171"/>
    </row>
    <row r="9249" spans="1:5" x14ac:dyDescent="0.25">
      <c r="A9249" s="172"/>
      <c r="B9249" s="172"/>
      <c r="C9249" s="172"/>
      <c r="D9249" s="171"/>
      <c r="E9249" s="171"/>
    </row>
    <row r="9250" spans="1:5" x14ac:dyDescent="0.25">
      <c r="A9250" s="172"/>
      <c r="B9250" s="172"/>
      <c r="C9250" s="172"/>
      <c r="D9250" s="171"/>
      <c r="E9250" s="171"/>
    </row>
    <row r="9251" spans="1:5" x14ac:dyDescent="0.25">
      <c r="A9251" s="172"/>
      <c r="B9251" s="172"/>
      <c r="C9251" s="172"/>
      <c r="D9251" s="171"/>
      <c r="E9251" s="171"/>
    </row>
    <row r="9252" spans="1:5" x14ac:dyDescent="0.25">
      <c r="A9252" s="172"/>
      <c r="B9252" s="172"/>
      <c r="C9252" s="172"/>
      <c r="D9252" s="171"/>
      <c r="E9252" s="171"/>
    </row>
    <row r="9253" spans="1:5" x14ac:dyDescent="0.25">
      <c r="A9253" s="172"/>
      <c r="B9253" s="172"/>
      <c r="C9253" s="172"/>
      <c r="D9253" s="171"/>
      <c r="E9253" s="171"/>
    </row>
    <row r="9254" spans="1:5" x14ac:dyDescent="0.25">
      <c r="A9254" s="172"/>
      <c r="B9254" s="172"/>
      <c r="C9254" s="172"/>
      <c r="D9254" s="171"/>
      <c r="E9254" s="171"/>
    </row>
    <row r="9255" spans="1:5" x14ac:dyDescent="0.25">
      <c r="A9255" s="172"/>
      <c r="B9255" s="172"/>
      <c r="C9255" s="172"/>
      <c r="D9255" s="171"/>
      <c r="E9255" s="171"/>
    </row>
    <row r="9256" spans="1:5" x14ac:dyDescent="0.25">
      <c r="A9256" s="172"/>
      <c r="B9256" s="172"/>
      <c r="C9256" s="172"/>
      <c r="D9256" s="171"/>
      <c r="E9256" s="171"/>
    </row>
    <row r="9257" spans="1:5" x14ac:dyDescent="0.25">
      <c r="A9257" s="172"/>
      <c r="B9257" s="172"/>
      <c r="C9257" s="172"/>
      <c r="D9257" s="171"/>
      <c r="E9257" s="171"/>
    </row>
    <row r="9258" spans="1:5" x14ac:dyDescent="0.25">
      <c r="A9258" s="172"/>
      <c r="B9258" s="172"/>
      <c r="C9258" s="172"/>
      <c r="D9258" s="171"/>
      <c r="E9258" s="171"/>
    </row>
    <row r="9259" spans="1:5" x14ac:dyDescent="0.25">
      <c r="A9259" s="172"/>
      <c r="B9259" s="172"/>
      <c r="C9259" s="172"/>
      <c r="D9259" s="171"/>
      <c r="E9259" s="171"/>
    </row>
    <row r="9260" spans="1:5" x14ac:dyDescent="0.25">
      <c r="A9260" s="172"/>
      <c r="B9260" s="172"/>
      <c r="C9260" s="172"/>
      <c r="D9260" s="171"/>
      <c r="E9260" s="171"/>
    </row>
    <row r="9261" spans="1:5" x14ac:dyDescent="0.25">
      <c r="A9261" s="172"/>
      <c r="B9261" s="172"/>
      <c r="C9261" s="172"/>
      <c r="D9261" s="171"/>
      <c r="E9261" s="171"/>
    </row>
    <row r="9262" spans="1:5" x14ac:dyDescent="0.25">
      <c r="A9262" s="172"/>
      <c r="B9262" s="172"/>
      <c r="C9262" s="172"/>
      <c r="D9262" s="171"/>
      <c r="E9262" s="171"/>
    </row>
    <row r="9263" spans="1:5" x14ac:dyDescent="0.25">
      <c r="A9263" s="172"/>
      <c r="B9263" s="172"/>
      <c r="C9263" s="172"/>
      <c r="D9263" s="171"/>
      <c r="E9263" s="171"/>
    </row>
    <row r="9264" spans="1:5" x14ac:dyDescent="0.25">
      <c r="A9264" s="172"/>
      <c r="B9264" s="172"/>
      <c r="C9264" s="172"/>
      <c r="D9264" s="171"/>
      <c r="E9264" s="171"/>
    </row>
    <row r="9265" spans="1:5" x14ac:dyDescent="0.25">
      <c r="A9265" s="172"/>
      <c r="B9265" s="172"/>
      <c r="C9265" s="172"/>
      <c r="D9265" s="171"/>
      <c r="E9265" s="171"/>
    </row>
    <row r="9266" spans="1:5" x14ac:dyDescent="0.25">
      <c r="A9266" s="172"/>
      <c r="B9266" s="172"/>
      <c r="C9266" s="172"/>
      <c r="D9266" s="171"/>
      <c r="E9266" s="171"/>
    </row>
    <row r="9267" spans="1:5" x14ac:dyDescent="0.25">
      <c r="A9267" s="172"/>
      <c r="B9267" s="172"/>
      <c r="C9267" s="172"/>
      <c r="D9267" s="171"/>
      <c r="E9267" s="171"/>
    </row>
    <row r="9268" spans="1:5" x14ac:dyDescent="0.25">
      <c r="A9268" s="172"/>
      <c r="B9268" s="172"/>
      <c r="C9268" s="172"/>
      <c r="D9268" s="171"/>
      <c r="E9268" s="171"/>
    </row>
    <row r="9269" spans="1:5" x14ac:dyDescent="0.25">
      <c r="A9269" s="172"/>
      <c r="B9269" s="172"/>
      <c r="C9269" s="172"/>
      <c r="D9269" s="171"/>
      <c r="E9269" s="171"/>
    </row>
    <row r="9270" spans="1:5" x14ac:dyDescent="0.25">
      <c r="A9270" s="172"/>
      <c r="B9270" s="172"/>
      <c r="C9270" s="172"/>
      <c r="D9270" s="171"/>
      <c r="E9270" s="171"/>
    </row>
    <row r="9271" spans="1:5" x14ac:dyDescent="0.25">
      <c r="A9271" s="172"/>
      <c r="B9271" s="172"/>
      <c r="C9271" s="172"/>
      <c r="D9271" s="171"/>
      <c r="E9271" s="171"/>
    </row>
    <row r="9272" spans="1:5" x14ac:dyDescent="0.25">
      <c r="A9272" s="172"/>
      <c r="B9272" s="172"/>
      <c r="C9272" s="172"/>
      <c r="D9272" s="171"/>
      <c r="E9272" s="171"/>
    </row>
    <row r="9273" spans="1:5" x14ac:dyDescent="0.25">
      <c r="A9273" s="172"/>
      <c r="B9273" s="172"/>
      <c r="C9273" s="172"/>
      <c r="D9273" s="171"/>
      <c r="E9273" s="171"/>
    </row>
    <row r="9274" spans="1:5" x14ac:dyDescent="0.25">
      <c r="A9274" s="172"/>
      <c r="B9274" s="172"/>
      <c r="C9274" s="172"/>
      <c r="D9274" s="171"/>
      <c r="E9274" s="171"/>
    </row>
    <row r="9275" spans="1:5" x14ac:dyDescent="0.25">
      <c r="A9275" s="172"/>
      <c r="B9275" s="172"/>
      <c r="C9275" s="172"/>
      <c r="D9275" s="171"/>
      <c r="E9275" s="171"/>
    </row>
    <row r="9276" spans="1:5" x14ac:dyDescent="0.25">
      <c r="A9276" s="172"/>
      <c r="B9276" s="172"/>
      <c r="C9276" s="172"/>
      <c r="D9276" s="171"/>
      <c r="E9276" s="171"/>
    </row>
    <row r="9277" spans="1:5" x14ac:dyDescent="0.25">
      <c r="A9277" s="172"/>
      <c r="B9277" s="172"/>
      <c r="C9277" s="172"/>
      <c r="D9277" s="171"/>
      <c r="E9277" s="171"/>
    </row>
    <row r="9278" spans="1:5" x14ac:dyDescent="0.25">
      <c r="A9278" s="172"/>
      <c r="B9278" s="172"/>
      <c r="C9278" s="172"/>
      <c r="D9278" s="171"/>
      <c r="E9278" s="171"/>
    </row>
    <row r="9279" spans="1:5" x14ac:dyDescent="0.25">
      <c r="A9279" s="172"/>
      <c r="B9279" s="172"/>
      <c r="C9279" s="172"/>
      <c r="D9279" s="171"/>
      <c r="E9279" s="171"/>
    </row>
    <row r="9280" spans="1:5" x14ac:dyDescent="0.25">
      <c r="A9280" s="172"/>
      <c r="B9280" s="172"/>
      <c r="C9280" s="172"/>
      <c r="D9280" s="171"/>
      <c r="E9280" s="171"/>
    </row>
    <row r="9281" spans="1:5" x14ac:dyDescent="0.25">
      <c r="A9281" s="172"/>
      <c r="B9281" s="172"/>
      <c r="C9281" s="172"/>
      <c r="D9281" s="171"/>
      <c r="E9281" s="171"/>
    </row>
    <row r="9282" spans="1:5" x14ac:dyDescent="0.25">
      <c r="A9282" s="172"/>
      <c r="B9282" s="172"/>
      <c r="C9282" s="172"/>
      <c r="D9282" s="171"/>
      <c r="E9282" s="171"/>
    </row>
    <row r="9283" spans="1:5" x14ac:dyDescent="0.25">
      <c r="A9283" s="172"/>
      <c r="B9283" s="172"/>
      <c r="C9283" s="172"/>
      <c r="D9283" s="171"/>
      <c r="E9283" s="171"/>
    </row>
    <row r="9284" spans="1:5" x14ac:dyDescent="0.25">
      <c r="A9284" s="172"/>
      <c r="B9284" s="172"/>
      <c r="C9284" s="172"/>
      <c r="D9284" s="171"/>
      <c r="E9284" s="171"/>
    </row>
    <row r="9285" spans="1:5" x14ac:dyDescent="0.25">
      <c r="A9285" s="172"/>
      <c r="B9285" s="172"/>
      <c r="C9285" s="172"/>
      <c r="D9285" s="171"/>
      <c r="E9285" s="171"/>
    </row>
    <row r="9286" spans="1:5" x14ac:dyDescent="0.25">
      <c r="A9286" s="172"/>
      <c r="B9286" s="172"/>
      <c r="C9286" s="172"/>
      <c r="D9286" s="171"/>
      <c r="E9286" s="171"/>
    </row>
    <row r="9287" spans="1:5" x14ac:dyDescent="0.25">
      <c r="A9287" s="172"/>
      <c r="B9287" s="172"/>
      <c r="C9287" s="172"/>
      <c r="D9287" s="171"/>
      <c r="E9287" s="171"/>
    </row>
    <row r="9288" spans="1:5" x14ac:dyDescent="0.25">
      <c r="A9288" s="172"/>
      <c r="B9288" s="172"/>
      <c r="C9288" s="172"/>
      <c r="D9288" s="171"/>
      <c r="E9288" s="171"/>
    </row>
    <row r="9289" spans="1:5" x14ac:dyDescent="0.25">
      <c r="A9289" s="172"/>
      <c r="B9289" s="172"/>
      <c r="C9289" s="172"/>
      <c r="D9289" s="171"/>
      <c r="E9289" s="171"/>
    </row>
    <row r="9290" spans="1:5" x14ac:dyDescent="0.25">
      <c r="A9290" s="172"/>
      <c r="B9290" s="172"/>
      <c r="C9290" s="172"/>
      <c r="D9290" s="171"/>
      <c r="E9290" s="171"/>
    </row>
    <row r="9291" spans="1:5" x14ac:dyDescent="0.25">
      <c r="A9291" s="172"/>
      <c r="B9291" s="172"/>
      <c r="C9291" s="172"/>
      <c r="D9291" s="171"/>
      <c r="E9291" s="171"/>
    </row>
    <row r="9292" spans="1:5" x14ac:dyDescent="0.25">
      <c r="A9292" s="172"/>
      <c r="B9292" s="172"/>
      <c r="C9292" s="172"/>
      <c r="D9292" s="171"/>
      <c r="E9292" s="171"/>
    </row>
    <row r="9293" spans="1:5" x14ac:dyDescent="0.25">
      <c r="A9293" s="172"/>
      <c r="B9293" s="172"/>
      <c r="C9293" s="172"/>
      <c r="D9293" s="171"/>
      <c r="E9293" s="171"/>
    </row>
    <row r="9294" spans="1:5" x14ac:dyDescent="0.25">
      <c r="A9294" s="172"/>
      <c r="B9294" s="172"/>
      <c r="C9294" s="172"/>
      <c r="D9294" s="171"/>
      <c r="E9294" s="171"/>
    </row>
    <row r="9295" spans="1:5" x14ac:dyDescent="0.25">
      <c r="A9295" s="172"/>
      <c r="B9295" s="172"/>
      <c r="C9295" s="172"/>
      <c r="D9295" s="171"/>
      <c r="E9295" s="171"/>
    </row>
    <row r="9296" spans="1:5" x14ac:dyDescent="0.25">
      <c r="A9296" s="172"/>
      <c r="B9296" s="172"/>
      <c r="C9296" s="172"/>
      <c r="D9296" s="171"/>
      <c r="E9296" s="171"/>
    </row>
    <row r="9297" spans="1:5" x14ac:dyDescent="0.25">
      <c r="A9297" s="172"/>
      <c r="B9297" s="172"/>
      <c r="C9297" s="172"/>
      <c r="D9297" s="171"/>
      <c r="E9297" s="171"/>
    </row>
    <row r="9298" spans="1:5" x14ac:dyDescent="0.25">
      <c r="A9298" s="172"/>
      <c r="B9298" s="172"/>
      <c r="C9298" s="172"/>
      <c r="D9298" s="171"/>
      <c r="E9298" s="171"/>
    </row>
    <row r="9299" spans="1:5" x14ac:dyDescent="0.25">
      <c r="A9299" s="172"/>
      <c r="B9299" s="172"/>
      <c r="C9299" s="172"/>
      <c r="D9299" s="171"/>
      <c r="E9299" s="171"/>
    </row>
    <row r="9300" spans="1:5" x14ac:dyDescent="0.25">
      <c r="A9300" s="172"/>
      <c r="B9300" s="172"/>
      <c r="C9300" s="172"/>
      <c r="D9300" s="171"/>
      <c r="E9300" s="171"/>
    </row>
    <row r="9301" spans="1:5" x14ac:dyDescent="0.25">
      <c r="A9301" s="172"/>
      <c r="B9301" s="172"/>
      <c r="C9301" s="172"/>
      <c r="D9301" s="171"/>
      <c r="E9301" s="171"/>
    </row>
    <row r="9302" spans="1:5" x14ac:dyDescent="0.25">
      <c r="A9302" s="172"/>
      <c r="B9302" s="172"/>
      <c r="C9302" s="172"/>
      <c r="D9302" s="171"/>
      <c r="E9302" s="171"/>
    </row>
    <row r="9303" spans="1:5" x14ac:dyDescent="0.25">
      <c r="A9303" s="172"/>
      <c r="B9303" s="172"/>
      <c r="C9303" s="172"/>
      <c r="D9303" s="171"/>
      <c r="E9303" s="171"/>
    </row>
    <row r="9304" spans="1:5" x14ac:dyDescent="0.25">
      <c r="A9304" s="172"/>
      <c r="B9304" s="172"/>
      <c r="C9304" s="172"/>
      <c r="D9304" s="171"/>
      <c r="E9304" s="171"/>
    </row>
    <row r="9305" spans="1:5" x14ac:dyDescent="0.25">
      <c r="A9305" s="172"/>
      <c r="B9305" s="172"/>
      <c r="C9305" s="172"/>
      <c r="D9305" s="171"/>
      <c r="E9305" s="171"/>
    </row>
    <row r="9306" spans="1:5" x14ac:dyDescent="0.25">
      <c r="A9306" s="172"/>
      <c r="B9306" s="172"/>
      <c r="C9306" s="172"/>
      <c r="D9306" s="171"/>
      <c r="E9306" s="171"/>
    </row>
    <row r="9307" spans="1:5" x14ac:dyDescent="0.25">
      <c r="A9307" s="172"/>
      <c r="B9307" s="172"/>
      <c r="C9307" s="172"/>
      <c r="D9307" s="171"/>
      <c r="E9307" s="171"/>
    </row>
    <row r="9308" spans="1:5" x14ac:dyDescent="0.25">
      <c r="A9308" s="172"/>
      <c r="B9308" s="172"/>
      <c r="C9308" s="172"/>
      <c r="D9308" s="171"/>
      <c r="E9308" s="171"/>
    </row>
    <row r="9309" spans="1:5" x14ac:dyDescent="0.25">
      <c r="A9309" s="172"/>
      <c r="B9309" s="172"/>
      <c r="C9309" s="172"/>
      <c r="D9309" s="171"/>
      <c r="E9309" s="171"/>
    </row>
    <row r="9310" spans="1:5" x14ac:dyDescent="0.25">
      <c r="A9310" s="172"/>
      <c r="B9310" s="172"/>
      <c r="C9310" s="172"/>
      <c r="D9310" s="171"/>
      <c r="E9310" s="171"/>
    </row>
    <row r="9311" spans="1:5" x14ac:dyDescent="0.25">
      <c r="A9311" s="172"/>
      <c r="B9311" s="172"/>
      <c r="C9311" s="172"/>
      <c r="D9311" s="171"/>
      <c r="E9311" s="171"/>
    </row>
    <row r="9312" spans="1:5" x14ac:dyDescent="0.25">
      <c r="A9312" s="172"/>
      <c r="B9312" s="172"/>
      <c r="C9312" s="172"/>
      <c r="D9312" s="171"/>
      <c r="E9312" s="171"/>
    </row>
    <row r="9313" spans="1:5" x14ac:dyDescent="0.25">
      <c r="A9313" s="172"/>
      <c r="B9313" s="172"/>
      <c r="C9313" s="172"/>
      <c r="D9313" s="171"/>
      <c r="E9313" s="171"/>
    </row>
    <row r="9314" spans="1:5" x14ac:dyDescent="0.25">
      <c r="A9314" s="172"/>
      <c r="B9314" s="172"/>
      <c r="C9314" s="172"/>
      <c r="D9314" s="171"/>
      <c r="E9314" s="171"/>
    </row>
    <row r="9315" spans="1:5" x14ac:dyDescent="0.25">
      <c r="A9315" s="172"/>
      <c r="B9315" s="172"/>
      <c r="C9315" s="172"/>
      <c r="D9315" s="171"/>
      <c r="E9315" s="171"/>
    </row>
    <row r="9316" spans="1:5" x14ac:dyDescent="0.25">
      <c r="A9316" s="172"/>
      <c r="B9316" s="172"/>
      <c r="C9316" s="172"/>
      <c r="D9316" s="171"/>
      <c r="E9316" s="171"/>
    </row>
    <row r="9317" spans="1:5" x14ac:dyDescent="0.25">
      <c r="A9317" s="172"/>
      <c r="B9317" s="172"/>
      <c r="C9317" s="172"/>
      <c r="D9317" s="171"/>
      <c r="E9317" s="171"/>
    </row>
    <row r="9318" spans="1:5" x14ac:dyDescent="0.25">
      <c r="A9318" s="172"/>
      <c r="B9318" s="172"/>
      <c r="C9318" s="172"/>
      <c r="D9318" s="171"/>
      <c r="E9318" s="171"/>
    </row>
    <row r="9319" spans="1:5" x14ac:dyDescent="0.25">
      <c r="A9319" s="172"/>
      <c r="B9319" s="172"/>
      <c r="C9319" s="172"/>
      <c r="D9319" s="171"/>
      <c r="E9319" s="171"/>
    </row>
    <row r="9320" spans="1:5" x14ac:dyDescent="0.25">
      <c r="A9320" s="172"/>
      <c r="B9320" s="172"/>
      <c r="C9320" s="172"/>
      <c r="D9320" s="171"/>
      <c r="E9320" s="171"/>
    </row>
    <row r="9321" spans="1:5" x14ac:dyDescent="0.25">
      <c r="A9321" s="172"/>
      <c r="B9321" s="172"/>
      <c r="C9321" s="172"/>
      <c r="D9321" s="171"/>
      <c r="E9321" s="171"/>
    </row>
    <row r="9322" spans="1:5" x14ac:dyDescent="0.25">
      <c r="A9322" s="172"/>
      <c r="B9322" s="172"/>
      <c r="C9322" s="172"/>
      <c r="D9322" s="171"/>
      <c r="E9322" s="171"/>
    </row>
    <row r="9323" spans="1:5" x14ac:dyDescent="0.25">
      <c r="A9323" s="172"/>
      <c r="B9323" s="172"/>
      <c r="C9323" s="172"/>
      <c r="D9323" s="171"/>
      <c r="E9323" s="171"/>
    </row>
    <row r="9324" spans="1:5" x14ac:dyDescent="0.25">
      <c r="A9324" s="172"/>
      <c r="B9324" s="172"/>
      <c r="C9324" s="172"/>
      <c r="D9324" s="171"/>
      <c r="E9324" s="171"/>
    </row>
    <row r="9325" spans="1:5" x14ac:dyDescent="0.25">
      <c r="A9325" s="172"/>
      <c r="B9325" s="172"/>
      <c r="C9325" s="172"/>
      <c r="D9325" s="171"/>
      <c r="E9325" s="171"/>
    </row>
    <row r="9326" spans="1:5" x14ac:dyDescent="0.25">
      <c r="A9326" s="172"/>
      <c r="B9326" s="172"/>
      <c r="C9326" s="172"/>
      <c r="D9326" s="171"/>
      <c r="E9326" s="171"/>
    </row>
    <row r="9327" spans="1:5" x14ac:dyDescent="0.25">
      <c r="A9327" s="172"/>
      <c r="B9327" s="172"/>
      <c r="C9327" s="172"/>
      <c r="D9327" s="171"/>
      <c r="E9327" s="171"/>
    </row>
    <row r="9328" spans="1:5" x14ac:dyDescent="0.25">
      <c r="A9328" s="172"/>
      <c r="B9328" s="172"/>
      <c r="C9328" s="172"/>
      <c r="D9328" s="171"/>
      <c r="E9328" s="171"/>
    </row>
    <row r="9329" spans="1:5" x14ac:dyDescent="0.25">
      <c r="A9329" s="172"/>
      <c r="B9329" s="172"/>
      <c r="C9329" s="172"/>
      <c r="D9329" s="171"/>
      <c r="E9329" s="171"/>
    </row>
    <row r="9330" spans="1:5" x14ac:dyDescent="0.25">
      <c r="A9330" s="172"/>
      <c r="B9330" s="172"/>
      <c r="C9330" s="172"/>
      <c r="D9330" s="171"/>
      <c r="E9330" s="171"/>
    </row>
    <row r="9331" spans="1:5" x14ac:dyDescent="0.25">
      <c r="A9331" s="172"/>
      <c r="B9331" s="172"/>
      <c r="C9331" s="172"/>
      <c r="D9331" s="171"/>
      <c r="E9331" s="171"/>
    </row>
    <row r="9332" spans="1:5" x14ac:dyDescent="0.25">
      <c r="A9332" s="172"/>
      <c r="B9332" s="172"/>
      <c r="C9332" s="172"/>
      <c r="D9332" s="171"/>
      <c r="E9332" s="171"/>
    </row>
    <row r="9333" spans="1:5" x14ac:dyDescent="0.25">
      <c r="A9333" s="172"/>
      <c r="B9333" s="172"/>
      <c r="C9333" s="172"/>
      <c r="D9333" s="171"/>
      <c r="E9333" s="171"/>
    </row>
    <row r="9334" spans="1:5" x14ac:dyDescent="0.25">
      <c r="A9334" s="172"/>
      <c r="B9334" s="172"/>
      <c r="C9334" s="172"/>
      <c r="D9334" s="171"/>
      <c r="E9334" s="171"/>
    </row>
    <row r="9335" spans="1:5" x14ac:dyDescent="0.25">
      <c r="A9335" s="172"/>
      <c r="B9335" s="172"/>
      <c r="C9335" s="172"/>
      <c r="D9335" s="171"/>
      <c r="E9335" s="171"/>
    </row>
    <row r="9336" spans="1:5" x14ac:dyDescent="0.25">
      <c r="A9336" s="172"/>
      <c r="B9336" s="172"/>
      <c r="C9336" s="172"/>
      <c r="D9336" s="171"/>
      <c r="E9336" s="171"/>
    </row>
    <row r="9337" spans="1:5" x14ac:dyDescent="0.25">
      <c r="A9337" s="172"/>
      <c r="B9337" s="172"/>
      <c r="C9337" s="172"/>
      <c r="D9337" s="171"/>
      <c r="E9337" s="171"/>
    </row>
    <row r="9338" spans="1:5" x14ac:dyDescent="0.25">
      <c r="A9338" s="172"/>
      <c r="B9338" s="172"/>
      <c r="C9338" s="172"/>
      <c r="D9338" s="171"/>
      <c r="E9338" s="171"/>
    </row>
    <row r="9339" spans="1:5" x14ac:dyDescent="0.25">
      <c r="A9339" s="172"/>
      <c r="B9339" s="172"/>
      <c r="C9339" s="172"/>
      <c r="D9339" s="171"/>
      <c r="E9339" s="171"/>
    </row>
    <row r="9340" spans="1:5" x14ac:dyDescent="0.25">
      <c r="A9340" s="172"/>
      <c r="B9340" s="172"/>
      <c r="C9340" s="172"/>
      <c r="D9340" s="171"/>
      <c r="E9340" s="171"/>
    </row>
    <row r="9341" spans="1:5" x14ac:dyDescent="0.25">
      <c r="A9341" s="172"/>
      <c r="B9341" s="172"/>
      <c r="C9341" s="172"/>
      <c r="D9341" s="171"/>
      <c r="E9341" s="171"/>
    </row>
    <row r="9342" spans="1:5" x14ac:dyDescent="0.25">
      <c r="A9342" s="172"/>
      <c r="B9342" s="172"/>
      <c r="C9342" s="172"/>
      <c r="D9342" s="171"/>
      <c r="E9342" s="171"/>
    </row>
    <row r="9343" spans="1:5" x14ac:dyDescent="0.25">
      <c r="A9343" s="172"/>
      <c r="B9343" s="172"/>
      <c r="C9343" s="172"/>
      <c r="D9343" s="171"/>
      <c r="E9343" s="171"/>
    </row>
    <row r="9344" spans="1:5" x14ac:dyDescent="0.25">
      <c r="A9344" s="172"/>
      <c r="B9344" s="172"/>
      <c r="C9344" s="172"/>
      <c r="D9344" s="171"/>
      <c r="E9344" s="171"/>
    </row>
    <row r="9345" spans="1:5" x14ac:dyDescent="0.25">
      <c r="A9345" s="172"/>
      <c r="B9345" s="172"/>
      <c r="C9345" s="172"/>
      <c r="D9345" s="171"/>
      <c r="E9345" s="171"/>
    </row>
    <row r="9346" spans="1:5" x14ac:dyDescent="0.25">
      <c r="A9346" s="172"/>
      <c r="B9346" s="172"/>
      <c r="C9346" s="172"/>
      <c r="D9346" s="171"/>
      <c r="E9346" s="171"/>
    </row>
    <row r="9347" spans="1:5" x14ac:dyDescent="0.25">
      <c r="A9347" s="172"/>
      <c r="B9347" s="172"/>
      <c r="C9347" s="172"/>
      <c r="D9347" s="171"/>
      <c r="E9347" s="171"/>
    </row>
    <row r="9348" spans="1:5" x14ac:dyDescent="0.25">
      <c r="A9348" s="172"/>
      <c r="B9348" s="172"/>
      <c r="C9348" s="172"/>
      <c r="D9348" s="171"/>
      <c r="E9348" s="171"/>
    </row>
    <row r="9349" spans="1:5" x14ac:dyDescent="0.25">
      <c r="A9349" s="172"/>
      <c r="B9349" s="172"/>
      <c r="C9349" s="172"/>
      <c r="D9349" s="171"/>
      <c r="E9349" s="171"/>
    </row>
    <row r="9350" spans="1:5" x14ac:dyDescent="0.25">
      <c r="A9350" s="172"/>
      <c r="B9350" s="172"/>
      <c r="C9350" s="172"/>
      <c r="D9350" s="171"/>
      <c r="E9350" s="171"/>
    </row>
    <row r="9351" spans="1:5" x14ac:dyDescent="0.25">
      <c r="A9351" s="172"/>
      <c r="B9351" s="172"/>
      <c r="C9351" s="172"/>
      <c r="D9351" s="171"/>
      <c r="E9351" s="171"/>
    </row>
    <row r="9352" spans="1:5" x14ac:dyDescent="0.25">
      <c r="A9352" s="172"/>
      <c r="B9352" s="172"/>
      <c r="C9352" s="172"/>
      <c r="D9352" s="171"/>
      <c r="E9352" s="171"/>
    </row>
    <row r="9353" spans="1:5" x14ac:dyDescent="0.25">
      <c r="A9353" s="172"/>
      <c r="B9353" s="172"/>
      <c r="C9353" s="172"/>
      <c r="D9353" s="171"/>
      <c r="E9353" s="171"/>
    </row>
    <row r="9354" spans="1:5" x14ac:dyDescent="0.25">
      <c r="A9354" s="172"/>
      <c r="B9354" s="172"/>
      <c r="C9354" s="172"/>
      <c r="D9354" s="171"/>
      <c r="E9354" s="171"/>
    </row>
    <row r="9355" spans="1:5" x14ac:dyDescent="0.25">
      <c r="A9355" s="172"/>
      <c r="B9355" s="172"/>
      <c r="C9355" s="172"/>
      <c r="D9355" s="171"/>
      <c r="E9355" s="171"/>
    </row>
    <row r="9356" spans="1:5" x14ac:dyDescent="0.25">
      <c r="A9356" s="172"/>
      <c r="B9356" s="172"/>
      <c r="C9356" s="172"/>
      <c r="D9356" s="171"/>
      <c r="E9356" s="171"/>
    </row>
    <row r="9357" spans="1:5" x14ac:dyDescent="0.25">
      <c r="A9357" s="172"/>
      <c r="B9357" s="172"/>
      <c r="C9357" s="172"/>
      <c r="D9357" s="171"/>
      <c r="E9357" s="171"/>
    </row>
    <row r="9358" spans="1:5" x14ac:dyDescent="0.25">
      <c r="A9358" s="172"/>
      <c r="B9358" s="172"/>
      <c r="C9358" s="172"/>
      <c r="D9358" s="171"/>
      <c r="E9358" s="171"/>
    </row>
    <row r="9359" spans="1:5" x14ac:dyDescent="0.25">
      <c r="A9359" s="172"/>
      <c r="B9359" s="172"/>
      <c r="C9359" s="172"/>
      <c r="D9359" s="171"/>
      <c r="E9359" s="171"/>
    </row>
    <row r="9360" spans="1:5" x14ac:dyDescent="0.25">
      <c r="A9360" s="172"/>
      <c r="B9360" s="172"/>
      <c r="C9360" s="172"/>
      <c r="D9360" s="171"/>
      <c r="E9360" s="171"/>
    </row>
    <row r="9361" spans="1:5" x14ac:dyDescent="0.25">
      <c r="A9361" s="172"/>
      <c r="B9361" s="172"/>
      <c r="C9361" s="172"/>
      <c r="D9361" s="171"/>
      <c r="E9361" s="171"/>
    </row>
    <row r="9362" spans="1:5" x14ac:dyDescent="0.25">
      <c r="A9362" s="172"/>
      <c r="B9362" s="172"/>
      <c r="C9362" s="172"/>
      <c r="D9362" s="171"/>
      <c r="E9362" s="171"/>
    </row>
    <row r="9363" spans="1:5" x14ac:dyDescent="0.25">
      <c r="A9363" s="172"/>
      <c r="B9363" s="172"/>
      <c r="C9363" s="172"/>
      <c r="D9363" s="171"/>
      <c r="E9363" s="171"/>
    </row>
    <row r="9364" spans="1:5" x14ac:dyDescent="0.25">
      <c r="A9364" s="172"/>
      <c r="B9364" s="172"/>
      <c r="C9364" s="172"/>
      <c r="D9364" s="171"/>
      <c r="E9364" s="171"/>
    </row>
    <row r="9365" spans="1:5" x14ac:dyDescent="0.25">
      <c r="A9365" s="172"/>
      <c r="B9365" s="172"/>
      <c r="C9365" s="172"/>
      <c r="D9365" s="171"/>
      <c r="E9365" s="171"/>
    </row>
    <row r="9366" spans="1:5" x14ac:dyDescent="0.25">
      <c r="A9366" s="172"/>
      <c r="B9366" s="172"/>
      <c r="C9366" s="172"/>
      <c r="D9366" s="171"/>
      <c r="E9366" s="171"/>
    </row>
    <row r="9367" spans="1:5" x14ac:dyDescent="0.25">
      <c r="A9367" s="172"/>
      <c r="B9367" s="172"/>
      <c r="C9367" s="172"/>
      <c r="D9367" s="171"/>
      <c r="E9367" s="171"/>
    </row>
    <row r="9368" spans="1:5" x14ac:dyDescent="0.25">
      <c r="A9368" s="172"/>
      <c r="B9368" s="172"/>
      <c r="C9368" s="172"/>
      <c r="D9368" s="171"/>
      <c r="E9368" s="171"/>
    </row>
    <row r="9369" spans="1:5" x14ac:dyDescent="0.25">
      <c r="A9369" s="172"/>
      <c r="B9369" s="172"/>
      <c r="C9369" s="172"/>
      <c r="D9369" s="171"/>
      <c r="E9369" s="171"/>
    </row>
    <row r="9370" spans="1:5" x14ac:dyDescent="0.25">
      <c r="A9370" s="172"/>
      <c r="B9370" s="172"/>
      <c r="C9370" s="172"/>
      <c r="D9370" s="171"/>
      <c r="E9370" s="171"/>
    </row>
    <row r="9371" spans="1:5" x14ac:dyDescent="0.25">
      <c r="A9371" s="172"/>
      <c r="B9371" s="172"/>
      <c r="C9371" s="172"/>
      <c r="D9371" s="171"/>
      <c r="E9371" s="171"/>
    </row>
    <row r="9372" spans="1:5" x14ac:dyDescent="0.25">
      <c r="A9372" s="172"/>
      <c r="B9372" s="172"/>
      <c r="C9372" s="172"/>
      <c r="D9372" s="171"/>
      <c r="E9372" s="171"/>
    </row>
    <row r="9373" spans="1:5" x14ac:dyDescent="0.25">
      <c r="A9373" s="172"/>
      <c r="B9373" s="172"/>
      <c r="C9373" s="172"/>
      <c r="D9373" s="171"/>
      <c r="E9373" s="171"/>
    </row>
    <row r="9374" spans="1:5" x14ac:dyDescent="0.25">
      <c r="A9374" s="172"/>
      <c r="B9374" s="172"/>
      <c r="C9374" s="172"/>
      <c r="D9374" s="171"/>
      <c r="E9374" s="171"/>
    </row>
    <row r="9375" spans="1:5" x14ac:dyDescent="0.25">
      <c r="A9375" s="172"/>
      <c r="B9375" s="172"/>
      <c r="C9375" s="172"/>
      <c r="D9375" s="171"/>
      <c r="E9375" s="171"/>
    </row>
    <row r="9376" spans="1:5" x14ac:dyDescent="0.25">
      <c r="A9376" s="172"/>
      <c r="B9376" s="172"/>
      <c r="C9376" s="172"/>
      <c r="D9376" s="171"/>
      <c r="E9376" s="171"/>
    </row>
    <row r="9377" spans="1:5" x14ac:dyDescent="0.25">
      <c r="A9377" s="172"/>
      <c r="B9377" s="172"/>
      <c r="C9377" s="172"/>
      <c r="D9377" s="171"/>
      <c r="E9377" s="171"/>
    </row>
    <row r="9378" spans="1:5" x14ac:dyDescent="0.25">
      <c r="A9378" s="172"/>
      <c r="B9378" s="172"/>
      <c r="C9378" s="172"/>
      <c r="D9378" s="171"/>
      <c r="E9378" s="171"/>
    </row>
    <row r="9379" spans="1:5" x14ac:dyDescent="0.25">
      <c r="A9379" s="172"/>
      <c r="B9379" s="172"/>
      <c r="C9379" s="172"/>
      <c r="D9379" s="171"/>
      <c r="E9379" s="171"/>
    </row>
    <row r="9380" spans="1:5" x14ac:dyDescent="0.25">
      <c r="A9380" s="172"/>
      <c r="B9380" s="172"/>
      <c r="C9380" s="172"/>
      <c r="D9380" s="171"/>
      <c r="E9380" s="171"/>
    </row>
    <row r="9381" spans="1:5" x14ac:dyDescent="0.25">
      <c r="A9381" s="172"/>
      <c r="B9381" s="172"/>
      <c r="C9381" s="172"/>
      <c r="D9381" s="171"/>
      <c r="E9381" s="171"/>
    </row>
    <row r="9382" spans="1:5" x14ac:dyDescent="0.25">
      <c r="A9382" s="172"/>
      <c r="B9382" s="172"/>
      <c r="C9382" s="172"/>
      <c r="D9382" s="171"/>
      <c r="E9382" s="171"/>
    </row>
    <row r="9383" spans="1:5" x14ac:dyDescent="0.25">
      <c r="A9383" s="172"/>
      <c r="B9383" s="172"/>
      <c r="C9383" s="172"/>
      <c r="D9383" s="171"/>
      <c r="E9383" s="171"/>
    </row>
    <row r="9384" spans="1:5" x14ac:dyDescent="0.25">
      <c r="A9384" s="172"/>
      <c r="B9384" s="172"/>
      <c r="C9384" s="172"/>
      <c r="D9384" s="171"/>
      <c r="E9384" s="171"/>
    </row>
    <row r="9385" spans="1:5" x14ac:dyDescent="0.25">
      <c r="A9385" s="172"/>
      <c r="B9385" s="172"/>
      <c r="C9385" s="172"/>
      <c r="D9385" s="171"/>
      <c r="E9385" s="171"/>
    </row>
    <row r="9386" spans="1:5" x14ac:dyDescent="0.25">
      <c r="A9386" s="172"/>
      <c r="B9386" s="172"/>
      <c r="C9386" s="172"/>
      <c r="D9386" s="171"/>
      <c r="E9386" s="171"/>
    </row>
    <row r="9387" spans="1:5" x14ac:dyDescent="0.25">
      <c r="A9387" s="172"/>
      <c r="B9387" s="172"/>
      <c r="C9387" s="172"/>
      <c r="D9387" s="171"/>
      <c r="E9387" s="171"/>
    </row>
    <row r="9388" spans="1:5" x14ac:dyDescent="0.25">
      <c r="A9388" s="172"/>
      <c r="B9388" s="172"/>
      <c r="C9388" s="172"/>
      <c r="D9388" s="171"/>
      <c r="E9388" s="171"/>
    </row>
    <row r="9389" spans="1:5" x14ac:dyDescent="0.25">
      <c r="A9389" s="172"/>
      <c r="B9389" s="172"/>
      <c r="C9389" s="172"/>
      <c r="D9389" s="171"/>
      <c r="E9389" s="171"/>
    </row>
    <row r="9390" spans="1:5" x14ac:dyDescent="0.25">
      <c r="A9390" s="172"/>
      <c r="B9390" s="172"/>
      <c r="C9390" s="172"/>
      <c r="D9390" s="171"/>
      <c r="E9390" s="171"/>
    </row>
    <row r="9391" spans="1:5" x14ac:dyDescent="0.25">
      <c r="A9391" s="172"/>
      <c r="B9391" s="172"/>
      <c r="C9391" s="172"/>
      <c r="D9391" s="171"/>
      <c r="E9391" s="171"/>
    </row>
    <row r="9392" spans="1:5" x14ac:dyDescent="0.25">
      <c r="A9392" s="172"/>
      <c r="B9392" s="172"/>
      <c r="C9392" s="172"/>
      <c r="D9392" s="171"/>
      <c r="E9392" s="171"/>
    </row>
    <row r="9393" spans="1:5" x14ac:dyDescent="0.25">
      <c r="A9393" s="172"/>
      <c r="B9393" s="172"/>
      <c r="C9393" s="172"/>
      <c r="D9393" s="171"/>
      <c r="E9393" s="171"/>
    </row>
    <row r="9394" spans="1:5" x14ac:dyDescent="0.25">
      <c r="A9394" s="172"/>
      <c r="B9394" s="172"/>
      <c r="C9394" s="172"/>
      <c r="D9394" s="171"/>
      <c r="E9394" s="171"/>
    </row>
    <row r="9395" spans="1:5" x14ac:dyDescent="0.25">
      <c r="A9395" s="172"/>
      <c r="B9395" s="172"/>
      <c r="C9395" s="172"/>
      <c r="D9395" s="171"/>
      <c r="E9395" s="171"/>
    </row>
    <row r="9396" spans="1:5" x14ac:dyDescent="0.25">
      <c r="A9396" s="172"/>
      <c r="B9396" s="172"/>
      <c r="C9396" s="172"/>
      <c r="D9396" s="171"/>
      <c r="E9396" s="171"/>
    </row>
    <row r="9397" spans="1:5" x14ac:dyDescent="0.25">
      <c r="A9397" s="172"/>
      <c r="B9397" s="172"/>
      <c r="C9397" s="172"/>
      <c r="D9397" s="171"/>
      <c r="E9397" s="171"/>
    </row>
    <row r="9398" spans="1:5" x14ac:dyDescent="0.25">
      <c r="A9398" s="172"/>
      <c r="B9398" s="172"/>
      <c r="C9398" s="172"/>
      <c r="D9398" s="171"/>
      <c r="E9398" s="171"/>
    </row>
    <row r="9399" spans="1:5" x14ac:dyDescent="0.25">
      <c r="A9399" s="172"/>
      <c r="B9399" s="172"/>
      <c r="C9399" s="172"/>
      <c r="D9399" s="171"/>
      <c r="E9399" s="171"/>
    </row>
    <row r="9400" spans="1:5" x14ac:dyDescent="0.25">
      <c r="A9400" s="172"/>
      <c r="B9400" s="172"/>
      <c r="C9400" s="172"/>
      <c r="D9400" s="171"/>
      <c r="E9400" s="171"/>
    </row>
    <row r="9401" spans="1:5" x14ac:dyDescent="0.25">
      <c r="A9401" s="172"/>
      <c r="B9401" s="172"/>
      <c r="C9401" s="172"/>
      <c r="D9401" s="171"/>
      <c r="E9401" s="171"/>
    </row>
    <row r="9402" spans="1:5" x14ac:dyDescent="0.25">
      <c r="A9402" s="172"/>
      <c r="B9402" s="172"/>
      <c r="C9402" s="172"/>
      <c r="D9402" s="171"/>
      <c r="E9402" s="171"/>
    </row>
    <row r="9403" spans="1:5" x14ac:dyDescent="0.25">
      <c r="A9403" s="172"/>
      <c r="B9403" s="172"/>
      <c r="C9403" s="172"/>
      <c r="D9403" s="171"/>
      <c r="E9403" s="171"/>
    </row>
    <row r="9404" spans="1:5" x14ac:dyDescent="0.25">
      <c r="A9404" s="172"/>
      <c r="B9404" s="172"/>
      <c r="C9404" s="172"/>
      <c r="D9404" s="171"/>
      <c r="E9404" s="171"/>
    </row>
    <row r="9405" spans="1:5" x14ac:dyDescent="0.25">
      <c r="A9405" s="172"/>
      <c r="B9405" s="172"/>
      <c r="C9405" s="172"/>
      <c r="D9405" s="171"/>
      <c r="E9405" s="171"/>
    </row>
    <row r="9406" spans="1:5" x14ac:dyDescent="0.25">
      <c r="A9406" s="172"/>
      <c r="B9406" s="172"/>
      <c r="C9406" s="172"/>
      <c r="D9406" s="171"/>
      <c r="E9406" s="171"/>
    </row>
    <row r="9407" spans="1:5" x14ac:dyDescent="0.25">
      <c r="A9407" s="172"/>
      <c r="B9407" s="172"/>
      <c r="C9407" s="172"/>
      <c r="D9407" s="171"/>
      <c r="E9407" s="171"/>
    </row>
    <row r="9408" spans="1:5" x14ac:dyDescent="0.25">
      <c r="A9408" s="172"/>
      <c r="B9408" s="172"/>
      <c r="C9408" s="172"/>
      <c r="D9408" s="171"/>
      <c r="E9408" s="171"/>
    </row>
    <row r="9409" spans="1:5" x14ac:dyDescent="0.25">
      <c r="A9409" s="172"/>
      <c r="B9409" s="172"/>
      <c r="C9409" s="172"/>
      <c r="D9409" s="171"/>
      <c r="E9409" s="171"/>
    </row>
    <row r="9410" spans="1:5" x14ac:dyDescent="0.25">
      <c r="A9410" s="172"/>
      <c r="B9410" s="172"/>
      <c r="C9410" s="172"/>
      <c r="D9410" s="171"/>
      <c r="E9410" s="171"/>
    </row>
    <row r="9411" spans="1:5" x14ac:dyDescent="0.25">
      <c r="A9411" s="172"/>
      <c r="B9411" s="172"/>
      <c r="C9411" s="172"/>
      <c r="D9411" s="171"/>
      <c r="E9411" s="171"/>
    </row>
    <row r="9412" spans="1:5" x14ac:dyDescent="0.25">
      <c r="A9412" s="172"/>
      <c r="B9412" s="172"/>
      <c r="C9412" s="172"/>
      <c r="D9412" s="171"/>
      <c r="E9412" s="171"/>
    </row>
    <row r="9413" spans="1:5" x14ac:dyDescent="0.25">
      <c r="A9413" s="172"/>
      <c r="B9413" s="172"/>
      <c r="C9413" s="172"/>
      <c r="D9413" s="171"/>
      <c r="E9413" s="171"/>
    </row>
    <row r="9414" spans="1:5" x14ac:dyDescent="0.25">
      <c r="A9414" s="172"/>
      <c r="B9414" s="172"/>
      <c r="C9414" s="172"/>
      <c r="D9414" s="171"/>
      <c r="E9414" s="171"/>
    </row>
    <row r="9415" spans="1:5" x14ac:dyDescent="0.25">
      <c r="A9415" s="172"/>
      <c r="B9415" s="172"/>
      <c r="C9415" s="172"/>
      <c r="D9415" s="171"/>
      <c r="E9415" s="171"/>
    </row>
    <row r="9416" spans="1:5" x14ac:dyDescent="0.25">
      <c r="A9416" s="172"/>
      <c r="B9416" s="172"/>
      <c r="C9416" s="172"/>
      <c r="D9416" s="171"/>
      <c r="E9416" s="171"/>
    </row>
    <row r="9417" spans="1:5" x14ac:dyDescent="0.25">
      <c r="A9417" s="172"/>
      <c r="B9417" s="172"/>
      <c r="C9417" s="172"/>
      <c r="D9417" s="171"/>
      <c r="E9417" s="171"/>
    </row>
    <row r="9418" spans="1:5" x14ac:dyDescent="0.25">
      <c r="A9418" s="172"/>
      <c r="B9418" s="172"/>
      <c r="C9418" s="172"/>
      <c r="D9418" s="171"/>
      <c r="E9418" s="171"/>
    </row>
    <row r="9419" spans="1:5" x14ac:dyDescent="0.25">
      <c r="A9419" s="172"/>
      <c r="B9419" s="172"/>
      <c r="C9419" s="172"/>
      <c r="D9419" s="171"/>
      <c r="E9419" s="171"/>
    </row>
    <row r="9420" spans="1:5" x14ac:dyDescent="0.25">
      <c r="A9420" s="172"/>
      <c r="B9420" s="172"/>
      <c r="C9420" s="172"/>
      <c r="D9420" s="171"/>
      <c r="E9420" s="171"/>
    </row>
    <row r="9421" spans="1:5" x14ac:dyDescent="0.25">
      <c r="A9421" s="172"/>
      <c r="B9421" s="172"/>
      <c r="C9421" s="172"/>
      <c r="D9421" s="171"/>
      <c r="E9421" s="171"/>
    </row>
    <row r="9422" spans="1:5" x14ac:dyDescent="0.25">
      <c r="A9422" s="172"/>
      <c r="B9422" s="172"/>
      <c r="C9422" s="172"/>
      <c r="D9422" s="171"/>
      <c r="E9422" s="171"/>
    </row>
    <row r="9423" spans="1:5" x14ac:dyDescent="0.25">
      <c r="A9423" s="172"/>
      <c r="B9423" s="172"/>
      <c r="C9423" s="172"/>
      <c r="D9423" s="171"/>
      <c r="E9423" s="171"/>
    </row>
    <row r="9424" spans="1:5" x14ac:dyDescent="0.25">
      <c r="A9424" s="172"/>
      <c r="B9424" s="172"/>
      <c r="C9424" s="172"/>
      <c r="D9424" s="171"/>
      <c r="E9424" s="171"/>
    </row>
    <row r="9425" spans="1:5" x14ac:dyDescent="0.25">
      <c r="A9425" s="172"/>
      <c r="B9425" s="172"/>
      <c r="C9425" s="172"/>
      <c r="D9425" s="171"/>
      <c r="E9425" s="171"/>
    </row>
    <row r="9426" spans="1:5" x14ac:dyDescent="0.25">
      <c r="A9426" s="172"/>
      <c r="B9426" s="172"/>
      <c r="C9426" s="172"/>
      <c r="D9426" s="171"/>
      <c r="E9426" s="171"/>
    </row>
    <row r="9427" spans="1:5" x14ac:dyDescent="0.25">
      <c r="A9427" s="172"/>
      <c r="B9427" s="172"/>
      <c r="C9427" s="172"/>
      <c r="D9427" s="171"/>
      <c r="E9427" s="171"/>
    </row>
    <row r="9428" spans="1:5" x14ac:dyDescent="0.25">
      <c r="A9428" s="172"/>
      <c r="B9428" s="172"/>
      <c r="C9428" s="172"/>
      <c r="D9428" s="171"/>
      <c r="E9428" s="171"/>
    </row>
    <row r="9429" spans="1:5" x14ac:dyDescent="0.25">
      <c r="A9429" s="172"/>
      <c r="B9429" s="172"/>
      <c r="C9429" s="172"/>
      <c r="D9429" s="171"/>
      <c r="E9429" s="171"/>
    </row>
    <row r="9430" spans="1:5" x14ac:dyDescent="0.25">
      <c r="A9430" s="172"/>
      <c r="B9430" s="172"/>
      <c r="C9430" s="172"/>
      <c r="D9430" s="171"/>
      <c r="E9430" s="171"/>
    </row>
    <row r="9431" spans="1:5" x14ac:dyDescent="0.25">
      <c r="A9431" s="172"/>
      <c r="B9431" s="172"/>
      <c r="C9431" s="172"/>
      <c r="D9431" s="171"/>
      <c r="E9431" s="171"/>
    </row>
    <row r="9432" spans="1:5" x14ac:dyDescent="0.25">
      <c r="A9432" s="172"/>
      <c r="B9432" s="172"/>
      <c r="C9432" s="172"/>
      <c r="D9432" s="171"/>
      <c r="E9432" s="171"/>
    </row>
    <row r="9433" spans="1:5" x14ac:dyDescent="0.25">
      <c r="A9433" s="172"/>
      <c r="B9433" s="172"/>
      <c r="C9433" s="172"/>
      <c r="D9433" s="171"/>
      <c r="E9433" s="171"/>
    </row>
    <row r="9434" spans="1:5" x14ac:dyDescent="0.25">
      <c r="A9434" s="172"/>
      <c r="B9434" s="172"/>
      <c r="C9434" s="172"/>
      <c r="D9434" s="171"/>
      <c r="E9434" s="171"/>
    </row>
    <row r="9435" spans="1:5" x14ac:dyDescent="0.25">
      <c r="A9435" s="172"/>
      <c r="B9435" s="172"/>
      <c r="C9435" s="172"/>
      <c r="D9435" s="171"/>
      <c r="E9435" s="171"/>
    </row>
    <row r="9436" spans="1:5" x14ac:dyDescent="0.25">
      <c r="A9436" s="172"/>
      <c r="B9436" s="172"/>
      <c r="C9436" s="172"/>
      <c r="D9436" s="171"/>
      <c r="E9436" s="171"/>
    </row>
    <row r="9437" spans="1:5" x14ac:dyDescent="0.25">
      <c r="A9437" s="172"/>
      <c r="B9437" s="172"/>
      <c r="C9437" s="172"/>
      <c r="D9437" s="171"/>
      <c r="E9437" s="171"/>
    </row>
    <row r="9438" spans="1:5" x14ac:dyDescent="0.25">
      <c r="A9438" s="172"/>
      <c r="B9438" s="172"/>
      <c r="C9438" s="172"/>
      <c r="D9438" s="171"/>
      <c r="E9438" s="171"/>
    </row>
    <row r="9439" spans="1:5" x14ac:dyDescent="0.25">
      <c r="A9439" s="172"/>
      <c r="B9439" s="172"/>
      <c r="C9439" s="172"/>
      <c r="D9439" s="171"/>
      <c r="E9439" s="171"/>
    </row>
    <row r="9440" spans="1:5" x14ac:dyDescent="0.25">
      <c r="A9440" s="172"/>
      <c r="B9440" s="172"/>
      <c r="C9440" s="172"/>
      <c r="D9440" s="171"/>
      <c r="E9440" s="171"/>
    </row>
    <row r="9441" spans="1:5" x14ac:dyDescent="0.25">
      <c r="A9441" s="172"/>
      <c r="B9441" s="172"/>
      <c r="C9441" s="172"/>
      <c r="D9441" s="171"/>
      <c r="E9441" s="171"/>
    </row>
    <row r="9442" spans="1:5" x14ac:dyDescent="0.25">
      <c r="A9442" s="172"/>
      <c r="B9442" s="172"/>
      <c r="C9442" s="172"/>
      <c r="D9442" s="171"/>
      <c r="E9442" s="171"/>
    </row>
    <row r="9443" spans="1:5" x14ac:dyDescent="0.25">
      <c r="A9443" s="172"/>
      <c r="B9443" s="172"/>
      <c r="C9443" s="172"/>
      <c r="D9443" s="171"/>
      <c r="E9443" s="171"/>
    </row>
    <row r="9444" spans="1:5" x14ac:dyDescent="0.25">
      <c r="A9444" s="172"/>
      <c r="B9444" s="172"/>
      <c r="C9444" s="172"/>
      <c r="D9444" s="171"/>
      <c r="E9444" s="171"/>
    </row>
    <row r="9445" spans="1:5" x14ac:dyDescent="0.25">
      <c r="A9445" s="172"/>
      <c r="B9445" s="172"/>
      <c r="C9445" s="172"/>
      <c r="D9445" s="171"/>
      <c r="E9445" s="171"/>
    </row>
    <row r="9446" spans="1:5" x14ac:dyDescent="0.25">
      <c r="A9446" s="172"/>
      <c r="B9446" s="172"/>
      <c r="C9446" s="172"/>
      <c r="D9446" s="171"/>
      <c r="E9446" s="171"/>
    </row>
    <row r="9447" spans="1:5" x14ac:dyDescent="0.25">
      <c r="A9447" s="172"/>
      <c r="B9447" s="172"/>
      <c r="C9447" s="172"/>
      <c r="D9447" s="171"/>
      <c r="E9447" s="171"/>
    </row>
    <row r="9448" spans="1:5" x14ac:dyDescent="0.25">
      <c r="A9448" s="172"/>
      <c r="B9448" s="172"/>
      <c r="C9448" s="172"/>
      <c r="D9448" s="171"/>
      <c r="E9448" s="171"/>
    </row>
    <row r="9449" spans="1:5" x14ac:dyDescent="0.25">
      <c r="A9449" s="172"/>
      <c r="B9449" s="172"/>
      <c r="C9449" s="172"/>
      <c r="D9449" s="171"/>
      <c r="E9449" s="171"/>
    </row>
    <row r="9450" spans="1:5" x14ac:dyDescent="0.25">
      <c r="A9450" s="172"/>
      <c r="B9450" s="172"/>
      <c r="C9450" s="172"/>
      <c r="D9450" s="171"/>
      <c r="E9450" s="171"/>
    </row>
    <row r="9451" spans="1:5" x14ac:dyDescent="0.25">
      <c r="A9451" s="172"/>
      <c r="B9451" s="172"/>
      <c r="C9451" s="172"/>
      <c r="D9451" s="171"/>
      <c r="E9451" s="171"/>
    </row>
    <row r="9452" spans="1:5" x14ac:dyDescent="0.25">
      <c r="A9452" s="172"/>
      <c r="B9452" s="172"/>
      <c r="C9452" s="172"/>
      <c r="D9452" s="171"/>
      <c r="E9452" s="171"/>
    </row>
    <row r="9453" spans="1:5" x14ac:dyDescent="0.25">
      <c r="A9453" s="172"/>
      <c r="B9453" s="172"/>
      <c r="C9453" s="172"/>
      <c r="D9453" s="171"/>
      <c r="E9453" s="171"/>
    </row>
    <row r="9454" spans="1:5" x14ac:dyDescent="0.25">
      <c r="A9454" s="172"/>
      <c r="B9454" s="172"/>
      <c r="C9454" s="172"/>
      <c r="D9454" s="171"/>
      <c r="E9454" s="171"/>
    </row>
    <row r="9455" spans="1:5" x14ac:dyDescent="0.25">
      <c r="A9455" s="172"/>
      <c r="B9455" s="172"/>
      <c r="C9455" s="172"/>
      <c r="D9455" s="171"/>
      <c r="E9455" s="171"/>
    </row>
    <row r="9456" spans="1:5" x14ac:dyDescent="0.25">
      <c r="A9456" s="172"/>
      <c r="B9456" s="172"/>
      <c r="C9456" s="172"/>
      <c r="D9456" s="171"/>
      <c r="E9456" s="171"/>
    </row>
    <row r="9457" spans="1:5" x14ac:dyDescent="0.25">
      <c r="A9457" s="172"/>
      <c r="B9457" s="172"/>
      <c r="C9457" s="172"/>
      <c r="D9457" s="171"/>
      <c r="E9457" s="171"/>
    </row>
    <row r="9458" spans="1:5" x14ac:dyDescent="0.25">
      <c r="A9458" s="172"/>
      <c r="B9458" s="172"/>
      <c r="C9458" s="172"/>
      <c r="D9458" s="171"/>
      <c r="E9458" s="171"/>
    </row>
    <row r="9459" spans="1:5" x14ac:dyDescent="0.25">
      <c r="A9459" s="172"/>
      <c r="B9459" s="172"/>
      <c r="C9459" s="172"/>
      <c r="D9459" s="171"/>
      <c r="E9459" s="171"/>
    </row>
    <row r="9460" spans="1:5" x14ac:dyDescent="0.25">
      <c r="A9460" s="172"/>
      <c r="B9460" s="172"/>
      <c r="C9460" s="172"/>
      <c r="D9460" s="171"/>
      <c r="E9460" s="171"/>
    </row>
    <row r="9461" spans="1:5" x14ac:dyDescent="0.25">
      <c r="A9461" s="172"/>
      <c r="B9461" s="172"/>
      <c r="C9461" s="172"/>
      <c r="D9461" s="171"/>
      <c r="E9461" s="171"/>
    </row>
    <row r="9462" spans="1:5" x14ac:dyDescent="0.25">
      <c r="A9462" s="172"/>
      <c r="B9462" s="172"/>
      <c r="C9462" s="172"/>
      <c r="D9462" s="171"/>
      <c r="E9462" s="171"/>
    </row>
    <row r="9463" spans="1:5" x14ac:dyDescent="0.25">
      <c r="A9463" s="172"/>
      <c r="B9463" s="172"/>
      <c r="C9463" s="172"/>
      <c r="D9463" s="171"/>
      <c r="E9463" s="171"/>
    </row>
    <row r="9464" spans="1:5" x14ac:dyDescent="0.25">
      <c r="A9464" s="172"/>
      <c r="B9464" s="172"/>
      <c r="C9464" s="172"/>
      <c r="D9464" s="171"/>
      <c r="E9464" s="171"/>
    </row>
    <row r="9465" spans="1:5" x14ac:dyDescent="0.25">
      <c r="A9465" s="172"/>
      <c r="B9465" s="172"/>
      <c r="C9465" s="172"/>
      <c r="D9465" s="171"/>
      <c r="E9465" s="171"/>
    </row>
    <row r="9466" spans="1:5" x14ac:dyDescent="0.25">
      <c r="A9466" s="172"/>
      <c r="B9466" s="172"/>
      <c r="C9466" s="172"/>
      <c r="D9466" s="171"/>
      <c r="E9466" s="171"/>
    </row>
    <row r="9467" spans="1:5" x14ac:dyDescent="0.25">
      <c r="A9467" s="172"/>
      <c r="B9467" s="172"/>
      <c r="C9467" s="172"/>
      <c r="D9467" s="171"/>
      <c r="E9467" s="171"/>
    </row>
    <row r="9468" spans="1:5" x14ac:dyDescent="0.25">
      <c r="A9468" s="172"/>
      <c r="B9468" s="172"/>
      <c r="C9468" s="172"/>
      <c r="D9468" s="171"/>
      <c r="E9468" s="171"/>
    </row>
    <row r="9469" spans="1:5" x14ac:dyDescent="0.25">
      <c r="A9469" s="172"/>
      <c r="B9469" s="172"/>
      <c r="C9469" s="172"/>
      <c r="D9469" s="171"/>
      <c r="E9469" s="171"/>
    </row>
    <row r="9470" spans="1:5" x14ac:dyDescent="0.25">
      <c r="A9470" s="172"/>
      <c r="B9470" s="172"/>
      <c r="C9470" s="172"/>
      <c r="D9470" s="171"/>
      <c r="E9470" s="171"/>
    </row>
    <row r="9471" spans="1:5" x14ac:dyDescent="0.25">
      <c r="A9471" s="172"/>
      <c r="B9471" s="172"/>
      <c r="C9471" s="172"/>
      <c r="D9471" s="171"/>
      <c r="E9471" s="171"/>
    </row>
    <row r="9472" spans="1:5" x14ac:dyDescent="0.25">
      <c r="A9472" s="172"/>
      <c r="B9472" s="172"/>
      <c r="C9472" s="172"/>
      <c r="D9472" s="171"/>
      <c r="E9472" s="171"/>
    </row>
    <row r="9473" spans="1:5" x14ac:dyDescent="0.25">
      <c r="A9473" s="172"/>
      <c r="B9473" s="172"/>
      <c r="C9473" s="172"/>
      <c r="D9473" s="171"/>
      <c r="E9473" s="171"/>
    </row>
    <row r="9474" spans="1:5" x14ac:dyDescent="0.25">
      <c r="A9474" s="172"/>
      <c r="B9474" s="172"/>
      <c r="C9474" s="172"/>
      <c r="D9474" s="171"/>
      <c r="E9474" s="171"/>
    </row>
    <row r="9475" spans="1:5" x14ac:dyDescent="0.25">
      <c r="A9475" s="172"/>
      <c r="B9475" s="172"/>
      <c r="C9475" s="172"/>
      <c r="D9475" s="171"/>
      <c r="E9475" s="171"/>
    </row>
    <row r="9476" spans="1:5" x14ac:dyDescent="0.25">
      <c r="A9476" s="172"/>
      <c r="B9476" s="172"/>
      <c r="C9476" s="172"/>
      <c r="D9476" s="171"/>
      <c r="E9476" s="171"/>
    </row>
    <row r="9477" spans="1:5" x14ac:dyDescent="0.25">
      <c r="A9477" s="172"/>
      <c r="B9477" s="172"/>
      <c r="C9477" s="172"/>
      <c r="D9477" s="171"/>
      <c r="E9477" s="171"/>
    </row>
    <row r="9478" spans="1:5" x14ac:dyDescent="0.25">
      <c r="A9478" s="172"/>
      <c r="B9478" s="172"/>
      <c r="C9478" s="172"/>
      <c r="D9478" s="171"/>
      <c r="E9478" s="171"/>
    </row>
    <row r="9479" spans="1:5" x14ac:dyDescent="0.25">
      <c r="A9479" s="172"/>
      <c r="B9479" s="172"/>
      <c r="C9479" s="172"/>
      <c r="D9479" s="171"/>
      <c r="E9479" s="171"/>
    </row>
    <row r="9480" spans="1:5" x14ac:dyDescent="0.25">
      <c r="A9480" s="172"/>
      <c r="B9480" s="172"/>
      <c r="C9480" s="172"/>
      <c r="D9480" s="171"/>
      <c r="E9480" s="171"/>
    </row>
    <row r="9481" spans="1:5" x14ac:dyDescent="0.25">
      <c r="A9481" s="172"/>
      <c r="B9481" s="172"/>
      <c r="C9481" s="172"/>
      <c r="D9481" s="171"/>
      <c r="E9481" s="171"/>
    </row>
    <row r="9482" spans="1:5" x14ac:dyDescent="0.25">
      <c r="A9482" s="172"/>
      <c r="B9482" s="172"/>
      <c r="C9482" s="172"/>
      <c r="D9482" s="171"/>
      <c r="E9482" s="171"/>
    </row>
    <row r="9483" spans="1:5" x14ac:dyDescent="0.25">
      <c r="A9483" s="172"/>
      <c r="B9483" s="172"/>
      <c r="C9483" s="172"/>
      <c r="D9483" s="171"/>
      <c r="E9483" s="171"/>
    </row>
    <row r="9484" spans="1:5" x14ac:dyDescent="0.25">
      <c r="A9484" s="172"/>
      <c r="B9484" s="172"/>
      <c r="C9484" s="172"/>
      <c r="D9484" s="171"/>
      <c r="E9484" s="171"/>
    </row>
    <row r="9485" spans="1:5" x14ac:dyDescent="0.25">
      <c r="A9485" s="172"/>
      <c r="B9485" s="172"/>
      <c r="C9485" s="172"/>
      <c r="D9485" s="171"/>
      <c r="E9485" s="171"/>
    </row>
    <row r="9486" spans="1:5" x14ac:dyDescent="0.25">
      <c r="A9486" s="172"/>
      <c r="B9486" s="172"/>
      <c r="C9486" s="172"/>
      <c r="D9486" s="171"/>
      <c r="E9486" s="171"/>
    </row>
    <row r="9487" spans="1:5" x14ac:dyDescent="0.25">
      <c r="A9487" s="172"/>
      <c r="B9487" s="172"/>
      <c r="C9487" s="172"/>
      <c r="D9487" s="171"/>
      <c r="E9487" s="171"/>
    </row>
    <row r="9488" spans="1:5" x14ac:dyDescent="0.25">
      <c r="A9488" s="172"/>
      <c r="B9488" s="172"/>
      <c r="C9488" s="172"/>
      <c r="D9488" s="171"/>
      <c r="E9488" s="171"/>
    </row>
    <row r="9489" spans="1:5" x14ac:dyDescent="0.25">
      <c r="A9489" s="172"/>
      <c r="B9489" s="172"/>
      <c r="C9489" s="172"/>
      <c r="D9489" s="171"/>
      <c r="E9489" s="171"/>
    </row>
    <row r="9490" spans="1:5" x14ac:dyDescent="0.25">
      <c r="A9490" s="172"/>
      <c r="B9490" s="172"/>
      <c r="C9490" s="172"/>
      <c r="D9490" s="171"/>
      <c r="E9490" s="171"/>
    </row>
    <row r="9491" spans="1:5" x14ac:dyDescent="0.25">
      <c r="A9491" s="172"/>
      <c r="B9491" s="172"/>
      <c r="C9491" s="172"/>
      <c r="D9491" s="171"/>
      <c r="E9491" s="171"/>
    </row>
    <row r="9492" spans="1:5" x14ac:dyDescent="0.25">
      <c r="A9492" s="172"/>
      <c r="B9492" s="172"/>
      <c r="C9492" s="172"/>
      <c r="D9492" s="171"/>
      <c r="E9492" s="171"/>
    </row>
    <row r="9493" spans="1:5" x14ac:dyDescent="0.25">
      <c r="A9493" s="172"/>
      <c r="B9493" s="172"/>
      <c r="C9493" s="172"/>
      <c r="D9493" s="171"/>
      <c r="E9493" s="171"/>
    </row>
    <row r="9494" spans="1:5" x14ac:dyDescent="0.25">
      <c r="A9494" s="172"/>
      <c r="B9494" s="172"/>
      <c r="C9494" s="172"/>
      <c r="D9494" s="171"/>
      <c r="E9494" s="171"/>
    </row>
    <row r="9495" spans="1:5" x14ac:dyDescent="0.25">
      <c r="A9495" s="172"/>
      <c r="B9495" s="172"/>
      <c r="C9495" s="172"/>
      <c r="D9495" s="171"/>
      <c r="E9495" s="171"/>
    </row>
    <row r="9496" spans="1:5" x14ac:dyDescent="0.25">
      <c r="A9496" s="172"/>
      <c r="B9496" s="172"/>
      <c r="C9496" s="172"/>
      <c r="D9496" s="171"/>
      <c r="E9496" s="171"/>
    </row>
    <row r="9497" spans="1:5" x14ac:dyDescent="0.25">
      <c r="A9497" s="172"/>
      <c r="B9497" s="172"/>
      <c r="C9497" s="172"/>
      <c r="D9497" s="171"/>
      <c r="E9497" s="171"/>
    </row>
    <row r="9498" spans="1:5" x14ac:dyDescent="0.25">
      <c r="A9498" s="172"/>
      <c r="B9498" s="172"/>
      <c r="C9498" s="172"/>
      <c r="D9498" s="171"/>
      <c r="E9498" s="171"/>
    </row>
    <row r="9499" spans="1:5" x14ac:dyDescent="0.25">
      <c r="A9499" s="172"/>
      <c r="B9499" s="172"/>
      <c r="C9499" s="172"/>
      <c r="D9499" s="171"/>
      <c r="E9499" s="171"/>
    </row>
    <row r="9500" spans="1:5" x14ac:dyDescent="0.25">
      <c r="A9500" s="172"/>
      <c r="B9500" s="172"/>
      <c r="C9500" s="172"/>
      <c r="D9500" s="171"/>
      <c r="E9500" s="171"/>
    </row>
    <row r="9501" spans="1:5" x14ac:dyDescent="0.25">
      <c r="A9501" s="172"/>
      <c r="B9501" s="172"/>
      <c r="C9501" s="172"/>
      <c r="D9501" s="171"/>
      <c r="E9501" s="171"/>
    </row>
    <row r="9502" spans="1:5" x14ac:dyDescent="0.25">
      <c r="A9502" s="172"/>
      <c r="B9502" s="172"/>
      <c r="C9502" s="172"/>
      <c r="D9502" s="171"/>
      <c r="E9502" s="171"/>
    </row>
    <row r="9503" spans="1:5" x14ac:dyDescent="0.25">
      <c r="A9503" s="172"/>
      <c r="B9503" s="172"/>
      <c r="C9503" s="172"/>
      <c r="D9503" s="171"/>
      <c r="E9503" s="171"/>
    </row>
    <row r="9504" spans="1:5" x14ac:dyDescent="0.25">
      <c r="A9504" s="172"/>
      <c r="B9504" s="172"/>
      <c r="C9504" s="172"/>
      <c r="D9504" s="171"/>
      <c r="E9504" s="171"/>
    </row>
    <row r="9505" spans="1:5" x14ac:dyDescent="0.25">
      <c r="A9505" s="172"/>
      <c r="B9505" s="172"/>
      <c r="C9505" s="172"/>
      <c r="D9505" s="171"/>
      <c r="E9505" s="171"/>
    </row>
    <row r="9506" spans="1:5" x14ac:dyDescent="0.25">
      <c r="A9506" s="172"/>
      <c r="B9506" s="172"/>
      <c r="C9506" s="172"/>
      <c r="D9506" s="171"/>
      <c r="E9506" s="171"/>
    </row>
    <row r="9507" spans="1:5" x14ac:dyDescent="0.25">
      <c r="A9507" s="172"/>
      <c r="B9507" s="172"/>
      <c r="C9507" s="172"/>
      <c r="D9507" s="171"/>
      <c r="E9507" s="171"/>
    </row>
    <row r="9508" spans="1:5" x14ac:dyDescent="0.25">
      <c r="A9508" s="172"/>
      <c r="B9508" s="172"/>
      <c r="C9508" s="172"/>
      <c r="D9508" s="171"/>
      <c r="E9508" s="171"/>
    </row>
    <row r="9509" spans="1:5" x14ac:dyDescent="0.25">
      <c r="A9509" s="172"/>
      <c r="B9509" s="172"/>
      <c r="C9509" s="172"/>
      <c r="D9509" s="171"/>
      <c r="E9509" s="171"/>
    </row>
    <row r="9510" spans="1:5" x14ac:dyDescent="0.25">
      <c r="A9510" s="172"/>
      <c r="B9510" s="172"/>
      <c r="C9510" s="172"/>
      <c r="D9510" s="171"/>
      <c r="E9510" s="171"/>
    </row>
    <row r="9511" spans="1:5" x14ac:dyDescent="0.25">
      <c r="A9511" s="172"/>
      <c r="B9511" s="172"/>
      <c r="C9511" s="172"/>
      <c r="D9511" s="171"/>
      <c r="E9511" s="171"/>
    </row>
    <row r="9512" spans="1:5" x14ac:dyDescent="0.25">
      <c r="A9512" s="172"/>
      <c r="B9512" s="172"/>
      <c r="C9512" s="172"/>
      <c r="D9512" s="171"/>
      <c r="E9512" s="171"/>
    </row>
    <row r="9513" spans="1:5" x14ac:dyDescent="0.25">
      <c r="A9513" s="172"/>
      <c r="B9513" s="172"/>
      <c r="C9513" s="172"/>
      <c r="D9513" s="171"/>
      <c r="E9513" s="171"/>
    </row>
    <row r="9514" spans="1:5" x14ac:dyDescent="0.25">
      <c r="A9514" s="172"/>
      <c r="B9514" s="172"/>
      <c r="C9514" s="172"/>
      <c r="D9514" s="171"/>
      <c r="E9514" s="171"/>
    </row>
    <row r="9515" spans="1:5" x14ac:dyDescent="0.25">
      <c r="A9515" s="172"/>
      <c r="B9515" s="172"/>
      <c r="C9515" s="172"/>
      <c r="D9515" s="171"/>
      <c r="E9515" s="171"/>
    </row>
    <row r="9516" spans="1:5" x14ac:dyDescent="0.25">
      <c r="A9516" s="172"/>
      <c r="B9516" s="172"/>
      <c r="C9516" s="172"/>
      <c r="D9516" s="171"/>
      <c r="E9516" s="171"/>
    </row>
    <row r="9517" spans="1:5" x14ac:dyDescent="0.25">
      <c r="A9517" s="172"/>
      <c r="B9517" s="172"/>
      <c r="C9517" s="172"/>
      <c r="D9517" s="171"/>
      <c r="E9517" s="171"/>
    </row>
    <row r="9518" spans="1:5" x14ac:dyDescent="0.25">
      <c r="A9518" s="172"/>
      <c r="B9518" s="172"/>
      <c r="C9518" s="172"/>
      <c r="D9518" s="171"/>
      <c r="E9518" s="171"/>
    </row>
    <row r="9519" spans="1:5" x14ac:dyDescent="0.25">
      <c r="A9519" s="172"/>
      <c r="B9519" s="172"/>
      <c r="C9519" s="172"/>
      <c r="D9519" s="171"/>
      <c r="E9519" s="171"/>
    </row>
    <row r="9520" spans="1:5" x14ac:dyDescent="0.25">
      <c r="A9520" s="172"/>
      <c r="B9520" s="172"/>
      <c r="C9520" s="172"/>
      <c r="D9520" s="171"/>
      <c r="E9520" s="171"/>
    </row>
    <row r="9521" spans="1:5" x14ac:dyDescent="0.25">
      <c r="A9521" s="172"/>
      <c r="B9521" s="172"/>
      <c r="C9521" s="172"/>
      <c r="D9521" s="171"/>
      <c r="E9521" s="171"/>
    </row>
    <row r="9522" spans="1:5" x14ac:dyDescent="0.25">
      <c r="A9522" s="172"/>
      <c r="B9522" s="172"/>
      <c r="C9522" s="172"/>
      <c r="D9522" s="171"/>
      <c r="E9522" s="171"/>
    </row>
    <row r="9523" spans="1:5" x14ac:dyDescent="0.25">
      <c r="A9523" s="172"/>
      <c r="B9523" s="172"/>
      <c r="C9523" s="172"/>
      <c r="D9523" s="171"/>
      <c r="E9523" s="171"/>
    </row>
    <row r="9524" spans="1:5" x14ac:dyDescent="0.25">
      <c r="A9524" s="172"/>
      <c r="B9524" s="172"/>
      <c r="C9524" s="172"/>
      <c r="D9524" s="171"/>
      <c r="E9524" s="171"/>
    </row>
    <row r="9525" spans="1:5" x14ac:dyDescent="0.25">
      <c r="A9525" s="172"/>
      <c r="B9525" s="172"/>
      <c r="C9525" s="172"/>
      <c r="D9525" s="171"/>
      <c r="E9525" s="171"/>
    </row>
    <row r="9526" spans="1:5" x14ac:dyDescent="0.25">
      <c r="A9526" s="172"/>
      <c r="B9526" s="172"/>
      <c r="C9526" s="172"/>
      <c r="D9526" s="171"/>
      <c r="E9526" s="171"/>
    </row>
    <row r="9527" spans="1:5" x14ac:dyDescent="0.25">
      <c r="A9527" s="172"/>
      <c r="B9527" s="172"/>
      <c r="C9527" s="172"/>
      <c r="D9527" s="171"/>
      <c r="E9527" s="171"/>
    </row>
    <row r="9528" spans="1:5" x14ac:dyDescent="0.25">
      <c r="A9528" s="172"/>
      <c r="B9528" s="172"/>
      <c r="C9528" s="172"/>
      <c r="D9528" s="171"/>
      <c r="E9528" s="171"/>
    </row>
    <row r="9529" spans="1:5" x14ac:dyDescent="0.25">
      <c r="A9529" s="172"/>
      <c r="B9529" s="172"/>
      <c r="C9529" s="172"/>
      <c r="D9529" s="171"/>
      <c r="E9529" s="171"/>
    </row>
    <row r="9530" spans="1:5" x14ac:dyDescent="0.25">
      <c r="A9530" s="172"/>
      <c r="B9530" s="172"/>
      <c r="C9530" s="172"/>
      <c r="D9530" s="171"/>
      <c r="E9530" s="171"/>
    </row>
    <row r="9531" spans="1:5" x14ac:dyDescent="0.25">
      <c r="A9531" s="172"/>
      <c r="B9531" s="172"/>
      <c r="C9531" s="172"/>
      <c r="D9531" s="171"/>
      <c r="E9531" s="171"/>
    </row>
    <row r="9532" spans="1:5" x14ac:dyDescent="0.25">
      <c r="A9532" s="172"/>
      <c r="B9532" s="172"/>
      <c r="C9532" s="172"/>
      <c r="D9532" s="171"/>
      <c r="E9532" s="171"/>
    </row>
    <row r="9533" spans="1:5" x14ac:dyDescent="0.25">
      <c r="A9533" s="172"/>
      <c r="B9533" s="172"/>
      <c r="C9533" s="172"/>
      <c r="D9533" s="171"/>
      <c r="E9533" s="171"/>
    </row>
    <row r="9534" spans="1:5" x14ac:dyDescent="0.25">
      <c r="A9534" s="172"/>
      <c r="B9534" s="172"/>
      <c r="C9534" s="172"/>
      <c r="D9534" s="171"/>
      <c r="E9534" s="171"/>
    </row>
    <row r="9535" spans="1:5" x14ac:dyDescent="0.25">
      <c r="A9535" s="172"/>
      <c r="B9535" s="172"/>
      <c r="C9535" s="172"/>
      <c r="D9535" s="171"/>
      <c r="E9535" s="171"/>
    </row>
    <row r="9536" spans="1:5" x14ac:dyDescent="0.25">
      <c r="A9536" s="172"/>
      <c r="B9536" s="172"/>
      <c r="C9536" s="172"/>
      <c r="D9536" s="171"/>
      <c r="E9536" s="171"/>
    </row>
    <row r="9537" spans="1:5" x14ac:dyDescent="0.25">
      <c r="A9537" s="172"/>
      <c r="B9537" s="172"/>
      <c r="C9537" s="172"/>
      <c r="D9537" s="171"/>
      <c r="E9537" s="171"/>
    </row>
    <row r="9538" spans="1:5" x14ac:dyDescent="0.25">
      <c r="A9538" s="172"/>
      <c r="B9538" s="172"/>
      <c r="C9538" s="172"/>
      <c r="D9538" s="171"/>
      <c r="E9538" s="171"/>
    </row>
    <row r="9539" spans="1:5" x14ac:dyDescent="0.25">
      <c r="A9539" s="172"/>
      <c r="B9539" s="172"/>
      <c r="C9539" s="172"/>
      <c r="D9539" s="171"/>
      <c r="E9539" s="171"/>
    </row>
    <row r="9540" spans="1:5" x14ac:dyDescent="0.25">
      <c r="A9540" s="172"/>
      <c r="B9540" s="172"/>
      <c r="C9540" s="172"/>
      <c r="D9540" s="171"/>
      <c r="E9540" s="171"/>
    </row>
    <row r="9541" spans="1:5" x14ac:dyDescent="0.25">
      <c r="A9541" s="172"/>
      <c r="B9541" s="172"/>
      <c r="C9541" s="172"/>
      <c r="D9541" s="171"/>
      <c r="E9541" s="171"/>
    </row>
    <row r="9542" spans="1:5" x14ac:dyDescent="0.25">
      <c r="A9542" s="172"/>
      <c r="B9542" s="172"/>
      <c r="C9542" s="172"/>
      <c r="D9542" s="171"/>
      <c r="E9542" s="171"/>
    </row>
    <row r="9543" spans="1:5" x14ac:dyDescent="0.25">
      <c r="A9543" s="172"/>
      <c r="B9543" s="172"/>
      <c r="C9543" s="172"/>
      <c r="D9543" s="171"/>
      <c r="E9543" s="171"/>
    </row>
    <row r="9544" spans="1:5" x14ac:dyDescent="0.25">
      <c r="A9544" s="172"/>
      <c r="B9544" s="172"/>
      <c r="C9544" s="172"/>
      <c r="D9544" s="171"/>
      <c r="E9544" s="171"/>
    </row>
    <row r="9545" spans="1:5" x14ac:dyDescent="0.25">
      <c r="A9545" s="172"/>
      <c r="B9545" s="172"/>
      <c r="C9545" s="172"/>
      <c r="D9545" s="171"/>
      <c r="E9545" s="171"/>
    </row>
    <row r="9546" spans="1:5" x14ac:dyDescent="0.25">
      <c r="A9546" s="172"/>
      <c r="B9546" s="172"/>
      <c r="C9546" s="172"/>
      <c r="D9546" s="171"/>
      <c r="E9546" s="171"/>
    </row>
    <row r="9547" spans="1:5" x14ac:dyDescent="0.25">
      <c r="A9547" s="172"/>
      <c r="B9547" s="172"/>
      <c r="C9547" s="172"/>
      <c r="D9547" s="171"/>
      <c r="E9547" s="171"/>
    </row>
    <row r="9548" spans="1:5" x14ac:dyDescent="0.25">
      <c r="A9548" s="172"/>
      <c r="B9548" s="172"/>
      <c r="C9548" s="172"/>
      <c r="D9548" s="171"/>
      <c r="E9548" s="171"/>
    </row>
    <row r="9549" spans="1:5" x14ac:dyDescent="0.25">
      <c r="A9549" s="172"/>
      <c r="B9549" s="172"/>
      <c r="C9549" s="172"/>
      <c r="D9549" s="171"/>
      <c r="E9549" s="171"/>
    </row>
    <row r="9550" spans="1:5" x14ac:dyDescent="0.25">
      <c r="A9550" s="172"/>
      <c r="B9550" s="172"/>
      <c r="C9550" s="172"/>
      <c r="D9550" s="171"/>
      <c r="E9550" s="171"/>
    </row>
    <row r="9551" spans="1:5" x14ac:dyDescent="0.25">
      <c r="A9551" s="172"/>
      <c r="B9551" s="172"/>
      <c r="C9551" s="172"/>
      <c r="D9551" s="171"/>
      <c r="E9551" s="171"/>
    </row>
    <row r="9552" spans="1:5" x14ac:dyDescent="0.25">
      <c r="A9552" s="172"/>
      <c r="B9552" s="172"/>
      <c r="C9552" s="172"/>
      <c r="D9552" s="171"/>
      <c r="E9552" s="171"/>
    </row>
    <row r="9553" spans="1:5" x14ac:dyDescent="0.25">
      <c r="A9553" s="172"/>
      <c r="B9553" s="172"/>
      <c r="C9553" s="172"/>
      <c r="D9553" s="171"/>
      <c r="E9553" s="171"/>
    </row>
    <row r="9554" spans="1:5" x14ac:dyDescent="0.25">
      <c r="A9554" s="172"/>
      <c r="B9554" s="172"/>
      <c r="C9554" s="172"/>
      <c r="D9554" s="171"/>
      <c r="E9554" s="171"/>
    </row>
    <row r="9555" spans="1:5" x14ac:dyDescent="0.25">
      <c r="A9555" s="172"/>
      <c r="B9555" s="172"/>
      <c r="C9555" s="172"/>
      <c r="D9555" s="171"/>
      <c r="E9555" s="171"/>
    </row>
    <row r="9556" spans="1:5" x14ac:dyDescent="0.25">
      <c r="A9556" s="172"/>
      <c r="B9556" s="172"/>
      <c r="C9556" s="172"/>
      <c r="D9556" s="171"/>
      <c r="E9556" s="171"/>
    </row>
    <row r="9557" spans="1:5" x14ac:dyDescent="0.25">
      <c r="A9557" s="172"/>
      <c r="B9557" s="172"/>
      <c r="C9557" s="172"/>
      <c r="D9557" s="171"/>
      <c r="E9557" s="171"/>
    </row>
    <row r="9558" spans="1:5" x14ac:dyDescent="0.25">
      <c r="A9558" s="172"/>
      <c r="B9558" s="172"/>
      <c r="C9558" s="172"/>
      <c r="D9558" s="171"/>
      <c r="E9558" s="171"/>
    </row>
    <row r="9559" spans="1:5" x14ac:dyDescent="0.25">
      <c r="A9559" s="172"/>
      <c r="B9559" s="172"/>
      <c r="C9559" s="172"/>
      <c r="D9559" s="171"/>
      <c r="E9559" s="171"/>
    </row>
    <row r="9560" spans="1:5" x14ac:dyDescent="0.25">
      <c r="A9560" s="172"/>
      <c r="B9560" s="172"/>
      <c r="C9560" s="172"/>
      <c r="D9560" s="171"/>
      <c r="E9560" s="171"/>
    </row>
    <row r="9561" spans="1:5" x14ac:dyDescent="0.25">
      <c r="A9561" s="172"/>
      <c r="B9561" s="172"/>
      <c r="C9561" s="172"/>
      <c r="D9561" s="171"/>
      <c r="E9561" s="171"/>
    </row>
    <row r="9562" spans="1:5" x14ac:dyDescent="0.25">
      <c r="A9562" s="172"/>
      <c r="B9562" s="172"/>
      <c r="C9562" s="172"/>
      <c r="D9562" s="171"/>
      <c r="E9562" s="171"/>
    </row>
    <row r="9563" spans="1:5" x14ac:dyDescent="0.25">
      <c r="A9563" s="172"/>
      <c r="B9563" s="172"/>
      <c r="C9563" s="172"/>
      <c r="D9563" s="171"/>
      <c r="E9563" s="171"/>
    </row>
    <row r="9564" spans="1:5" x14ac:dyDescent="0.25">
      <c r="A9564" s="172"/>
      <c r="B9564" s="172"/>
      <c r="C9564" s="172"/>
      <c r="D9564" s="171"/>
      <c r="E9564" s="171"/>
    </row>
    <row r="9565" spans="1:5" x14ac:dyDescent="0.25">
      <c r="A9565" s="172"/>
      <c r="B9565" s="172"/>
      <c r="C9565" s="172"/>
      <c r="D9565" s="171"/>
      <c r="E9565" s="171"/>
    </row>
    <row r="9566" spans="1:5" x14ac:dyDescent="0.25">
      <c r="A9566" s="172"/>
      <c r="B9566" s="172"/>
      <c r="C9566" s="172"/>
      <c r="D9566" s="171"/>
      <c r="E9566" s="171"/>
    </row>
    <row r="9567" spans="1:5" x14ac:dyDescent="0.25">
      <c r="A9567" s="172"/>
      <c r="B9567" s="172"/>
      <c r="C9567" s="172"/>
      <c r="D9567" s="171"/>
      <c r="E9567" s="171"/>
    </row>
    <row r="9568" spans="1:5" x14ac:dyDescent="0.25">
      <c r="A9568" s="172"/>
      <c r="B9568" s="172"/>
      <c r="C9568" s="172"/>
      <c r="D9568" s="171"/>
      <c r="E9568" s="171"/>
    </row>
    <row r="9569" spans="1:5" x14ac:dyDescent="0.25">
      <c r="A9569" s="172"/>
      <c r="B9569" s="172"/>
      <c r="C9569" s="172"/>
      <c r="D9569" s="171"/>
      <c r="E9569" s="171"/>
    </row>
    <row r="9570" spans="1:5" x14ac:dyDescent="0.25">
      <c r="A9570" s="172"/>
      <c r="B9570" s="172"/>
      <c r="C9570" s="172"/>
      <c r="D9570" s="171"/>
      <c r="E9570" s="171"/>
    </row>
    <row r="9571" spans="1:5" x14ac:dyDescent="0.25">
      <c r="A9571" s="172"/>
      <c r="B9571" s="172"/>
      <c r="C9571" s="172"/>
      <c r="D9571" s="171"/>
      <c r="E9571" s="171"/>
    </row>
    <row r="9572" spans="1:5" x14ac:dyDescent="0.25">
      <c r="A9572" s="172"/>
      <c r="B9572" s="172"/>
      <c r="C9572" s="172"/>
      <c r="D9572" s="171"/>
      <c r="E9572" s="171"/>
    </row>
    <row r="9573" spans="1:5" x14ac:dyDescent="0.25">
      <c r="A9573" s="172"/>
      <c r="B9573" s="172"/>
      <c r="C9573" s="172"/>
      <c r="D9573" s="171"/>
      <c r="E9573" s="171"/>
    </row>
    <row r="9574" spans="1:5" x14ac:dyDescent="0.25">
      <c r="A9574" s="172"/>
      <c r="B9574" s="172"/>
      <c r="C9574" s="172"/>
      <c r="D9574" s="171"/>
      <c r="E9574" s="171"/>
    </row>
    <row r="9575" spans="1:5" x14ac:dyDescent="0.25">
      <c r="A9575" s="172"/>
      <c r="B9575" s="172"/>
      <c r="C9575" s="172"/>
      <c r="D9575" s="171"/>
      <c r="E9575" s="171"/>
    </row>
    <row r="9576" spans="1:5" x14ac:dyDescent="0.25">
      <c r="A9576" s="172"/>
      <c r="B9576" s="172"/>
      <c r="C9576" s="172"/>
      <c r="D9576" s="171"/>
      <c r="E9576" s="171"/>
    </row>
    <row r="9577" spans="1:5" x14ac:dyDescent="0.25">
      <c r="A9577" s="172"/>
      <c r="B9577" s="172"/>
      <c r="C9577" s="172"/>
      <c r="D9577" s="171"/>
      <c r="E9577" s="171"/>
    </row>
    <row r="9578" spans="1:5" x14ac:dyDescent="0.25">
      <c r="A9578" s="172"/>
      <c r="B9578" s="172"/>
      <c r="C9578" s="172"/>
      <c r="D9578" s="171"/>
      <c r="E9578" s="171"/>
    </row>
    <row r="9579" spans="1:5" x14ac:dyDescent="0.25">
      <c r="A9579" s="172"/>
      <c r="B9579" s="172"/>
      <c r="C9579" s="172"/>
      <c r="D9579" s="171"/>
      <c r="E9579" s="171"/>
    </row>
    <row r="9580" spans="1:5" x14ac:dyDescent="0.25">
      <c r="A9580" s="172"/>
      <c r="B9580" s="172"/>
      <c r="C9580" s="172"/>
      <c r="D9580" s="171"/>
      <c r="E9580" s="171"/>
    </row>
    <row r="9581" spans="1:5" x14ac:dyDescent="0.25">
      <c r="A9581" s="172"/>
      <c r="B9581" s="172"/>
      <c r="C9581" s="172"/>
      <c r="D9581" s="171"/>
      <c r="E9581" s="171"/>
    </row>
    <row r="9582" spans="1:5" x14ac:dyDescent="0.25">
      <c r="A9582" s="172"/>
      <c r="B9582" s="172"/>
      <c r="C9582" s="172"/>
      <c r="D9582" s="171"/>
      <c r="E9582" s="171"/>
    </row>
    <row r="9583" spans="1:5" x14ac:dyDescent="0.25">
      <c r="A9583" s="172"/>
      <c r="B9583" s="172"/>
      <c r="C9583" s="172"/>
      <c r="D9583" s="171"/>
      <c r="E9583" s="171"/>
    </row>
    <row r="9584" spans="1:5" x14ac:dyDescent="0.25">
      <c r="A9584" s="172"/>
      <c r="B9584" s="172"/>
      <c r="C9584" s="172"/>
      <c r="D9584" s="171"/>
      <c r="E9584" s="171"/>
    </row>
    <row r="9585" spans="1:5" x14ac:dyDescent="0.25">
      <c r="A9585" s="172"/>
      <c r="B9585" s="172"/>
      <c r="C9585" s="172"/>
      <c r="D9585" s="171"/>
      <c r="E9585" s="171"/>
    </row>
    <row r="9586" spans="1:5" x14ac:dyDescent="0.25">
      <c r="A9586" s="172"/>
      <c r="B9586" s="172"/>
      <c r="C9586" s="172"/>
      <c r="D9586" s="171"/>
      <c r="E9586" s="171"/>
    </row>
    <row r="9587" spans="1:5" x14ac:dyDescent="0.25">
      <c r="A9587" s="172"/>
      <c r="B9587" s="172"/>
      <c r="C9587" s="172"/>
      <c r="D9587" s="171"/>
      <c r="E9587" s="171"/>
    </row>
    <row r="9588" spans="1:5" x14ac:dyDescent="0.25">
      <c r="A9588" s="172"/>
      <c r="B9588" s="172"/>
      <c r="C9588" s="172"/>
      <c r="D9588" s="171"/>
      <c r="E9588" s="171"/>
    </row>
    <row r="9589" spans="1:5" x14ac:dyDescent="0.25">
      <c r="A9589" s="172"/>
      <c r="B9589" s="172"/>
      <c r="C9589" s="172"/>
      <c r="D9589" s="171"/>
      <c r="E9589" s="171"/>
    </row>
    <row r="9590" spans="1:5" x14ac:dyDescent="0.25">
      <c r="A9590" s="172"/>
      <c r="B9590" s="172"/>
      <c r="C9590" s="172"/>
      <c r="D9590" s="171"/>
      <c r="E9590" s="171"/>
    </row>
    <row r="9591" spans="1:5" x14ac:dyDescent="0.25">
      <c r="A9591" s="172"/>
      <c r="B9591" s="172"/>
      <c r="C9591" s="172"/>
      <c r="D9591" s="171"/>
      <c r="E9591" s="171"/>
    </row>
    <row r="9592" spans="1:5" x14ac:dyDescent="0.25">
      <c r="A9592" s="172"/>
      <c r="B9592" s="172"/>
      <c r="C9592" s="172"/>
      <c r="D9592" s="171"/>
      <c r="E9592" s="171"/>
    </row>
    <row r="9593" spans="1:5" x14ac:dyDescent="0.25">
      <c r="A9593" s="172"/>
      <c r="B9593" s="172"/>
      <c r="C9593" s="172"/>
      <c r="D9593" s="171"/>
      <c r="E9593" s="171"/>
    </row>
    <row r="9594" spans="1:5" x14ac:dyDescent="0.25">
      <c r="A9594" s="172"/>
      <c r="B9594" s="172"/>
      <c r="C9594" s="172"/>
      <c r="D9594" s="171"/>
      <c r="E9594" s="171"/>
    </row>
    <row r="9595" spans="1:5" x14ac:dyDescent="0.25">
      <c r="A9595" s="172"/>
      <c r="B9595" s="172"/>
      <c r="C9595" s="172"/>
      <c r="D9595" s="171"/>
      <c r="E9595" s="171"/>
    </row>
    <row r="9596" spans="1:5" x14ac:dyDescent="0.25">
      <c r="A9596" s="172"/>
      <c r="B9596" s="172"/>
      <c r="C9596" s="172"/>
      <c r="D9596" s="171"/>
      <c r="E9596" s="171"/>
    </row>
    <row r="9597" spans="1:5" x14ac:dyDescent="0.25">
      <c r="A9597" s="172"/>
      <c r="B9597" s="172"/>
      <c r="C9597" s="172"/>
      <c r="D9597" s="171"/>
      <c r="E9597" s="171"/>
    </row>
    <row r="9598" spans="1:5" x14ac:dyDescent="0.25">
      <c r="A9598" s="172"/>
      <c r="B9598" s="172"/>
      <c r="C9598" s="172"/>
      <c r="D9598" s="171"/>
      <c r="E9598" s="171"/>
    </row>
    <row r="9599" spans="1:5" x14ac:dyDescent="0.25">
      <c r="A9599" s="172"/>
      <c r="B9599" s="172"/>
      <c r="C9599" s="172"/>
      <c r="D9599" s="171"/>
      <c r="E9599" s="171"/>
    </row>
    <row r="9600" spans="1:5" x14ac:dyDescent="0.25">
      <c r="A9600" s="172"/>
      <c r="B9600" s="172"/>
      <c r="C9600" s="172"/>
      <c r="D9600" s="171"/>
      <c r="E9600" s="171"/>
    </row>
    <row r="9601" spans="1:5" x14ac:dyDescent="0.25">
      <c r="A9601" s="172"/>
      <c r="B9601" s="172"/>
      <c r="C9601" s="172"/>
      <c r="D9601" s="171"/>
      <c r="E9601" s="171"/>
    </row>
    <row r="9602" spans="1:5" x14ac:dyDescent="0.25">
      <c r="A9602" s="172"/>
      <c r="B9602" s="172"/>
      <c r="C9602" s="172"/>
      <c r="D9602" s="171"/>
      <c r="E9602" s="171"/>
    </row>
    <row r="9603" spans="1:5" x14ac:dyDescent="0.25">
      <c r="A9603" s="172"/>
      <c r="B9603" s="172"/>
      <c r="C9603" s="172"/>
      <c r="D9603" s="171"/>
      <c r="E9603" s="171"/>
    </row>
    <row r="9604" spans="1:5" x14ac:dyDescent="0.25">
      <c r="A9604" s="172"/>
      <c r="B9604" s="172"/>
      <c r="C9604" s="172"/>
      <c r="D9604" s="171"/>
      <c r="E9604" s="171"/>
    </row>
    <row r="9605" spans="1:5" x14ac:dyDescent="0.25">
      <c r="A9605" s="172"/>
      <c r="B9605" s="172"/>
      <c r="C9605" s="172"/>
      <c r="D9605" s="171"/>
      <c r="E9605" s="171"/>
    </row>
    <row r="9606" spans="1:5" x14ac:dyDescent="0.25">
      <c r="A9606" s="172"/>
      <c r="B9606" s="172"/>
      <c r="C9606" s="172"/>
      <c r="D9606" s="171"/>
      <c r="E9606" s="171"/>
    </row>
    <row r="9607" spans="1:5" x14ac:dyDescent="0.25">
      <c r="A9607" s="172"/>
      <c r="B9607" s="172"/>
      <c r="C9607" s="172"/>
      <c r="D9607" s="171"/>
      <c r="E9607" s="171"/>
    </row>
    <row r="9608" spans="1:5" x14ac:dyDescent="0.25">
      <c r="A9608" s="172"/>
      <c r="B9608" s="172"/>
      <c r="C9608" s="172"/>
      <c r="D9608" s="171"/>
      <c r="E9608" s="171"/>
    </row>
    <row r="9609" spans="1:5" x14ac:dyDescent="0.25">
      <c r="A9609" s="172"/>
      <c r="B9609" s="172"/>
      <c r="C9609" s="172"/>
      <c r="D9609" s="171"/>
      <c r="E9609" s="171"/>
    </row>
    <row r="9610" spans="1:5" x14ac:dyDescent="0.25">
      <c r="A9610" s="172"/>
      <c r="B9610" s="172"/>
      <c r="C9610" s="172"/>
      <c r="D9610" s="171"/>
      <c r="E9610" s="171"/>
    </row>
    <row r="9611" spans="1:5" x14ac:dyDescent="0.25">
      <c r="A9611" s="172"/>
      <c r="B9611" s="172"/>
      <c r="C9611" s="172"/>
      <c r="D9611" s="171"/>
      <c r="E9611" s="171"/>
    </row>
    <row r="9612" spans="1:5" x14ac:dyDescent="0.25">
      <c r="A9612" s="172"/>
      <c r="B9612" s="172"/>
      <c r="C9612" s="172"/>
      <c r="D9612" s="171"/>
      <c r="E9612" s="171"/>
    </row>
    <row r="9613" spans="1:5" x14ac:dyDescent="0.25">
      <c r="A9613" s="172"/>
      <c r="B9613" s="172"/>
      <c r="C9613" s="172"/>
      <c r="D9613" s="171"/>
      <c r="E9613" s="171"/>
    </row>
    <row r="9614" spans="1:5" x14ac:dyDescent="0.25">
      <c r="A9614" s="172"/>
      <c r="B9614" s="172"/>
      <c r="C9614" s="172"/>
      <c r="D9614" s="171"/>
      <c r="E9614" s="171"/>
    </row>
    <row r="9615" spans="1:5" x14ac:dyDescent="0.25">
      <c r="A9615" s="172"/>
      <c r="B9615" s="172"/>
      <c r="C9615" s="172"/>
      <c r="D9615" s="171"/>
      <c r="E9615" s="171"/>
    </row>
    <row r="9616" spans="1:5" x14ac:dyDescent="0.25">
      <c r="A9616" s="172"/>
      <c r="B9616" s="172"/>
      <c r="C9616" s="172"/>
      <c r="D9616" s="171"/>
      <c r="E9616" s="171"/>
    </row>
    <row r="9617" spans="1:5" x14ac:dyDescent="0.25">
      <c r="A9617" s="172"/>
      <c r="B9617" s="172"/>
      <c r="C9617" s="172"/>
      <c r="D9617" s="171"/>
      <c r="E9617" s="171"/>
    </row>
    <row r="9618" spans="1:5" x14ac:dyDescent="0.25">
      <c r="A9618" s="172"/>
      <c r="B9618" s="172"/>
      <c r="C9618" s="172"/>
      <c r="D9618" s="171"/>
      <c r="E9618" s="171"/>
    </row>
    <row r="9619" spans="1:5" x14ac:dyDescent="0.25">
      <c r="A9619" s="172"/>
      <c r="B9619" s="172"/>
      <c r="C9619" s="172"/>
      <c r="D9619" s="171"/>
      <c r="E9619" s="171"/>
    </row>
    <row r="9620" spans="1:5" x14ac:dyDescent="0.25">
      <c r="A9620" s="172"/>
      <c r="B9620" s="172"/>
      <c r="C9620" s="172"/>
      <c r="D9620" s="171"/>
      <c r="E9620" s="171"/>
    </row>
    <row r="9621" spans="1:5" x14ac:dyDescent="0.25">
      <c r="A9621" s="172"/>
      <c r="B9621" s="172"/>
      <c r="C9621" s="172"/>
      <c r="D9621" s="171"/>
      <c r="E9621" s="171"/>
    </row>
    <row r="9622" spans="1:5" x14ac:dyDescent="0.25">
      <c r="A9622" s="172"/>
      <c r="B9622" s="172"/>
      <c r="C9622" s="172"/>
      <c r="D9622" s="171"/>
      <c r="E9622" s="171"/>
    </row>
    <row r="9623" spans="1:5" x14ac:dyDescent="0.25">
      <c r="A9623" s="172"/>
      <c r="B9623" s="172"/>
      <c r="C9623" s="172"/>
      <c r="D9623" s="171"/>
      <c r="E9623" s="171"/>
    </row>
    <row r="9624" spans="1:5" x14ac:dyDescent="0.25">
      <c r="A9624" s="172"/>
      <c r="B9624" s="172"/>
      <c r="C9624" s="172"/>
      <c r="D9624" s="171"/>
      <c r="E9624" s="171"/>
    </row>
    <row r="9625" spans="1:5" x14ac:dyDescent="0.25">
      <c r="A9625" s="172"/>
      <c r="B9625" s="172"/>
      <c r="C9625" s="172"/>
      <c r="D9625" s="171"/>
      <c r="E9625" s="171"/>
    </row>
    <row r="9626" spans="1:5" x14ac:dyDescent="0.25">
      <c r="A9626" s="172"/>
      <c r="B9626" s="172"/>
      <c r="C9626" s="172"/>
      <c r="D9626" s="171"/>
      <c r="E9626" s="171"/>
    </row>
    <row r="9627" spans="1:5" x14ac:dyDescent="0.25">
      <c r="A9627" s="172"/>
      <c r="B9627" s="172"/>
      <c r="C9627" s="172"/>
      <c r="D9627" s="171"/>
      <c r="E9627" s="171"/>
    </row>
    <row r="9628" spans="1:5" x14ac:dyDescent="0.25">
      <c r="A9628" s="172"/>
      <c r="B9628" s="172"/>
      <c r="C9628" s="172"/>
      <c r="D9628" s="171"/>
      <c r="E9628" s="171"/>
    </row>
    <row r="9629" spans="1:5" x14ac:dyDescent="0.25">
      <c r="A9629" s="172"/>
      <c r="B9629" s="172"/>
      <c r="C9629" s="172"/>
      <c r="D9629" s="171"/>
      <c r="E9629" s="171"/>
    </row>
    <row r="9630" spans="1:5" x14ac:dyDescent="0.25">
      <c r="A9630" s="172"/>
      <c r="B9630" s="172"/>
      <c r="C9630" s="172"/>
      <c r="D9630" s="171"/>
      <c r="E9630" s="171"/>
    </row>
    <row r="9631" spans="1:5" x14ac:dyDescent="0.25">
      <c r="A9631" s="172"/>
      <c r="B9631" s="172"/>
      <c r="C9631" s="172"/>
      <c r="D9631" s="171"/>
      <c r="E9631" s="171"/>
    </row>
    <row r="9632" spans="1:5" x14ac:dyDescent="0.25">
      <c r="A9632" s="172"/>
      <c r="B9632" s="172"/>
      <c r="C9632" s="172"/>
      <c r="D9632" s="171"/>
      <c r="E9632" s="171"/>
    </row>
    <row r="9633" spans="1:5" x14ac:dyDescent="0.25">
      <c r="A9633" s="172"/>
      <c r="B9633" s="172"/>
      <c r="C9633" s="172"/>
      <c r="D9633" s="171"/>
      <c r="E9633" s="171"/>
    </row>
    <row r="9634" spans="1:5" x14ac:dyDescent="0.25">
      <c r="A9634" s="172"/>
      <c r="B9634" s="172"/>
      <c r="C9634" s="172"/>
      <c r="D9634" s="171"/>
      <c r="E9634" s="171"/>
    </row>
    <row r="9635" spans="1:5" x14ac:dyDescent="0.25">
      <c r="A9635" s="172"/>
      <c r="B9635" s="172"/>
      <c r="C9635" s="172"/>
      <c r="D9635" s="171"/>
      <c r="E9635" s="171"/>
    </row>
    <row r="9636" spans="1:5" x14ac:dyDescent="0.25">
      <c r="A9636" s="172"/>
      <c r="B9636" s="172"/>
      <c r="C9636" s="172"/>
      <c r="D9636" s="171"/>
      <c r="E9636" s="171"/>
    </row>
    <row r="9637" spans="1:5" x14ac:dyDescent="0.25">
      <c r="A9637" s="172"/>
      <c r="B9637" s="172"/>
      <c r="C9637" s="172"/>
      <c r="D9637" s="171"/>
      <c r="E9637" s="171"/>
    </row>
    <row r="9638" spans="1:5" x14ac:dyDescent="0.25">
      <c r="A9638" s="172"/>
      <c r="B9638" s="172"/>
      <c r="C9638" s="172"/>
      <c r="D9638" s="171"/>
      <c r="E9638" s="171"/>
    </row>
    <row r="9639" spans="1:5" x14ac:dyDescent="0.25">
      <c r="A9639" s="172"/>
      <c r="B9639" s="172"/>
      <c r="C9639" s="172"/>
      <c r="D9639" s="171"/>
      <c r="E9639" s="171"/>
    </row>
    <row r="9640" spans="1:5" x14ac:dyDescent="0.25">
      <c r="A9640" s="172"/>
      <c r="B9640" s="172"/>
      <c r="C9640" s="172"/>
      <c r="D9640" s="171"/>
      <c r="E9640" s="171"/>
    </row>
    <row r="9641" spans="1:5" x14ac:dyDescent="0.25">
      <c r="A9641" s="172"/>
      <c r="B9641" s="172"/>
      <c r="C9641" s="172"/>
      <c r="D9641" s="171"/>
      <c r="E9641" s="171"/>
    </row>
    <row r="9642" spans="1:5" x14ac:dyDescent="0.25">
      <c r="A9642" s="172"/>
      <c r="B9642" s="172"/>
      <c r="C9642" s="172"/>
      <c r="D9642" s="171"/>
      <c r="E9642" s="171"/>
    </row>
    <row r="9643" spans="1:5" x14ac:dyDescent="0.25">
      <c r="A9643" s="172"/>
      <c r="B9643" s="172"/>
      <c r="C9643" s="172"/>
      <c r="D9643" s="171"/>
      <c r="E9643" s="171"/>
    </row>
    <row r="9644" spans="1:5" x14ac:dyDescent="0.25">
      <c r="A9644" s="172"/>
      <c r="B9644" s="172"/>
      <c r="C9644" s="172"/>
      <c r="D9644" s="171"/>
      <c r="E9644" s="171"/>
    </row>
    <row r="9645" spans="1:5" x14ac:dyDescent="0.25">
      <c r="A9645" s="172"/>
      <c r="B9645" s="172"/>
      <c r="C9645" s="172"/>
      <c r="D9645" s="171"/>
      <c r="E9645" s="171"/>
    </row>
    <row r="9646" spans="1:5" x14ac:dyDescent="0.25">
      <c r="A9646" s="172"/>
      <c r="B9646" s="172"/>
      <c r="C9646" s="172"/>
      <c r="D9646" s="171"/>
      <c r="E9646" s="171"/>
    </row>
    <row r="9647" spans="1:5" x14ac:dyDescent="0.25">
      <c r="A9647" s="172"/>
      <c r="B9647" s="172"/>
      <c r="C9647" s="172"/>
      <c r="D9647" s="171"/>
      <c r="E9647" s="171"/>
    </row>
    <row r="9648" spans="1:5" x14ac:dyDescent="0.25">
      <c r="A9648" s="172"/>
      <c r="B9648" s="172"/>
      <c r="C9648" s="172"/>
      <c r="D9648" s="171"/>
      <c r="E9648" s="171"/>
    </row>
    <row r="9649" spans="1:5" x14ac:dyDescent="0.25">
      <c r="A9649" s="172"/>
      <c r="B9649" s="172"/>
      <c r="C9649" s="172"/>
      <c r="D9649" s="171"/>
      <c r="E9649" s="171"/>
    </row>
    <row r="9650" spans="1:5" x14ac:dyDescent="0.25">
      <c r="A9650" s="172"/>
      <c r="B9650" s="172"/>
      <c r="C9650" s="172"/>
      <c r="D9650" s="171"/>
      <c r="E9650" s="171"/>
    </row>
    <row r="9651" spans="1:5" x14ac:dyDescent="0.25">
      <c r="A9651" s="172"/>
      <c r="B9651" s="172"/>
      <c r="C9651" s="172"/>
      <c r="D9651" s="171"/>
      <c r="E9651" s="171"/>
    </row>
    <row r="9652" spans="1:5" x14ac:dyDescent="0.25">
      <c r="A9652" s="172"/>
      <c r="B9652" s="172"/>
      <c r="C9652" s="172"/>
      <c r="D9652" s="171"/>
      <c r="E9652" s="171"/>
    </row>
    <row r="9653" spans="1:5" x14ac:dyDescent="0.25">
      <c r="A9653" s="172"/>
      <c r="B9653" s="172"/>
      <c r="C9653" s="172"/>
      <c r="D9653" s="171"/>
      <c r="E9653" s="171"/>
    </row>
    <row r="9654" spans="1:5" x14ac:dyDescent="0.25">
      <c r="A9654" s="172"/>
      <c r="B9654" s="172"/>
      <c r="C9654" s="172"/>
      <c r="D9654" s="171"/>
      <c r="E9654" s="171"/>
    </row>
    <row r="9655" spans="1:5" x14ac:dyDescent="0.25">
      <c r="A9655" s="172"/>
      <c r="B9655" s="172"/>
      <c r="C9655" s="172"/>
      <c r="D9655" s="171"/>
      <c r="E9655" s="171"/>
    </row>
    <row r="9656" spans="1:5" x14ac:dyDescent="0.25">
      <c r="A9656" s="172"/>
      <c r="B9656" s="172"/>
      <c r="C9656" s="172"/>
      <c r="D9656" s="171"/>
      <c r="E9656" s="171"/>
    </row>
    <row r="9657" spans="1:5" x14ac:dyDescent="0.25">
      <c r="A9657" s="172"/>
      <c r="B9657" s="172"/>
      <c r="C9657" s="172"/>
      <c r="D9657" s="171"/>
      <c r="E9657" s="171"/>
    </row>
    <row r="9658" spans="1:5" x14ac:dyDescent="0.25">
      <c r="A9658" s="172"/>
      <c r="B9658" s="172"/>
      <c r="C9658" s="172"/>
      <c r="D9658" s="171"/>
      <c r="E9658" s="171"/>
    </row>
    <row r="9659" spans="1:5" x14ac:dyDescent="0.25">
      <c r="A9659" s="172"/>
      <c r="B9659" s="172"/>
      <c r="C9659" s="172"/>
      <c r="D9659" s="171"/>
      <c r="E9659" s="171"/>
    </row>
    <row r="9660" spans="1:5" x14ac:dyDescent="0.25">
      <c r="A9660" s="172"/>
      <c r="B9660" s="172"/>
      <c r="C9660" s="172"/>
      <c r="D9660" s="171"/>
      <c r="E9660" s="171"/>
    </row>
    <row r="9661" spans="1:5" x14ac:dyDescent="0.25">
      <c r="A9661" s="172"/>
      <c r="B9661" s="172"/>
      <c r="C9661" s="172"/>
      <c r="D9661" s="171"/>
      <c r="E9661" s="171"/>
    </row>
    <row r="9662" spans="1:5" x14ac:dyDescent="0.25">
      <c r="A9662" s="172"/>
      <c r="B9662" s="172"/>
      <c r="C9662" s="172"/>
      <c r="D9662" s="171"/>
      <c r="E9662" s="171"/>
    </row>
    <row r="9663" spans="1:5" x14ac:dyDescent="0.25">
      <c r="A9663" s="172"/>
      <c r="B9663" s="172"/>
      <c r="C9663" s="172"/>
      <c r="D9663" s="171"/>
      <c r="E9663" s="171"/>
    </row>
    <row r="9664" spans="1:5" x14ac:dyDescent="0.25">
      <c r="A9664" s="172"/>
      <c r="B9664" s="172"/>
      <c r="C9664" s="172"/>
      <c r="D9664" s="171"/>
      <c r="E9664" s="171"/>
    </row>
    <row r="9665" spans="1:5" x14ac:dyDescent="0.25">
      <c r="A9665" s="172"/>
      <c r="B9665" s="172"/>
      <c r="C9665" s="172"/>
      <c r="D9665" s="171"/>
      <c r="E9665" s="171"/>
    </row>
    <row r="9666" spans="1:5" x14ac:dyDescent="0.25">
      <c r="A9666" s="172"/>
      <c r="B9666" s="172"/>
      <c r="C9666" s="172"/>
      <c r="D9666" s="171"/>
      <c r="E9666" s="171"/>
    </row>
    <row r="9667" spans="1:5" x14ac:dyDescent="0.25">
      <c r="A9667" s="172"/>
      <c r="B9667" s="172"/>
      <c r="C9667" s="172"/>
      <c r="D9667" s="171"/>
      <c r="E9667" s="171"/>
    </row>
    <row r="9668" spans="1:5" x14ac:dyDescent="0.25">
      <c r="A9668" s="172"/>
      <c r="B9668" s="172"/>
      <c r="C9668" s="172"/>
      <c r="D9668" s="171"/>
      <c r="E9668" s="171"/>
    </row>
    <row r="9669" spans="1:5" x14ac:dyDescent="0.25">
      <c r="A9669" s="172"/>
      <c r="B9669" s="172"/>
      <c r="C9669" s="172"/>
      <c r="D9669" s="171"/>
      <c r="E9669" s="171"/>
    </row>
    <row r="9670" spans="1:5" x14ac:dyDescent="0.25">
      <c r="A9670" s="172"/>
      <c r="B9670" s="172"/>
      <c r="C9670" s="172"/>
      <c r="D9670" s="171"/>
      <c r="E9670" s="171"/>
    </row>
    <row r="9671" spans="1:5" x14ac:dyDescent="0.25">
      <c r="A9671" s="172"/>
      <c r="B9671" s="172"/>
      <c r="C9671" s="172"/>
      <c r="D9671" s="171"/>
      <c r="E9671" s="171"/>
    </row>
    <row r="9672" spans="1:5" x14ac:dyDescent="0.25">
      <c r="A9672" s="172"/>
      <c r="B9672" s="172"/>
      <c r="C9672" s="172"/>
      <c r="D9672" s="171"/>
      <c r="E9672" s="171"/>
    </row>
    <row r="9673" spans="1:5" x14ac:dyDescent="0.25">
      <c r="A9673" s="172"/>
      <c r="B9673" s="172"/>
      <c r="C9673" s="172"/>
      <c r="D9673" s="171"/>
      <c r="E9673" s="171"/>
    </row>
    <row r="9674" spans="1:5" x14ac:dyDescent="0.25">
      <c r="A9674" s="172"/>
      <c r="B9674" s="172"/>
      <c r="C9674" s="172"/>
      <c r="D9674" s="171"/>
      <c r="E9674" s="171"/>
    </row>
    <row r="9675" spans="1:5" x14ac:dyDescent="0.25">
      <c r="A9675" s="172"/>
      <c r="B9675" s="172"/>
      <c r="C9675" s="172"/>
      <c r="D9675" s="171"/>
      <c r="E9675" s="171"/>
    </row>
    <row r="9676" spans="1:5" x14ac:dyDescent="0.25">
      <c r="A9676" s="172"/>
      <c r="B9676" s="172"/>
      <c r="C9676" s="172"/>
      <c r="D9676" s="171"/>
      <c r="E9676" s="171"/>
    </row>
    <row r="9677" spans="1:5" x14ac:dyDescent="0.25">
      <c r="A9677" s="172"/>
      <c r="B9677" s="172"/>
      <c r="C9677" s="172"/>
      <c r="D9677" s="171"/>
      <c r="E9677" s="171"/>
    </row>
    <row r="9678" spans="1:5" x14ac:dyDescent="0.25">
      <c r="A9678" s="172"/>
      <c r="B9678" s="172"/>
      <c r="C9678" s="172"/>
      <c r="D9678" s="171"/>
      <c r="E9678" s="171"/>
    </row>
    <row r="9679" spans="1:5" x14ac:dyDescent="0.25">
      <c r="A9679" s="172"/>
      <c r="B9679" s="172"/>
      <c r="C9679" s="172"/>
      <c r="D9679" s="171"/>
      <c r="E9679" s="171"/>
    </row>
    <row r="9680" spans="1:5" x14ac:dyDescent="0.25">
      <c r="A9680" s="172"/>
      <c r="B9680" s="172"/>
      <c r="C9680" s="172"/>
      <c r="D9680" s="171"/>
      <c r="E9680" s="171"/>
    </row>
    <row r="9681" spans="1:5" x14ac:dyDescent="0.25">
      <c r="A9681" s="172"/>
      <c r="B9681" s="172"/>
      <c r="C9681" s="172"/>
      <c r="D9681" s="171"/>
      <c r="E9681" s="171"/>
    </row>
    <row r="9682" spans="1:5" x14ac:dyDescent="0.25">
      <c r="A9682" s="172"/>
      <c r="B9682" s="172"/>
      <c r="C9682" s="172"/>
      <c r="D9682" s="171"/>
      <c r="E9682" s="171"/>
    </row>
    <row r="9683" spans="1:5" x14ac:dyDescent="0.25">
      <c r="A9683" s="172"/>
      <c r="B9683" s="172"/>
      <c r="C9683" s="172"/>
      <c r="D9683" s="171"/>
      <c r="E9683" s="171"/>
    </row>
    <row r="9684" spans="1:5" x14ac:dyDescent="0.25">
      <c r="A9684" s="172"/>
      <c r="B9684" s="172"/>
      <c r="C9684" s="172"/>
      <c r="D9684" s="171"/>
      <c r="E9684" s="171"/>
    </row>
    <row r="9685" spans="1:5" x14ac:dyDescent="0.25">
      <c r="A9685" s="172"/>
      <c r="B9685" s="172"/>
      <c r="C9685" s="172"/>
      <c r="D9685" s="171"/>
      <c r="E9685" s="171"/>
    </row>
    <row r="9686" spans="1:5" x14ac:dyDescent="0.25">
      <c r="A9686" s="172"/>
      <c r="B9686" s="172"/>
      <c r="C9686" s="172"/>
      <c r="D9686" s="171"/>
      <c r="E9686" s="171"/>
    </row>
    <row r="9687" spans="1:5" x14ac:dyDescent="0.25">
      <c r="A9687" s="172"/>
      <c r="B9687" s="172"/>
      <c r="C9687" s="172"/>
      <c r="D9687" s="171"/>
      <c r="E9687" s="171"/>
    </row>
    <row r="9688" spans="1:5" x14ac:dyDescent="0.25">
      <c r="A9688" s="172"/>
      <c r="B9688" s="172"/>
      <c r="C9688" s="172"/>
      <c r="D9688" s="171"/>
      <c r="E9688" s="171"/>
    </row>
    <row r="9689" spans="1:5" x14ac:dyDescent="0.25">
      <c r="A9689" s="172"/>
      <c r="B9689" s="172"/>
      <c r="C9689" s="172"/>
      <c r="D9689" s="171"/>
      <c r="E9689" s="171"/>
    </row>
    <row r="9690" spans="1:5" x14ac:dyDescent="0.25">
      <c r="A9690" s="172"/>
      <c r="B9690" s="172"/>
      <c r="C9690" s="172"/>
      <c r="D9690" s="171"/>
      <c r="E9690" s="171"/>
    </row>
    <row r="9691" spans="1:5" x14ac:dyDescent="0.25">
      <c r="A9691" s="172"/>
      <c r="B9691" s="172"/>
      <c r="C9691" s="172"/>
      <c r="D9691" s="171"/>
      <c r="E9691" s="171"/>
    </row>
    <row r="9692" spans="1:5" x14ac:dyDescent="0.25">
      <c r="A9692" s="172"/>
      <c r="B9692" s="172"/>
      <c r="C9692" s="172"/>
      <c r="D9692" s="171"/>
      <c r="E9692" s="171"/>
    </row>
    <row r="9693" spans="1:5" x14ac:dyDescent="0.25">
      <c r="A9693" s="172"/>
      <c r="B9693" s="172"/>
      <c r="C9693" s="172"/>
      <c r="D9693" s="171"/>
      <c r="E9693" s="171"/>
    </row>
    <row r="9694" spans="1:5" x14ac:dyDescent="0.25">
      <c r="A9694" s="172"/>
      <c r="B9694" s="172"/>
      <c r="C9694" s="172"/>
      <c r="D9694" s="171"/>
      <c r="E9694" s="171"/>
    </row>
    <row r="9695" spans="1:5" x14ac:dyDescent="0.25">
      <c r="A9695" s="172"/>
      <c r="B9695" s="172"/>
      <c r="C9695" s="172"/>
      <c r="D9695" s="171"/>
      <c r="E9695" s="171"/>
    </row>
    <row r="9696" spans="1:5" x14ac:dyDescent="0.25">
      <c r="A9696" s="172"/>
      <c r="B9696" s="172"/>
      <c r="C9696" s="172"/>
      <c r="D9696" s="171"/>
      <c r="E9696" s="171"/>
    </row>
    <row r="9697" spans="1:5" x14ac:dyDescent="0.25">
      <c r="A9697" s="172"/>
      <c r="B9697" s="172"/>
      <c r="C9697" s="172"/>
      <c r="D9697" s="171"/>
      <c r="E9697" s="171"/>
    </row>
    <row r="9698" spans="1:5" x14ac:dyDescent="0.25">
      <c r="A9698" s="172"/>
      <c r="B9698" s="172"/>
      <c r="C9698" s="172"/>
      <c r="D9698" s="171"/>
      <c r="E9698" s="171"/>
    </row>
    <row r="9699" spans="1:5" x14ac:dyDescent="0.25">
      <c r="A9699" s="172"/>
      <c r="B9699" s="172"/>
      <c r="C9699" s="172"/>
      <c r="D9699" s="171"/>
      <c r="E9699" s="171"/>
    </row>
    <row r="9700" spans="1:5" x14ac:dyDescent="0.25">
      <c r="A9700" s="172"/>
      <c r="B9700" s="172"/>
      <c r="C9700" s="172"/>
      <c r="D9700" s="171"/>
      <c r="E9700" s="171"/>
    </row>
    <row r="9701" spans="1:5" x14ac:dyDescent="0.25">
      <c r="A9701" s="172"/>
      <c r="B9701" s="172"/>
      <c r="C9701" s="172"/>
      <c r="D9701" s="171"/>
      <c r="E9701" s="171"/>
    </row>
    <row r="9702" spans="1:5" x14ac:dyDescent="0.25">
      <c r="A9702" s="172"/>
      <c r="B9702" s="172"/>
      <c r="C9702" s="172"/>
      <c r="D9702" s="171"/>
      <c r="E9702" s="171"/>
    </row>
    <row r="9703" spans="1:5" x14ac:dyDescent="0.25">
      <c r="A9703" s="172"/>
      <c r="B9703" s="172"/>
      <c r="C9703" s="172"/>
      <c r="D9703" s="171"/>
      <c r="E9703" s="171"/>
    </row>
    <row r="9704" spans="1:5" x14ac:dyDescent="0.25">
      <c r="A9704" s="172"/>
      <c r="B9704" s="172"/>
      <c r="C9704" s="172"/>
      <c r="D9704" s="171"/>
      <c r="E9704" s="171"/>
    </row>
    <row r="9705" spans="1:5" x14ac:dyDescent="0.25">
      <c r="A9705" s="172"/>
      <c r="B9705" s="172"/>
      <c r="C9705" s="172"/>
      <c r="D9705" s="171"/>
      <c r="E9705" s="171"/>
    </row>
    <row r="9706" spans="1:5" x14ac:dyDescent="0.25">
      <c r="A9706" s="172"/>
      <c r="B9706" s="172"/>
      <c r="C9706" s="172"/>
      <c r="D9706" s="171"/>
      <c r="E9706" s="171"/>
    </row>
    <row r="9707" spans="1:5" x14ac:dyDescent="0.25">
      <c r="A9707" s="172"/>
      <c r="B9707" s="172"/>
      <c r="C9707" s="172"/>
      <c r="D9707" s="171"/>
      <c r="E9707" s="171"/>
    </row>
    <row r="9708" spans="1:5" x14ac:dyDescent="0.25">
      <c r="A9708" s="172"/>
      <c r="B9708" s="172"/>
      <c r="C9708" s="172"/>
      <c r="D9708" s="171"/>
      <c r="E9708" s="171"/>
    </row>
    <row r="9709" spans="1:5" x14ac:dyDescent="0.25">
      <c r="A9709" s="172"/>
      <c r="B9709" s="172"/>
      <c r="C9709" s="172"/>
      <c r="D9709" s="171"/>
      <c r="E9709" s="171"/>
    </row>
    <row r="9710" spans="1:5" x14ac:dyDescent="0.25">
      <c r="A9710" s="172"/>
      <c r="B9710" s="172"/>
      <c r="C9710" s="172"/>
      <c r="D9710" s="171"/>
      <c r="E9710" s="171"/>
    </row>
    <row r="9711" spans="1:5" x14ac:dyDescent="0.25">
      <c r="A9711" s="172"/>
      <c r="B9711" s="172"/>
      <c r="C9711" s="172"/>
      <c r="D9711" s="171"/>
      <c r="E9711" s="171"/>
    </row>
    <row r="9712" spans="1:5" x14ac:dyDescent="0.25">
      <c r="A9712" s="172"/>
      <c r="B9712" s="172"/>
      <c r="C9712" s="172"/>
      <c r="D9712" s="171"/>
      <c r="E9712" s="171"/>
    </row>
    <row r="9713" spans="1:5" x14ac:dyDescent="0.25">
      <c r="A9713" s="172"/>
      <c r="B9713" s="172"/>
      <c r="C9713" s="172"/>
      <c r="D9713" s="171"/>
      <c r="E9713" s="171"/>
    </row>
    <row r="9714" spans="1:5" x14ac:dyDescent="0.25">
      <c r="A9714" s="172"/>
      <c r="B9714" s="172"/>
      <c r="C9714" s="172"/>
      <c r="D9714" s="171"/>
      <c r="E9714" s="171"/>
    </row>
    <row r="9715" spans="1:5" x14ac:dyDescent="0.25">
      <c r="A9715" s="172"/>
      <c r="B9715" s="172"/>
      <c r="C9715" s="172"/>
      <c r="D9715" s="171"/>
      <c r="E9715" s="171"/>
    </row>
    <row r="9716" spans="1:5" x14ac:dyDescent="0.25">
      <c r="A9716" s="172"/>
      <c r="B9716" s="172"/>
      <c r="C9716" s="172"/>
      <c r="D9716" s="171"/>
      <c r="E9716" s="171"/>
    </row>
    <row r="9717" spans="1:5" x14ac:dyDescent="0.25">
      <c r="A9717" s="172"/>
      <c r="B9717" s="172"/>
      <c r="C9717" s="172"/>
      <c r="D9717" s="171"/>
      <c r="E9717" s="171"/>
    </row>
    <row r="9718" spans="1:5" x14ac:dyDescent="0.25">
      <c r="A9718" s="172"/>
      <c r="B9718" s="172"/>
      <c r="C9718" s="172"/>
      <c r="D9718" s="171"/>
      <c r="E9718" s="171"/>
    </row>
    <row r="9719" spans="1:5" x14ac:dyDescent="0.25">
      <c r="A9719" s="172"/>
      <c r="B9719" s="172"/>
      <c r="C9719" s="172"/>
      <c r="D9719" s="171"/>
      <c r="E9719" s="171"/>
    </row>
    <row r="9720" spans="1:5" x14ac:dyDescent="0.25">
      <c r="A9720" s="172"/>
      <c r="B9720" s="172"/>
      <c r="C9720" s="172"/>
      <c r="D9720" s="171"/>
      <c r="E9720" s="171"/>
    </row>
    <row r="9721" spans="1:5" x14ac:dyDescent="0.25">
      <c r="A9721" s="172"/>
      <c r="B9721" s="172"/>
      <c r="C9721" s="172"/>
      <c r="D9721" s="171"/>
      <c r="E9721" s="171"/>
    </row>
    <row r="9722" spans="1:5" x14ac:dyDescent="0.25">
      <c r="A9722" s="172"/>
      <c r="B9722" s="172"/>
      <c r="C9722" s="172"/>
      <c r="D9722" s="171"/>
      <c r="E9722" s="171"/>
    </row>
    <row r="9723" spans="1:5" x14ac:dyDescent="0.25">
      <c r="A9723" s="172"/>
      <c r="B9723" s="172"/>
      <c r="C9723" s="172"/>
      <c r="D9723" s="171"/>
      <c r="E9723" s="171"/>
    </row>
    <row r="9724" spans="1:5" x14ac:dyDescent="0.25">
      <c r="A9724" s="172"/>
      <c r="B9724" s="172"/>
      <c r="C9724" s="172"/>
      <c r="D9724" s="171"/>
      <c r="E9724" s="171"/>
    </row>
    <row r="9725" spans="1:5" x14ac:dyDescent="0.25">
      <c r="A9725" s="172"/>
      <c r="B9725" s="172"/>
      <c r="C9725" s="172"/>
      <c r="D9725" s="171"/>
      <c r="E9725" s="171"/>
    </row>
    <row r="9726" spans="1:5" x14ac:dyDescent="0.25">
      <c r="A9726" s="172"/>
      <c r="B9726" s="172"/>
      <c r="C9726" s="172"/>
      <c r="D9726" s="171"/>
      <c r="E9726" s="171"/>
    </row>
    <row r="9727" spans="1:5" x14ac:dyDescent="0.25">
      <c r="A9727" s="172"/>
      <c r="B9727" s="172"/>
      <c r="C9727" s="172"/>
      <c r="D9727" s="171"/>
      <c r="E9727" s="171"/>
    </row>
    <row r="9728" spans="1:5" x14ac:dyDescent="0.25">
      <c r="A9728" s="172"/>
      <c r="B9728" s="172"/>
      <c r="C9728" s="172"/>
      <c r="D9728" s="171"/>
      <c r="E9728" s="171"/>
    </row>
    <row r="9729" spans="1:5" x14ac:dyDescent="0.25">
      <c r="A9729" s="172"/>
      <c r="B9729" s="172"/>
      <c r="C9729" s="172"/>
      <c r="D9729" s="171"/>
      <c r="E9729" s="171"/>
    </row>
    <row r="9730" spans="1:5" x14ac:dyDescent="0.25">
      <c r="A9730" s="172"/>
      <c r="B9730" s="172"/>
      <c r="C9730" s="172"/>
      <c r="D9730" s="171"/>
      <c r="E9730" s="171"/>
    </row>
    <row r="9731" spans="1:5" x14ac:dyDescent="0.25">
      <c r="A9731" s="172"/>
      <c r="B9731" s="172"/>
      <c r="C9731" s="172"/>
      <c r="D9731" s="171"/>
      <c r="E9731" s="171"/>
    </row>
    <row r="9732" spans="1:5" x14ac:dyDescent="0.25">
      <c r="A9732" s="172"/>
      <c r="B9732" s="172"/>
      <c r="C9732" s="172"/>
      <c r="D9732" s="171"/>
      <c r="E9732" s="171"/>
    </row>
    <row r="9733" spans="1:5" x14ac:dyDescent="0.25">
      <c r="A9733" s="172"/>
      <c r="B9733" s="172"/>
      <c r="C9733" s="172"/>
      <c r="D9733" s="171"/>
      <c r="E9733" s="171"/>
    </row>
    <row r="9734" spans="1:5" x14ac:dyDescent="0.25">
      <c r="A9734" s="172"/>
      <c r="B9734" s="172"/>
      <c r="C9734" s="172"/>
      <c r="D9734" s="171"/>
      <c r="E9734" s="171"/>
    </row>
    <row r="9735" spans="1:5" x14ac:dyDescent="0.25">
      <c r="A9735" s="172"/>
      <c r="B9735" s="172"/>
      <c r="C9735" s="172"/>
      <c r="D9735" s="171"/>
      <c r="E9735" s="171"/>
    </row>
    <row r="9736" spans="1:5" x14ac:dyDescent="0.25">
      <c r="A9736" s="172"/>
      <c r="B9736" s="172"/>
      <c r="C9736" s="172"/>
      <c r="D9736" s="171"/>
      <c r="E9736" s="171"/>
    </row>
    <row r="9737" spans="1:5" x14ac:dyDescent="0.25">
      <c r="A9737" s="172"/>
      <c r="B9737" s="172"/>
      <c r="C9737" s="172"/>
      <c r="D9737" s="171"/>
      <c r="E9737" s="171"/>
    </row>
    <row r="9738" spans="1:5" x14ac:dyDescent="0.25">
      <c r="A9738" s="172"/>
      <c r="B9738" s="172"/>
      <c r="C9738" s="172"/>
      <c r="D9738" s="171"/>
      <c r="E9738" s="171"/>
    </row>
    <row r="9739" spans="1:5" x14ac:dyDescent="0.25">
      <c r="A9739" s="172"/>
      <c r="B9739" s="172"/>
      <c r="C9739" s="172"/>
      <c r="D9739" s="171"/>
      <c r="E9739" s="171"/>
    </row>
    <row r="9740" spans="1:5" x14ac:dyDescent="0.25">
      <c r="A9740" s="172"/>
      <c r="B9740" s="172"/>
      <c r="C9740" s="172"/>
      <c r="D9740" s="171"/>
      <c r="E9740" s="171"/>
    </row>
    <row r="9741" spans="1:5" x14ac:dyDescent="0.25">
      <c r="A9741" s="172"/>
      <c r="B9741" s="172"/>
      <c r="C9741" s="172"/>
      <c r="D9741" s="171"/>
      <c r="E9741" s="171"/>
    </row>
    <row r="9742" spans="1:5" x14ac:dyDescent="0.25">
      <c r="A9742" s="172"/>
      <c r="B9742" s="172"/>
      <c r="C9742" s="172"/>
      <c r="D9742" s="171"/>
      <c r="E9742" s="171"/>
    </row>
    <row r="9743" spans="1:5" x14ac:dyDescent="0.25">
      <c r="A9743" s="172"/>
      <c r="B9743" s="172"/>
      <c r="C9743" s="172"/>
      <c r="D9743" s="171"/>
      <c r="E9743" s="171"/>
    </row>
    <row r="9744" spans="1:5" x14ac:dyDescent="0.25">
      <c r="A9744" s="172"/>
      <c r="B9744" s="172"/>
      <c r="C9744" s="172"/>
      <c r="D9744" s="171"/>
      <c r="E9744" s="171"/>
    </row>
    <row r="9745" spans="1:5" x14ac:dyDescent="0.25">
      <c r="A9745" s="172"/>
      <c r="B9745" s="172"/>
      <c r="C9745" s="172"/>
      <c r="D9745" s="171"/>
      <c r="E9745" s="171"/>
    </row>
    <row r="9746" spans="1:5" x14ac:dyDescent="0.25">
      <c r="A9746" s="172"/>
      <c r="B9746" s="172"/>
      <c r="C9746" s="172"/>
      <c r="D9746" s="171"/>
      <c r="E9746" s="171"/>
    </row>
    <row r="9747" spans="1:5" x14ac:dyDescent="0.25">
      <c r="A9747" s="172"/>
      <c r="B9747" s="172"/>
      <c r="C9747" s="172"/>
      <c r="D9747" s="171"/>
      <c r="E9747" s="171"/>
    </row>
    <row r="9748" spans="1:5" x14ac:dyDescent="0.25">
      <c r="A9748" s="172"/>
      <c r="B9748" s="172"/>
      <c r="C9748" s="172"/>
      <c r="D9748" s="171"/>
      <c r="E9748" s="171"/>
    </row>
    <row r="9749" spans="1:5" x14ac:dyDescent="0.25">
      <c r="A9749" s="172"/>
      <c r="B9749" s="172"/>
      <c r="C9749" s="172"/>
      <c r="D9749" s="171"/>
      <c r="E9749" s="171"/>
    </row>
    <row r="9750" spans="1:5" x14ac:dyDescent="0.25">
      <c r="A9750" s="172"/>
      <c r="B9750" s="172"/>
      <c r="C9750" s="172"/>
      <c r="D9750" s="171"/>
      <c r="E9750" s="171"/>
    </row>
    <row r="9751" spans="1:5" x14ac:dyDescent="0.25">
      <c r="A9751" s="172"/>
      <c r="B9751" s="172"/>
      <c r="C9751" s="172"/>
      <c r="D9751" s="171"/>
      <c r="E9751" s="171"/>
    </row>
    <row r="9752" spans="1:5" x14ac:dyDescent="0.25">
      <c r="A9752" s="172"/>
      <c r="B9752" s="172"/>
      <c r="C9752" s="172"/>
      <c r="D9752" s="171"/>
      <c r="E9752" s="171"/>
    </row>
    <row r="9753" spans="1:5" x14ac:dyDescent="0.25">
      <c r="A9753" s="172"/>
      <c r="B9753" s="172"/>
      <c r="C9753" s="172"/>
      <c r="D9753" s="171"/>
      <c r="E9753" s="171"/>
    </row>
    <row r="9754" spans="1:5" x14ac:dyDescent="0.25">
      <c r="A9754" s="172"/>
      <c r="B9754" s="172"/>
      <c r="C9754" s="172"/>
      <c r="D9754" s="171"/>
      <c r="E9754" s="171"/>
    </row>
    <row r="9755" spans="1:5" x14ac:dyDescent="0.25">
      <c r="A9755" s="172"/>
      <c r="B9755" s="172"/>
      <c r="C9755" s="172"/>
      <c r="D9755" s="171"/>
      <c r="E9755" s="171"/>
    </row>
    <row r="9756" spans="1:5" x14ac:dyDescent="0.25">
      <c r="A9756" s="172"/>
      <c r="B9756" s="172"/>
      <c r="C9756" s="172"/>
      <c r="D9756" s="171"/>
      <c r="E9756" s="171"/>
    </row>
    <row r="9757" spans="1:5" x14ac:dyDescent="0.25">
      <c r="A9757" s="172"/>
      <c r="B9757" s="172"/>
      <c r="C9757" s="172"/>
      <c r="D9757" s="171"/>
      <c r="E9757" s="171"/>
    </row>
    <row r="9758" spans="1:5" x14ac:dyDescent="0.25">
      <c r="A9758" s="172"/>
      <c r="B9758" s="172"/>
      <c r="C9758" s="172"/>
      <c r="D9758" s="171"/>
      <c r="E9758" s="171"/>
    </row>
    <row r="9759" spans="1:5" x14ac:dyDescent="0.25">
      <c r="A9759" s="172"/>
      <c r="B9759" s="172"/>
      <c r="C9759" s="172"/>
      <c r="D9759" s="171"/>
      <c r="E9759" s="171"/>
    </row>
    <row r="9760" spans="1:5" x14ac:dyDescent="0.25">
      <c r="A9760" s="172"/>
      <c r="B9760" s="172"/>
      <c r="C9760" s="172"/>
      <c r="D9760" s="171"/>
      <c r="E9760" s="171"/>
    </row>
    <row r="9761" spans="1:5" x14ac:dyDescent="0.25">
      <c r="A9761" s="172"/>
      <c r="B9761" s="172"/>
      <c r="C9761" s="172"/>
      <c r="D9761" s="171"/>
      <c r="E9761" s="171"/>
    </row>
    <row r="9762" spans="1:5" x14ac:dyDescent="0.25">
      <c r="A9762" s="172"/>
      <c r="B9762" s="172"/>
      <c r="C9762" s="172"/>
      <c r="D9762" s="171"/>
      <c r="E9762" s="171"/>
    </row>
    <row r="9763" spans="1:5" x14ac:dyDescent="0.25">
      <c r="A9763" s="172"/>
      <c r="B9763" s="172"/>
      <c r="C9763" s="172"/>
      <c r="D9763" s="171"/>
      <c r="E9763" s="171"/>
    </row>
    <row r="9764" spans="1:5" x14ac:dyDescent="0.25">
      <c r="A9764" s="172"/>
      <c r="B9764" s="172"/>
      <c r="C9764" s="172"/>
      <c r="D9764" s="171"/>
      <c r="E9764" s="171"/>
    </row>
    <row r="9765" spans="1:5" x14ac:dyDescent="0.25">
      <c r="A9765" s="172"/>
      <c r="B9765" s="172"/>
      <c r="C9765" s="172"/>
      <c r="D9765" s="171"/>
      <c r="E9765" s="171"/>
    </row>
    <row r="9766" spans="1:5" x14ac:dyDescent="0.25">
      <c r="A9766" s="172"/>
      <c r="B9766" s="172"/>
      <c r="C9766" s="172"/>
      <c r="D9766" s="171"/>
      <c r="E9766" s="171"/>
    </row>
    <row r="9767" spans="1:5" x14ac:dyDescent="0.25">
      <c r="A9767" s="172"/>
      <c r="B9767" s="172"/>
      <c r="C9767" s="172"/>
      <c r="D9767" s="171"/>
      <c r="E9767" s="171"/>
    </row>
    <row r="9768" spans="1:5" x14ac:dyDescent="0.25">
      <c r="A9768" s="172"/>
      <c r="B9768" s="172"/>
      <c r="C9768" s="172"/>
      <c r="D9768" s="171"/>
      <c r="E9768" s="171"/>
    </row>
    <row r="9769" spans="1:5" x14ac:dyDescent="0.25">
      <c r="A9769" s="172"/>
      <c r="B9769" s="172"/>
      <c r="C9769" s="172"/>
      <c r="D9769" s="171"/>
      <c r="E9769" s="171"/>
    </row>
    <row r="9770" spans="1:5" x14ac:dyDescent="0.25">
      <c r="A9770" s="172"/>
      <c r="B9770" s="172"/>
      <c r="C9770" s="172"/>
      <c r="D9770" s="171"/>
      <c r="E9770" s="171"/>
    </row>
    <row r="9771" spans="1:5" x14ac:dyDescent="0.25">
      <c r="A9771" s="172"/>
      <c r="B9771" s="172"/>
      <c r="C9771" s="172"/>
      <c r="D9771" s="171"/>
      <c r="E9771" s="171"/>
    </row>
    <row r="9772" spans="1:5" x14ac:dyDescent="0.25">
      <c r="A9772" s="172"/>
      <c r="B9772" s="172"/>
      <c r="C9772" s="172"/>
      <c r="D9772" s="171"/>
      <c r="E9772" s="171"/>
    </row>
    <row r="9773" spans="1:5" x14ac:dyDescent="0.25">
      <c r="A9773" s="172"/>
      <c r="B9773" s="172"/>
      <c r="C9773" s="172"/>
      <c r="D9773" s="171"/>
      <c r="E9773" s="171"/>
    </row>
    <row r="9774" spans="1:5" x14ac:dyDescent="0.25">
      <c r="A9774" s="172"/>
      <c r="B9774" s="172"/>
      <c r="C9774" s="172"/>
      <c r="D9774" s="171"/>
      <c r="E9774" s="171"/>
    </row>
    <row r="9775" spans="1:5" x14ac:dyDescent="0.25">
      <c r="A9775" s="172"/>
      <c r="B9775" s="172"/>
      <c r="C9775" s="172"/>
      <c r="D9775" s="171"/>
      <c r="E9775" s="171"/>
    </row>
    <row r="9776" spans="1:5" x14ac:dyDescent="0.25">
      <c r="A9776" s="172"/>
      <c r="B9776" s="172"/>
      <c r="C9776" s="172"/>
      <c r="D9776" s="171"/>
      <c r="E9776" s="171"/>
    </row>
    <row r="9777" spans="1:5" x14ac:dyDescent="0.25">
      <c r="A9777" s="172"/>
      <c r="B9777" s="172"/>
      <c r="C9777" s="172"/>
      <c r="D9777" s="171"/>
      <c r="E9777" s="171"/>
    </row>
    <row r="9778" spans="1:5" x14ac:dyDescent="0.25">
      <c r="A9778" s="172"/>
      <c r="B9778" s="172"/>
      <c r="C9778" s="172"/>
      <c r="D9778" s="171"/>
      <c r="E9778" s="171"/>
    </row>
    <row r="9779" spans="1:5" x14ac:dyDescent="0.25">
      <c r="A9779" s="172"/>
      <c r="B9779" s="172"/>
      <c r="C9779" s="172"/>
      <c r="D9779" s="171"/>
      <c r="E9779" s="171"/>
    </row>
    <row r="9780" spans="1:5" x14ac:dyDescent="0.25">
      <c r="A9780" s="172"/>
      <c r="B9780" s="172"/>
      <c r="C9780" s="172"/>
      <c r="D9780" s="171"/>
      <c r="E9780" s="171"/>
    </row>
    <row r="9781" spans="1:5" x14ac:dyDescent="0.25">
      <c r="A9781" s="172"/>
      <c r="B9781" s="172"/>
      <c r="C9781" s="172"/>
      <c r="D9781" s="171"/>
      <c r="E9781" s="171"/>
    </row>
    <row r="9782" spans="1:5" x14ac:dyDescent="0.25">
      <c r="A9782" s="172"/>
      <c r="B9782" s="172"/>
      <c r="C9782" s="172"/>
      <c r="D9782" s="171"/>
      <c r="E9782" s="171"/>
    </row>
    <row r="9783" spans="1:5" x14ac:dyDescent="0.25">
      <c r="A9783" s="172"/>
      <c r="B9783" s="172"/>
      <c r="C9783" s="172"/>
      <c r="D9783" s="171"/>
      <c r="E9783" s="171"/>
    </row>
    <row r="9784" spans="1:5" x14ac:dyDescent="0.25">
      <c r="A9784" s="172"/>
      <c r="B9784" s="172"/>
      <c r="C9784" s="172"/>
      <c r="D9784" s="171"/>
      <c r="E9784" s="171"/>
    </row>
    <row r="9785" spans="1:5" x14ac:dyDescent="0.25">
      <c r="A9785" s="172"/>
      <c r="B9785" s="172"/>
      <c r="C9785" s="172"/>
      <c r="D9785" s="171"/>
      <c r="E9785" s="171"/>
    </row>
    <row r="9786" spans="1:5" x14ac:dyDescent="0.25">
      <c r="A9786" s="172"/>
      <c r="B9786" s="172"/>
      <c r="C9786" s="172"/>
      <c r="D9786" s="171"/>
      <c r="E9786" s="171"/>
    </row>
    <row r="9787" spans="1:5" x14ac:dyDescent="0.25">
      <c r="A9787" s="172"/>
      <c r="B9787" s="172"/>
      <c r="C9787" s="172"/>
      <c r="D9787" s="171"/>
      <c r="E9787" s="171"/>
    </row>
    <row r="9788" spans="1:5" x14ac:dyDescent="0.25">
      <c r="A9788" s="172"/>
      <c r="B9788" s="172"/>
      <c r="C9788" s="172"/>
      <c r="D9788" s="171"/>
      <c r="E9788" s="171"/>
    </row>
    <row r="9789" spans="1:5" x14ac:dyDescent="0.25">
      <c r="A9789" s="172"/>
      <c r="B9789" s="172"/>
      <c r="C9789" s="172"/>
      <c r="D9789" s="171"/>
      <c r="E9789" s="171"/>
    </row>
    <row r="9790" spans="1:5" x14ac:dyDescent="0.25">
      <c r="A9790" s="172"/>
      <c r="B9790" s="172"/>
      <c r="C9790" s="172"/>
      <c r="D9790" s="171"/>
      <c r="E9790" s="171"/>
    </row>
    <row r="9791" spans="1:5" x14ac:dyDescent="0.25">
      <c r="A9791" s="172"/>
      <c r="B9791" s="172"/>
      <c r="C9791" s="172"/>
      <c r="D9791" s="171"/>
      <c r="E9791" s="171"/>
    </row>
    <row r="9792" spans="1:5" x14ac:dyDescent="0.25">
      <c r="A9792" s="172"/>
      <c r="B9792" s="172"/>
      <c r="C9792" s="172"/>
      <c r="D9792" s="171"/>
      <c r="E9792" s="171"/>
    </row>
    <row r="9793" spans="1:5" x14ac:dyDescent="0.25">
      <c r="A9793" s="172"/>
      <c r="B9793" s="172"/>
      <c r="C9793" s="172"/>
      <c r="D9793" s="171"/>
      <c r="E9793" s="171"/>
    </row>
    <row r="9794" spans="1:5" x14ac:dyDescent="0.25">
      <c r="A9794" s="172"/>
      <c r="B9794" s="172"/>
      <c r="C9794" s="172"/>
      <c r="D9794" s="171"/>
      <c r="E9794" s="171"/>
    </row>
    <row r="9795" spans="1:5" x14ac:dyDescent="0.25">
      <c r="A9795" s="172"/>
      <c r="B9795" s="172"/>
      <c r="C9795" s="172"/>
      <c r="D9795" s="171"/>
      <c r="E9795" s="171"/>
    </row>
    <row r="9796" spans="1:5" x14ac:dyDescent="0.25">
      <c r="A9796" s="172"/>
      <c r="B9796" s="172"/>
      <c r="C9796" s="172"/>
      <c r="D9796" s="171"/>
      <c r="E9796" s="171"/>
    </row>
  </sheetData>
  <autoFilter ref="A1:E128" xr:uid="{00000000-0009-0000-0000-000006000000}">
    <sortState xmlns:xlrd2="http://schemas.microsoft.com/office/spreadsheetml/2017/richdata2" ref="A2:E128">
      <sortCondition ref="A1:A128"/>
    </sortState>
  </autoFilter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A2:U67"/>
  <sheetViews>
    <sheetView zoomScaleNormal="100" workbookViewId="0">
      <selection activeCell="L33" sqref="L33"/>
    </sheetView>
  </sheetViews>
  <sheetFormatPr defaultRowHeight="12.75" x14ac:dyDescent="0.2"/>
  <cols>
    <col min="1" max="1" width="7.33203125" customWidth="1"/>
    <col min="2" max="2" width="12" customWidth="1"/>
    <col min="3" max="3" width="57" bestFit="1" customWidth="1"/>
    <col min="4" max="4" width="25.83203125" bestFit="1" customWidth="1"/>
    <col min="5" max="5" width="18.83203125" bestFit="1" customWidth="1"/>
    <col min="6" max="6" width="25.5" style="4" bestFit="1" customWidth="1"/>
    <col min="7" max="7" width="18.5" style="4" bestFit="1" customWidth="1"/>
    <col min="8" max="8" width="2.83203125" customWidth="1"/>
    <col min="9" max="9" width="18.5" bestFit="1" customWidth="1"/>
    <col min="10" max="10" width="17.6640625" bestFit="1" customWidth="1"/>
    <col min="11" max="11" width="2.83203125" customWidth="1"/>
    <col min="12" max="12" width="45.5" bestFit="1" customWidth="1"/>
    <col min="13" max="13" width="2.83203125" customWidth="1"/>
    <col min="14" max="14" width="19.1640625" bestFit="1" customWidth="1"/>
    <col min="15" max="15" width="14.1640625" bestFit="1" customWidth="1"/>
    <col min="21" max="21" width="14.1640625" bestFit="1" customWidth="1"/>
  </cols>
  <sheetData>
    <row r="2" spans="1:14" x14ac:dyDescent="0.2">
      <c r="B2" s="162" t="s">
        <v>3431</v>
      </c>
      <c r="C2" s="198"/>
    </row>
    <row r="3" spans="1:14" x14ac:dyDescent="0.2">
      <c r="B3" s="162"/>
      <c r="C3" s="198"/>
    </row>
    <row r="4" spans="1:14" x14ac:dyDescent="0.2">
      <c r="B4" s="85" t="s">
        <v>3432</v>
      </c>
      <c r="C4" s="85"/>
    </row>
    <row r="5" spans="1:14" x14ac:dyDescent="0.2">
      <c r="B5" s="85"/>
      <c r="C5" s="85" t="s">
        <v>3433</v>
      </c>
    </row>
    <row r="6" spans="1:14" x14ac:dyDescent="0.2">
      <c r="B6" s="175"/>
      <c r="C6" s="198"/>
    </row>
    <row r="7" spans="1:14" x14ac:dyDescent="0.2">
      <c r="B7" s="162" t="s">
        <v>3434</v>
      </c>
      <c r="C7" s="198"/>
    </row>
    <row r="8" spans="1:14" x14ac:dyDescent="0.2">
      <c r="B8" s="162"/>
      <c r="C8" s="198"/>
    </row>
    <row r="9" spans="1:14" x14ac:dyDescent="0.2">
      <c r="B9" s="85" t="s">
        <v>3435</v>
      </c>
      <c r="C9" s="198"/>
      <c r="F9" s="189"/>
    </row>
    <row r="10" spans="1:14" x14ac:dyDescent="0.2">
      <c r="B10" s="188" t="s">
        <v>3436</v>
      </c>
      <c r="C10" s="198"/>
      <c r="F10" s="189"/>
    </row>
    <row r="11" spans="1:14" x14ac:dyDescent="0.2">
      <c r="B11" s="85" t="s">
        <v>3437</v>
      </c>
      <c r="C11" s="198"/>
    </row>
    <row r="12" spans="1:14" x14ac:dyDescent="0.2">
      <c r="B12" s="85" t="s">
        <v>3438</v>
      </c>
      <c r="C12" s="198"/>
    </row>
    <row r="13" spans="1:14" x14ac:dyDescent="0.2">
      <c r="B13" s="85" t="s">
        <v>3439</v>
      </c>
      <c r="C13" s="198"/>
    </row>
    <row r="14" spans="1:14" x14ac:dyDescent="0.2">
      <c r="B14" s="85" t="s">
        <v>3440</v>
      </c>
      <c r="C14" s="198"/>
    </row>
    <row r="15" spans="1:14" x14ac:dyDescent="0.2">
      <c r="B15" s="85"/>
    </row>
    <row r="16" spans="1:14" x14ac:dyDescent="0.2">
      <c r="A16" s="1" t="s">
        <v>3441</v>
      </c>
      <c r="B16" s="1"/>
      <c r="C16" s="1"/>
      <c r="D16" s="1"/>
      <c r="E16" s="1"/>
      <c r="F16" s="3"/>
      <c r="G16" s="3"/>
      <c r="J16" s="198"/>
      <c r="K16" s="198"/>
      <c r="L16" s="198"/>
      <c r="M16" s="198"/>
      <c r="N16" s="198"/>
    </row>
    <row r="17" spans="1:21" x14ac:dyDescent="0.2">
      <c r="A17" s="1" t="s">
        <v>3442</v>
      </c>
      <c r="B17" s="1"/>
      <c r="C17" s="1"/>
      <c r="D17" s="1"/>
      <c r="E17" s="1"/>
      <c r="F17" s="3"/>
      <c r="G17" s="3"/>
    </row>
    <row r="18" spans="1:21" x14ac:dyDescent="0.2">
      <c r="A18" s="2" t="s">
        <v>3443</v>
      </c>
      <c r="B18" s="1"/>
      <c r="C18" s="1"/>
      <c r="D18" s="1"/>
      <c r="E18" s="1"/>
      <c r="F18" s="3"/>
      <c r="G18" s="3"/>
    </row>
    <row r="19" spans="1:21" x14ac:dyDescent="0.2">
      <c r="A19" s="1"/>
      <c r="B19" s="1"/>
      <c r="C19" s="1"/>
      <c r="D19" s="1"/>
      <c r="E19" s="1"/>
      <c r="F19" s="3"/>
      <c r="G19" s="3"/>
    </row>
    <row r="20" spans="1:21" ht="15" x14ac:dyDescent="0.2">
      <c r="A20" s="6" t="s">
        <v>3444</v>
      </c>
      <c r="B20" s="7" t="s">
        <v>75</v>
      </c>
      <c r="C20" s="6" t="s">
        <v>3445</v>
      </c>
      <c r="D20" s="6" t="s">
        <v>83</v>
      </c>
      <c r="E20" s="6" t="s">
        <v>3446</v>
      </c>
      <c r="F20" s="8" t="s">
        <v>89</v>
      </c>
      <c r="G20" s="8" t="s">
        <v>90</v>
      </c>
      <c r="I20" s="224" t="s">
        <v>3447</v>
      </c>
      <c r="J20" s="224"/>
      <c r="K20" s="201"/>
      <c r="L20" s="192" t="s">
        <v>3448</v>
      </c>
      <c r="M20" s="201"/>
      <c r="N20" s="201"/>
    </row>
    <row r="21" spans="1:21" ht="15" x14ac:dyDescent="0.25">
      <c r="A21" s="9">
        <v>1</v>
      </c>
      <c r="B21" s="10" t="s">
        <v>3449</v>
      </c>
      <c r="C21" s="11"/>
      <c r="D21" s="12"/>
      <c r="E21" s="12"/>
      <c r="F21" s="13"/>
      <c r="G21" s="13"/>
      <c r="I21" s="182" t="s">
        <v>90</v>
      </c>
      <c r="J21" s="182" t="s">
        <v>3450</v>
      </c>
      <c r="K21" s="182"/>
      <c r="L21" s="193" t="s">
        <v>3451</v>
      </c>
      <c r="M21" s="182"/>
      <c r="N21" s="182" t="s">
        <v>3452</v>
      </c>
      <c r="O21" s="163" t="s">
        <v>3453</v>
      </c>
    </row>
    <row r="22" spans="1:21" ht="15" x14ac:dyDescent="0.25">
      <c r="A22" s="12"/>
      <c r="B22" s="14">
        <v>1.1000000000000001</v>
      </c>
      <c r="C22" s="15" t="s">
        <v>3454</v>
      </c>
      <c r="D22" s="16">
        <v>46161600</v>
      </c>
      <c r="E22" s="17">
        <v>0.5</v>
      </c>
      <c r="F22" s="16">
        <v>23227400</v>
      </c>
      <c r="G22" s="16">
        <v>22934300</v>
      </c>
      <c r="I22" s="180">
        <f>SUMIF(Assets!B:B,Notes!B22,Assets!S:S)</f>
        <v>22934252.819999985</v>
      </c>
      <c r="J22" s="180">
        <f>I22-G22</f>
        <v>-47.180000014603138</v>
      </c>
      <c r="K22" s="180"/>
      <c r="L22" s="180"/>
      <c r="M22" s="180"/>
      <c r="N22" s="180">
        <f>SUMIF(Assets!B:B,Notes!B22,Assets!Z:Z)</f>
        <v>24578842.26000002</v>
      </c>
    </row>
    <row r="23" spans="1:21" ht="15" x14ac:dyDescent="0.25">
      <c r="A23" s="12"/>
      <c r="B23" s="14">
        <v>1.2</v>
      </c>
      <c r="C23" s="15" t="s">
        <v>3455</v>
      </c>
      <c r="D23" s="16">
        <v>5653200</v>
      </c>
      <c r="E23" s="17">
        <v>0.56999999999999995</v>
      </c>
      <c r="F23" s="16">
        <v>3222100</v>
      </c>
      <c r="G23" s="16">
        <v>2431100</v>
      </c>
      <c r="I23" s="180">
        <f>SUMIF(Assets!B:B,Notes!B23,Assets!S:S)</f>
        <v>2431078</v>
      </c>
      <c r="J23" s="180">
        <f t="shared" ref="J23:J28" si="0">I23-G23</f>
        <v>-22</v>
      </c>
      <c r="K23" s="180"/>
      <c r="L23" s="180"/>
      <c r="M23" s="180"/>
      <c r="N23" s="180">
        <f>SUMIF(Assets!B:B,Notes!B23,Assets!Z:Z)</f>
        <v>2605407.8200000003</v>
      </c>
    </row>
    <row r="24" spans="1:21" ht="15" x14ac:dyDescent="0.25">
      <c r="A24" s="12"/>
      <c r="B24" s="14">
        <v>1.3</v>
      </c>
      <c r="C24" s="15" t="s">
        <v>3456</v>
      </c>
      <c r="D24" s="16">
        <v>14290300</v>
      </c>
      <c r="E24" s="17">
        <v>0.62</v>
      </c>
      <c r="F24" s="16">
        <v>8806200</v>
      </c>
      <c r="G24" s="16">
        <v>5484000</v>
      </c>
      <c r="I24" s="180">
        <f>SUMIF(Assets!B:B,Notes!B24,Assets!S:S)</f>
        <v>5484007.5</v>
      </c>
      <c r="J24" s="180">
        <f t="shared" si="0"/>
        <v>7.5</v>
      </c>
      <c r="K24" s="180"/>
      <c r="L24" s="180"/>
      <c r="M24" s="180"/>
      <c r="N24" s="180">
        <f>SUMIF(Assets!B:B,Notes!B24,Assets!Z:Z)</f>
        <v>5877259.5699999994</v>
      </c>
    </row>
    <row r="25" spans="1:21" ht="15" x14ac:dyDescent="0.25">
      <c r="A25" s="12"/>
      <c r="B25" s="14">
        <v>1.4</v>
      </c>
      <c r="C25" s="15" t="s">
        <v>3457</v>
      </c>
      <c r="D25" s="16">
        <v>3507000</v>
      </c>
      <c r="E25" s="17">
        <v>0.62</v>
      </c>
      <c r="F25" s="16">
        <v>1529500</v>
      </c>
      <c r="G25" s="16">
        <v>1977500</v>
      </c>
      <c r="I25" s="180">
        <f>SUMIF(Assets!B:B,Notes!B25,Assets!S:S)</f>
        <v>1977500</v>
      </c>
      <c r="J25" s="180">
        <f t="shared" si="0"/>
        <v>0</v>
      </c>
      <c r="K25" s="180"/>
      <c r="L25" s="180"/>
      <c r="M25" s="180"/>
      <c r="N25" s="180">
        <f>SUMIF(Assets!B:B,Notes!B25,Assets!Z:Z)</f>
        <v>2119304.3000000003</v>
      </c>
    </row>
    <row r="26" spans="1:21" ht="15" x14ac:dyDescent="0.25">
      <c r="A26" s="12"/>
      <c r="B26" s="14">
        <v>1.5</v>
      </c>
      <c r="C26" s="15" t="s">
        <v>3458</v>
      </c>
      <c r="D26" s="16">
        <v>6420000</v>
      </c>
      <c r="E26" s="17">
        <v>0.32</v>
      </c>
      <c r="F26" s="16">
        <v>2033900</v>
      </c>
      <c r="G26" s="16">
        <v>4386100</v>
      </c>
      <c r="I26" s="180">
        <f>SUMIF(Assets!B:B,Notes!B26,Assets!S:S)</f>
        <v>4386133.6499999994</v>
      </c>
      <c r="J26" s="180">
        <f t="shared" si="0"/>
        <v>33.649999999441206</v>
      </c>
      <c r="K26" s="180"/>
      <c r="L26" s="180"/>
      <c r="M26" s="180"/>
      <c r="N26" s="180">
        <f>SUMIF(Assets!B:B,Notes!B26,Assets!Z:Z)</f>
        <v>4710997.3500000006</v>
      </c>
    </row>
    <row r="27" spans="1:21" ht="15" x14ac:dyDescent="0.25">
      <c r="A27" s="12"/>
      <c r="B27" s="14">
        <v>1.6</v>
      </c>
      <c r="C27" s="15" t="s">
        <v>3459</v>
      </c>
      <c r="D27" s="16">
        <v>956900</v>
      </c>
      <c r="E27" s="17">
        <v>0.49</v>
      </c>
      <c r="F27" s="16">
        <v>466100</v>
      </c>
      <c r="G27" s="16">
        <v>490700</v>
      </c>
      <c r="I27" s="180">
        <f>SUMIF(Assets!B:B,Notes!B27,Assets!S:S)</f>
        <v>490744.59000000008</v>
      </c>
      <c r="J27" s="180">
        <f t="shared" si="0"/>
        <v>44.590000000083819</v>
      </c>
      <c r="K27" s="180"/>
      <c r="L27" s="180"/>
      <c r="M27" s="180"/>
      <c r="N27" s="184">
        <f>SUMIF(Assets!B:B,Notes!B27,Assets!Z:Z)</f>
        <v>530390.99</v>
      </c>
    </row>
    <row r="28" spans="1:21" ht="15" x14ac:dyDescent="0.2">
      <c r="A28" s="11"/>
      <c r="B28" s="10"/>
      <c r="C28" s="10" t="s">
        <v>3460</v>
      </c>
      <c r="D28" s="18">
        <f>SUM(D22:D27)</f>
        <v>76989000</v>
      </c>
      <c r="E28" s="19">
        <v>0.51</v>
      </c>
      <c r="F28" s="18">
        <f>SUM(F22:F27)</f>
        <v>39285200</v>
      </c>
      <c r="G28" s="18">
        <f>SUM(G22:G27)</f>
        <v>37703700</v>
      </c>
      <c r="I28" s="179">
        <f>SUM(I22:I27)</f>
        <v>37703716.559999987</v>
      </c>
      <c r="J28" s="181">
        <f t="shared" si="0"/>
        <v>16.559999987483025</v>
      </c>
      <c r="K28" s="185"/>
      <c r="L28" s="163" t="s">
        <v>3461</v>
      </c>
      <c r="M28" s="185"/>
      <c r="N28" s="185">
        <f>SUM(N22:N27)</f>
        <v>40422202.290000021</v>
      </c>
    </row>
    <row r="29" spans="1:21" ht="15" x14ac:dyDescent="0.25">
      <c r="A29" s="12"/>
      <c r="B29" s="12"/>
      <c r="C29" s="12"/>
      <c r="D29" s="13"/>
      <c r="E29" s="20"/>
      <c r="F29" s="13"/>
      <c r="G29" s="13"/>
    </row>
    <row r="30" spans="1:21" ht="15" x14ac:dyDescent="0.25">
      <c r="A30" s="9">
        <v>2</v>
      </c>
      <c r="B30" s="10" t="s">
        <v>3462</v>
      </c>
      <c r="C30" s="11"/>
      <c r="D30" s="13"/>
      <c r="E30" s="20"/>
      <c r="F30" s="13"/>
      <c r="G30" s="13"/>
    </row>
    <row r="31" spans="1:21" ht="15" x14ac:dyDescent="0.25">
      <c r="A31" s="12"/>
      <c r="B31" s="14">
        <v>2.1</v>
      </c>
      <c r="C31" s="15" t="s">
        <v>207</v>
      </c>
      <c r="D31" s="16">
        <v>2402800</v>
      </c>
      <c r="E31" s="17">
        <v>0.51</v>
      </c>
      <c r="F31" s="16">
        <v>1226100</v>
      </c>
      <c r="G31" s="16">
        <v>1176700</v>
      </c>
      <c r="I31" s="180">
        <f>SUMIF(Assets!B:B,Notes!B31,Assets!S:S)</f>
        <v>1176700</v>
      </c>
      <c r="J31" s="180">
        <f t="shared" ref="J31:J33" si="1">I31-G31</f>
        <v>0</v>
      </c>
      <c r="K31" s="180"/>
      <c r="L31" s="180"/>
      <c r="M31" s="180"/>
      <c r="N31" s="180">
        <f>SUMIF(Assets!B:B,Notes!B31,Assets!Z:Z)</f>
        <v>0</v>
      </c>
      <c r="U31" s="4"/>
    </row>
    <row r="32" spans="1:21" ht="15" x14ac:dyDescent="0.25">
      <c r="A32" s="12"/>
      <c r="B32" s="14">
        <v>2.2000000000000002</v>
      </c>
      <c r="C32" s="15" t="s">
        <v>208</v>
      </c>
      <c r="D32" s="16">
        <v>1560800</v>
      </c>
      <c r="E32" s="17">
        <v>0.51</v>
      </c>
      <c r="F32" s="16">
        <v>796400</v>
      </c>
      <c r="G32" s="16">
        <v>764400</v>
      </c>
      <c r="I32" s="180">
        <f>SUMIF(Assets!B:B,Notes!B32,Assets!S:S)</f>
        <v>764400</v>
      </c>
      <c r="J32" s="180">
        <f t="shared" si="1"/>
        <v>0</v>
      </c>
      <c r="K32" s="180"/>
      <c r="L32" s="180"/>
      <c r="M32" s="180"/>
      <c r="N32" s="184">
        <f>SUMIF(Assets!B:B,Notes!B32,Assets!Z:Z)</f>
        <v>0</v>
      </c>
      <c r="U32" s="4"/>
    </row>
    <row r="33" spans="1:21" ht="15" x14ac:dyDescent="0.2">
      <c r="A33" s="11"/>
      <c r="B33" s="10"/>
      <c r="C33" s="10" t="s">
        <v>3463</v>
      </c>
      <c r="D33" s="18">
        <f>SUM(D31:D32)</f>
        <v>3963600</v>
      </c>
      <c r="E33" s="19">
        <v>0.51</v>
      </c>
      <c r="F33" s="18">
        <f>SUM(F31:F32)</f>
        <v>2022500</v>
      </c>
      <c r="G33" s="18">
        <f>SUM(G31:G32)</f>
        <v>1941100</v>
      </c>
      <c r="I33" s="179">
        <f>SUM(I31:I32)</f>
        <v>1941100</v>
      </c>
      <c r="J33" s="181">
        <f t="shared" si="1"/>
        <v>0</v>
      </c>
      <c r="K33" s="185"/>
      <c r="L33" s="185"/>
      <c r="M33" s="185"/>
      <c r="N33" s="185">
        <f>SUM(N31:N32)</f>
        <v>0</v>
      </c>
      <c r="U33" s="176"/>
    </row>
    <row r="34" spans="1:21" ht="15" x14ac:dyDescent="0.25">
      <c r="A34" s="12"/>
      <c r="B34" s="12"/>
      <c r="C34" s="12"/>
      <c r="D34" s="13"/>
      <c r="E34" s="20"/>
      <c r="F34" s="13"/>
      <c r="G34" s="13"/>
    </row>
    <row r="35" spans="1:21" ht="15" x14ac:dyDescent="0.2">
      <c r="A35" s="11"/>
      <c r="B35" s="10"/>
      <c r="C35" s="10" t="s">
        <v>3464</v>
      </c>
      <c r="D35" s="18">
        <f>D28+D33</f>
        <v>80952600</v>
      </c>
      <c r="E35" s="19">
        <v>0.51</v>
      </c>
      <c r="F35" s="18">
        <f>F28+F33</f>
        <v>41307700</v>
      </c>
      <c r="G35" s="18">
        <f>G28+G33</f>
        <v>39644800</v>
      </c>
      <c r="I35" s="178">
        <f>I28+I33</f>
        <v>39644816.559999987</v>
      </c>
      <c r="J35" s="180">
        <f t="shared" ref="J35:J36" si="2">I35-G35</f>
        <v>16.559999987483025</v>
      </c>
      <c r="K35" s="180"/>
      <c r="L35" s="180"/>
      <c r="M35" s="180"/>
      <c r="N35" s="178">
        <f>N28+N33</f>
        <v>40422202.290000021</v>
      </c>
    </row>
    <row r="36" spans="1:21" ht="15" x14ac:dyDescent="0.2">
      <c r="A36" s="11"/>
      <c r="B36" s="10"/>
      <c r="C36" s="10" t="s">
        <v>3465</v>
      </c>
      <c r="D36" s="18">
        <v>8095300</v>
      </c>
      <c r="E36" s="19">
        <v>0.51</v>
      </c>
      <c r="F36" s="18">
        <v>4130800</v>
      </c>
      <c r="G36" s="18">
        <v>3964500</v>
      </c>
      <c r="I36" s="183">
        <f>Assets!U1418</f>
        <v>3964481.66</v>
      </c>
      <c r="J36" s="184">
        <f t="shared" si="2"/>
        <v>-18.339999999850988</v>
      </c>
      <c r="K36" s="180"/>
      <c r="L36" s="180"/>
      <c r="M36" s="180"/>
      <c r="N36" s="184">
        <v>0</v>
      </c>
    </row>
    <row r="37" spans="1:21" ht="15" x14ac:dyDescent="0.2">
      <c r="A37" s="11"/>
      <c r="B37" s="10"/>
      <c r="C37" s="10" t="s">
        <v>3466</v>
      </c>
      <c r="D37" s="18">
        <f>SUM(D35:D36)</f>
        <v>89047900</v>
      </c>
      <c r="E37" s="19">
        <v>0.51</v>
      </c>
      <c r="F37" s="18">
        <f>SUM(F35:F36)</f>
        <v>45438500</v>
      </c>
      <c r="G37" s="18">
        <f>SUM(G35:G36)</f>
        <v>43609300</v>
      </c>
      <c r="I37" s="178">
        <f>SUM(I35:I36)</f>
        <v>43609298.219999984</v>
      </c>
      <c r="J37" s="185">
        <f>I37-G37</f>
        <v>-1.7800000160932541</v>
      </c>
      <c r="K37" s="185"/>
      <c r="L37" s="163" t="s">
        <v>3461</v>
      </c>
      <c r="M37" s="185"/>
      <c r="N37" s="185">
        <f>SUM(N35:N36)</f>
        <v>40422202.290000021</v>
      </c>
    </row>
    <row r="38" spans="1:21" ht="15" x14ac:dyDescent="0.25">
      <c r="A38" s="12"/>
      <c r="B38" s="12"/>
      <c r="C38" s="21"/>
      <c r="D38" s="12"/>
      <c r="E38" s="20"/>
      <c r="F38" s="13"/>
      <c r="G38" s="13"/>
    </row>
    <row r="39" spans="1:21" ht="15" x14ac:dyDescent="0.2">
      <c r="A39" s="22" t="s">
        <v>3444</v>
      </c>
      <c r="B39" s="23" t="s">
        <v>75</v>
      </c>
      <c r="C39" s="22" t="s">
        <v>3445</v>
      </c>
      <c r="D39" s="22" t="s">
        <v>3467</v>
      </c>
      <c r="E39" s="24" t="s">
        <v>3446</v>
      </c>
      <c r="F39" s="25" t="s">
        <v>89</v>
      </c>
      <c r="G39" s="25" t="s">
        <v>90</v>
      </c>
    </row>
    <row r="40" spans="1:21" ht="15" x14ac:dyDescent="0.25">
      <c r="A40" s="9">
        <v>3</v>
      </c>
      <c r="B40" s="10" t="s">
        <v>779</v>
      </c>
      <c r="C40" s="11"/>
      <c r="D40" s="12"/>
      <c r="E40" s="26"/>
      <c r="F40" s="13"/>
      <c r="G40" s="13"/>
    </row>
    <row r="41" spans="1:21" ht="15" x14ac:dyDescent="0.25">
      <c r="A41" s="12"/>
      <c r="B41" s="14">
        <v>3.1</v>
      </c>
      <c r="C41" s="15" t="s">
        <v>780</v>
      </c>
      <c r="D41" s="16">
        <v>468000</v>
      </c>
      <c r="E41" s="17">
        <v>0</v>
      </c>
      <c r="F41" s="27">
        <v>0</v>
      </c>
      <c r="G41" s="16">
        <v>468000</v>
      </c>
      <c r="H41" s="194"/>
      <c r="I41" s="180">
        <f>SUMIF(Assets!B:B,Notes!B41,Assets!S:S)</f>
        <v>311556.19</v>
      </c>
      <c r="J41" s="180">
        <f>I41-G41</f>
        <v>-156443.81</v>
      </c>
      <c r="K41" s="180"/>
      <c r="L41" s="163" t="s">
        <v>3468</v>
      </c>
      <c r="M41" s="180"/>
      <c r="N41" s="180">
        <f>SUMIF(Assets!B:B,Notes!B41,Assets!Z:Z)</f>
        <v>289153.35000000003</v>
      </c>
    </row>
    <row r="42" spans="1:21" ht="15" x14ac:dyDescent="0.25">
      <c r="A42" s="12"/>
      <c r="B42" s="14">
        <v>3.2</v>
      </c>
      <c r="C42" s="15" t="s">
        <v>781</v>
      </c>
      <c r="D42" s="16">
        <v>115000</v>
      </c>
      <c r="E42" s="17">
        <v>0</v>
      </c>
      <c r="F42" s="27">
        <v>0</v>
      </c>
      <c r="G42" s="16">
        <v>115000</v>
      </c>
      <c r="H42" s="194"/>
      <c r="I42" s="180">
        <f>SUMIF(Assets!B:B,Notes!B42,Assets!S:S)</f>
        <v>76557.61</v>
      </c>
      <c r="J42" s="180">
        <f>I42-G42</f>
        <v>-38442.39</v>
      </c>
      <c r="K42" s="180"/>
      <c r="L42" s="163" t="s">
        <v>3468</v>
      </c>
      <c r="M42" s="180"/>
      <c r="N42" s="180">
        <f>SUMIF(Assets!B:B,Notes!B42,Assets!Z:Z)</f>
        <v>71052.639999999999</v>
      </c>
    </row>
    <row r="43" spans="1:21" ht="15" x14ac:dyDescent="0.25">
      <c r="A43" s="12"/>
      <c r="B43" s="14">
        <v>3.3</v>
      </c>
      <c r="C43" s="15" t="s">
        <v>782</v>
      </c>
      <c r="D43" s="16">
        <v>120000</v>
      </c>
      <c r="E43" s="17">
        <v>0</v>
      </c>
      <c r="F43" s="27">
        <v>0</v>
      </c>
      <c r="G43" s="16">
        <v>120000</v>
      </c>
      <c r="H43" s="196"/>
      <c r="I43" s="180">
        <f>SUMIF(Assets!B:B,Notes!B43,Assets!S:S)</f>
        <v>79886.2</v>
      </c>
      <c r="J43" s="180">
        <f>I43-G43</f>
        <v>-40113.800000000003</v>
      </c>
      <c r="K43" s="180"/>
      <c r="L43" s="163" t="s">
        <v>3468</v>
      </c>
      <c r="M43" s="180"/>
      <c r="N43" s="184">
        <f>SUMIF(Assets!B:B,Notes!B43,Assets!Z:Z)</f>
        <v>74141.89</v>
      </c>
    </row>
    <row r="44" spans="1:21" ht="15" x14ac:dyDescent="0.2">
      <c r="A44" s="11"/>
      <c r="B44" s="10"/>
      <c r="C44" s="10" t="s">
        <v>3469</v>
      </c>
      <c r="D44" s="18">
        <v>468000</v>
      </c>
      <c r="E44" s="19">
        <v>0</v>
      </c>
      <c r="F44" s="27">
        <v>0</v>
      </c>
      <c r="G44" s="18">
        <v>468000</v>
      </c>
      <c r="H44" s="195"/>
      <c r="I44" s="179">
        <f>SUM(I41:I43)</f>
        <v>468000</v>
      </c>
      <c r="J44" s="181">
        <f>I44-G44</f>
        <v>0</v>
      </c>
      <c r="K44" s="185"/>
      <c r="L44" s="163"/>
      <c r="M44" s="185"/>
      <c r="N44" s="185">
        <f>SUM(N41:N43)</f>
        <v>434347.88000000006</v>
      </c>
    </row>
    <row r="45" spans="1:21" ht="15" x14ac:dyDescent="0.25">
      <c r="A45" s="12"/>
      <c r="B45" s="12"/>
      <c r="C45" s="12"/>
      <c r="D45" s="13"/>
      <c r="E45" s="20"/>
      <c r="F45" s="13"/>
      <c r="G45" s="13"/>
    </row>
    <row r="46" spans="1:21" ht="15" x14ac:dyDescent="0.25">
      <c r="A46" s="9">
        <v>4</v>
      </c>
      <c r="B46" s="10" t="s">
        <v>3470</v>
      </c>
      <c r="C46" s="11"/>
      <c r="D46" s="13"/>
      <c r="E46" s="20"/>
      <c r="F46" s="13"/>
      <c r="G46" s="13"/>
      <c r="L46" s="176"/>
    </row>
    <row r="47" spans="1:21" ht="15" x14ac:dyDescent="0.25">
      <c r="A47" s="12"/>
      <c r="B47" s="14">
        <v>4.0999999999999996</v>
      </c>
      <c r="C47" s="15" t="s">
        <v>3471</v>
      </c>
      <c r="D47" s="16">
        <v>490900</v>
      </c>
      <c r="E47" s="17">
        <v>0.79</v>
      </c>
      <c r="F47" s="16">
        <v>389000</v>
      </c>
      <c r="G47" s="16">
        <v>101800</v>
      </c>
      <c r="I47" s="180">
        <f>SUMIF(Assets!B:B,Notes!B47,Assets!S:S)</f>
        <v>101800.00000000001</v>
      </c>
      <c r="J47" s="180">
        <f>I47-G47</f>
        <v>0</v>
      </c>
      <c r="K47" s="180"/>
      <c r="L47" s="163"/>
      <c r="M47" s="180"/>
      <c r="N47" s="180">
        <f>SUMIF(Assets!B:B,Notes!B47,Assets!Z:Z)</f>
        <v>94479.97</v>
      </c>
    </row>
    <row r="48" spans="1:21" ht="15" x14ac:dyDescent="0.25">
      <c r="A48" s="12"/>
      <c r="B48" s="14">
        <v>4.2</v>
      </c>
      <c r="C48" s="15" t="s">
        <v>3472</v>
      </c>
      <c r="D48" s="16">
        <v>1100300</v>
      </c>
      <c r="E48" s="17">
        <v>0.69</v>
      </c>
      <c r="F48" s="16">
        <v>762300</v>
      </c>
      <c r="G48" s="16">
        <v>338000</v>
      </c>
      <c r="I48" s="180">
        <f>SUMIF(Assets!B:B,Notes!B48,Assets!S:S)</f>
        <v>338000</v>
      </c>
      <c r="J48" s="180">
        <f>I48-G48</f>
        <v>0</v>
      </c>
      <c r="K48" s="180"/>
      <c r="L48" s="163"/>
      <c r="M48" s="180"/>
      <c r="N48" s="184">
        <f>SUMIF(Assets!B:B,Notes!B48,Assets!Z:Z)</f>
        <v>313695.62</v>
      </c>
    </row>
    <row r="49" spans="1:14" ht="15" x14ac:dyDescent="0.2">
      <c r="A49" s="11"/>
      <c r="B49" s="10"/>
      <c r="C49" s="10" t="s">
        <v>3473</v>
      </c>
      <c r="D49" s="18">
        <f>SUM(D47:D48)</f>
        <v>1591200</v>
      </c>
      <c r="E49" s="19">
        <v>0.72</v>
      </c>
      <c r="F49" s="18">
        <f>SUM(F47:F48)</f>
        <v>1151300</v>
      </c>
      <c r="G49" s="18">
        <f>SUM(G47:G48)</f>
        <v>439800</v>
      </c>
      <c r="I49" s="179">
        <f>SUM(I47:I48)</f>
        <v>439800</v>
      </c>
      <c r="J49" s="181">
        <f>I49-G49</f>
        <v>0</v>
      </c>
      <c r="K49" s="185"/>
      <c r="L49" s="185"/>
      <c r="M49" s="185"/>
      <c r="N49" s="185">
        <f>SUM(N47:N48)</f>
        <v>408175.58999999997</v>
      </c>
    </row>
    <row r="50" spans="1:14" ht="15" x14ac:dyDescent="0.25">
      <c r="A50" s="12"/>
      <c r="B50" s="12"/>
      <c r="C50" s="12"/>
      <c r="D50" s="13"/>
      <c r="E50" s="20"/>
      <c r="F50" s="13"/>
      <c r="G50" s="13"/>
    </row>
    <row r="51" spans="1:14" ht="15" x14ac:dyDescent="0.25">
      <c r="A51" s="9">
        <v>5</v>
      </c>
      <c r="B51" s="28" t="s">
        <v>3474</v>
      </c>
      <c r="C51" s="11"/>
      <c r="D51" s="13"/>
      <c r="E51" s="20"/>
      <c r="F51" s="13"/>
      <c r="G51" s="13"/>
    </row>
    <row r="52" spans="1:14" ht="15" x14ac:dyDescent="0.25">
      <c r="A52" s="12"/>
      <c r="B52" s="14">
        <v>5.0999999999999996</v>
      </c>
      <c r="C52" s="15" t="s">
        <v>3475</v>
      </c>
      <c r="D52" s="16">
        <v>1301000</v>
      </c>
      <c r="E52" s="17">
        <v>0</v>
      </c>
      <c r="F52" s="27">
        <v>0</v>
      </c>
      <c r="G52" s="16">
        <v>1301000</v>
      </c>
      <c r="I52" s="180">
        <f>SUMIF(Assets!B:B,Notes!B52,Assets!S:S)</f>
        <v>1301200</v>
      </c>
      <c r="J52" s="180">
        <f>I52-G52</f>
        <v>200</v>
      </c>
      <c r="K52" s="180"/>
      <c r="L52" s="180"/>
      <c r="M52" s="180"/>
      <c r="N52" s="180">
        <f>SUMIF(Assets!B:B,Notes!B52,Assets!Z:Z)</f>
        <v>1258949.3800000004</v>
      </c>
    </row>
    <row r="53" spans="1:14" ht="15" x14ac:dyDescent="0.25">
      <c r="A53" s="12"/>
      <c r="B53" s="14">
        <v>5.2</v>
      </c>
      <c r="C53" s="15" t="s">
        <v>3476</v>
      </c>
      <c r="D53" s="16">
        <v>2839500</v>
      </c>
      <c r="E53" s="17">
        <v>0</v>
      </c>
      <c r="F53" s="27">
        <v>0</v>
      </c>
      <c r="G53" s="16">
        <v>2839500</v>
      </c>
      <c r="I53" s="180">
        <f>SUMIF(Assets!B:B,Notes!B53,Assets!S:S)</f>
        <v>2839503.0499999989</v>
      </c>
      <c r="J53" s="180">
        <f>I53-G53</f>
        <v>3.0499999988824129</v>
      </c>
      <c r="K53" s="180"/>
      <c r="L53" s="180"/>
      <c r="M53" s="180"/>
      <c r="N53" s="184">
        <f>SUMIF(Assets!B:B,Notes!B53,Assets!Z:Z)</f>
        <v>2635324.8600000013</v>
      </c>
    </row>
    <row r="54" spans="1:14" ht="15" x14ac:dyDescent="0.2">
      <c r="A54" s="11"/>
      <c r="B54" s="10"/>
      <c r="C54" s="10" t="s">
        <v>3477</v>
      </c>
      <c r="D54" s="18">
        <f>SUM(D52:D53)</f>
        <v>4140500</v>
      </c>
      <c r="E54" s="19">
        <v>0</v>
      </c>
      <c r="F54" s="29">
        <v>0</v>
      </c>
      <c r="G54" s="18">
        <f>SUM(G52:G53)</f>
        <v>4140500</v>
      </c>
      <c r="I54" s="179">
        <f>SUM(I52:I53)</f>
        <v>4140703.0499999989</v>
      </c>
      <c r="J54" s="181">
        <f>I54-G54</f>
        <v>203.04999999888241</v>
      </c>
      <c r="K54" s="185"/>
      <c r="L54" s="163" t="s">
        <v>3461</v>
      </c>
      <c r="M54" s="185"/>
      <c r="N54" s="185">
        <f>SUM(N52:N53)</f>
        <v>3894274.2400000016</v>
      </c>
    </row>
    <row r="55" spans="1:14" ht="15" x14ac:dyDescent="0.25">
      <c r="A55" s="11"/>
      <c r="B55" s="12"/>
      <c r="C55" s="12"/>
      <c r="D55" s="13"/>
      <c r="E55" s="20"/>
      <c r="F55" s="13"/>
      <c r="G55" s="13"/>
    </row>
    <row r="56" spans="1:14" ht="15" x14ac:dyDescent="0.2">
      <c r="A56" s="11"/>
      <c r="B56" s="10"/>
      <c r="C56" s="10" t="s">
        <v>3478</v>
      </c>
      <c r="D56" s="18">
        <f>D44+D49+D54</f>
        <v>6199700</v>
      </c>
      <c r="E56" s="19">
        <v>0.19</v>
      </c>
      <c r="F56" s="18">
        <f>F44+F49+F54</f>
        <v>1151300</v>
      </c>
      <c r="G56" s="18">
        <f>G44+G49+G54</f>
        <v>5048300</v>
      </c>
      <c r="I56" s="178">
        <f>I44+I49+I54</f>
        <v>5048503.0499999989</v>
      </c>
      <c r="J56" s="185">
        <f>I56-G56</f>
        <v>203.04999999888241</v>
      </c>
      <c r="K56" s="185"/>
      <c r="L56" s="185"/>
      <c r="M56" s="185"/>
      <c r="N56" s="178">
        <f>N44+N49+N54</f>
        <v>4736797.7100000018</v>
      </c>
    </row>
    <row r="57" spans="1:14" ht="15" x14ac:dyDescent="0.25">
      <c r="A57" s="12"/>
      <c r="B57" s="21"/>
      <c r="C57" s="12"/>
      <c r="D57" s="13"/>
      <c r="E57" s="20"/>
      <c r="F57" s="13"/>
      <c r="G57" s="13"/>
    </row>
    <row r="58" spans="1:14" ht="15" x14ac:dyDescent="0.2">
      <c r="A58" s="30"/>
      <c r="B58" s="31"/>
      <c r="C58" s="31" t="s">
        <v>3479</v>
      </c>
      <c r="D58" s="32">
        <f>D56+D37</f>
        <v>95247600</v>
      </c>
      <c r="E58" s="33">
        <v>0.49</v>
      </c>
      <c r="F58" s="32">
        <f>F56+F37</f>
        <v>46589800</v>
      </c>
      <c r="G58" s="32">
        <f>G56+G37</f>
        <v>48657600</v>
      </c>
      <c r="I58" s="32">
        <f>I56+I37</f>
        <v>48657801.269999981</v>
      </c>
      <c r="J58" s="32">
        <f>J56+J37</f>
        <v>201.26999998278916</v>
      </c>
      <c r="K58" s="191"/>
      <c r="L58" s="191"/>
      <c r="M58" s="191"/>
      <c r="N58" s="32">
        <f>N56+N37</f>
        <v>45159000.000000022</v>
      </c>
    </row>
    <row r="59" spans="1:14" ht="15" x14ac:dyDescent="0.2">
      <c r="I59" s="180">
        <f>I58-(Assets!S1418+Assets!U1418)</f>
        <v>0</v>
      </c>
      <c r="J59" s="74">
        <f>-(J37+J56)</f>
        <v>-201.26999998278916</v>
      </c>
      <c r="K59" s="74"/>
      <c r="L59" s="163" t="s">
        <v>3461</v>
      </c>
      <c r="M59" s="74"/>
      <c r="N59" s="74"/>
    </row>
    <row r="63" spans="1:14" ht="15" x14ac:dyDescent="0.2">
      <c r="G63" s="180">
        <f>G37</f>
        <v>43609300</v>
      </c>
      <c r="H63" s="5"/>
      <c r="I63" s="180">
        <f>I37</f>
        <v>43609298.219999984</v>
      </c>
      <c r="J63" s="180">
        <f>I63-G63</f>
        <v>-1.7800000160932541</v>
      </c>
      <c r="K63" s="180"/>
      <c r="L63" s="186" t="s">
        <v>3466</v>
      </c>
      <c r="M63" s="180"/>
      <c r="N63" s="180"/>
    </row>
    <row r="64" spans="1:14" ht="15" x14ac:dyDescent="0.2">
      <c r="G64" s="180">
        <f>G44</f>
        <v>468000</v>
      </c>
      <c r="H64" s="5"/>
      <c r="I64" s="180">
        <f>I44</f>
        <v>468000</v>
      </c>
      <c r="J64" s="180">
        <f t="shared" ref="J64:J65" si="3">I64-G64</f>
        <v>0</v>
      </c>
      <c r="K64" s="180"/>
      <c r="L64" s="186" t="s">
        <v>3469</v>
      </c>
      <c r="M64" s="180"/>
      <c r="N64" s="180"/>
    </row>
    <row r="65" spans="7:14" ht="15" x14ac:dyDescent="0.2">
      <c r="G65" s="184">
        <f>G49</f>
        <v>439800</v>
      </c>
      <c r="H65" s="5"/>
      <c r="I65" s="184">
        <f>I49</f>
        <v>439800</v>
      </c>
      <c r="J65" s="184">
        <f t="shared" si="3"/>
        <v>0</v>
      </c>
      <c r="K65" s="180"/>
      <c r="L65" s="186" t="s">
        <v>3473</v>
      </c>
      <c r="M65" s="180"/>
      <c r="N65" s="180"/>
    </row>
    <row r="66" spans="7:14" ht="15" x14ac:dyDescent="0.2">
      <c r="G66" s="185">
        <f>SUM(G63:G65)</f>
        <v>44517100</v>
      </c>
      <c r="H66" s="5"/>
      <c r="I66" s="185">
        <f>SUM(I63:I65)</f>
        <v>44517098.219999984</v>
      </c>
      <c r="J66" s="185">
        <f>I66-G66</f>
        <v>-1.7800000160932541</v>
      </c>
      <c r="K66" s="185"/>
      <c r="L66" s="186" t="s">
        <v>3480</v>
      </c>
      <c r="M66" s="185"/>
      <c r="N66" s="185"/>
    </row>
    <row r="67" spans="7:14" x14ac:dyDescent="0.2">
      <c r="G67"/>
    </row>
  </sheetData>
  <mergeCells count="1">
    <mergeCell ref="I20:J20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db5066c-6899-482b-9ea0-5145f9da9989" xsi:nil="true"/>
    <_ip_UnifiedCompliancePolicyProperties xmlns="http://schemas.microsoft.com/sharepoint/v3" xsi:nil="true"/>
    <lcf76f155ced4ddcb4097134ff3c332f xmlns="f5536f26-5d7e-4d2b-a510-6667eeb1ad7c">
      <Terms xmlns="http://schemas.microsoft.com/office/infopath/2007/PartnerControls"/>
    </lcf76f155ced4ddcb4097134ff3c332f>
    <ItemNumber xmlns="621b3311-adc9-44a7-af0e-36067350c19c" xsi:nil="true"/>
    <ItemId xmlns="621b3311-adc9-44a7-af0e-36067350c19c" xsi:nil="true"/>
    <ItemDate xmlns="621b3311-adc9-44a7-af0e-36067350c19c" xsi:nil="true"/>
    <Filename xmlns="621b3311-adc9-44a7-af0e-36067350c19c" xsi:nil="true"/>
    <ObjectId xmlns="621b3311-adc9-44a7-af0e-36067350c19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F62C1BAB7D1B4998D0BFFEC59B8AD2" ma:contentTypeVersion="26" ma:contentTypeDescription="Create a new document." ma:contentTypeScope="" ma:versionID="74c5940f497891f254bc15682dd452d1">
  <xsd:schema xmlns:xsd="http://www.w3.org/2001/XMLSchema" xmlns:xs="http://www.w3.org/2001/XMLSchema" xmlns:p="http://schemas.microsoft.com/office/2006/metadata/properties" xmlns:ns1="http://schemas.microsoft.com/sharepoint/v3" xmlns:ns2="621b3311-adc9-44a7-af0e-36067350c19c" xmlns:ns3="99180bc4-2f7d-45e7-9e22-353907fb92c6" xmlns:ns4="f5536f26-5d7e-4d2b-a510-6667eeb1ad7c" xmlns:ns5="ddb5066c-6899-482b-9ea0-5145f9da9989" targetNamespace="http://schemas.microsoft.com/office/2006/metadata/properties" ma:root="true" ma:fieldsID="fe85ad5fc585b86e243c3c53079c0e90" ns1:_="" ns2:_="" ns3:_="" ns4:_="" ns5:_="">
    <xsd:import namespace="http://schemas.microsoft.com/sharepoint/v3"/>
    <xsd:import namespace="621b3311-adc9-44a7-af0e-36067350c19c"/>
    <xsd:import namespace="99180bc4-2f7d-45e7-9e22-353907fb92c6"/>
    <xsd:import namespace="f5536f26-5d7e-4d2b-a510-6667eeb1ad7c"/>
    <xsd:import namespace="ddb5066c-6899-482b-9ea0-5145f9da9989"/>
    <xsd:element name="properties">
      <xsd:complexType>
        <xsd:sequence>
          <xsd:element name="documentManagement">
            <xsd:complexType>
              <xsd:all>
                <xsd:element ref="ns2:ObjectId" minOccurs="0"/>
                <xsd:element ref="ns2:ItemId" minOccurs="0"/>
                <xsd:element ref="ns2:ItemNumber" minOccurs="0"/>
                <xsd:element ref="ns2:ItemDate" minOccurs="0"/>
                <xsd:element ref="ns2:Filename" minOccurs="0"/>
                <xsd:element ref="ns3:SharedWithUsers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1:_ip_UnifiedCompliancePolicyProperties" minOccurs="0"/>
                <xsd:element ref="ns1:_ip_UnifiedCompliancePolicyUIAction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5:TaxCatchAll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1b3311-adc9-44a7-af0e-36067350c19c" elementFormDefault="qualified">
    <xsd:import namespace="http://schemas.microsoft.com/office/2006/documentManagement/types"/>
    <xsd:import namespace="http://schemas.microsoft.com/office/infopath/2007/PartnerControls"/>
    <xsd:element name="ObjectId" ma:index="2" nillable="true" ma:displayName="ObjectId" ma:internalName="ObjectId">
      <xsd:simpleType>
        <xsd:restriction base="dms:Text">
          <xsd:maxLength value="255"/>
        </xsd:restriction>
      </xsd:simpleType>
    </xsd:element>
    <xsd:element name="ItemId" ma:index="3" nillable="true" ma:displayName="ItemId" ma:indexed="true" ma:internalName="ItemId">
      <xsd:simpleType>
        <xsd:restriction base="dms:Text">
          <xsd:maxLength value="255"/>
        </xsd:restriction>
      </xsd:simpleType>
    </xsd:element>
    <xsd:element name="ItemNumber" ma:index="4" nillable="true" ma:displayName="ItemNumber" ma:indexed="true" ma:internalName="ItemNumber">
      <xsd:simpleType>
        <xsd:restriction base="dms:Text">
          <xsd:maxLength value="255"/>
        </xsd:restriction>
      </xsd:simpleType>
    </xsd:element>
    <xsd:element name="ItemDate" ma:index="5" nillable="true" ma:displayName="ItemDate" ma:format="DateOnly" ma:indexed="true" ma:internalName="ItemDate">
      <xsd:simpleType>
        <xsd:restriction base="dms:DateTime"/>
      </xsd:simpleType>
    </xsd:element>
    <xsd:element name="Filename" ma:index="6" nillable="true" ma:displayName="Filename" ma:internalName="Filenam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180bc4-2f7d-45e7-9e22-353907fb92c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536f26-5d7e-4d2b-a510-6667eeb1ad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b5066c-6899-482b-9ea0-5145f9da9989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a6e7e882-9704-4d77-9765-cf8fe4d68a88}" ma:internalName="TaxCatchAll" ma:showField="CatchAllData" ma:web="fe36f78b-f2f5-469e-9861-ee46cd4ffe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D07D92-F4C5-4E36-B3DD-8109ECC93BE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ddb5066c-6899-482b-9ea0-5145f9da9989"/>
    <ds:schemaRef ds:uri="7558938a-8a22-4524-afb0-58b165029303"/>
  </ds:schemaRefs>
</ds:datastoreItem>
</file>

<file path=customXml/itemProps2.xml><?xml version="1.0" encoding="utf-8"?>
<ds:datastoreItem xmlns:ds="http://schemas.openxmlformats.org/officeDocument/2006/customXml" ds:itemID="{5CEB45EA-1008-49E1-8D35-C709CEEAC3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80F808-A40F-4AA9-A35F-B229C2BBEC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Cover</vt:lpstr>
      <vt:lpstr>Silver Creek JE</vt:lpstr>
      <vt:lpstr>Asset Pivot</vt:lpstr>
      <vt:lpstr>Assets</vt:lpstr>
      <vt:lpstr>COA</vt:lpstr>
      <vt:lpstr>Asset Class</vt:lpstr>
      <vt:lpstr>Depr 1039</vt:lpstr>
      <vt:lpstr>Notes</vt:lpstr>
    </vt:vector>
  </TitlesOfParts>
  <Manager/>
  <Company>HWC Engineering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Chapter 2 - Existing Facilities</dc:title>
  <dc:subject/>
  <dc:creator>HWC</dc:creator>
  <cp:keywords/>
  <dc:description/>
  <cp:lastModifiedBy>Bruce, Carla</cp:lastModifiedBy>
  <cp:revision/>
  <dcterms:created xsi:type="dcterms:W3CDTF">2023-11-07T21:07:25Z</dcterms:created>
  <dcterms:modified xsi:type="dcterms:W3CDTF">2024-06-28T14:56:35Z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2022-11-18T00:00:00Z</vt:filetime>
  </property>
  <property fmtid="{D5CDD505-2E9C-101B-9397-08002B2CF9AE}" pid="3" name="Creator">
    <vt:lpwstr>Acrobat PDFMaker 22 for Word</vt:lpwstr>
  </property>
  <property fmtid="{D5CDD505-2E9C-101B-9397-08002B2CF9AE}" pid="4" name="LastSaved">
    <vt:filetime>2023-11-07T00:00:00Z</vt:filetime>
  </property>
  <property fmtid="{D5CDD505-2E9C-101B-9397-08002B2CF9AE}" pid="5" name="Producer">
    <vt:lpwstr>Adobe PDF Library 22.3.58</vt:lpwstr>
  </property>
  <property fmtid="{D5CDD505-2E9C-101B-9397-08002B2CF9AE}" pid="6" name="SourceModified">
    <vt:lpwstr>D:20221118182902</vt:lpwstr>
  </property>
  <property fmtid="{D5CDD505-2E9C-101B-9397-08002B2CF9AE}" pid="7" name="MSIP_Label_846c87f6-c46e-48eb-b7ce-d3a4a7d30611_Enabled">
    <vt:lpwstr>true</vt:lpwstr>
  </property>
  <property fmtid="{D5CDD505-2E9C-101B-9397-08002B2CF9AE}" pid="8" name="MSIP_Label_846c87f6-c46e-48eb-b7ce-d3a4a7d30611_SetDate">
    <vt:lpwstr>2023-11-07T21:08:24Z</vt:lpwstr>
  </property>
  <property fmtid="{D5CDD505-2E9C-101B-9397-08002B2CF9AE}" pid="9" name="MSIP_Label_846c87f6-c46e-48eb-b7ce-d3a4a7d30611_Method">
    <vt:lpwstr>Standard</vt:lpwstr>
  </property>
  <property fmtid="{D5CDD505-2E9C-101B-9397-08002B2CF9AE}" pid="10" name="MSIP_Label_846c87f6-c46e-48eb-b7ce-d3a4a7d30611_Name">
    <vt:lpwstr>846c87f6-c46e-48eb-b7ce-d3a4a7d30611</vt:lpwstr>
  </property>
  <property fmtid="{D5CDD505-2E9C-101B-9397-08002B2CF9AE}" pid="11" name="MSIP_Label_846c87f6-c46e-48eb-b7ce-d3a4a7d30611_SiteId">
    <vt:lpwstr>35378cf9-dac0-45f0-84c7-1bfb98207b59</vt:lpwstr>
  </property>
  <property fmtid="{D5CDD505-2E9C-101B-9397-08002B2CF9AE}" pid="12" name="MSIP_Label_846c87f6-c46e-48eb-b7ce-d3a4a7d30611_ActionId">
    <vt:lpwstr>c05f324a-6630-4663-8d4a-00f0edb5a151</vt:lpwstr>
  </property>
  <property fmtid="{D5CDD505-2E9C-101B-9397-08002B2CF9AE}" pid="13" name="MSIP_Label_846c87f6-c46e-48eb-b7ce-d3a4a7d30611_ContentBits">
    <vt:lpwstr>0</vt:lpwstr>
  </property>
  <property fmtid="{D5CDD505-2E9C-101B-9397-08002B2CF9AE}" pid="14" name="ContentTypeId">
    <vt:lpwstr>0x01010017F62C1BAB7D1B4998D0BFFEC59B8AD2</vt:lpwstr>
  </property>
  <property fmtid="{D5CDD505-2E9C-101B-9397-08002B2CF9AE}" pid="15" name="_dlc_DocIdItemGuid">
    <vt:lpwstr>15c6c629-1a40-4c11-bbb6-61333cf0d792</vt:lpwstr>
  </property>
  <property fmtid="{D5CDD505-2E9C-101B-9397-08002B2CF9AE}" pid="16" name="MediaServiceImageTags">
    <vt:lpwstr/>
  </property>
  <property fmtid="{D5CDD505-2E9C-101B-9397-08002B2CF9AE}" pid="17" name="SV_QUERY_LIST_4F35BF76-6C0D-4D9B-82B2-816C12CF3733">
    <vt:lpwstr>empty_477D106A-C0D6-4607-AEBD-E2C9D60EA279</vt:lpwstr>
  </property>
  <property fmtid="{D5CDD505-2E9C-101B-9397-08002B2CF9AE}" pid="18" name="SV_HIDDEN_GRID_QUERY_LIST_4F35BF76-6C0D-4D9B-82B2-816C12CF3733">
    <vt:lpwstr>empty_477D106A-C0D6-4607-AEBD-E2C9D60EA279</vt:lpwstr>
  </property>
</Properties>
</file>