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ov-my.sharepoint.com/personal/mochoa_urc_in_gov/Documents/Desktop/Filings for the Day/"/>
    </mc:Choice>
  </mc:AlternateContent>
  <xr:revisionPtr revIDLastSave="23" documentId="8_{1F14CA40-29FF-4392-8F57-38DA768B0B2F}" xr6:coauthVersionLast="47" xr6:coauthVersionMax="47" xr10:uidLastSave="{221639CC-C95E-4AB5-9CB8-8DAA2B69830D}"/>
  <bookViews>
    <workbookView xWindow="-14655" yWindow="3435" windowWidth="14400" windowHeight="7365" xr2:uid="{7D4E6CBF-BEF1-4434-B1B2-7E36A9FA0D79}"/>
  </bookViews>
  <sheets>
    <sheet name="Cover Page" sheetId="5" r:id="rId1"/>
    <sheet name="Attachment SOV-1, page 1" sheetId="4" r:id="rId2"/>
    <sheet name="Attachment SOV-2, page 1" sheetId="6" r:id="rId3"/>
    <sheet name="Attachment SOV-2, page 12" sheetId="7" r:id="rId4"/>
    <sheet name="Attachment SOV-2, page 13" sheetId="8" r:id="rId5"/>
    <sheet name="Attachment SOV-2, page 14" sheetId="9" r:id="rId6"/>
    <sheet name="Attachment SOV-2, page 15" sheetId="10" r:id="rId7"/>
    <sheet name="Attachment SOV-2, page 17" sheetId="11" r:id="rId8"/>
    <sheet name="Attachment SOV-3, page 1" sheetId="12" r:id="rId9"/>
    <sheet name="Attachment SOV-4, page 1" sheetId="13" r:id="rId10"/>
  </sheets>
  <definedNames>
    <definedName name="_xlnm.Print_Area" localSheetId="3">'Attachment SOV-2, page 12'!$A$1:$C$19</definedName>
    <definedName name="_xlnm.Print_Area" localSheetId="4">'Attachment SOV-2, page 13'!$A$1:$C$15</definedName>
    <definedName name="_xlnm.Print_Area" localSheetId="5">'Attachment SOV-2, page 14'!$A$1:$E$58</definedName>
    <definedName name="_xlnm.Print_Area" localSheetId="6">'Attachment SOV-2, page 15'!$A$1:$E$61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3" l="1"/>
  <c r="C17" i="13" s="1"/>
  <c r="E17" i="13" s="1"/>
  <c r="C19" i="13"/>
  <c r="E19" i="13" s="1"/>
  <c r="C15" i="13"/>
  <c r="E15" i="13" s="1"/>
  <c r="C13" i="13"/>
  <c r="E13" i="13" s="1"/>
  <c r="C11" i="13"/>
  <c r="C21" i="13" l="1"/>
  <c r="E11" i="13"/>
  <c r="E21" i="13" s="1"/>
  <c r="F14" i="12" l="1"/>
  <c r="F18" i="12" s="1"/>
  <c r="F11" i="12"/>
  <c r="F9" i="12"/>
  <c r="C8" i="11" l="1"/>
  <c r="C12" i="11" s="1"/>
  <c r="B59" i="10" l="1"/>
  <c r="E9" i="10" s="1"/>
  <c r="E47" i="10"/>
  <c r="E11" i="10" s="1"/>
  <c r="E35" i="10"/>
  <c r="E10" i="10" s="1"/>
  <c r="E56" i="9"/>
  <c r="E8" i="10" s="1"/>
  <c r="E12" i="10" s="1"/>
  <c r="C14" i="8"/>
  <c r="C17" i="7"/>
  <c r="H33" i="6" l="1"/>
  <c r="I35" i="6" s="1"/>
  <c r="H24" i="6"/>
  <c r="I26" i="6" s="1"/>
  <c r="H17" i="6"/>
  <c r="I19" i="6" s="1"/>
  <c r="H10" i="6"/>
  <c r="I12" i="6" s="1"/>
  <c r="I37" i="6" s="1"/>
  <c r="J40" i="6" s="1"/>
  <c r="D19" i="4" l="1"/>
  <c r="E22" i="4" s="1"/>
  <c r="B13" i="4"/>
  <c r="B9" i="4"/>
</calcChain>
</file>

<file path=xl/sharedStrings.xml><?xml version="1.0" encoding="utf-8"?>
<sst xmlns="http://schemas.openxmlformats.org/spreadsheetml/2006/main" count="332" uniqueCount="258">
  <si>
    <t>Cause No. 45690</t>
  </si>
  <si>
    <t>Net book value of Utility Plant in Service 2020</t>
  </si>
  <si>
    <t>Average weighted property tax rate</t>
  </si>
  <si>
    <t>Net book value of Utility Plant in Service 10/31/22</t>
  </si>
  <si>
    <t>Estimated proforma property taxes</t>
  </si>
  <si>
    <t>Test Year</t>
  </si>
  <si>
    <t>Property Tax Expense</t>
  </si>
  <si>
    <t>Community Natural Gas Company, Inc.</t>
  </si>
  <si>
    <t>Property taxes paid 2021 for 2020 per Petitioner</t>
  </si>
  <si>
    <t>Less Error Relating to Dubois County</t>
  </si>
  <si>
    <t>Less Duplicate Entry for Dubois County</t>
  </si>
  <si>
    <t>Plus Omission of Ferdinand Township</t>
  </si>
  <si>
    <t>Property taxes paid 2021 for 2020 per OUCC</t>
  </si>
  <si>
    <t>OUCC Adjustment - Increase/(Decrease)</t>
  </si>
  <si>
    <t>Cover Page</t>
  </si>
  <si>
    <t>Public's Exhibit No. 2</t>
  </si>
  <si>
    <t>Excel Attachments Including:</t>
  </si>
  <si>
    <t>Depreciation Expense</t>
  </si>
  <si>
    <t>Distribution Plant @ 09/30/2021</t>
  </si>
  <si>
    <t>Plant additions as of 10/31/2021</t>
  </si>
  <si>
    <t>Less: Land and Land Rights</t>
  </si>
  <si>
    <t xml:space="preserve">Less: Fully Depreciated </t>
  </si>
  <si>
    <t>Sub Total</t>
  </si>
  <si>
    <t>Depreciation Rate</t>
  </si>
  <si>
    <t>Transmission Plant @ 09/30/2021</t>
  </si>
  <si>
    <t>Additions through 10/31/2021</t>
  </si>
  <si>
    <t xml:space="preserve">Less: Land and Land Right </t>
  </si>
  <si>
    <t>Buildings @ 09/30/2021</t>
  </si>
  <si>
    <t>Additions through 12/31/2021</t>
  </si>
  <si>
    <t>All Other General Plant @ 09/30/2021</t>
  </si>
  <si>
    <t>Less: 30% Concession for Personal Use of Company Vehicles</t>
  </si>
  <si>
    <t>Total Pro-Forma Depreciation Expense</t>
  </si>
  <si>
    <t>Less:  Test Year Depreciation Expense</t>
  </si>
  <si>
    <t xml:space="preserve">OUCC Adjustment - Increase / (Decrease) </t>
  </si>
  <si>
    <t>List of Fully Depreciated Utility Plant in Service for Depreciation Expense</t>
  </si>
  <si>
    <t>Desciption</t>
  </si>
  <si>
    <t>Amount</t>
  </si>
  <si>
    <t>80+PRIORUTLTYPLNTSERV</t>
  </si>
  <si>
    <t>UTILITYPLANTINSERVICE</t>
  </si>
  <si>
    <t>Total Utility Plant in Service</t>
  </si>
  <si>
    <t>List of Fully Depreciated Buildings for Depreciation Expense</t>
  </si>
  <si>
    <t>Description</t>
  </si>
  <si>
    <t>OFFICE BUILDING</t>
  </si>
  <si>
    <t>STORAGE BUILDING</t>
  </si>
  <si>
    <t>10'x12' Barnwood Shed</t>
  </si>
  <si>
    <t>Dale Office Building</t>
  </si>
  <si>
    <t>Dale Parking Lot</t>
  </si>
  <si>
    <t>Property Fence</t>
  </si>
  <si>
    <t>Owensville Off Remodeling</t>
  </si>
  <si>
    <t>Total Buildings</t>
  </si>
  <si>
    <t>List of Fully Depreciated All Other General Plant for Depreciation Expense</t>
  </si>
  <si>
    <t>SMALL TOOLS</t>
  </si>
  <si>
    <t>SMALL TOOLS CONTINUED</t>
  </si>
  <si>
    <t>SC Model 400 Flame Pack</t>
  </si>
  <si>
    <t>Air Compressor</t>
  </si>
  <si>
    <t>Shell Cutter 1 1/4"</t>
  </si>
  <si>
    <t>Rigid Comb Socket Fusion Tool</t>
  </si>
  <si>
    <t>Gas Leak Detector TIF8800</t>
  </si>
  <si>
    <t>Bluestar welder</t>
  </si>
  <si>
    <t>MUSTANG SQUEEZE TOOL</t>
  </si>
  <si>
    <t>1/2-2" Squeeze off Tool</t>
  </si>
  <si>
    <t>B &amp; D Model 9526 Air Comp</t>
  </si>
  <si>
    <t>Sensit Gold Leak Detector - Dale</t>
  </si>
  <si>
    <t>2"&amp;3" Chamf tool, cld rng</t>
  </si>
  <si>
    <t>Ridgid # 133 cutter</t>
  </si>
  <si>
    <t>Electrofusion Machine CP</t>
  </si>
  <si>
    <t>Stihl Portable Saw</t>
  </si>
  <si>
    <t>Mustang Squeeze off Tool</t>
  </si>
  <si>
    <t>Fisher TW-6 Locator</t>
  </si>
  <si>
    <t>Hydraulic SqueezeOff Tool</t>
  </si>
  <si>
    <t>Odorator w/case</t>
  </si>
  <si>
    <t>Rigd 1/2" Mstng,2-3"SqzOf</t>
  </si>
  <si>
    <t>Sensit Gold CGI-J2010312</t>
  </si>
  <si>
    <t>Ridgid 1/2" Squeeze-Off</t>
  </si>
  <si>
    <t>300PSI CHn Clamp Sidewinder</t>
  </si>
  <si>
    <t>Adapter for Fusion Machin</t>
  </si>
  <si>
    <t>Pipehorn 800H V#MD820 (2767)</t>
  </si>
  <si>
    <t>Tools For E Machine</t>
  </si>
  <si>
    <t>Pipehorn 800H V#MD820 (2768)</t>
  </si>
  <si>
    <t>#154 &amp; #133 Ridgid Cutter</t>
  </si>
  <si>
    <t>Sensit Gold CGI (J2W017520)</t>
  </si>
  <si>
    <t>Ridgid Squeeze off Tools</t>
  </si>
  <si>
    <t>Sensit Gold CGI (J2W018437)</t>
  </si>
  <si>
    <t>T&amp;R PB-D Locator</t>
  </si>
  <si>
    <t>Sensit Gold CGI (J2W018438)</t>
  </si>
  <si>
    <t>Ridgid Flaring Tool</t>
  </si>
  <si>
    <t>WP-1000 Echo Water Pump</t>
  </si>
  <si>
    <t>SC Model 400 Flamepack</t>
  </si>
  <si>
    <t>Sensit Gold CGI Gas Detector</t>
  </si>
  <si>
    <t>Fidgid Fusing Iron Set</t>
  </si>
  <si>
    <t>Stihl TS 420 Cutquick (Dale)</t>
  </si>
  <si>
    <t>T &amp; R PD-B Locator</t>
  </si>
  <si>
    <t>Fusion Tool (C55266)</t>
  </si>
  <si>
    <t>TIF 8800 Leak Detector</t>
  </si>
  <si>
    <t>Pipehorn 800H (8204260)</t>
  </si>
  <si>
    <t>Ridgid 4-Wheel Pipe Cuttr</t>
  </si>
  <si>
    <t>2 Sensit G2 Leak Detectors (w032598 $1,428.10 and…</t>
  </si>
  <si>
    <t>High Pressure Grease Gun</t>
  </si>
  <si>
    <t>RD7000DL Locator (8525-945491)</t>
  </si>
  <si>
    <t>Mustang DB5-20 SqueezeOff</t>
  </si>
  <si>
    <t>3 RD7000DL Locators (8526-945333; 8528-945345;…</t>
  </si>
  <si>
    <t>6" Repair Clamp (EF Machine)</t>
  </si>
  <si>
    <t>Southern Flame Pack #400</t>
  </si>
  <si>
    <t>RD7000DL Locator (8525-945518)</t>
  </si>
  <si>
    <t>Heath Odorator</t>
  </si>
  <si>
    <t>2013 Doosen Air Compressor</t>
  </si>
  <si>
    <t>Heath Combustible Gas</t>
  </si>
  <si>
    <t>EF Processor MSA 340</t>
  </si>
  <si>
    <t>Bruite Generator 5250 Watt</t>
  </si>
  <si>
    <t>McElroy Fusion Machine Package</t>
  </si>
  <si>
    <t>Weed Eater</t>
  </si>
  <si>
    <t>3"-8" Hydraulic Squeeze Tool</t>
  </si>
  <si>
    <t>2014 Model CP 185 Air Compressor</t>
  </si>
  <si>
    <t xml:space="preserve">Land Pride Power Rake </t>
  </si>
  <si>
    <t>1.8" Pneumatic Piercing Tool</t>
  </si>
  <si>
    <t>3.0" Pneumatic Piercing Tool</t>
  </si>
  <si>
    <t>Model 320 Calibrator</t>
  </si>
  <si>
    <t>QS-1800A Viper-foot Manual Grease Gun</t>
  </si>
  <si>
    <t>Squeeze Off Tool P-287</t>
  </si>
  <si>
    <t>Sensit G2 EX/TC (W036483)</t>
  </si>
  <si>
    <t>Mustang Squeeze Off Tool</t>
  </si>
  <si>
    <t>Sensit G2 EX/TC (W036484)</t>
  </si>
  <si>
    <t>Hawk Hammer Drill</t>
  </si>
  <si>
    <t>RD7100 w/ transmitter</t>
  </si>
  <si>
    <t>Safety Clamp</t>
  </si>
  <si>
    <t>Flame Pack FP400</t>
  </si>
  <si>
    <t>Valve Changer 3/4"</t>
  </si>
  <si>
    <t>RD7100 #798</t>
  </si>
  <si>
    <t>Metro Tech Locator</t>
  </si>
  <si>
    <t>TX10 #94617600</t>
  </si>
  <si>
    <t>Ranger 305 - welder</t>
  </si>
  <si>
    <t>Total Small Tools</t>
  </si>
  <si>
    <t>OFFICE FURNITURE</t>
  </si>
  <si>
    <t>Total All Other General Plant</t>
  </si>
  <si>
    <t>Total Small Tools (Attachment SOV-2, page 14)</t>
  </si>
  <si>
    <t>4-DRAWER FIRE FILE</t>
  </si>
  <si>
    <t>Total Office Furniture</t>
  </si>
  <si>
    <t>FILING CABINET</t>
  </si>
  <si>
    <t xml:space="preserve">Total Transportation </t>
  </si>
  <si>
    <t>GE REFRIGERATOR</t>
  </si>
  <si>
    <t>Total Power Operated Equipment</t>
  </si>
  <si>
    <t>DESK</t>
  </si>
  <si>
    <t>2 Cab, File Box, TI Calc</t>
  </si>
  <si>
    <t>FILE CABINETS (2)</t>
  </si>
  <si>
    <t>TRANSPORTATION ASSETS</t>
  </si>
  <si>
    <t>FOUR DRAWER FILE CABINET</t>
  </si>
  <si>
    <t>FILE CABINET</t>
  </si>
  <si>
    <t>Imperial Trailer - 20' Lowboy</t>
  </si>
  <si>
    <t>Storage Shelves</t>
  </si>
  <si>
    <t>2012 Ford F-150 (D12912)</t>
  </si>
  <si>
    <t>File Cabinet Owensville</t>
  </si>
  <si>
    <t>16' Langley Trailer (72100)</t>
  </si>
  <si>
    <t>File Cabinet - 4 Drawers</t>
  </si>
  <si>
    <t>2013 F150 (32783)</t>
  </si>
  <si>
    <t>Swintec Typewriter</t>
  </si>
  <si>
    <t>2013 F150 Tool Box (32783)</t>
  </si>
  <si>
    <t>File Cabinet - 2 Drawers</t>
  </si>
  <si>
    <t>2014 Ford F-250</t>
  </si>
  <si>
    <t>Metal Storage Shelving</t>
  </si>
  <si>
    <t>Cornpro Dump Trailer (63463)</t>
  </si>
  <si>
    <t>Flatbed Trailer (0372058)</t>
  </si>
  <si>
    <t>Gray Storage Cabinet</t>
  </si>
  <si>
    <t>2015 Ford F-250 with Hitch (00782)</t>
  </si>
  <si>
    <t>Canon MP21D Adding Mach.</t>
  </si>
  <si>
    <t>DB-12 Cornpro Dump Trailer (64680)</t>
  </si>
  <si>
    <t>4-Drawer Legal File</t>
  </si>
  <si>
    <t>2015 Ford F-150 (78723)</t>
  </si>
  <si>
    <t>Conference Table</t>
  </si>
  <si>
    <t>Industrial Reel (62099)</t>
  </si>
  <si>
    <t>7 Burgandy/Gray Guest</t>
  </si>
  <si>
    <t>Industrial Reel (62100)</t>
  </si>
  <si>
    <t>3 Burgandy Secretarial</t>
  </si>
  <si>
    <t>S/B 2015 Ford F-150 (08164)</t>
  </si>
  <si>
    <t>3 Black/Gray Desks</t>
  </si>
  <si>
    <t>2015 Ford F-150 (46606)</t>
  </si>
  <si>
    <t>3 Burgandy/Gray Guest</t>
  </si>
  <si>
    <t>4 weathergard toolboxes</t>
  </si>
  <si>
    <t>4 Drawer Filing Cabinet</t>
  </si>
  <si>
    <t>2016 Ford F-150 VIN#1FTEX1EF9GKD00235</t>
  </si>
  <si>
    <t>Copier Stand</t>
  </si>
  <si>
    <t>2016 Ford F-150 VIN# 1FTEX1EF0GKD00236</t>
  </si>
  <si>
    <t>Xerox 56142 Copier</t>
  </si>
  <si>
    <t>Total Transportation Assets</t>
  </si>
  <si>
    <t>Secretary Chair</t>
  </si>
  <si>
    <t>Sharp VX 2652A Add Mach</t>
  </si>
  <si>
    <t>POWER OPERATED EQUIPMENT</t>
  </si>
  <si>
    <t>Cash Drawer</t>
  </si>
  <si>
    <t>Vermeer RT450 Trencher/Backhoe</t>
  </si>
  <si>
    <t>Xerox 5614Z Copier</t>
  </si>
  <si>
    <t>2013 Vermeer RT 450</t>
  </si>
  <si>
    <t>2 Gray Secretary Chairs</t>
  </si>
  <si>
    <t>JD 310 EK Backhoe Loader</t>
  </si>
  <si>
    <t>2 Gray Guest Chairs</t>
  </si>
  <si>
    <t>Vermeer VPT200</t>
  </si>
  <si>
    <t>Canon Plain Paper Fax Machine</t>
  </si>
  <si>
    <t>Vermeer VPT300</t>
  </si>
  <si>
    <t>HP Printer 2015</t>
  </si>
  <si>
    <t>Kubota Tractor 52601</t>
  </si>
  <si>
    <t>Itron Software</t>
  </si>
  <si>
    <t>Trencher/Backhoe Vermeer RTX450 (03282)</t>
  </si>
  <si>
    <t>Itron Handheld FC1</t>
  </si>
  <si>
    <t>2016 John Deere 310L Backhoe Loader</t>
  </si>
  <si>
    <t>Itron Handheld FC2</t>
  </si>
  <si>
    <t>Itron Handheld FC3</t>
  </si>
  <si>
    <t>Itron Mobile Collector Lite</t>
  </si>
  <si>
    <t>Lexmark MS 310 Laser Printer</t>
  </si>
  <si>
    <t>HP Pro 6300 Workstation</t>
  </si>
  <si>
    <t>Alliance Billing Software</t>
  </si>
  <si>
    <t>Dean Desk</t>
  </si>
  <si>
    <t>Mandy Desk</t>
  </si>
  <si>
    <t>2 Filing Cabinets (Bridgade 600 Series)</t>
  </si>
  <si>
    <t>Office Furniture - Receptionist, Serviceman, Conference</t>
  </si>
  <si>
    <t>HP ProDesk 600 G1 Workstation</t>
  </si>
  <si>
    <t>Details of Personal Use Exclusion of Depreciation Expense of</t>
  </si>
  <si>
    <t>Company Transportation Assets</t>
  </si>
  <si>
    <t>From Attachment SOV-2, page 11</t>
  </si>
  <si>
    <t>Less: Fully Depreciated Vehicles</t>
  </si>
  <si>
    <t>From Attachment SOV-2, page 15</t>
  </si>
  <si>
    <t>Company Use Assets Not Fully Depreciated</t>
  </si>
  <si>
    <t>(1) - (2)</t>
  </si>
  <si>
    <t>Personal Use Exclusion Factor</t>
  </si>
  <si>
    <t>Amount to include as personal use asset on Attachment SOV-2, page 1</t>
  </si>
  <si>
    <t>(3) x (4)</t>
  </si>
  <si>
    <t>Original Cost Rate Base</t>
  </si>
  <si>
    <t>Utility Plant In Service as of September 30, 2021</t>
  </si>
  <si>
    <t>Increase in Rate Base through October 31, 2021</t>
  </si>
  <si>
    <t>Less:  Accumulated Depreciation as of September 30, 2021</t>
  </si>
  <si>
    <t>Less:  Additional Accumulated Deprecation through October 31, 2021</t>
  </si>
  <si>
    <t>Net Utility Plant in Service</t>
  </si>
  <si>
    <t>Plus:</t>
  </si>
  <si>
    <t xml:space="preserve"> </t>
  </si>
  <si>
    <t xml:space="preserve">Working Capital </t>
  </si>
  <si>
    <t>/8</t>
  </si>
  <si>
    <t>Materials and Supplies</t>
  </si>
  <si>
    <t>Gas in Storage</t>
  </si>
  <si>
    <t>Total Original Cost Rate Base</t>
  </si>
  <si>
    <t>Capital Structure</t>
  </si>
  <si>
    <t>As of October 31, 2021</t>
  </si>
  <si>
    <t xml:space="preserve">Percent </t>
  </si>
  <si>
    <t>of</t>
  </si>
  <si>
    <t>Weighted</t>
  </si>
  <si>
    <t xml:space="preserve">Description </t>
  </si>
  <si>
    <t>Total</t>
  </si>
  <si>
    <t>Cost</t>
  </si>
  <si>
    <t>Common Equity</t>
  </si>
  <si>
    <t>Regulatory Liability Associated with Cause No. 43995-S1</t>
  </si>
  <si>
    <t>Ongoing Long-Term Line of Credit</t>
  </si>
  <si>
    <t>Customer Deposits</t>
  </si>
  <si>
    <t>Deferred Tax</t>
  </si>
  <si>
    <t>Attachment SOV-1, page 1</t>
  </si>
  <si>
    <t>Attachment SOV-2, page 1</t>
  </si>
  <si>
    <t>Attachment SOV-2, page 12</t>
  </si>
  <si>
    <t>Attachment SOV-2, page 13</t>
  </si>
  <si>
    <t>Attachment SOV-2, page 14</t>
  </si>
  <si>
    <t>Attachment SOV-2, page 15</t>
  </si>
  <si>
    <t>Attachment SOV-2, page 17</t>
  </si>
  <si>
    <t>Attachment SOV-3, page 1</t>
  </si>
  <si>
    <t>Attachment SOV-4, 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</si>
</sst>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0000_);\(&quot;$&quot;#,##0.000000\)"/>
    <numFmt numFmtId="167" formatCode="&quot;$&quot;#,##0.00"/>
    <numFmt numFmtId="168" formatCode="[$$-409]#,##0"/>
    <numFmt numFmtId="169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37" fontId="4" fillId="0" borderId="0" xfId="1" applyNumberFormat="1" applyFont="1" applyAlignment="1"/>
    <xf numFmtId="0" fontId="2" fillId="0" borderId="0" xfId="0" applyFont="1" applyAlignment="1">
      <alignment horizontal="centerContinuous"/>
    </xf>
    <xf numFmtId="0" fontId="5" fillId="0" borderId="0" xfId="0" applyFont="1"/>
    <xf numFmtId="165" fontId="2" fillId="0" borderId="0" xfId="1" applyNumberFormat="1" applyFont="1" applyAlignment="1"/>
    <xf numFmtId="165" fontId="4" fillId="0" borderId="0" xfId="1" applyNumberFormat="1" applyFont="1" applyAlignment="1"/>
    <xf numFmtId="164" fontId="2" fillId="0" borderId="0" xfId="2" applyNumberFormat="1" applyFont="1"/>
    <xf numFmtId="0" fontId="2" fillId="0" borderId="3" xfId="0" applyFont="1" applyBorder="1"/>
    <xf numFmtId="0" fontId="4" fillId="0" borderId="3" xfId="0" applyFont="1" applyBorder="1"/>
    <xf numFmtId="37" fontId="4" fillId="0" borderId="2" xfId="1" applyNumberFormat="1" applyFont="1" applyBorder="1" applyAlignment="1"/>
    <xf numFmtId="166" fontId="4" fillId="0" borderId="0" xfId="1" applyNumberFormat="1" applyFont="1" applyAlignment="1"/>
    <xf numFmtId="5" fontId="4" fillId="0" borderId="0" xfId="1" applyNumberFormat="1" applyFont="1" applyAlignment="1"/>
    <xf numFmtId="5" fontId="2" fillId="0" borderId="1" xfId="1" applyNumberFormat="1" applyFont="1" applyBorder="1" applyAlignment="1"/>
    <xf numFmtId="0" fontId="6" fillId="0" borderId="0" xfId="0" applyFont="1"/>
    <xf numFmtId="165" fontId="4" fillId="0" borderId="0" xfId="1" applyNumberFormat="1" applyFont="1" applyFill="1" applyAlignment="1"/>
    <xf numFmtId="42" fontId="2" fillId="0" borderId="0" xfId="0" applyNumberFormat="1" applyFont="1"/>
    <xf numFmtId="164" fontId="2" fillId="0" borderId="0" xfId="3" applyNumberFormat="1" applyFont="1" applyFill="1" applyBorder="1" applyAlignment="1"/>
    <xf numFmtId="164" fontId="2" fillId="0" borderId="2" xfId="3" applyNumberFormat="1" applyFont="1" applyFill="1" applyBorder="1" applyAlignment="1"/>
    <xf numFmtId="9" fontId="2" fillId="0" borderId="2" xfId="4" applyFont="1" applyFill="1" applyBorder="1" applyAlignment="1"/>
    <xf numFmtId="41" fontId="2" fillId="0" borderId="0" xfId="0" applyNumberFormat="1" applyFont="1"/>
    <xf numFmtId="41" fontId="4" fillId="0" borderId="0" xfId="0" applyNumberFormat="1" applyFont="1"/>
    <xf numFmtId="41" fontId="4" fillId="0" borderId="2" xfId="0" applyNumberFormat="1" applyFont="1" applyBorder="1"/>
    <xf numFmtId="41" fontId="4" fillId="0" borderId="0" xfId="1" applyNumberFormat="1" applyFont="1" applyFill="1" applyAlignment="1"/>
    <xf numFmtId="41" fontId="4" fillId="0" borderId="2" xfId="1" applyNumberFormat="1" applyFont="1" applyFill="1" applyBorder="1" applyAlignment="1"/>
    <xf numFmtId="165" fontId="2" fillId="0" borderId="1" xfId="0" applyNumberFormat="1" applyFont="1" applyBorder="1"/>
    <xf numFmtId="164" fontId="2" fillId="0" borderId="0" xfId="3" applyNumberFormat="1" applyFont="1" applyBorder="1" applyAlignment="1"/>
    <xf numFmtId="0" fontId="8" fillId="0" borderId="0" xfId="0" applyFont="1" applyAlignment="1">
      <alignment vertical="center"/>
    </xf>
    <xf numFmtId="44" fontId="8" fillId="0" borderId="0" xfId="0" applyNumberFormat="1" applyFont="1" applyAlignment="1">
      <alignment vertical="center"/>
    </xf>
    <xf numFmtId="7" fontId="6" fillId="0" borderId="0" xfId="0" applyNumberFormat="1" applyFont="1"/>
    <xf numFmtId="39" fontId="6" fillId="0" borderId="0" xfId="0" applyNumberFormat="1" applyFont="1"/>
    <xf numFmtId="39" fontId="6" fillId="0" borderId="2" xfId="0" applyNumberFormat="1" applyFont="1" applyBorder="1"/>
    <xf numFmtId="0" fontId="8" fillId="0" borderId="0" xfId="0" applyFont="1"/>
    <xf numFmtId="7" fontId="8" fillId="0" borderId="4" xfId="0" applyNumberFormat="1" applyFont="1" applyBorder="1"/>
    <xf numFmtId="44" fontId="2" fillId="0" borderId="0" xfId="3" applyNumberFormat="1" applyFont="1" applyFill="1" applyBorder="1" applyAlignment="1"/>
    <xf numFmtId="164" fontId="3" fillId="0" borderId="0" xfId="3" applyNumberFormat="1" applyFont="1" applyFill="1" applyBorder="1" applyAlignment="1"/>
    <xf numFmtId="7" fontId="2" fillId="0" borderId="0" xfId="3" applyNumberFormat="1" applyFont="1" applyFill="1" applyBorder="1" applyAlignment="1"/>
    <xf numFmtId="39" fontId="2" fillId="0" borderId="0" xfId="3" applyNumberFormat="1" applyFont="1" applyFill="1" applyBorder="1" applyAlignment="1"/>
    <xf numFmtId="39" fontId="2" fillId="0" borderId="2" xfId="3" applyNumberFormat="1" applyFont="1" applyFill="1" applyBorder="1" applyAlignment="1"/>
    <xf numFmtId="7" fontId="3" fillId="0" borderId="4" xfId="3" applyNumberFormat="1" applyFont="1" applyFill="1" applyBorder="1" applyAlignment="1"/>
    <xf numFmtId="44" fontId="6" fillId="0" borderId="0" xfId="0" applyNumberFormat="1" applyFont="1"/>
    <xf numFmtId="44" fontId="3" fillId="0" borderId="0" xfId="3" applyNumberFormat="1" applyFont="1" applyFill="1" applyBorder="1" applyAlignment="1"/>
    <xf numFmtId="44" fontId="6" fillId="0" borderId="2" xfId="0" applyNumberFormat="1" applyFont="1" applyBorder="1"/>
    <xf numFmtId="44" fontId="8" fillId="0" borderId="4" xfId="0" applyNumberFormat="1" applyFont="1" applyBorder="1"/>
    <xf numFmtId="0" fontId="8" fillId="0" borderId="0" xfId="0" applyFont="1" applyAlignment="1">
      <alignment horizontal="center"/>
    </xf>
    <xf numFmtId="167" fontId="2" fillId="0" borderId="0" xfId="3" applyNumberFormat="1" applyFont="1" applyFill="1" applyBorder="1" applyAlignment="1"/>
    <xf numFmtId="167" fontId="3" fillId="0" borderId="4" xfId="3" applyNumberFormat="1" applyFont="1" applyFill="1" applyBorder="1" applyAlignment="1"/>
    <xf numFmtId="0" fontId="6" fillId="0" borderId="0" xfId="0" applyFont="1" applyAlignment="1">
      <alignment vertical="center"/>
    </xf>
    <xf numFmtId="44" fontId="6" fillId="0" borderId="0" xfId="0" applyNumberFormat="1" applyFont="1" applyAlignment="1">
      <alignment vertical="center"/>
    </xf>
    <xf numFmtId="164" fontId="3" fillId="0" borderId="0" xfId="3" applyNumberFormat="1" applyFont="1" applyFill="1" applyBorder="1" applyAlignment="1">
      <alignment horizontal="center"/>
    </xf>
    <xf numFmtId="44" fontId="8" fillId="0" borderId="0" xfId="0" applyNumberFormat="1" applyFont="1"/>
    <xf numFmtId="0" fontId="6" fillId="0" borderId="0" xfId="0" applyFont="1" applyAlignment="1">
      <alignment wrapText="1"/>
    </xf>
    <xf numFmtId="44" fontId="6" fillId="0" borderId="0" xfId="0" applyNumberFormat="1" applyFont="1" applyAlignment="1">
      <alignment vertical="top"/>
    </xf>
    <xf numFmtId="7" fontId="3" fillId="0" borderId="1" xfId="3" applyNumberFormat="1" applyFont="1" applyFill="1" applyBorder="1" applyAlignment="1"/>
    <xf numFmtId="44" fontId="3" fillId="0" borderId="4" xfId="3" applyNumberFormat="1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7" fontId="6" fillId="0" borderId="0" xfId="0" applyNumberFormat="1" applyFont="1" applyAlignment="1">
      <alignment horizontal="center" vertical="center"/>
    </xf>
    <xf numFmtId="39" fontId="6" fillId="0" borderId="2" xfId="0" applyNumberFormat="1" applyFont="1" applyBorder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9" fontId="6" fillId="0" borderId="2" xfId="0" applyNumberFormat="1" applyFont="1" applyBorder="1" applyAlignment="1">
      <alignment horizontal="center" vertical="center"/>
    </xf>
    <xf numFmtId="43" fontId="6" fillId="0" borderId="1" xfId="0" applyNumberFormat="1" applyFont="1" applyBorder="1"/>
    <xf numFmtId="0" fontId="3" fillId="0" borderId="0" xfId="0" applyFont="1"/>
    <xf numFmtId="0" fontId="9" fillId="0" borderId="0" xfId="0" applyFont="1" applyAlignment="1">
      <alignment horizontal="right"/>
    </xf>
    <xf numFmtId="168" fontId="4" fillId="0" borderId="0" xfId="0" applyNumberFormat="1" applyFont="1"/>
    <xf numFmtId="37" fontId="4" fillId="0" borderId="0" xfId="0" applyNumberFormat="1" applyFont="1"/>
    <xf numFmtId="3" fontId="4" fillId="0" borderId="0" xfId="0" applyNumberFormat="1" applyFont="1"/>
    <xf numFmtId="164" fontId="4" fillId="0" borderId="0" xfId="3" applyNumberFormat="1" applyFont="1" applyAlignment="1"/>
    <xf numFmtId="3" fontId="4" fillId="0" borderId="5" xfId="0" applyNumberFormat="1" applyFont="1" applyBorder="1"/>
    <xf numFmtId="5" fontId="4" fillId="0" borderId="0" xfId="0" applyNumberFormat="1" applyFont="1"/>
    <xf numFmtId="0" fontId="4" fillId="0" borderId="0" xfId="0" applyFont="1" applyAlignment="1">
      <alignment horizontal="right"/>
    </xf>
    <xf numFmtId="168" fontId="4" fillId="0" borderId="1" xfId="0" applyNumberFormat="1" applyFont="1" applyBorder="1"/>
    <xf numFmtId="37" fontId="2" fillId="0" borderId="0" xfId="0" applyNumberFormat="1" applyFont="1"/>
    <xf numFmtId="168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9" fontId="4" fillId="0" borderId="0" xfId="0" applyNumberFormat="1" applyFont="1"/>
    <xf numFmtId="169" fontId="4" fillId="0" borderId="0" xfId="0" applyNumberFormat="1" applyFont="1" applyAlignment="1">
      <alignment horizontal="center"/>
    </xf>
    <xf numFmtId="0" fontId="4" fillId="0" borderId="5" xfId="0" applyFont="1" applyBorder="1"/>
    <xf numFmtId="10" fontId="4" fillId="0" borderId="0" xfId="0" applyNumberFormat="1" applyFont="1"/>
    <xf numFmtId="4" fontId="4" fillId="0" borderId="5" xfId="0" applyNumberFormat="1" applyFont="1" applyBorder="1"/>
    <xf numFmtId="4" fontId="4" fillId="0" borderId="0" xfId="0" applyNumberFormat="1" applyFont="1"/>
    <xf numFmtId="10" fontId="4" fillId="0" borderId="5" xfId="0" applyNumberFormat="1" applyFont="1" applyBorder="1"/>
    <xf numFmtId="3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37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Comma" xfId="3" builtinId="3"/>
    <cellStyle name="Comma 3" xfId="2" xr:uid="{9CA08E36-4727-4A29-94CB-300F1AD54FF2}"/>
    <cellStyle name="Currency" xfId="1" builtinId="4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285830</xdr:colOff>
      <xdr:row>5</xdr:row>
      <xdr:rowOff>34958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166F92-7E1A-3B32-53CE-DB481DB72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400050"/>
          <a:ext cx="1562180" cy="63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5EE9F-A9A7-41A1-A2A4-7367A648BC18}">
  <dimension ref="A1:B15"/>
  <sheetViews>
    <sheetView tabSelected="1" workbookViewId="0">
      <selection activeCell="E3" sqref="E3"/>
    </sheetView>
  </sheetViews>
  <sheetFormatPr defaultColWidth="9.1796875" defaultRowHeight="15.5" x14ac:dyDescent="0.35"/>
  <cols>
    <col min="1" max="16384" width="9.1796875" style="17"/>
  </cols>
  <sheetData>
    <row r="1" spans="1:2" x14ac:dyDescent="0.35">
      <c r="A1" s="17" t="s">
        <v>14</v>
      </c>
    </row>
    <row r="3" spans="1:2" x14ac:dyDescent="0.35">
      <c r="A3" s="17" t="s">
        <v>15</v>
      </c>
    </row>
    <row r="4" spans="1:2" x14ac:dyDescent="0.35">
      <c r="A4" s="17" t="s">
        <v>0</v>
      </c>
    </row>
    <row r="5" spans="1:2" x14ac:dyDescent="0.35">
      <c r="A5" s="17" t="s">
        <v>16</v>
      </c>
    </row>
    <row r="7" spans="1:2" x14ac:dyDescent="0.35">
      <c r="B7" s="17" t="s">
        <v>249</v>
      </c>
    </row>
    <row r="8" spans="1:2" x14ac:dyDescent="0.35">
      <c r="B8" s="17" t="s">
        <v>250</v>
      </c>
    </row>
    <row r="9" spans="1:2" x14ac:dyDescent="0.35">
      <c r="B9" s="17" t="s">
        <v>251</v>
      </c>
    </row>
    <row r="10" spans="1:2" x14ac:dyDescent="0.35">
      <c r="B10" s="17" t="s">
        <v>252</v>
      </c>
    </row>
    <row r="11" spans="1:2" x14ac:dyDescent="0.35">
      <c r="B11" s="17" t="s">
        <v>253</v>
      </c>
    </row>
    <row r="12" spans="1:2" x14ac:dyDescent="0.35">
      <c r="B12" s="17" t="s">
        <v>254</v>
      </c>
    </row>
    <row r="13" spans="1:2" x14ac:dyDescent="0.35">
      <c r="B13" s="17" t="s">
        <v>255</v>
      </c>
    </row>
    <row r="14" spans="1:2" x14ac:dyDescent="0.35">
      <c r="B14" s="17" t="s">
        <v>256</v>
      </c>
    </row>
    <row r="15" spans="1:2" x14ac:dyDescent="0.35">
      <c r="B15" s="17" t="s">
        <v>257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37232-26E8-4AFC-B712-43A154DBFFF0}">
  <sheetPr>
    <pageSetUpPr fitToPage="1"/>
  </sheetPr>
  <dimension ref="A1:E25"/>
  <sheetViews>
    <sheetView workbookViewId="0">
      <selection activeCell="E19" sqref="E19"/>
    </sheetView>
  </sheetViews>
  <sheetFormatPr defaultRowHeight="14.5" x14ac:dyDescent="0.35"/>
  <cols>
    <col min="1" max="1" width="52.81640625" bestFit="1" customWidth="1"/>
    <col min="2" max="5" width="12.7265625" customWidth="1"/>
  </cols>
  <sheetData>
    <row r="1" spans="1:5" ht="15.5" x14ac:dyDescent="0.35">
      <c r="A1" s="92" t="s">
        <v>7</v>
      </c>
      <c r="B1" s="92"/>
      <c r="C1" s="92"/>
      <c r="D1" s="92"/>
      <c r="E1" s="92"/>
    </row>
    <row r="2" spans="1:5" ht="15.5" x14ac:dyDescent="0.35">
      <c r="A2" s="92" t="s">
        <v>0</v>
      </c>
      <c r="B2" s="92"/>
      <c r="C2" s="92"/>
      <c r="D2" s="92"/>
      <c r="E2" s="92"/>
    </row>
    <row r="3" spans="1:5" ht="15.5" x14ac:dyDescent="0.35">
      <c r="A3" s="92" t="s">
        <v>236</v>
      </c>
      <c r="B3" s="92"/>
      <c r="C3" s="92"/>
      <c r="D3" s="92"/>
      <c r="E3" s="92"/>
    </row>
    <row r="4" spans="1:5" ht="15.5" x14ac:dyDescent="0.35">
      <c r="A4" s="101" t="s">
        <v>237</v>
      </c>
      <c r="B4" s="101"/>
      <c r="C4" s="101"/>
      <c r="D4" s="101"/>
      <c r="E4" s="101"/>
    </row>
    <row r="5" spans="1:5" ht="15.5" x14ac:dyDescent="0.35">
      <c r="A5" s="79"/>
      <c r="B5" s="79"/>
      <c r="C5" s="79"/>
      <c r="D5" s="79"/>
      <c r="E5" s="79"/>
    </row>
    <row r="6" spans="1:5" ht="15.5" x14ac:dyDescent="0.35">
      <c r="A6" s="3"/>
      <c r="B6" s="3"/>
      <c r="C6" s="80" t="s">
        <v>238</v>
      </c>
      <c r="D6" s="3"/>
      <c r="E6" s="3"/>
    </row>
    <row r="7" spans="1:5" ht="15.5" x14ac:dyDescent="0.35">
      <c r="A7" s="3"/>
      <c r="B7" s="3"/>
      <c r="C7" s="80" t="s">
        <v>239</v>
      </c>
      <c r="D7" s="81"/>
      <c r="E7" s="82" t="s">
        <v>240</v>
      </c>
    </row>
    <row r="8" spans="1:5" ht="15.5" x14ac:dyDescent="0.35">
      <c r="A8" s="4" t="s">
        <v>241</v>
      </c>
      <c r="B8" s="80" t="s">
        <v>36</v>
      </c>
      <c r="C8" s="80" t="s">
        <v>242</v>
      </c>
      <c r="D8" s="80" t="s">
        <v>243</v>
      </c>
      <c r="E8" s="80" t="s">
        <v>243</v>
      </c>
    </row>
    <row r="9" spans="1:5" ht="15.5" x14ac:dyDescent="0.35">
      <c r="A9" s="83"/>
      <c r="B9" s="83"/>
      <c r="C9" s="83"/>
      <c r="D9" s="83"/>
      <c r="E9" s="83"/>
    </row>
    <row r="10" spans="1:5" ht="15.5" x14ac:dyDescent="0.35">
      <c r="A10" s="3"/>
      <c r="B10" s="3"/>
      <c r="C10" s="3"/>
      <c r="D10" s="3"/>
      <c r="E10" s="3"/>
    </row>
    <row r="11" spans="1:5" ht="15.5" x14ac:dyDescent="0.35">
      <c r="A11" s="3" t="s">
        <v>244</v>
      </c>
      <c r="B11" s="69">
        <v>12097695</v>
      </c>
      <c r="C11" s="84">
        <f>ROUND((+B11/B$21),5)</f>
        <v>0.76432999999999995</v>
      </c>
      <c r="D11" s="84">
        <v>0.10100000000000001</v>
      </c>
      <c r="E11" s="84">
        <f>ROUND(+C11*D11,5)</f>
        <v>7.7200000000000005E-2</v>
      </c>
    </row>
    <row r="12" spans="1:5" ht="15.5" x14ac:dyDescent="0.35">
      <c r="A12" s="3"/>
      <c r="B12" s="3"/>
      <c r="C12" s="71"/>
      <c r="D12" s="84"/>
      <c r="E12" s="84"/>
    </row>
    <row r="13" spans="1:5" ht="15.5" x14ac:dyDescent="0.35">
      <c r="A13" s="3" t="s">
        <v>245</v>
      </c>
      <c r="B13" s="71">
        <v>475974</v>
      </c>
      <c r="C13" s="84">
        <f>ROUND((+B13/B$21),5)</f>
        <v>3.007E-2</v>
      </c>
      <c r="D13" s="84">
        <v>0</v>
      </c>
      <c r="E13" s="84">
        <f>ROUND(+C13*D13,5)</f>
        <v>0</v>
      </c>
    </row>
    <row r="14" spans="1:5" ht="15.5" x14ac:dyDescent="0.35">
      <c r="A14" s="3"/>
      <c r="B14" s="71"/>
      <c r="C14" s="84"/>
      <c r="D14" s="84"/>
      <c r="E14" s="84"/>
    </row>
    <row r="15" spans="1:5" ht="15.5" x14ac:dyDescent="0.35">
      <c r="A15" s="3" t="s">
        <v>246</v>
      </c>
      <c r="B15" s="71">
        <v>1250000</v>
      </c>
      <c r="C15" s="84">
        <f>ROUND((+B15/B$21),5)</f>
        <v>7.8979999999999995E-2</v>
      </c>
      <c r="D15" s="84">
        <v>2.35E-2</v>
      </c>
      <c r="E15" s="84">
        <f>ROUND(+C15*D15,5)</f>
        <v>1.8600000000000001E-3</v>
      </c>
    </row>
    <row r="16" spans="1:5" ht="15.5" x14ac:dyDescent="0.35">
      <c r="A16" s="3"/>
      <c r="B16" s="3"/>
      <c r="C16" s="71"/>
      <c r="D16" s="84"/>
      <c r="E16" s="84"/>
    </row>
    <row r="17" spans="1:5" ht="15.5" x14ac:dyDescent="0.35">
      <c r="A17" s="3" t="s">
        <v>247</v>
      </c>
      <c r="B17" s="71">
        <v>96035</v>
      </c>
      <c r="C17" s="84">
        <f>ROUND((+B17/B$21),5)</f>
        <v>6.0699999999999999E-3</v>
      </c>
      <c r="D17" s="84">
        <v>0.06</v>
      </c>
      <c r="E17" s="84">
        <f>ROUND(+C17*D17,4)</f>
        <v>4.0000000000000002E-4</v>
      </c>
    </row>
    <row r="18" spans="1:5" ht="15.5" x14ac:dyDescent="0.35">
      <c r="A18" s="3"/>
      <c r="B18" s="71"/>
      <c r="C18" s="84"/>
      <c r="D18" s="84"/>
      <c r="E18" s="84"/>
    </row>
    <row r="19" spans="1:5" ht="15.5" x14ac:dyDescent="0.35">
      <c r="A19" s="3" t="s">
        <v>248</v>
      </c>
      <c r="B19" s="71">
        <v>1908037</v>
      </c>
      <c r="C19" s="84">
        <f>ROUND((+B19/B$21),5)</f>
        <v>0.12055</v>
      </c>
      <c r="D19" s="84">
        <v>0</v>
      </c>
      <c r="E19" s="84">
        <f>ROUND(+C19*D19,4)</f>
        <v>0</v>
      </c>
    </row>
    <row r="20" spans="1:5" ht="15.5" x14ac:dyDescent="0.35">
      <c r="A20" s="3"/>
      <c r="B20" s="73"/>
      <c r="C20" s="85"/>
      <c r="D20" s="86"/>
      <c r="E20" s="87"/>
    </row>
    <row r="21" spans="1:5" ht="16" thickBot="1" x14ac:dyDescent="0.4">
      <c r="A21" s="3" t="s">
        <v>242</v>
      </c>
      <c r="B21" s="69">
        <f>SUM(B11:B20)</f>
        <v>15827741</v>
      </c>
      <c r="C21" s="84">
        <f>SUM(C11:C20)</f>
        <v>1</v>
      </c>
      <c r="D21" s="3"/>
      <c r="E21" s="84">
        <f>ROUND(SUM(E11:E20),4)</f>
        <v>7.9500000000000001E-2</v>
      </c>
    </row>
    <row r="22" spans="1:5" ht="16" thickTop="1" x14ac:dyDescent="0.35">
      <c r="A22" s="1"/>
      <c r="B22" s="88"/>
      <c r="C22" s="89"/>
      <c r="D22" s="67"/>
      <c r="E22" s="90"/>
    </row>
    <row r="23" spans="1:5" ht="15.5" x14ac:dyDescent="0.35">
      <c r="A23" s="67"/>
      <c r="B23" s="67"/>
      <c r="C23" s="67"/>
      <c r="D23" s="67"/>
      <c r="E23" s="67"/>
    </row>
    <row r="24" spans="1:5" ht="15.5" x14ac:dyDescent="0.35">
      <c r="A24" s="67"/>
      <c r="B24" s="67"/>
      <c r="C24" s="67"/>
      <c r="D24" s="67"/>
      <c r="E24" s="67"/>
    </row>
    <row r="25" spans="1:5" ht="15.5" x14ac:dyDescent="0.35">
      <c r="A25" s="67"/>
      <c r="B25" s="67"/>
      <c r="C25" s="67"/>
      <c r="D25" s="67"/>
      <c r="E25" s="91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0F19-EB00-4E14-99FB-52FB3C0DC4AC}">
  <sheetPr>
    <pageSetUpPr fitToPage="1"/>
  </sheetPr>
  <dimension ref="A1:E23"/>
  <sheetViews>
    <sheetView workbookViewId="0">
      <selection activeCell="E22" sqref="E22"/>
    </sheetView>
  </sheetViews>
  <sheetFormatPr defaultRowHeight="14.5" x14ac:dyDescent="0.35"/>
  <cols>
    <col min="1" max="1" width="45.81640625" bestFit="1" customWidth="1"/>
    <col min="2" max="3" width="14.26953125" bestFit="1" customWidth="1"/>
    <col min="4" max="4" width="12.26953125" bestFit="1" customWidth="1"/>
    <col min="5" max="5" width="11" bestFit="1" customWidth="1"/>
  </cols>
  <sheetData>
    <row r="1" spans="1:5" ht="15.5" x14ac:dyDescent="0.35">
      <c r="A1" s="6" t="s">
        <v>7</v>
      </c>
      <c r="B1" s="2"/>
      <c r="C1" s="2"/>
      <c r="D1" s="4"/>
      <c r="E1" s="6"/>
    </row>
    <row r="2" spans="1:5" ht="15.5" x14ac:dyDescent="0.35">
      <c r="A2" s="6" t="s">
        <v>0</v>
      </c>
      <c r="B2" s="2"/>
      <c r="C2" s="2"/>
      <c r="D2" s="4"/>
      <c r="E2" s="6"/>
    </row>
    <row r="3" spans="1:5" ht="15.5" x14ac:dyDescent="0.35">
      <c r="A3" s="92" t="s">
        <v>6</v>
      </c>
      <c r="B3" s="92"/>
      <c r="C3" s="92"/>
      <c r="D3" s="92"/>
      <c r="E3" s="92"/>
    </row>
    <row r="4" spans="1:5" ht="15.5" x14ac:dyDescent="0.35">
      <c r="A4" s="2"/>
      <c r="B4" s="2"/>
      <c r="C4" s="2"/>
      <c r="D4" s="4"/>
      <c r="E4" s="6"/>
    </row>
    <row r="5" spans="1:5" ht="15.5" x14ac:dyDescent="0.35">
      <c r="A5" s="2"/>
      <c r="B5" s="2"/>
      <c r="C5" s="2"/>
      <c r="D5" s="4"/>
      <c r="E5" s="6"/>
    </row>
    <row r="6" spans="1:5" ht="15.5" x14ac:dyDescent="0.35">
      <c r="A6" s="1"/>
      <c r="B6" s="1"/>
      <c r="C6" s="1"/>
      <c r="D6" s="3"/>
      <c r="E6" s="8"/>
    </row>
    <row r="7" spans="1:5" ht="15.5" x14ac:dyDescent="0.35">
      <c r="A7" s="1"/>
      <c r="B7" s="1"/>
      <c r="C7" s="1"/>
      <c r="D7" s="3"/>
      <c r="E7" s="8"/>
    </row>
    <row r="8" spans="1:5" ht="15.5" x14ac:dyDescent="0.35">
      <c r="A8" s="1" t="s">
        <v>8</v>
      </c>
      <c r="B8" s="15">
        <v>176185</v>
      </c>
      <c r="C8" s="3"/>
      <c r="D8" s="7"/>
      <c r="E8" s="8"/>
    </row>
    <row r="9" spans="1:5" ht="15.5" x14ac:dyDescent="0.35">
      <c r="A9" s="1" t="s">
        <v>9</v>
      </c>
      <c r="B9" s="5">
        <f>-30605+3605</f>
        <v>-27000</v>
      </c>
      <c r="C9" s="3"/>
      <c r="D9" s="7"/>
      <c r="E9" s="8"/>
    </row>
    <row r="10" spans="1:5" ht="15.5" x14ac:dyDescent="0.35">
      <c r="A10" s="1" t="s">
        <v>10</v>
      </c>
      <c r="B10" s="5">
        <v>-1215</v>
      </c>
      <c r="C10" s="3"/>
      <c r="D10" s="7"/>
      <c r="E10" s="8"/>
    </row>
    <row r="11" spans="1:5" ht="15.5" x14ac:dyDescent="0.35">
      <c r="A11" s="1" t="s">
        <v>11</v>
      </c>
      <c r="B11" s="13">
        <v>87</v>
      </c>
      <c r="C11" s="3"/>
      <c r="D11" s="7"/>
      <c r="E11" s="8"/>
    </row>
    <row r="12" spans="1:5" ht="15.5" x14ac:dyDescent="0.35">
      <c r="A12" s="1"/>
      <c r="B12" s="9"/>
      <c r="C12" s="3"/>
      <c r="D12" s="7"/>
      <c r="E12" s="8"/>
    </row>
    <row r="13" spans="1:5" ht="15.5" x14ac:dyDescent="0.35">
      <c r="A13" s="1" t="s">
        <v>12</v>
      </c>
      <c r="B13" s="15">
        <f>SUM(B8:B12)</f>
        <v>148057</v>
      </c>
      <c r="C13" s="3"/>
      <c r="D13" s="7"/>
      <c r="E13" s="8"/>
    </row>
    <row r="14" spans="1:5" ht="15.5" x14ac:dyDescent="0.35">
      <c r="A14" s="1" t="s">
        <v>1</v>
      </c>
      <c r="B14" s="10">
        <v>14575665.16</v>
      </c>
      <c r="C14" s="3"/>
      <c r="D14" s="7"/>
      <c r="E14" s="8"/>
    </row>
    <row r="15" spans="1:5" ht="15.5" x14ac:dyDescent="0.35">
      <c r="A15" s="1"/>
      <c r="B15" s="11"/>
      <c r="C15" s="3"/>
      <c r="D15" s="7"/>
      <c r="E15" s="8"/>
    </row>
    <row r="16" spans="1:5" ht="15.5" x14ac:dyDescent="0.35">
      <c r="A16" s="1" t="s">
        <v>2</v>
      </c>
      <c r="B16" s="1"/>
      <c r="C16" s="14">
        <v>1.0158E-2</v>
      </c>
      <c r="D16" s="7"/>
      <c r="E16" s="8"/>
    </row>
    <row r="17" spans="1:5" ht="15.5" x14ac:dyDescent="0.35">
      <c r="A17" s="1" t="s">
        <v>3</v>
      </c>
      <c r="B17" s="1"/>
      <c r="C17" s="10">
        <v>16548411</v>
      </c>
      <c r="D17" s="7"/>
      <c r="E17" s="8"/>
    </row>
    <row r="18" spans="1:5" ht="15.5" x14ac:dyDescent="0.35">
      <c r="A18" s="1"/>
      <c r="B18" s="1"/>
      <c r="C18" s="11"/>
      <c r="D18" s="3"/>
      <c r="E18" s="8"/>
    </row>
    <row r="19" spans="1:5" ht="15.5" x14ac:dyDescent="0.35">
      <c r="A19" s="1" t="s">
        <v>4</v>
      </c>
      <c r="B19" s="1"/>
      <c r="C19" s="1"/>
      <c r="D19" s="15">
        <f>ROUND(C16*C17,0)</f>
        <v>168099</v>
      </c>
      <c r="E19" s="8"/>
    </row>
    <row r="20" spans="1:5" ht="15.5" x14ac:dyDescent="0.35">
      <c r="A20" s="1" t="s">
        <v>5</v>
      </c>
      <c r="B20" s="1"/>
      <c r="C20" s="1"/>
      <c r="D20" s="10">
        <v>150000</v>
      </c>
      <c r="E20" s="8"/>
    </row>
    <row r="21" spans="1:5" ht="15.5" x14ac:dyDescent="0.35">
      <c r="A21" s="1"/>
      <c r="B21" s="1"/>
      <c r="C21" s="1"/>
      <c r="D21" s="12"/>
      <c r="E21" s="8"/>
    </row>
    <row r="22" spans="1:5" ht="16" thickBot="1" x14ac:dyDescent="0.4">
      <c r="A22" s="1" t="s">
        <v>13</v>
      </c>
      <c r="B22" s="1"/>
      <c r="C22" s="1"/>
      <c r="D22" s="7"/>
      <c r="E22" s="16">
        <f>D19-D20</f>
        <v>18099</v>
      </c>
    </row>
    <row r="23" spans="1:5" ht="15" thickTop="1" x14ac:dyDescent="0.35"/>
  </sheetData>
  <mergeCells count="1">
    <mergeCell ref="A3:E3"/>
  </mergeCells>
  <printOptions horizontalCentered="1"/>
  <pageMargins left="0.7" right="0.7" top="0.75" bottom="0.75" header="0.3" footer="0.3"/>
  <pageSetup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1651A-B533-49C6-A28A-89D4726438FC}">
  <sheetPr>
    <pageSetUpPr fitToPage="1"/>
  </sheetPr>
  <dimension ref="A1:J41"/>
  <sheetViews>
    <sheetView view="pageBreakPreview" zoomScaleNormal="100" zoomScaleSheetLayoutView="100" workbookViewId="0">
      <selection activeCell="F13" sqref="F13"/>
    </sheetView>
  </sheetViews>
  <sheetFormatPr defaultRowHeight="14.5" x14ac:dyDescent="0.35"/>
  <cols>
    <col min="7" max="7" width="22.7265625" customWidth="1"/>
    <col min="8" max="8" width="14" bestFit="1" customWidth="1"/>
    <col min="9" max="9" width="11" bestFit="1" customWidth="1"/>
    <col min="10" max="10" width="19.26953125" bestFit="1" customWidth="1"/>
  </cols>
  <sheetData>
    <row r="1" spans="1:10" ht="15.5" x14ac:dyDescent="0.35">
      <c r="A1" s="93" t="s">
        <v>7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5.5" x14ac:dyDescent="0.3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15.5" x14ac:dyDescent="0.35">
      <c r="A3" s="93" t="s">
        <v>17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5.5" x14ac:dyDescent="0.35">
      <c r="A4" s="94"/>
      <c r="B4" s="94"/>
      <c r="C4" s="94"/>
      <c r="D4" s="94"/>
      <c r="E4" s="94"/>
      <c r="F4" s="94"/>
      <c r="G4" s="94"/>
      <c r="H4" s="94"/>
      <c r="I4" s="94"/>
      <c r="J4" s="94"/>
    </row>
    <row r="5" spans="1:10" ht="15.5" x14ac:dyDescent="0.35">
      <c r="A5" s="1"/>
      <c r="B5" s="1"/>
      <c r="C5" s="1"/>
      <c r="D5" s="1"/>
      <c r="E5" s="1"/>
      <c r="F5" s="1"/>
      <c r="G5" s="3"/>
      <c r="H5" s="1"/>
      <c r="I5" s="3"/>
      <c r="J5" s="1"/>
    </row>
    <row r="6" spans="1:10" ht="15.5" x14ac:dyDescent="0.35">
      <c r="A6" s="1"/>
      <c r="B6" s="1" t="s">
        <v>18</v>
      </c>
      <c r="C6" s="1"/>
      <c r="D6" s="1"/>
      <c r="E6" s="1"/>
      <c r="F6" s="1"/>
      <c r="G6" s="1"/>
      <c r="H6" s="18">
        <v>22648235</v>
      </c>
      <c r="I6" s="19"/>
      <c r="J6" s="1"/>
    </row>
    <row r="7" spans="1:10" ht="15.5" x14ac:dyDescent="0.35">
      <c r="A7" s="1"/>
      <c r="B7" s="1" t="s">
        <v>19</v>
      </c>
      <c r="C7" s="1"/>
      <c r="D7" s="1"/>
      <c r="E7" s="1"/>
      <c r="F7" s="1"/>
      <c r="G7" s="1"/>
      <c r="H7" s="20">
        <v>769501</v>
      </c>
      <c r="I7" s="19"/>
      <c r="J7" s="1"/>
    </row>
    <row r="8" spans="1:10" ht="15.5" x14ac:dyDescent="0.35">
      <c r="A8" s="1"/>
      <c r="B8" s="1" t="s">
        <v>20</v>
      </c>
      <c r="C8" s="1"/>
      <c r="D8" s="1"/>
      <c r="E8" s="1"/>
      <c r="F8" s="1"/>
      <c r="G8" s="1"/>
      <c r="H8" s="20">
        <v>-1584</v>
      </c>
      <c r="I8" s="19"/>
      <c r="J8" s="1"/>
    </row>
    <row r="9" spans="1:10" ht="15.5" x14ac:dyDescent="0.35">
      <c r="A9" s="1"/>
      <c r="B9" s="1" t="s">
        <v>21</v>
      </c>
      <c r="C9" s="1"/>
      <c r="D9" s="1"/>
      <c r="E9" s="1"/>
      <c r="F9" s="1"/>
      <c r="G9" s="1"/>
      <c r="H9" s="21">
        <v>-2570818.3899999997</v>
      </c>
      <c r="I9" s="3"/>
      <c r="J9" s="1"/>
    </row>
    <row r="10" spans="1:10" ht="15.5" x14ac:dyDescent="0.35">
      <c r="A10" s="1"/>
      <c r="B10" s="1"/>
      <c r="C10" s="1" t="s">
        <v>22</v>
      </c>
      <c r="D10" s="1"/>
      <c r="E10" s="1"/>
      <c r="F10" s="1"/>
      <c r="G10" s="1"/>
      <c r="H10" s="20">
        <f>SUM(H6:H9)</f>
        <v>20845333.609999999</v>
      </c>
      <c r="I10" s="3"/>
      <c r="J10" s="1"/>
    </row>
    <row r="11" spans="1:10" ht="15.5" x14ac:dyDescent="0.35">
      <c r="A11" s="1"/>
      <c r="B11" s="1"/>
      <c r="C11" s="1" t="s">
        <v>23</v>
      </c>
      <c r="D11" s="1"/>
      <c r="E11" s="1"/>
      <c r="F11" s="1"/>
      <c r="G11" s="1"/>
      <c r="H11" s="22">
        <v>0.03</v>
      </c>
      <c r="I11" s="3"/>
      <c r="J11" s="1"/>
    </row>
    <row r="12" spans="1:10" ht="15.5" x14ac:dyDescent="0.35">
      <c r="A12" s="1"/>
      <c r="B12" s="1"/>
      <c r="C12" s="1"/>
      <c r="D12" s="1"/>
      <c r="E12" s="1"/>
      <c r="F12" s="1"/>
      <c r="G12" s="1"/>
      <c r="H12" s="1"/>
      <c r="I12" s="18">
        <f>ROUND(H10*H11,0)</f>
        <v>625360</v>
      </c>
      <c r="J12" s="1"/>
    </row>
    <row r="13" spans="1:10" ht="15.5" x14ac:dyDescent="0.35">
      <c r="A13" s="1"/>
      <c r="B13" s="1"/>
      <c r="C13" s="1"/>
      <c r="D13" s="1"/>
      <c r="E13" s="1"/>
      <c r="F13" s="1"/>
      <c r="G13" s="1"/>
      <c r="H13" s="1"/>
      <c r="I13" s="18"/>
      <c r="J13" s="1"/>
    </row>
    <row r="14" spans="1:10" ht="15.5" x14ac:dyDescent="0.35">
      <c r="A14" s="1"/>
      <c r="B14" s="1" t="s">
        <v>24</v>
      </c>
      <c r="C14" s="1"/>
      <c r="D14" s="1"/>
      <c r="E14" s="1"/>
      <c r="F14" s="1"/>
      <c r="G14" s="1"/>
      <c r="H14" s="23">
        <v>1125655</v>
      </c>
      <c r="I14" s="24"/>
      <c r="J14" s="1"/>
    </row>
    <row r="15" spans="1:10" ht="15.5" x14ac:dyDescent="0.35">
      <c r="A15" s="1"/>
      <c r="B15" s="1" t="s">
        <v>25</v>
      </c>
      <c r="C15" s="1"/>
      <c r="D15" s="1"/>
      <c r="E15" s="1"/>
      <c r="F15" s="1"/>
      <c r="G15" s="1"/>
      <c r="H15" s="23">
        <v>0</v>
      </c>
      <c r="I15" s="24"/>
      <c r="J15" s="1"/>
    </row>
    <row r="16" spans="1:10" ht="15.5" x14ac:dyDescent="0.35">
      <c r="A16" s="1"/>
      <c r="B16" s="1" t="s">
        <v>26</v>
      </c>
      <c r="C16" s="1"/>
      <c r="D16" s="1"/>
      <c r="E16" s="1"/>
      <c r="F16" s="1"/>
      <c r="G16" s="1"/>
      <c r="H16" s="25">
        <v>-10305</v>
      </c>
      <c r="I16" s="24"/>
      <c r="J16" s="1"/>
    </row>
    <row r="17" spans="1:10" ht="15.5" x14ac:dyDescent="0.35">
      <c r="A17" s="1"/>
      <c r="B17" s="1"/>
      <c r="C17" s="1" t="s">
        <v>22</v>
      </c>
      <c r="D17" s="1"/>
      <c r="E17" s="1"/>
      <c r="F17" s="1"/>
      <c r="G17" s="1"/>
      <c r="H17" s="23">
        <f>SUM(H14:H16)</f>
        <v>1115350</v>
      </c>
      <c r="I17" s="24"/>
      <c r="J17" s="1"/>
    </row>
    <row r="18" spans="1:10" ht="15.5" x14ac:dyDescent="0.35">
      <c r="A18" s="1"/>
      <c r="B18" s="1"/>
      <c r="C18" s="1" t="s">
        <v>23</v>
      </c>
      <c r="D18" s="1"/>
      <c r="E18" s="1"/>
      <c r="F18" s="1"/>
      <c r="G18" s="1"/>
      <c r="H18" s="22">
        <v>0.03</v>
      </c>
      <c r="I18" s="24"/>
      <c r="J18" s="1"/>
    </row>
    <row r="19" spans="1:10" ht="15.5" x14ac:dyDescent="0.35">
      <c r="A19" s="1"/>
      <c r="B19" s="1"/>
      <c r="C19" s="1"/>
      <c r="D19" s="1"/>
      <c r="E19" s="1"/>
      <c r="F19" s="1"/>
      <c r="G19" s="1"/>
      <c r="H19" s="1"/>
      <c r="I19" s="26">
        <f>ROUND(H17*H18,0)</f>
        <v>33461</v>
      </c>
      <c r="J19" s="1"/>
    </row>
    <row r="20" spans="1:10" ht="15.5" x14ac:dyDescent="0.35">
      <c r="A20" s="1"/>
      <c r="B20" s="1"/>
      <c r="C20" s="1"/>
      <c r="D20" s="1"/>
      <c r="E20" s="1"/>
      <c r="F20" s="1"/>
      <c r="G20" s="1"/>
      <c r="H20" s="1"/>
      <c r="I20" s="18"/>
      <c r="J20" s="1"/>
    </row>
    <row r="21" spans="1:10" ht="15.5" x14ac:dyDescent="0.35">
      <c r="A21" s="1"/>
      <c r="B21" s="1" t="s">
        <v>27</v>
      </c>
      <c r="C21" s="1"/>
      <c r="D21" s="1"/>
      <c r="E21" s="1"/>
      <c r="F21" s="1"/>
      <c r="G21" s="1"/>
      <c r="H21" s="23">
        <v>1243707</v>
      </c>
      <c r="I21" s="24"/>
      <c r="J21" s="1"/>
    </row>
    <row r="22" spans="1:10" ht="15.5" x14ac:dyDescent="0.35">
      <c r="A22" s="1"/>
      <c r="B22" s="1" t="s">
        <v>28</v>
      </c>
      <c r="C22" s="1"/>
      <c r="D22" s="1"/>
      <c r="E22" s="1"/>
      <c r="F22" s="1"/>
      <c r="G22" s="1"/>
      <c r="H22" s="23">
        <v>0</v>
      </c>
      <c r="I22" s="24"/>
      <c r="J22" s="1"/>
    </row>
    <row r="23" spans="1:10" ht="15.5" x14ac:dyDescent="0.35">
      <c r="A23" s="1"/>
      <c r="B23" s="1" t="s">
        <v>21</v>
      </c>
      <c r="C23" s="1"/>
      <c r="D23" s="1"/>
      <c r="E23" s="1"/>
      <c r="F23" s="1"/>
      <c r="G23" s="1"/>
      <c r="H23" s="25">
        <v>-237222</v>
      </c>
      <c r="I23" s="24"/>
      <c r="J23" s="1"/>
    </row>
    <row r="24" spans="1:10" ht="15.5" x14ac:dyDescent="0.35">
      <c r="A24" s="1"/>
      <c r="B24" s="1"/>
      <c r="C24" s="1" t="s">
        <v>22</v>
      </c>
      <c r="D24" s="1"/>
      <c r="E24" s="1"/>
      <c r="F24" s="1"/>
      <c r="G24" s="1"/>
      <c r="H24" s="23">
        <f>SUM(H21:H23)</f>
        <v>1006485</v>
      </c>
      <c r="I24" s="24"/>
      <c r="J24" s="1"/>
    </row>
    <row r="25" spans="1:10" ht="15.5" x14ac:dyDescent="0.35">
      <c r="A25" s="1"/>
      <c r="B25" s="1"/>
      <c r="C25" s="1" t="s">
        <v>23</v>
      </c>
      <c r="D25" s="1"/>
      <c r="E25" s="1"/>
      <c r="F25" s="1"/>
      <c r="G25" s="1"/>
      <c r="H25" s="22">
        <v>0.05</v>
      </c>
      <c r="I25" s="24"/>
      <c r="J25" s="1"/>
    </row>
    <row r="26" spans="1:10" ht="15.5" x14ac:dyDescent="0.35">
      <c r="A26" s="1"/>
      <c r="B26" s="1"/>
      <c r="C26" s="1"/>
      <c r="D26" s="1"/>
      <c r="E26" s="1"/>
      <c r="F26" s="1"/>
      <c r="G26" s="1"/>
      <c r="H26" s="1"/>
      <c r="I26" s="26">
        <f>ROUND(H24*H25,0)</f>
        <v>50324</v>
      </c>
      <c r="J26" s="1"/>
    </row>
    <row r="27" spans="1:10" ht="15.5" x14ac:dyDescent="0.35">
      <c r="A27" s="1"/>
      <c r="B27" s="1"/>
      <c r="C27" s="1"/>
      <c r="D27" s="1"/>
      <c r="E27" s="1"/>
      <c r="F27" s="1"/>
      <c r="G27" s="1"/>
      <c r="H27" s="1"/>
      <c r="I27" s="24"/>
      <c r="J27" s="1"/>
    </row>
    <row r="28" spans="1:10" ht="15.5" x14ac:dyDescent="0.35">
      <c r="A28" s="1"/>
      <c r="B28" s="1" t="s">
        <v>29</v>
      </c>
      <c r="C28" s="1"/>
      <c r="D28" s="1"/>
      <c r="E28" s="1"/>
      <c r="F28" s="1"/>
      <c r="G28" s="1"/>
      <c r="H28" s="23">
        <v>2733576</v>
      </c>
      <c r="I28" s="24"/>
      <c r="J28" s="1"/>
    </row>
    <row r="29" spans="1:10" ht="15.5" x14ac:dyDescent="0.35">
      <c r="A29" s="1"/>
      <c r="B29" s="1" t="s">
        <v>25</v>
      </c>
      <c r="C29" s="1"/>
      <c r="D29" s="1"/>
      <c r="E29" s="1"/>
      <c r="F29" s="1"/>
      <c r="G29" s="1"/>
      <c r="H29" s="23">
        <v>0</v>
      </c>
      <c r="I29" s="24"/>
      <c r="J29" s="1"/>
    </row>
    <row r="30" spans="1:10" ht="15.5" x14ac:dyDescent="0.35">
      <c r="A30" s="1"/>
      <c r="B30" s="1" t="s">
        <v>30</v>
      </c>
      <c r="C30" s="1"/>
      <c r="D30" s="1"/>
      <c r="E30" s="1"/>
      <c r="F30" s="1"/>
      <c r="G30" s="1"/>
      <c r="H30" s="23">
        <v>-191624</v>
      </c>
      <c r="I30" s="24"/>
      <c r="J30" s="1"/>
    </row>
    <row r="31" spans="1:10" ht="15.5" x14ac:dyDescent="0.35">
      <c r="A31" s="1"/>
      <c r="B31" s="1" t="s">
        <v>20</v>
      </c>
      <c r="C31" s="1"/>
      <c r="D31" s="1"/>
      <c r="E31" s="1"/>
      <c r="F31" s="1"/>
      <c r="G31" s="1"/>
      <c r="H31" s="23">
        <v>-93361</v>
      </c>
      <c r="I31" s="24"/>
      <c r="J31" s="1"/>
    </row>
    <row r="32" spans="1:10" ht="15.5" x14ac:dyDescent="0.35">
      <c r="A32" s="1"/>
      <c r="B32" s="1" t="s">
        <v>21</v>
      </c>
      <c r="C32" s="1"/>
      <c r="D32" s="1"/>
      <c r="E32" s="1"/>
      <c r="F32" s="1"/>
      <c r="G32" s="1"/>
      <c r="H32" s="21">
        <v>-1142013</v>
      </c>
      <c r="I32" s="24"/>
      <c r="J32" s="1"/>
    </row>
    <row r="33" spans="1:10" ht="15.5" x14ac:dyDescent="0.35">
      <c r="A33" s="1"/>
      <c r="B33" s="1"/>
      <c r="C33" s="1" t="s">
        <v>22</v>
      </c>
      <c r="D33" s="1"/>
      <c r="E33" s="1"/>
      <c r="F33" s="1"/>
      <c r="G33" s="1"/>
      <c r="H33" s="23">
        <f>SUM(H28:H32)</f>
        <v>1306578</v>
      </c>
      <c r="I33" s="24"/>
      <c r="J33" s="1"/>
    </row>
    <row r="34" spans="1:10" ht="15.5" x14ac:dyDescent="0.35">
      <c r="A34" s="1"/>
      <c r="B34" s="1"/>
      <c r="C34" s="1" t="s">
        <v>23</v>
      </c>
      <c r="D34" s="1"/>
      <c r="E34" s="1"/>
      <c r="F34" s="1"/>
      <c r="G34" s="1"/>
      <c r="H34" s="22">
        <v>0.2</v>
      </c>
      <c r="I34" s="24"/>
      <c r="J34" s="1"/>
    </row>
    <row r="35" spans="1:10" ht="15.5" x14ac:dyDescent="0.35">
      <c r="A35" s="1"/>
      <c r="B35" s="1"/>
      <c r="C35" s="1"/>
      <c r="D35" s="1"/>
      <c r="E35" s="1"/>
      <c r="F35" s="1"/>
      <c r="G35" s="1"/>
      <c r="H35" s="1"/>
      <c r="I35" s="27">
        <f>ROUND(H33*H34,0)-1</f>
        <v>261315</v>
      </c>
      <c r="J35" s="1"/>
    </row>
    <row r="36" spans="1:10" ht="15.5" x14ac:dyDescent="0.35">
      <c r="A36" s="1"/>
      <c r="B36" s="1"/>
      <c r="C36" s="1"/>
      <c r="D36" s="1"/>
      <c r="E36" s="1"/>
      <c r="F36" s="1"/>
      <c r="G36" s="1"/>
      <c r="H36" s="1"/>
      <c r="I36" s="24"/>
      <c r="J36" s="1"/>
    </row>
    <row r="37" spans="1:10" ht="15.5" x14ac:dyDescent="0.35">
      <c r="A37" s="1"/>
      <c r="B37" s="1" t="s">
        <v>31</v>
      </c>
      <c r="C37" s="1"/>
      <c r="D37" s="1"/>
      <c r="E37" s="1"/>
      <c r="F37" s="1"/>
      <c r="G37" s="1"/>
      <c r="H37" s="1"/>
      <c r="I37" s="24">
        <f>SUM(I12:I35)</f>
        <v>970460</v>
      </c>
      <c r="J37" s="1"/>
    </row>
    <row r="38" spans="1:10" ht="15.5" x14ac:dyDescent="0.35">
      <c r="A38" s="1"/>
      <c r="B38" s="1" t="s">
        <v>32</v>
      </c>
      <c r="C38" s="1"/>
      <c r="D38" s="1"/>
      <c r="E38" s="1"/>
      <c r="F38" s="1"/>
      <c r="G38" s="1"/>
      <c r="H38" s="1"/>
      <c r="I38" s="25">
        <v>902662</v>
      </c>
      <c r="J38" s="1"/>
    </row>
    <row r="39" spans="1:10" ht="15.5" x14ac:dyDescent="0.35">
      <c r="A39" s="1"/>
      <c r="B39" s="1"/>
      <c r="C39" s="1"/>
      <c r="D39" s="1"/>
      <c r="E39" s="1"/>
      <c r="F39" s="1"/>
      <c r="G39" s="1"/>
      <c r="H39" s="1"/>
      <c r="I39" s="3"/>
      <c r="J39" s="1"/>
    </row>
    <row r="40" spans="1:10" ht="16" thickBot="1" x14ac:dyDescent="0.4">
      <c r="A40" s="1"/>
      <c r="B40" s="1"/>
      <c r="C40" s="1" t="s">
        <v>33</v>
      </c>
      <c r="D40" s="1"/>
      <c r="E40" s="1"/>
      <c r="F40" s="1"/>
      <c r="G40" s="1"/>
      <c r="H40" s="1"/>
      <c r="I40" s="3"/>
      <c r="J40" s="28">
        <f>+I37-I38</f>
        <v>67798</v>
      </c>
    </row>
    <row r="41" spans="1:10" ht="16" thickTop="1" x14ac:dyDescent="0.35">
      <c r="A41" s="1"/>
      <c r="B41" s="1"/>
      <c r="C41" s="1"/>
      <c r="D41" s="1"/>
      <c r="E41" s="1"/>
      <c r="F41" s="1"/>
      <c r="G41" s="1"/>
      <c r="H41" s="1"/>
      <c r="I41" s="3"/>
      <c r="J41" s="29"/>
    </row>
  </sheetData>
  <mergeCells count="4">
    <mergeCell ref="A1:J1"/>
    <mergeCell ref="A2:J2"/>
    <mergeCell ref="A3:J3"/>
    <mergeCell ref="A4:J4"/>
  </mergeCells>
  <printOptions horizontalCentered="1"/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5D09F-F4E3-490E-BF1C-573E59BE5956}">
  <sheetPr>
    <pageSetUpPr fitToPage="1"/>
  </sheetPr>
  <dimension ref="A1:F94"/>
  <sheetViews>
    <sheetView view="pageBreakPreview" zoomScaleNormal="85" zoomScaleSheetLayoutView="100" workbookViewId="0">
      <selection activeCell="C28" sqref="C28"/>
    </sheetView>
  </sheetViews>
  <sheetFormatPr defaultColWidth="9.1796875" defaultRowHeight="15.5" x14ac:dyDescent="0.35"/>
  <cols>
    <col min="1" max="1" width="52.7265625" style="17" bestFit="1" customWidth="1"/>
    <col min="2" max="2" width="3.7265625" style="17" customWidth="1"/>
    <col min="3" max="3" width="20.54296875" style="17" customWidth="1"/>
    <col min="4" max="4" width="9.1796875" style="17"/>
    <col min="5" max="5" width="57" style="17" bestFit="1" customWidth="1"/>
    <col min="6" max="6" width="16.7265625" style="17" customWidth="1"/>
    <col min="7" max="8" width="9.1796875" style="17"/>
    <col min="9" max="9" width="16.7265625" style="17" bestFit="1" customWidth="1"/>
    <col min="10" max="16384" width="9.1796875" style="17"/>
  </cols>
  <sheetData>
    <row r="1" spans="1:3" x14ac:dyDescent="0.35">
      <c r="A1" s="95" t="s">
        <v>7</v>
      </c>
      <c r="B1" s="95"/>
      <c r="C1" s="95"/>
    </row>
    <row r="2" spans="1:3" x14ac:dyDescent="0.35">
      <c r="A2" s="95" t="s">
        <v>0</v>
      </c>
      <c r="B2" s="95"/>
      <c r="C2" s="95"/>
    </row>
    <row r="3" spans="1:3" x14ac:dyDescent="0.35">
      <c r="A3" s="95" t="s">
        <v>34</v>
      </c>
      <c r="B3" s="95"/>
      <c r="C3" s="95"/>
    </row>
    <row r="5" spans="1:3" x14ac:dyDescent="0.35">
      <c r="A5" s="95"/>
      <c r="B5" s="95"/>
      <c r="C5" s="95"/>
    </row>
    <row r="6" spans="1:3" x14ac:dyDescent="0.35">
      <c r="A6" s="30" t="s">
        <v>35</v>
      </c>
      <c r="B6" s="30"/>
      <c r="C6" s="31" t="s">
        <v>36</v>
      </c>
    </row>
    <row r="7" spans="1:3" x14ac:dyDescent="0.35">
      <c r="A7" s="17" t="s">
        <v>37</v>
      </c>
      <c r="C7" s="32">
        <v>1600507.38</v>
      </c>
    </row>
    <row r="8" spans="1:3" x14ac:dyDescent="0.35">
      <c r="A8" s="17" t="s">
        <v>37</v>
      </c>
      <c r="C8" s="33">
        <v>4521.21</v>
      </c>
    </row>
    <row r="9" spans="1:3" x14ac:dyDescent="0.35">
      <c r="A9" s="17" t="s">
        <v>38</v>
      </c>
      <c r="C9" s="33">
        <v>25436.95</v>
      </c>
    </row>
    <row r="10" spans="1:3" x14ac:dyDescent="0.35">
      <c r="A10" s="17" t="s">
        <v>38</v>
      </c>
      <c r="C10" s="33">
        <v>19818.599999999999</v>
      </c>
    </row>
    <row r="11" spans="1:3" x14ac:dyDescent="0.35">
      <c r="A11" s="17" t="s">
        <v>38</v>
      </c>
      <c r="C11" s="33">
        <v>1731.65</v>
      </c>
    </row>
    <row r="12" spans="1:3" x14ac:dyDescent="0.35">
      <c r="A12" s="17" t="s">
        <v>38</v>
      </c>
      <c r="C12" s="33">
        <v>7929.89</v>
      </c>
    </row>
    <row r="13" spans="1:3" x14ac:dyDescent="0.35">
      <c r="A13" s="17" t="s">
        <v>38</v>
      </c>
      <c r="C13" s="33">
        <v>5380.38</v>
      </c>
    </row>
    <row r="14" spans="1:3" x14ac:dyDescent="0.35">
      <c r="A14" s="17" t="s">
        <v>38</v>
      </c>
      <c r="C14" s="33">
        <v>27871.64</v>
      </c>
    </row>
    <row r="15" spans="1:3" x14ac:dyDescent="0.35">
      <c r="A15" s="17" t="s">
        <v>38</v>
      </c>
      <c r="C15" s="33">
        <v>228220.93</v>
      </c>
    </row>
    <row r="16" spans="1:3" x14ac:dyDescent="0.35">
      <c r="A16" s="17" t="s">
        <v>38</v>
      </c>
      <c r="C16" s="34">
        <v>649399.97</v>
      </c>
    </row>
    <row r="17" spans="1:6" ht="16" thickBot="1" x14ac:dyDescent="0.4">
      <c r="A17" s="35" t="s">
        <v>39</v>
      </c>
      <c r="B17" s="35"/>
      <c r="C17" s="36">
        <f>SUM(C7:C16)</f>
        <v>2570818.5999999996</v>
      </c>
    </row>
    <row r="18" spans="1:6" ht="16" thickTop="1" x14ac:dyDescent="0.35">
      <c r="C18" s="37"/>
      <c r="E18" s="35"/>
      <c r="F18" s="38"/>
    </row>
    <row r="19" spans="1:6" x14ac:dyDescent="0.35">
      <c r="A19" s="35"/>
      <c r="B19" s="35"/>
      <c r="C19" s="38"/>
    </row>
    <row r="94" ht="20.25" customHeight="1" x14ac:dyDescent="0.35"/>
  </sheetData>
  <mergeCells count="4">
    <mergeCell ref="A1:C1"/>
    <mergeCell ref="A2:C2"/>
    <mergeCell ref="A3:C3"/>
    <mergeCell ref="A5:C5"/>
  </mergeCells>
  <printOptions horizontalCentered="1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A895-029B-474B-A426-53A069AAC694}">
  <sheetPr>
    <pageSetUpPr fitToPage="1"/>
  </sheetPr>
  <dimension ref="A1:F157"/>
  <sheetViews>
    <sheetView view="pageBreakPreview" zoomScaleNormal="85" zoomScaleSheetLayoutView="100" workbookViewId="0">
      <selection activeCell="C28" sqref="C28"/>
    </sheetView>
  </sheetViews>
  <sheetFormatPr defaultColWidth="9.1796875" defaultRowHeight="15.5" x14ac:dyDescent="0.35"/>
  <cols>
    <col min="1" max="1" width="52.7265625" style="17" bestFit="1" customWidth="1"/>
    <col min="2" max="2" width="3.7265625" style="17" customWidth="1"/>
    <col min="3" max="3" width="15.54296875" style="17" bestFit="1" customWidth="1"/>
    <col min="4" max="4" width="9.1796875" style="17"/>
    <col min="5" max="5" width="57" style="17" bestFit="1" customWidth="1"/>
    <col min="6" max="6" width="16.7265625" style="17" customWidth="1"/>
    <col min="7" max="8" width="9.1796875" style="17"/>
    <col min="9" max="9" width="16.7265625" style="17" bestFit="1" customWidth="1"/>
    <col min="10" max="16384" width="9.1796875" style="17"/>
  </cols>
  <sheetData>
    <row r="1" spans="1:6" x14ac:dyDescent="0.35">
      <c r="A1" s="95" t="s">
        <v>7</v>
      </c>
      <c r="B1" s="95"/>
      <c r="C1" s="95"/>
    </row>
    <row r="2" spans="1:6" x14ac:dyDescent="0.35">
      <c r="A2" s="95" t="s">
        <v>0</v>
      </c>
      <c r="B2" s="95"/>
      <c r="C2" s="95"/>
    </row>
    <row r="3" spans="1:6" x14ac:dyDescent="0.35">
      <c r="A3" s="95" t="s">
        <v>40</v>
      </c>
      <c r="B3" s="95"/>
      <c r="C3" s="95"/>
    </row>
    <row r="5" spans="1:6" x14ac:dyDescent="0.35">
      <c r="A5" s="95"/>
      <c r="B5" s="95"/>
      <c r="C5" s="95"/>
    </row>
    <row r="6" spans="1:6" x14ac:dyDescent="0.35">
      <c r="A6" s="30" t="s">
        <v>41</v>
      </c>
      <c r="B6" s="30"/>
      <c r="C6" s="31" t="s">
        <v>36</v>
      </c>
    </row>
    <row r="7" spans="1:6" x14ac:dyDescent="0.35">
      <c r="A7" s="17" t="s">
        <v>42</v>
      </c>
      <c r="C7" s="39">
        <v>21677.73</v>
      </c>
    </row>
    <row r="8" spans="1:6" x14ac:dyDescent="0.35">
      <c r="A8" s="17" t="s">
        <v>43</v>
      </c>
      <c r="C8" s="40">
        <v>7000</v>
      </c>
    </row>
    <row r="9" spans="1:6" x14ac:dyDescent="0.35">
      <c r="A9" s="17" t="s">
        <v>44</v>
      </c>
      <c r="C9" s="40">
        <v>1307.25</v>
      </c>
    </row>
    <row r="10" spans="1:6" x14ac:dyDescent="0.35">
      <c r="A10" s="17" t="s">
        <v>45</v>
      </c>
      <c r="C10" s="40">
        <v>164535.84</v>
      </c>
    </row>
    <row r="11" spans="1:6" x14ac:dyDescent="0.35">
      <c r="A11" s="17" t="s">
        <v>46</v>
      </c>
      <c r="C11" s="40">
        <v>2600</v>
      </c>
    </row>
    <row r="12" spans="1:6" x14ac:dyDescent="0.35">
      <c r="A12" s="17" t="s">
        <v>47</v>
      </c>
      <c r="C12" s="40">
        <v>5459.22</v>
      </c>
    </row>
    <row r="13" spans="1:6" x14ac:dyDescent="0.35">
      <c r="A13" s="17" t="s">
        <v>48</v>
      </c>
      <c r="C13" s="41">
        <v>34642</v>
      </c>
    </row>
    <row r="14" spans="1:6" ht="16" thickBot="1" x14ac:dyDescent="0.4">
      <c r="A14" s="35" t="s">
        <v>49</v>
      </c>
      <c r="B14" s="35"/>
      <c r="C14" s="42">
        <f>SUM(C7:C13)</f>
        <v>237222.04</v>
      </c>
    </row>
    <row r="15" spans="1:6" ht="16" thickTop="1" x14ac:dyDescent="0.35">
      <c r="C15" s="43"/>
      <c r="E15" s="96"/>
      <c r="F15" s="96"/>
    </row>
    <row r="16" spans="1:6" x14ac:dyDescent="0.35">
      <c r="C16" s="43"/>
      <c r="E16" s="35"/>
      <c r="F16" s="44"/>
    </row>
    <row r="17" spans="3:6" x14ac:dyDescent="0.35">
      <c r="C17" s="43"/>
      <c r="F17" s="37"/>
    </row>
    <row r="18" spans="3:6" x14ac:dyDescent="0.35">
      <c r="C18" s="43"/>
      <c r="F18" s="37"/>
    </row>
    <row r="19" spans="3:6" x14ac:dyDescent="0.35">
      <c r="C19" s="43"/>
      <c r="F19" s="37"/>
    </row>
    <row r="20" spans="3:6" x14ac:dyDescent="0.35">
      <c r="C20" s="43"/>
      <c r="F20" s="37"/>
    </row>
    <row r="21" spans="3:6" x14ac:dyDescent="0.35">
      <c r="C21" s="43"/>
      <c r="F21" s="37"/>
    </row>
    <row r="22" spans="3:6" x14ac:dyDescent="0.35">
      <c r="C22" s="43"/>
      <c r="F22" s="37"/>
    </row>
    <row r="23" spans="3:6" x14ac:dyDescent="0.35">
      <c r="C23" s="43"/>
      <c r="F23" s="37"/>
    </row>
    <row r="24" spans="3:6" x14ac:dyDescent="0.35">
      <c r="C24" s="43"/>
      <c r="F24" s="37"/>
    </row>
    <row r="25" spans="3:6" x14ac:dyDescent="0.35">
      <c r="C25" s="43"/>
      <c r="F25" s="37"/>
    </row>
    <row r="26" spans="3:6" x14ac:dyDescent="0.35">
      <c r="C26" s="43"/>
      <c r="F26" s="37"/>
    </row>
    <row r="27" spans="3:6" x14ac:dyDescent="0.35">
      <c r="C27" s="43"/>
      <c r="F27" s="37"/>
    </row>
    <row r="28" spans="3:6" x14ac:dyDescent="0.35">
      <c r="C28" s="43"/>
      <c r="F28" s="37"/>
    </row>
    <row r="29" spans="3:6" x14ac:dyDescent="0.35">
      <c r="C29" s="43"/>
      <c r="F29" s="37"/>
    </row>
    <row r="30" spans="3:6" x14ac:dyDescent="0.35">
      <c r="C30" s="43"/>
      <c r="F30" s="37"/>
    </row>
    <row r="31" spans="3:6" x14ac:dyDescent="0.35">
      <c r="C31" s="43"/>
      <c r="F31" s="37"/>
    </row>
    <row r="32" spans="3:6" x14ac:dyDescent="0.35">
      <c r="C32" s="43"/>
      <c r="F32" s="37"/>
    </row>
    <row r="33" spans="3:6" x14ac:dyDescent="0.35">
      <c r="C33" s="43"/>
      <c r="F33" s="37"/>
    </row>
    <row r="34" spans="3:6" x14ac:dyDescent="0.35">
      <c r="C34" s="43"/>
      <c r="F34" s="37"/>
    </row>
    <row r="35" spans="3:6" x14ac:dyDescent="0.35">
      <c r="C35" s="43"/>
      <c r="F35" s="37"/>
    </row>
    <row r="36" spans="3:6" x14ac:dyDescent="0.35">
      <c r="C36" s="37"/>
      <c r="F36" s="37"/>
    </row>
    <row r="37" spans="3:6" x14ac:dyDescent="0.35">
      <c r="C37" s="37"/>
      <c r="F37" s="37"/>
    </row>
    <row r="38" spans="3:6" x14ac:dyDescent="0.35">
      <c r="C38" s="37"/>
      <c r="F38" s="37"/>
    </row>
    <row r="39" spans="3:6" x14ac:dyDescent="0.35">
      <c r="C39" s="37"/>
      <c r="F39" s="37"/>
    </row>
    <row r="40" spans="3:6" x14ac:dyDescent="0.35">
      <c r="C40" s="37"/>
      <c r="F40" s="37"/>
    </row>
    <row r="41" spans="3:6" x14ac:dyDescent="0.35">
      <c r="C41" s="37"/>
      <c r="F41" s="37"/>
    </row>
    <row r="42" spans="3:6" x14ac:dyDescent="0.35">
      <c r="C42" s="37"/>
      <c r="F42" s="37"/>
    </row>
    <row r="43" spans="3:6" x14ac:dyDescent="0.35">
      <c r="C43" s="37"/>
      <c r="F43" s="37"/>
    </row>
    <row r="44" spans="3:6" x14ac:dyDescent="0.35">
      <c r="C44" s="37"/>
      <c r="F44" s="37"/>
    </row>
    <row r="45" spans="3:6" x14ac:dyDescent="0.35">
      <c r="C45" s="37"/>
      <c r="F45" s="37"/>
    </row>
    <row r="46" spans="3:6" x14ac:dyDescent="0.35">
      <c r="C46" s="37"/>
      <c r="F46" s="37"/>
    </row>
    <row r="47" spans="3:6" x14ac:dyDescent="0.35">
      <c r="C47" s="37"/>
      <c r="F47" s="37"/>
    </row>
    <row r="48" spans="3:6" x14ac:dyDescent="0.35">
      <c r="C48" s="37"/>
      <c r="F48" s="37"/>
    </row>
    <row r="49" spans="3:6" x14ac:dyDescent="0.35">
      <c r="C49" s="37"/>
      <c r="F49" s="37"/>
    </row>
    <row r="50" spans="3:6" x14ac:dyDescent="0.35">
      <c r="C50" s="37"/>
      <c r="F50" s="37"/>
    </row>
    <row r="51" spans="3:6" x14ac:dyDescent="0.35">
      <c r="C51" s="37"/>
      <c r="F51" s="37"/>
    </row>
    <row r="52" spans="3:6" x14ac:dyDescent="0.35">
      <c r="C52" s="37"/>
      <c r="F52" s="37"/>
    </row>
    <row r="53" spans="3:6" x14ac:dyDescent="0.35">
      <c r="C53" s="37"/>
      <c r="F53" s="37"/>
    </row>
    <row r="54" spans="3:6" x14ac:dyDescent="0.35">
      <c r="C54" s="37"/>
      <c r="F54" s="37"/>
    </row>
    <row r="55" spans="3:6" x14ac:dyDescent="0.35">
      <c r="C55" s="37"/>
      <c r="F55" s="37"/>
    </row>
    <row r="56" spans="3:6" x14ac:dyDescent="0.35">
      <c r="C56" s="37"/>
      <c r="F56" s="37"/>
    </row>
    <row r="57" spans="3:6" x14ac:dyDescent="0.35">
      <c r="C57" s="37"/>
      <c r="F57" s="37"/>
    </row>
    <row r="58" spans="3:6" x14ac:dyDescent="0.35">
      <c r="C58" s="37"/>
      <c r="F58" s="37"/>
    </row>
    <row r="59" spans="3:6" x14ac:dyDescent="0.35">
      <c r="C59" s="37"/>
      <c r="F59" s="37"/>
    </row>
    <row r="60" spans="3:6" x14ac:dyDescent="0.35">
      <c r="C60" s="37"/>
      <c r="F60" s="37"/>
    </row>
    <row r="61" spans="3:6" x14ac:dyDescent="0.35">
      <c r="C61" s="37"/>
      <c r="F61" s="37"/>
    </row>
    <row r="62" spans="3:6" x14ac:dyDescent="0.35">
      <c r="C62" s="37"/>
      <c r="F62" s="37"/>
    </row>
    <row r="63" spans="3:6" x14ac:dyDescent="0.35">
      <c r="C63" s="37"/>
      <c r="F63" s="37"/>
    </row>
    <row r="64" spans="3:6" x14ac:dyDescent="0.35">
      <c r="C64" s="37"/>
      <c r="F64" s="37"/>
    </row>
    <row r="65" spans="3:6" x14ac:dyDescent="0.35">
      <c r="C65" s="37"/>
      <c r="F65" s="37"/>
    </row>
    <row r="66" spans="3:6" x14ac:dyDescent="0.35">
      <c r="C66" s="37"/>
      <c r="F66" s="37"/>
    </row>
    <row r="67" spans="3:6" x14ac:dyDescent="0.35">
      <c r="C67" s="37"/>
      <c r="E67" s="35"/>
      <c r="F67" s="44"/>
    </row>
    <row r="68" spans="3:6" x14ac:dyDescent="0.35">
      <c r="C68" s="37"/>
      <c r="E68" s="97"/>
      <c r="F68" s="97"/>
    </row>
    <row r="69" spans="3:6" x14ac:dyDescent="0.35">
      <c r="C69" s="37"/>
      <c r="E69" s="30"/>
      <c r="F69" s="31"/>
    </row>
    <row r="70" spans="3:6" x14ac:dyDescent="0.35">
      <c r="C70" s="37"/>
      <c r="F70" s="43"/>
    </row>
    <row r="71" spans="3:6" x14ac:dyDescent="0.35">
      <c r="C71" s="37"/>
      <c r="F71" s="43"/>
    </row>
    <row r="72" spans="3:6" x14ac:dyDescent="0.35">
      <c r="C72" s="37"/>
      <c r="F72" s="43"/>
    </row>
    <row r="73" spans="3:6" x14ac:dyDescent="0.35">
      <c r="C73" s="37"/>
      <c r="F73" s="43"/>
    </row>
    <row r="74" spans="3:6" x14ac:dyDescent="0.35">
      <c r="C74" s="37"/>
      <c r="F74" s="43"/>
    </row>
    <row r="75" spans="3:6" x14ac:dyDescent="0.35">
      <c r="C75" s="37"/>
      <c r="F75" s="43"/>
    </row>
    <row r="76" spans="3:6" x14ac:dyDescent="0.35">
      <c r="C76" s="37"/>
      <c r="F76" s="43"/>
    </row>
    <row r="77" spans="3:6" x14ac:dyDescent="0.35">
      <c r="C77" s="37"/>
      <c r="F77" s="43"/>
    </row>
    <row r="78" spans="3:6" x14ac:dyDescent="0.35">
      <c r="C78" s="37"/>
      <c r="F78" s="43"/>
    </row>
    <row r="79" spans="3:6" x14ac:dyDescent="0.35">
      <c r="C79" s="37"/>
      <c r="F79" s="45"/>
    </row>
    <row r="80" spans="3:6" ht="16" thickBot="1" x14ac:dyDescent="0.4">
      <c r="C80" s="37"/>
      <c r="E80" s="35"/>
      <c r="F80" s="46"/>
    </row>
    <row r="81" spans="1:6" ht="16" thickTop="1" x14ac:dyDescent="0.35">
      <c r="C81" s="37"/>
      <c r="E81" s="35"/>
      <c r="F81" s="38"/>
    </row>
    <row r="82" spans="1:6" x14ac:dyDescent="0.35">
      <c r="A82" s="35"/>
      <c r="B82" s="35"/>
      <c r="C82" s="38"/>
    </row>
    <row r="157" ht="20.25" customHeight="1" x14ac:dyDescent="0.35"/>
  </sheetData>
  <mergeCells count="6">
    <mergeCell ref="E68:F68"/>
    <mergeCell ref="A1:C1"/>
    <mergeCell ref="A2:C2"/>
    <mergeCell ref="A3:C3"/>
    <mergeCell ref="A5:C5"/>
    <mergeCell ref="E15:F15"/>
  </mergeCells>
  <printOptions horizontalCentered="1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5B331-4923-43DD-878B-BDF2292A3539}">
  <sheetPr>
    <pageSetUpPr fitToPage="1"/>
  </sheetPr>
  <dimension ref="A1:E197"/>
  <sheetViews>
    <sheetView view="pageBreakPreview" zoomScaleNormal="85" zoomScaleSheetLayoutView="100" workbookViewId="0">
      <selection activeCell="C28" sqref="C28"/>
    </sheetView>
  </sheetViews>
  <sheetFormatPr defaultColWidth="9.1796875" defaultRowHeight="15.5" x14ac:dyDescent="0.35"/>
  <cols>
    <col min="1" max="1" width="50.7265625" style="17" customWidth="1"/>
    <col min="2" max="2" width="15.54296875" style="17" bestFit="1" customWidth="1"/>
    <col min="3" max="3" width="3.7265625" style="17" customWidth="1"/>
    <col min="4" max="4" width="50.7265625" style="17" customWidth="1"/>
    <col min="5" max="5" width="16.7265625" style="17" customWidth="1"/>
    <col min="6" max="7" width="9.1796875" style="17"/>
    <col min="8" max="8" width="16.7265625" style="17" bestFit="1" customWidth="1"/>
    <col min="9" max="16384" width="9.1796875" style="17"/>
  </cols>
  <sheetData>
    <row r="1" spans="1:5" x14ac:dyDescent="0.35">
      <c r="A1" s="95" t="s">
        <v>7</v>
      </c>
      <c r="B1" s="95"/>
      <c r="C1" s="95"/>
      <c r="D1" s="95"/>
      <c r="E1" s="95"/>
    </row>
    <row r="2" spans="1:5" x14ac:dyDescent="0.35">
      <c r="A2" s="95" t="s">
        <v>0</v>
      </c>
      <c r="B2" s="95"/>
      <c r="C2" s="95"/>
      <c r="D2" s="95"/>
      <c r="E2" s="95"/>
    </row>
    <row r="3" spans="1:5" x14ac:dyDescent="0.35">
      <c r="A3" s="95" t="s">
        <v>50</v>
      </c>
      <c r="B3" s="95"/>
      <c r="C3" s="95"/>
      <c r="D3" s="95"/>
      <c r="E3" s="95"/>
    </row>
    <row r="5" spans="1:5" x14ac:dyDescent="0.35">
      <c r="A5" s="95"/>
      <c r="B5" s="95"/>
    </row>
    <row r="7" spans="1:5" x14ac:dyDescent="0.35">
      <c r="A7" s="47" t="s">
        <v>51</v>
      </c>
      <c r="B7" s="47"/>
      <c r="D7" s="98" t="s">
        <v>52</v>
      </c>
      <c r="E7" s="98"/>
    </row>
    <row r="8" spans="1:5" x14ac:dyDescent="0.35">
      <c r="A8" s="35" t="s">
        <v>41</v>
      </c>
      <c r="B8" s="35" t="s">
        <v>36</v>
      </c>
      <c r="D8" s="35" t="s">
        <v>41</v>
      </c>
      <c r="E8" s="35" t="s">
        <v>36</v>
      </c>
    </row>
    <row r="9" spans="1:5" x14ac:dyDescent="0.35">
      <c r="A9" s="17" t="s">
        <v>53</v>
      </c>
      <c r="B9" s="48">
        <v>2487</v>
      </c>
      <c r="D9" s="17" t="s">
        <v>54</v>
      </c>
      <c r="E9" s="33">
        <v>209.99</v>
      </c>
    </row>
    <row r="10" spans="1:5" x14ac:dyDescent="0.35">
      <c r="A10" s="17" t="s">
        <v>53</v>
      </c>
      <c r="B10" s="40">
        <v>2487</v>
      </c>
      <c r="D10" s="17" t="s">
        <v>55</v>
      </c>
      <c r="E10" s="40">
        <v>223.48</v>
      </c>
    </row>
    <row r="11" spans="1:5" x14ac:dyDescent="0.35">
      <c r="A11" s="17" t="s">
        <v>56</v>
      </c>
      <c r="B11" s="40">
        <v>1946.15</v>
      </c>
      <c r="D11" s="17" t="s">
        <v>57</v>
      </c>
      <c r="E11" s="40">
        <v>254.83</v>
      </c>
    </row>
    <row r="12" spans="1:5" x14ac:dyDescent="0.35">
      <c r="A12" s="17" t="s">
        <v>56</v>
      </c>
      <c r="B12" s="40">
        <v>1946.15</v>
      </c>
      <c r="D12" s="17" t="s">
        <v>58</v>
      </c>
      <c r="E12" s="40">
        <v>2226</v>
      </c>
    </row>
    <row r="13" spans="1:5" x14ac:dyDescent="0.35">
      <c r="A13" s="17" t="s">
        <v>59</v>
      </c>
      <c r="B13" s="40">
        <v>645.84</v>
      </c>
      <c r="D13" s="17" t="s">
        <v>60</v>
      </c>
      <c r="E13" s="40">
        <v>276.87</v>
      </c>
    </row>
    <row r="14" spans="1:5" x14ac:dyDescent="0.35">
      <c r="A14" s="17" t="s">
        <v>61</v>
      </c>
      <c r="B14" s="40">
        <v>45</v>
      </c>
      <c r="D14" s="17" t="s">
        <v>62</v>
      </c>
      <c r="E14" s="40">
        <v>1274.43</v>
      </c>
    </row>
    <row r="15" spans="1:5" x14ac:dyDescent="0.35">
      <c r="A15" s="17" t="s">
        <v>63</v>
      </c>
      <c r="B15" s="40">
        <v>206.5</v>
      </c>
      <c r="D15" s="17" t="s">
        <v>62</v>
      </c>
      <c r="E15" s="40">
        <v>1274.43</v>
      </c>
    </row>
    <row r="16" spans="1:5" x14ac:dyDescent="0.35">
      <c r="A16" s="17" t="s">
        <v>64</v>
      </c>
      <c r="B16" s="40">
        <v>107.5</v>
      </c>
      <c r="D16" s="17" t="s">
        <v>62</v>
      </c>
      <c r="E16" s="40">
        <v>1274.44</v>
      </c>
    </row>
    <row r="17" spans="1:5" x14ac:dyDescent="0.35">
      <c r="A17" s="17" t="s">
        <v>65</v>
      </c>
      <c r="B17" s="40">
        <v>4831.3999999999996</v>
      </c>
      <c r="D17" s="17" t="s">
        <v>66</v>
      </c>
      <c r="E17" s="40">
        <v>1002.44</v>
      </c>
    </row>
    <row r="18" spans="1:5" x14ac:dyDescent="0.35">
      <c r="A18" s="17" t="s">
        <v>67</v>
      </c>
      <c r="B18" s="40">
        <v>1197.25</v>
      </c>
      <c r="D18" s="17" t="s">
        <v>68</v>
      </c>
      <c r="E18" s="40">
        <v>682.27</v>
      </c>
    </row>
    <row r="19" spans="1:5" x14ac:dyDescent="0.35">
      <c r="A19" s="17" t="s">
        <v>69</v>
      </c>
      <c r="B19" s="40">
        <v>438.75</v>
      </c>
      <c r="D19" s="17" t="s">
        <v>70</v>
      </c>
      <c r="E19" s="40">
        <v>2409.41</v>
      </c>
    </row>
    <row r="20" spans="1:5" x14ac:dyDescent="0.35">
      <c r="A20" s="17" t="s">
        <v>71</v>
      </c>
      <c r="B20" s="40">
        <v>438.75</v>
      </c>
      <c r="D20" s="17" t="s">
        <v>72</v>
      </c>
      <c r="E20" s="40">
        <v>1524.36</v>
      </c>
    </row>
    <row r="21" spans="1:5" x14ac:dyDescent="0.35">
      <c r="A21" s="17" t="s">
        <v>73</v>
      </c>
      <c r="B21" s="40">
        <v>438.75</v>
      </c>
      <c r="D21" s="17" t="s">
        <v>74</v>
      </c>
      <c r="E21" s="40">
        <v>1890.67</v>
      </c>
    </row>
    <row r="22" spans="1:5" x14ac:dyDescent="0.35">
      <c r="A22" s="17" t="s">
        <v>75</v>
      </c>
      <c r="B22" s="40">
        <v>525</v>
      </c>
      <c r="D22" s="17" t="s">
        <v>74</v>
      </c>
      <c r="E22" s="40">
        <v>1879.36</v>
      </c>
    </row>
    <row r="23" spans="1:5" x14ac:dyDescent="0.35">
      <c r="A23" s="17" t="s">
        <v>75</v>
      </c>
      <c r="B23" s="40">
        <v>525</v>
      </c>
      <c r="D23" s="17" t="s">
        <v>76</v>
      </c>
      <c r="E23" s="40">
        <v>975.44</v>
      </c>
    </row>
    <row r="24" spans="1:5" x14ac:dyDescent="0.35">
      <c r="A24" s="17" t="s">
        <v>77</v>
      </c>
      <c r="B24" s="40">
        <v>526.34</v>
      </c>
      <c r="D24" s="17" t="s">
        <v>78</v>
      </c>
      <c r="E24" s="40">
        <v>975.45</v>
      </c>
    </row>
    <row r="25" spans="1:5" x14ac:dyDescent="0.35">
      <c r="A25" s="17" t="s">
        <v>79</v>
      </c>
      <c r="B25" s="40">
        <v>434.62</v>
      </c>
      <c r="D25" s="17" t="s">
        <v>80</v>
      </c>
      <c r="E25" s="40">
        <v>1344.07</v>
      </c>
    </row>
    <row r="26" spans="1:5" x14ac:dyDescent="0.35">
      <c r="A26" s="17" t="s">
        <v>81</v>
      </c>
      <c r="B26" s="40">
        <v>87.54</v>
      </c>
      <c r="D26" s="17" t="s">
        <v>82</v>
      </c>
      <c r="E26" s="40">
        <v>1494.49</v>
      </c>
    </row>
    <row r="27" spans="1:5" x14ac:dyDescent="0.35">
      <c r="A27" s="17" t="s">
        <v>83</v>
      </c>
      <c r="B27" s="40">
        <v>589.79999999999995</v>
      </c>
      <c r="D27" s="17" t="s">
        <v>84</v>
      </c>
      <c r="E27" s="40">
        <v>1494.5</v>
      </c>
    </row>
    <row r="28" spans="1:5" x14ac:dyDescent="0.35">
      <c r="A28" s="17" t="s">
        <v>85</v>
      </c>
      <c r="B28" s="33">
        <v>65.099999999999994</v>
      </c>
      <c r="D28" s="17" t="s">
        <v>86</v>
      </c>
      <c r="E28" s="40">
        <v>427.99</v>
      </c>
    </row>
    <row r="29" spans="1:5" x14ac:dyDescent="0.35">
      <c r="A29" s="17" t="s">
        <v>87</v>
      </c>
      <c r="B29" s="33">
        <v>2905</v>
      </c>
      <c r="D29" s="17" t="s">
        <v>88</v>
      </c>
      <c r="E29" s="40">
        <v>1553.19</v>
      </c>
    </row>
    <row r="30" spans="1:5" x14ac:dyDescent="0.35">
      <c r="A30" s="17" t="s">
        <v>89</v>
      </c>
      <c r="B30" s="33">
        <v>792.48</v>
      </c>
      <c r="D30" s="17" t="s">
        <v>90</v>
      </c>
      <c r="E30" s="40">
        <v>1043.25</v>
      </c>
    </row>
    <row r="31" spans="1:5" x14ac:dyDescent="0.35">
      <c r="A31" s="17" t="s">
        <v>91</v>
      </c>
      <c r="B31" s="33">
        <v>661.55</v>
      </c>
      <c r="D31" s="17" t="s">
        <v>92</v>
      </c>
      <c r="E31" s="40">
        <v>2575.1999999999998</v>
      </c>
    </row>
    <row r="32" spans="1:5" x14ac:dyDescent="0.35">
      <c r="A32" s="17" t="s">
        <v>93</v>
      </c>
      <c r="B32" s="33">
        <v>191.58</v>
      </c>
      <c r="D32" s="17" t="s">
        <v>94</v>
      </c>
      <c r="E32" s="40">
        <v>1088.93</v>
      </c>
    </row>
    <row r="33" spans="1:5" x14ac:dyDescent="0.35">
      <c r="A33" s="17" t="s">
        <v>95</v>
      </c>
      <c r="B33" s="33">
        <v>157.44999999999999</v>
      </c>
      <c r="D33" s="17" t="s">
        <v>96</v>
      </c>
      <c r="E33" s="40">
        <v>2856.19</v>
      </c>
    </row>
    <row r="34" spans="1:5" x14ac:dyDescent="0.35">
      <c r="A34" s="17" t="s">
        <v>97</v>
      </c>
      <c r="B34" s="33">
        <v>883.73</v>
      </c>
      <c r="D34" s="17" t="s">
        <v>98</v>
      </c>
      <c r="E34" s="40">
        <v>4547.5</v>
      </c>
    </row>
    <row r="35" spans="1:5" x14ac:dyDescent="0.35">
      <c r="A35" s="17" t="s">
        <v>99</v>
      </c>
      <c r="B35" s="33">
        <v>305.74</v>
      </c>
      <c r="D35" s="17" t="s">
        <v>100</v>
      </c>
      <c r="E35" s="40">
        <v>13642.5</v>
      </c>
    </row>
    <row r="36" spans="1:5" x14ac:dyDescent="0.35">
      <c r="A36" s="17" t="s">
        <v>101</v>
      </c>
      <c r="B36" s="33">
        <v>472.5</v>
      </c>
      <c r="D36" s="17" t="s">
        <v>100</v>
      </c>
      <c r="E36" s="40">
        <v>13642.5</v>
      </c>
    </row>
    <row r="37" spans="1:5" x14ac:dyDescent="0.35">
      <c r="A37" s="17" t="s">
        <v>102</v>
      </c>
      <c r="B37" s="33">
        <v>3049.75</v>
      </c>
      <c r="D37" s="17" t="s">
        <v>103</v>
      </c>
      <c r="E37" s="40">
        <v>4547.5</v>
      </c>
    </row>
    <row r="38" spans="1:5" x14ac:dyDescent="0.35">
      <c r="A38" s="17" t="s">
        <v>104</v>
      </c>
      <c r="B38" s="33">
        <v>1617.39</v>
      </c>
      <c r="D38" s="17" t="s">
        <v>105</v>
      </c>
      <c r="E38" s="40">
        <v>10687.16</v>
      </c>
    </row>
    <row r="39" spans="1:5" x14ac:dyDescent="0.35">
      <c r="A39" s="17" t="s">
        <v>106</v>
      </c>
      <c r="B39" s="33">
        <v>634.91</v>
      </c>
      <c r="D39" s="17" t="s">
        <v>107</v>
      </c>
      <c r="E39" s="40">
        <v>3449.24</v>
      </c>
    </row>
    <row r="40" spans="1:5" x14ac:dyDescent="0.35">
      <c r="A40" s="17" t="s">
        <v>104</v>
      </c>
      <c r="B40" s="33">
        <v>1617.39</v>
      </c>
      <c r="D40" s="17" t="s">
        <v>108</v>
      </c>
      <c r="E40" s="40">
        <v>640.92999999999995</v>
      </c>
    </row>
    <row r="41" spans="1:5" x14ac:dyDescent="0.35">
      <c r="A41" s="17" t="s">
        <v>104</v>
      </c>
      <c r="B41" s="33">
        <v>1617.39</v>
      </c>
      <c r="D41" s="17" t="s">
        <v>109</v>
      </c>
      <c r="E41" s="40">
        <v>4037.57</v>
      </c>
    </row>
    <row r="42" spans="1:5" x14ac:dyDescent="0.35">
      <c r="A42" s="17" t="s">
        <v>104</v>
      </c>
      <c r="B42" s="33">
        <v>1617.39</v>
      </c>
      <c r="D42" s="17" t="s">
        <v>109</v>
      </c>
      <c r="E42" s="40">
        <v>4037.56</v>
      </c>
    </row>
    <row r="43" spans="1:5" x14ac:dyDescent="0.35">
      <c r="A43" s="17" t="s">
        <v>110</v>
      </c>
      <c r="B43" s="33">
        <v>104.95</v>
      </c>
      <c r="D43" s="17" t="s">
        <v>111</v>
      </c>
      <c r="E43" s="40">
        <v>8442.51</v>
      </c>
    </row>
    <row r="44" spans="1:5" x14ac:dyDescent="0.35">
      <c r="A44" s="17" t="s">
        <v>60</v>
      </c>
      <c r="B44" s="33">
        <v>237.2</v>
      </c>
      <c r="D44" s="17" t="s">
        <v>112</v>
      </c>
      <c r="E44" s="40">
        <v>15996.5</v>
      </c>
    </row>
    <row r="45" spans="1:5" x14ac:dyDescent="0.35">
      <c r="A45" s="17" t="s">
        <v>60</v>
      </c>
      <c r="B45" s="33">
        <v>237.2</v>
      </c>
      <c r="D45" s="17" t="s">
        <v>113</v>
      </c>
      <c r="E45" s="40">
        <v>10692.51</v>
      </c>
    </row>
    <row r="46" spans="1:5" x14ac:dyDescent="0.35">
      <c r="A46" s="17" t="s">
        <v>60</v>
      </c>
      <c r="B46" s="33">
        <v>474.39</v>
      </c>
      <c r="D46" s="17" t="s">
        <v>114</v>
      </c>
      <c r="E46" s="40">
        <v>3068.76</v>
      </c>
    </row>
    <row r="47" spans="1:5" x14ac:dyDescent="0.35">
      <c r="A47" s="17" t="s">
        <v>54</v>
      </c>
      <c r="B47" s="33">
        <v>299.25</v>
      </c>
      <c r="D47" s="17" t="s">
        <v>115</v>
      </c>
      <c r="E47" s="40">
        <v>4781.83</v>
      </c>
    </row>
    <row r="48" spans="1:5" x14ac:dyDescent="0.35">
      <c r="A48" s="17" t="s">
        <v>116</v>
      </c>
      <c r="B48" s="33">
        <v>1590.5</v>
      </c>
      <c r="D48" s="17" t="s">
        <v>117</v>
      </c>
      <c r="E48" s="40">
        <v>1672.85</v>
      </c>
    </row>
    <row r="49" spans="1:5" x14ac:dyDescent="0.35">
      <c r="A49" s="17" t="s">
        <v>118</v>
      </c>
      <c r="B49" s="33">
        <v>4250.37</v>
      </c>
      <c r="D49" s="17" t="s">
        <v>119</v>
      </c>
      <c r="E49" s="40">
        <v>1502.96</v>
      </c>
    </row>
    <row r="50" spans="1:5" x14ac:dyDescent="0.35">
      <c r="A50" s="17" t="s">
        <v>120</v>
      </c>
      <c r="B50" s="33">
        <v>2378.5500000000002</v>
      </c>
      <c r="D50" s="17" t="s">
        <v>121</v>
      </c>
      <c r="E50" s="40">
        <v>1502.97</v>
      </c>
    </row>
    <row r="51" spans="1:5" x14ac:dyDescent="0.35">
      <c r="A51" s="17" t="s">
        <v>122</v>
      </c>
      <c r="B51" s="33">
        <v>485.1</v>
      </c>
      <c r="D51" s="17" t="s">
        <v>123</v>
      </c>
      <c r="E51" s="40">
        <v>5543.62</v>
      </c>
    </row>
    <row r="52" spans="1:5" x14ac:dyDescent="0.35">
      <c r="A52" s="17" t="s">
        <v>124</v>
      </c>
      <c r="B52" s="33">
        <v>737.23</v>
      </c>
      <c r="D52" s="17" t="s">
        <v>125</v>
      </c>
      <c r="E52" s="40">
        <v>6794.5</v>
      </c>
    </row>
    <row r="53" spans="1:5" x14ac:dyDescent="0.35">
      <c r="A53" s="17" t="s">
        <v>126</v>
      </c>
      <c r="B53" s="33">
        <v>366.06</v>
      </c>
      <c r="D53" s="17" t="s">
        <v>127</v>
      </c>
      <c r="E53" s="40">
        <v>2266.21</v>
      </c>
    </row>
    <row r="54" spans="1:5" x14ac:dyDescent="0.35">
      <c r="A54" s="17" t="s">
        <v>128</v>
      </c>
      <c r="B54" s="33">
        <v>708.75</v>
      </c>
      <c r="D54" s="17" t="s">
        <v>129</v>
      </c>
      <c r="E54" s="40">
        <v>3228.41</v>
      </c>
    </row>
    <row r="55" spans="1:5" x14ac:dyDescent="0.35">
      <c r="D55" s="17" t="s">
        <v>130</v>
      </c>
      <c r="E55" s="41">
        <v>4604.63</v>
      </c>
    </row>
    <row r="56" spans="1:5" ht="16" thickBot="1" x14ac:dyDescent="0.4">
      <c r="D56" s="35" t="s">
        <v>131</v>
      </c>
      <c r="E56" s="49">
        <f>SUM(B9:B54)+SUM(E9:E55)</f>
        <v>209925.63999999998</v>
      </c>
    </row>
    <row r="57" spans="1:5" ht="16" thickTop="1" x14ac:dyDescent="0.35"/>
    <row r="58" spans="1:5" x14ac:dyDescent="0.35">
      <c r="E58" s="37"/>
    </row>
    <row r="59" spans="1:5" x14ac:dyDescent="0.35">
      <c r="E59" s="37"/>
    </row>
    <row r="60" spans="1:5" x14ac:dyDescent="0.35">
      <c r="E60" s="37"/>
    </row>
    <row r="61" spans="1:5" x14ac:dyDescent="0.35">
      <c r="E61" s="37"/>
    </row>
    <row r="62" spans="1:5" x14ac:dyDescent="0.35">
      <c r="E62" s="37"/>
    </row>
    <row r="63" spans="1:5" x14ac:dyDescent="0.35">
      <c r="E63" s="37"/>
    </row>
    <row r="64" spans="1:5" x14ac:dyDescent="0.35">
      <c r="E64" s="37"/>
    </row>
    <row r="65" spans="5:5" x14ac:dyDescent="0.35">
      <c r="E65" s="37"/>
    </row>
    <row r="66" spans="5:5" x14ac:dyDescent="0.35">
      <c r="E66" s="37"/>
    </row>
    <row r="67" spans="5:5" x14ac:dyDescent="0.35">
      <c r="E67" s="37"/>
    </row>
    <row r="68" spans="5:5" x14ac:dyDescent="0.35">
      <c r="E68" s="37"/>
    </row>
    <row r="69" spans="5:5" x14ac:dyDescent="0.35">
      <c r="E69" s="37"/>
    </row>
    <row r="70" spans="5:5" x14ac:dyDescent="0.35">
      <c r="E70" s="37"/>
    </row>
    <row r="71" spans="5:5" x14ac:dyDescent="0.35">
      <c r="E71" s="37"/>
    </row>
    <row r="72" spans="5:5" x14ac:dyDescent="0.35">
      <c r="E72" s="37"/>
    </row>
    <row r="73" spans="5:5" x14ac:dyDescent="0.35">
      <c r="E73" s="37"/>
    </row>
    <row r="74" spans="5:5" x14ac:dyDescent="0.35">
      <c r="E74" s="37"/>
    </row>
    <row r="75" spans="5:5" x14ac:dyDescent="0.35">
      <c r="E75" s="37"/>
    </row>
    <row r="76" spans="5:5" x14ac:dyDescent="0.35">
      <c r="E76" s="37"/>
    </row>
    <row r="77" spans="5:5" x14ac:dyDescent="0.35">
      <c r="E77" s="37"/>
    </row>
    <row r="78" spans="5:5" x14ac:dyDescent="0.35">
      <c r="E78" s="37"/>
    </row>
    <row r="79" spans="5:5" x14ac:dyDescent="0.35">
      <c r="E79" s="37"/>
    </row>
    <row r="80" spans="5:5" x14ac:dyDescent="0.35">
      <c r="E80" s="37"/>
    </row>
    <row r="81" spans="5:5" x14ac:dyDescent="0.35">
      <c r="E81" s="37"/>
    </row>
    <row r="82" spans="5:5" x14ac:dyDescent="0.35">
      <c r="E82" s="37"/>
    </row>
    <row r="83" spans="5:5" x14ac:dyDescent="0.35">
      <c r="E83" s="37"/>
    </row>
    <row r="84" spans="5:5" x14ac:dyDescent="0.35">
      <c r="E84" s="37"/>
    </row>
    <row r="85" spans="5:5" x14ac:dyDescent="0.35">
      <c r="E85" s="37"/>
    </row>
    <row r="86" spans="5:5" x14ac:dyDescent="0.35">
      <c r="E86" s="37"/>
    </row>
    <row r="87" spans="5:5" x14ac:dyDescent="0.35">
      <c r="E87" s="37"/>
    </row>
    <row r="88" spans="5:5" x14ac:dyDescent="0.35">
      <c r="E88" s="37"/>
    </row>
    <row r="89" spans="5:5" x14ac:dyDescent="0.35">
      <c r="E89" s="37"/>
    </row>
    <row r="90" spans="5:5" x14ac:dyDescent="0.35">
      <c r="E90" s="37"/>
    </row>
    <row r="91" spans="5:5" x14ac:dyDescent="0.35">
      <c r="E91" s="37"/>
    </row>
    <row r="92" spans="5:5" x14ac:dyDescent="0.35">
      <c r="E92" s="37"/>
    </row>
    <row r="93" spans="5:5" x14ac:dyDescent="0.35">
      <c r="E93" s="37"/>
    </row>
    <row r="94" spans="5:5" x14ac:dyDescent="0.35">
      <c r="E94" s="37"/>
    </row>
    <row r="95" spans="5:5" x14ac:dyDescent="0.35">
      <c r="E95" s="37"/>
    </row>
    <row r="96" spans="5:5" x14ac:dyDescent="0.35">
      <c r="E96" s="37"/>
    </row>
    <row r="97" spans="4:5" x14ac:dyDescent="0.35">
      <c r="E97" s="37"/>
    </row>
    <row r="98" spans="4:5" x14ac:dyDescent="0.35">
      <c r="E98" s="37"/>
    </row>
    <row r="99" spans="4:5" x14ac:dyDescent="0.35">
      <c r="E99" s="37"/>
    </row>
    <row r="100" spans="4:5" x14ac:dyDescent="0.35">
      <c r="E100" s="37"/>
    </row>
    <row r="101" spans="4:5" x14ac:dyDescent="0.35">
      <c r="D101" s="35"/>
      <c r="E101" s="44"/>
    </row>
    <row r="108" spans="4:5" x14ac:dyDescent="0.35">
      <c r="D108" s="99"/>
      <c r="E108" s="99"/>
    </row>
    <row r="109" spans="4:5" x14ac:dyDescent="0.35">
      <c r="D109" s="50"/>
      <c r="E109" s="51"/>
    </row>
    <row r="110" spans="4:5" x14ac:dyDescent="0.35">
      <c r="E110" s="43"/>
    </row>
    <row r="111" spans="4:5" x14ac:dyDescent="0.35">
      <c r="E111" s="43"/>
    </row>
    <row r="112" spans="4:5" x14ac:dyDescent="0.35">
      <c r="E112" s="43"/>
    </row>
    <row r="113" spans="4:5" x14ac:dyDescent="0.35">
      <c r="E113" s="43"/>
    </row>
    <row r="114" spans="4:5" x14ac:dyDescent="0.35">
      <c r="E114" s="43"/>
    </row>
    <row r="115" spans="4:5" x14ac:dyDescent="0.35">
      <c r="E115" s="43"/>
    </row>
    <row r="116" spans="4:5" x14ac:dyDescent="0.35">
      <c r="E116" s="43"/>
    </row>
    <row r="117" spans="4:5" x14ac:dyDescent="0.35">
      <c r="E117" s="43"/>
    </row>
    <row r="118" spans="4:5" x14ac:dyDescent="0.35">
      <c r="E118" s="43"/>
    </row>
    <row r="119" spans="4:5" x14ac:dyDescent="0.35">
      <c r="E119" s="43"/>
    </row>
    <row r="120" spans="4:5" x14ac:dyDescent="0.35">
      <c r="E120" s="43"/>
    </row>
    <row r="121" spans="4:5" x14ac:dyDescent="0.35">
      <c r="D121" s="35"/>
      <c r="E121" s="38"/>
    </row>
    <row r="197" ht="20.25" customHeight="1" x14ac:dyDescent="0.35"/>
  </sheetData>
  <mergeCells count="6">
    <mergeCell ref="D108:E108"/>
    <mergeCell ref="A1:E1"/>
    <mergeCell ref="A2:E2"/>
    <mergeCell ref="A3:E3"/>
    <mergeCell ref="A5:B5"/>
    <mergeCell ref="D7:E7"/>
  </mergeCells>
  <printOptions horizontalCentered="1"/>
  <pageMargins left="0.7" right="0.7" top="0.75" bottom="0.75" header="0.3" footer="0.3"/>
  <pageSetup scale="66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AF6F3-6121-494B-8092-3BDBFBD2CFAA}">
  <sheetPr>
    <pageSetUpPr fitToPage="1"/>
  </sheetPr>
  <dimension ref="A1:E197"/>
  <sheetViews>
    <sheetView view="pageBreakPreview" zoomScaleNormal="85" zoomScaleSheetLayoutView="100" workbookViewId="0">
      <selection activeCell="C28" sqref="C28"/>
    </sheetView>
  </sheetViews>
  <sheetFormatPr defaultColWidth="9.1796875" defaultRowHeight="15.5" x14ac:dyDescent="0.35"/>
  <cols>
    <col min="1" max="1" width="50.81640625" style="17" bestFit="1" customWidth="1"/>
    <col min="2" max="2" width="15.54296875" style="17" bestFit="1" customWidth="1"/>
    <col min="3" max="3" width="3.7265625" style="17" customWidth="1"/>
    <col min="4" max="4" width="47.453125" style="17" customWidth="1"/>
    <col min="5" max="5" width="16.7265625" style="17" customWidth="1"/>
    <col min="6" max="7" width="9.1796875" style="17"/>
    <col min="8" max="8" width="16.7265625" style="17" bestFit="1" customWidth="1"/>
    <col min="9" max="16384" width="9.1796875" style="17"/>
  </cols>
  <sheetData>
    <row r="1" spans="1:5" x14ac:dyDescent="0.35">
      <c r="A1" s="95" t="s">
        <v>7</v>
      </c>
      <c r="B1" s="95"/>
      <c r="C1" s="95"/>
      <c r="D1" s="95"/>
      <c r="E1" s="95"/>
    </row>
    <row r="2" spans="1:5" x14ac:dyDescent="0.35">
      <c r="A2" s="95" t="s">
        <v>0</v>
      </c>
      <c r="B2" s="95"/>
      <c r="C2" s="95"/>
      <c r="D2" s="95"/>
      <c r="E2" s="95"/>
    </row>
    <row r="3" spans="1:5" x14ac:dyDescent="0.35">
      <c r="A3" s="95" t="s">
        <v>50</v>
      </c>
      <c r="B3" s="95"/>
      <c r="C3" s="95"/>
      <c r="D3" s="95"/>
      <c r="E3" s="95"/>
    </row>
    <row r="5" spans="1:5" x14ac:dyDescent="0.35">
      <c r="A5" s="95"/>
      <c r="B5" s="95"/>
    </row>
    <row r="7" spans="1:5" x14ac:dyDescent="0.35">
      <c r="A7" s="52" t="s">
        <v>132</v>
      </c>
      <c r="B7" s="52"/>
      <c r="D7" s="35" t="s">
        <v>133</v>
      </c>
      <c r="E7" s="53" t="s">
        <v>36</v>
      </c>
    </row>
    <row r="8" spans="1:5" x14ac:dyDescent="0.35">
      <c r="A8" s="35" t="s">
        <v>41</v>
      </c>
      <c r="B8" s="44" t="s">
        <v>36</v>
      </c>
      <c r="D8" s="17" t="s">
        <v>134</v>
      </c>
      <c r="E8" s="32">
        <f>+'Attachment SOV-2, page 14'!E56</f>
        <v>209925.63999999998</v>
      </c>
    </row>
    <row r="9" spans="1:5" x14ac:dyDescent="0.35">
      <c r="A9" s="17" t="s">
        <v>135</v>
      </c>
      <c r="B9" s="39">
        <v>610.94000000000005</v>
      </c>
      <c r="D9" s="17" t="s">
        <v>136</v>
      </c>
      <c r="E9" s="33">
        <f>+B59</f>
        <v>97792.970000000016</v>
      </c>
    </row>
    <row r="10" spans="1:5" x14ac:dyDescent="0.35">
      <c r="A10" s="17" t="s">
        <v>137</v>
      </c>
      <c r="B10" s="40">
        <v>140.6</v>
      </c>
      <c r="D10" s="17" t="s">
        <v>138</v>
      </c>
      <c r="E10" s="33">
        <f>+E35</f>
        <v>390807.05999999994</v>
      </c>
    </row>
    <row r="11" spans="1:5" x14ac:dyDescent="0.35">
      <c r="A11" s="17" t="s">
        <v>139</v>
      </c>
      <c r="B11" s="40">
        <v>189</v>
      </c>
      <c r="D11" s="17" t="s">
        <v>140</v>
      </c>
      <c r="E11" s="34">
        <f>+E47</f>
        <v>443487.64</v>
      </c>
    </row>
    <row r="12" spans="1:5" x14ac:dyDescent="0.35">
      <c r="A12" s="17" t="s">
        <v>137</v>
      </c>
      <c r="B12" s="40">
        <v>206.7</v>
      </c>
      <c r="D12" s="17" t="s">
        <v>133</v>
      </c>
      <c r="E12" s="32">
        <f>SUM(E8:E11)</f>
        <v>1142013.31</v>
      </c>
    </row>
    <row r="13" spans="1:5" x14ac:dyDescent="0.35">
      <c r="A13" s="17" t="s">
        <v>141</v>
      </c>
      <c r="B13" s="40">
        <v>35</v>
      </c>
    </row>
    <row r="14" spans="1:5" x14ac:dyDescent="0.35">
      <c r="A14" s="17" t="s">
        <v>142</v>
      </c>
      <c r="B14" s="40">
        <v>2633.18</v>
      </c>
    </row>
    <row r="15" spans="1:5" x14ac:dyDescent="0.35">
      <c r="A15" s="17" t="s">
        <v>143</v>
      </c>
      <c r="B15" s="40">
        <v>284.64</v>
      </c>
      <c r="D15" s="100" t="s">
        <v>144</v>
      </c>
      <c r="E15" s="100"/>
    </row>
    <row r="16" spans="1:5" x14ac:dyDescent="0.35">
      <c r="A16" s="17" t="s">
        <v>145</v>
      </c>
      <c r="B16" s="40">
        <v>140.88999999999999</v>
      </c>
      <c r="D16" s="35" t="s">
        <v>41</v>
      </c>
      <c r="E16" s="53" t="s">
        <v>36</v>
      </c>
    </row>
    <row r="17" spans="1:5" x14ac:dyDescent="0.35">
      <c r="A17" s="17" t="s">
        <v>146</v>
      </c>
      <c r="B17" s="40">
        <v>154.35</v>
      </c>
      <c r="D17" s="17" t="s">
        <v>147</v>
      </c>
      <c r="E17" s="39">
        <v>6003.13</v>
      </c>
    </row>
    <row r="18" spans="1:5" x14ac:dyDescent="0.35">
      <c r="A18" s="17" t="s">
        <v>148</v>
      </c>
      <c r="B18" s="40">
        <v>54.06</v>
      </c>
      <c r="D18" s="17" t="s">
        <v>149</v>
      </c>
      <c r="E18" s="40">
        <v>23994.78</v>
      </c>
    </row>
    <row r="19" spans="1:5" x14ac:dyDescent="0.35">
      <c r="A19" s="17" t="s">
        <v>150</v>
      </c>
      <c r="B19" s="40">
        <v>169.95</v>
      </c>
      <c r="D19" s="54" t="s">
        <v>151</v>
      </c>
      <c r="E19" s="40">
        <v>6189.06</v>
      </c>
    </row>
    <row r="20" spans="1:5" x14ac:dyDescent="0.35">
      <c r="A20" s="17" t="s">
        <v>152</v>
      </c>
      <c r="B20" s="40">
        <v>158.84</v>
      </c>
      <c r="D20" s="17" t="s">
        <v>153</v>
      </c>
      <c r="E20" s="40">
        <v>23924.52</v>
      </c>
    </row>
    <row r="21" spans="1:5" x14ac:dyDescent="0.35">
      <c r="A21" s="17" t="s">
        <v>154</v>
      </c>
      <c r="B21" s="40">
        <v>477.17</v>
      </c>
      <c r="D21" s="17" t="s">
        <v>155</v>
      </c>
      <c r="E21" s="40">
        <v>2043.6</v>
      </c>
    </row>
    <row r="22" spans="1:5" x14ac:dyDescent="0.35">
      <c r="A22" s="17" t="s">
        <v>156</v>
      </c>
      <c r="B22" s="40">
        <v>54.54</v>
      </c>
      <c r="D22" s="17" t="s">
        <v>157</v>
      </c>
      <c r="E22" s="40">
        <v>35354.76</v>
      </c>
    </row>
    <row r="23" spans="1:5" x14ac:dyDescent="0.35">
      <c r="A23" s="17" t="s">
        <v>158</v>
      </c>
      <c r="B23" s="40">
        <v>454.47</v>
      </c>
      <c r="D23" s="17" t="s">
        <v>159</v>
      </c>
      <c r="E23" s="40">
        <v>7998.25</v>
      </c>
    </row>
    <row r="24" spans="1:5" x14ac:dyDescent="0.35">
      <c r="A24" s="17" t="s">
        <v>158</v>
      </c>
      <c r="B24" s="40">
        <v>415.6</v>
      </c>
      <c r="D24" s="17" t="s">
        <v>160</v>
      </c>
      <c r="E24" s="40">
        <v>9800.3799999999992</v>
      </c>
    </row>
    <row r="25" spans="1:5" x14ac:dyDescent="0.35">
      <c r="A25" s="17" t="s">
        <v>161</v>
      </c>
      <c r="B25" s="40">
        <v>137.94999999999999</v>
      </c>
      <c r="D25" s="17" t="s">
        <v>162</v>
      </c>
      <c r="E25" s="40">
        <v>44257.74</v>
      </c>
    </row>
    <row r="26" spans="1:5" x14ac:dyDescent="0.35">
      <c r="A26" s="17" t="s">
        <v>163</v>
      </c>
      <c r="B26" s="40">
        <v>93.44</v>
      </c>
      <c r="D26" s="17" t="s">
        <v>164</v>
      </c>
      <c r="E26" s="40">
        <v>8086.44</v>
      </c>
    </row>
    <row r="27" spans="1:5" x14ac:dyDescent="0.35">
      <c r="A27" s="17" t="s">
        <v>165</v>
      </c>
      <c r="B27" s="40">
        <v>179.5</v>
      </c>
      <c r="D27" s="17" t="s">
        <v>166</v>
      </c>
      <c r="E27" s="40">
        <v>37893.61</v>
      </c>
    </row>
    <row r="28" spans="1:5" x14ac:dyDescent="0.35">
      <c r="A28" s="17" t="s">
        <v>167</v>
      </c>
      <c r="B28" s="40">
        <v>451.45</v>
      </c>
      <c r="D28" s="17" t="s">
        <v>168</v>
      </c>
      <c r="E28" s="40">
        <v>12735.68</v>
      </c>
    </row>
    <row r="29" spans="1:5" x14ac:dyDescent="0.35">
      <c r="A29" s="17" t="s">
        <v>169</v>
      </c>
      <c r="B29" s="40">
        <v>778.73</v>
      </c>
      <c r="D29" s="17" t="s">
        <v>170</v>
      </c>
      <c r="E29" s="40">
        <v>12735.68</v>
      </c>
    </row>
    <row r="30" spans="1:5" x14ac:dyDescent="0.35">
      <c r="A30" s="17" t="s">
        <v>171</v>
      </c>
      <c r="B30" s="40">
        <v>393.59</v>
      </c>
      <c r="D30" s="17" t="s">
        <v>172</v>
      </c>
      <c r="E30" s="40">
        <v>34692.75</v>
      </c>
    </row>
    <row r="31" spans="1:5" x14ac:dyDescent="0.35">
      <c r="A31" s="17" t="s">
        <v>173</v>
      </c>
      <c r="B31" s="40">
        <v>976.5</v>
      </c>
      <c r="D31" s="17" t="s">
        <v>174</v>
      </c>
      <c r="E31" s="40">
        <v>39158.79</v>
      </c>
    </row>
    <row r="32" spans="1:5" x14ac:dyDescent="0.35">
      <c r="A32" s="17" t="s">
        <v>175</v>
      </c>
      <c r="B32" s="40">
        <v>333.74</v>
      </c>
      <c r="D32" s="17" t="s">
        <v>176</v>
      </c>
      <c r="E32" s="40">
        <v>5504.21</v>
      </c>
    </row>
    <row r="33" spans="1:5" x14ac:dyDescent="0.35">
      <c r="A33" s="17" t="s">
        <v>177</v>
      </c>
      <c r="B33" s="40">
        <v>412.25</v>
      </c>
      <c r="D33" s="55" t="s">
        <v>178</v>
      </c>
      <c r="E33" s="40">
        <v>40216.839999999997</v>
      </c>
    </row>
    <row r="34" spans="1:5" x14ac:dyDescent="0.35">
      <c r="A34" s="17" t="s">
        <v>179</v>
      </c>
      <c r="B34" s="40">
        <v>246.1</v>
      </c>
      <c r="D34" s="55" t="s">
        <v>180</v>
      </c>
      <c r="E34" s="41">
        <v>40216.839999999997</v>
      </c>
    </row>
    <row r="35" spans="1:5" ht="16" thickBot="1" x14ac:dyDescent="0.4">
      <c r="A35" s="17" t="s">
        <v>181</v>
      </c>
      <c r="B35" s="40">
        <v>2089.5</v>
      </c>
      <c r="D35" s="35" t="s">
        <v>182</v>
      </c>
      <c r="E35" s="56">
        <f>SUM(E17:E34)</f>
        <v>390807.05999999994</v>
      </c>
    </row>
    <row r="36" spans="1:5" ht="16" thickTop="1" x14ac:dyDescent="0.35">
      <c r="A36" s="17" t="s">
        <v>183</v>
      </c>
      <c r="B36" s="40">
        <v>132.76</v>
      </c>
      <c r="D36" s="97"/>
      <c r="E36" s="97"/>
    </row>
    <row r="37" spans="1:5" x14ac:dyDescent="0.35">
      <c r="A37" s="17" t="s">
        <v>184</v>
      </c>
      <c r="B37" s="40">
        <v>137.13</v>
      </c>
      <c r="D37" s="98" t="s">
        <v>185</v>
      </c>
      <c r="E37" s="98"/>
    </row>
    <row r="38" spans="1:5" x14ac:dyDescent="0.35">
      <c r="A38" s="17" t="s">
        <v>184</v>
      </c>
      <c r="B38" s="40">
        <v>137.13</v>
      </c>
      <c r="D38" s="35" t="s">
        <v>41</v>
      </c>
      <c r="E38" s="35" t="s">
        <v>36</v>
      </c>
    </row>
    <row r="39" spans="1:5" x14ac:dyDescent="0.35">
      <c r="A39" s="17" t="s">
        <v>186</v>
      </c>
      <c r="B39" s="40">
        <v>198.45</v>
      </c>
      <c r="D39" s="17" t="s">
        <v>187</v>
      </c>
      <c r="E39" s="32">
        <v>38763.14</v>
      </c>
    </row>
    <row r="40" spans="1:5" x14ac:dyDescent="0.35">
      <c r="A40" s="17" t="s">
        <v>188</v>
      </c>
      <c r="B40" s="40">
        <v>2346.75</v>
      </c>
      <c r="D40" s="17" t="s">
        <v>189</v>
      </c>
      <c r="E40" s="33">
        <v>55596.13</v>
      </c>
    </row>
    <row r="41" spans="1:5" x14ac:dyDescent="0.35">
      <c r="A41" s="17" t="s">
        <v>190</v>
      </c>
      <c r="B41" s="40">
        <v>191.14</v>
      </c>
      <c r="D41" s="17" t="s">
        <v>191</v>
      </c>
      <c r="E41" s="33">
        <v>93210.91</v>
      </c>
    </row>
    <row r="42" spans="1:5" x14ac:dyDescent="0.35">
      <c r="A42" s="17" t="s">
        <v>192</v>
      </c>
      <c r="B42" s="40">
        <v>212.4</v>
      </c>
      <c r="D42" s="17" t="s">
        <v>193</v>
      </c>
      <c r="E42" s="33">
        <v>2752.04</v>
      </c>
    </row>
    <row r="43" spans="1:5" x14ac:dyDescent="0.35">
      <c r="A43" s="17" t="s">
        <v>194</v>
      </c>
      <c r="B43" s="40">
        <v>278.25</v>
      </c>
      <c r="D43" s="17" t="s">
        <v>195</v>
      </c>
      <c r="E43" s="33">
        <v>4543.22</v>
      </c>
    </row>
    <row r="44" spans="1:5" x14ac:dyDescent="0.35">
      <c r="A44" s="17" t="s">
        <v>196</v>
      </c>
      <c r="B44" s="40">
        <v>413.31</v>
      </c>
      <c r="D44" s="54" t="s">
        <v>197</v>
      </c>
      <c r="E44" s="33">
        <v>64407.58</v>
      </c>
    </row>
    <row r="45" spans="1:5" x14ac:dyDescent="0.35">
      <c r="A45" s="17" t="s">
        <v>198</v>
      </c>
      <c r="B45" s="40">
        <v>7685</v>
      </c>
      <c r="D45" s="17" t="s">
        <v>199</v>
      </c>
      <c r="E45" s="33">
        <v>70079.649999999994</v>
      </c>
    </row>
    <row r="46" spans="1:5" x14ac:dyDescent="0.35">
      <c r="A46" s="17" t="s">
        <v>200</v>
      </c>
      <c r="B46" s="40">
        <v>5206.3599999999997</v>
      </c>
      <c r="D46" s="17" t="s">
        <v>201</v>
      </c>
      <c r="E46" s="34">
        <v>114134.97</v>
      </c>
    </row>
    <row r="47" spans="1:5" ht="16" thickBot="1" x14ac:dyDescent="0.4">
      <c r="A47" s="17" t="s">
        <v>202</v>
      </c>
      <c r="B47" s="40">
        <v>5206.3500000000004</v>
      </c>
      <c r="D47" s="35" t="s">
        <v>140</v>
      </c>
      <c r="E47" s="36">
        <f>SUM(E39:E46)</f>
        <v>443487.64</v>
      </c>
    </row>
    <row r="48" spans="1:5" ht="16" thickTop="1" x14ac:dyDescent="0.35">
      <c r="A48" s="17" t="s">
        <v>203</v>
      </c>
      <c r="B48" s="40">
        <v>5206.3500000000004</v>
      </c>
      <c r="E48" s="37"/>
    </row>
    <row r="49" spans="1:2" x14ac:dyDescent="0.35">
      <c r="A49" s="17" t="s">
        <v>204</v>
      </c>
      <c r="B49" s="40">
        <v>9881.25</v>
      </c>
    </row>
    <row r="50" spans="1:2" x14ac:dyDescent="0.35">
      <c r="A50" s="17" t="s">
        <v>205</v>
      </c>
      <c r="B50" s="40">
        <v>371.87</v>
      </c>
    </row>
    <row r="51" spans="1:2" x14ac:dyDescent="0.35">
      <c r="A51" s="17" t="s">
        <v>205</v>
      </c>
      <c r="B51" s="40">
        <v>371.87</v>
      </c>
    </row>
    <row r="52" spans="1:2" x14ac:dyDescent="0.35">
      <c r="A52" s="17" t="s">
        <v>206</v>
      </c>
      <c r="B52" s="40">
        <v>1901.87</v>
      </c>
    </row>
    <row r="53" spans="1:2" x14ac:dyDescent="0.35">
      <c r="A53" s="17" t="s">
        <v>207</v>
      </c>
      <c r="B53" s="40">
        <v>31886.48</v>
      </c>
    </row>
    <row r="54" spans="1:2" x14ac:dyDescent="0.35">
      <c r="A54" s="17" t="s">
        <v>208</v>
      </c>
      <c r="B54" s="40">
        <v>2020.47</v>
      </c>
    </row>
    <row r="55" spans="1:2" x14ac:dyDescent="0.35">
      <c r="A55" s="17" t="s">
        <v>209</v>
      </c>
      <c r="B55" s="40">
        <v>2214.94</v>
      </c>
    </row>
    <row r="56" spans="1:2" x14ac:dyDescent="0.35">
      <c r="A56" s="17" t="s">
        <v>210</v>
      </c>
      <c r="B56" s="40">
        <v>2115.44</v>
      </c>
    </row>
    <row r="57" spans="1:2" x14ac:dyDescent="0.35">
      <c r="A57" s="17" t="s">
        <v>211</v>
      </c>
      <c r="B57" s="40">
        <v>5901.37</v>
      </c>
    </row>
    <row r="58" spans="1:2" x14ac:dyDescent="0.35">
      <c r="A58" s="17" t="s">
        <v>212</v>
      </c>
      <c r="B58" s="41">
        <v>1503.35</v>
      </c>
    </row>
    <row r="59" spans="1:2" ht="16" thickBot="1" x14ac:dyDescent="0.4">
      <c r="A59" s="35" t="s">
        <v>136</v>
      </c>
      <c r="B59" s="57">
        <f>SUM(B8:B58)</f>
        <v>97792.970000000016</v>
      </c>
    </row>
    <row r="60" spans="1:2" ht="16" thickTop="1" x14ac:dyDescent="0.35">
      <c r="B60" s="37"/>
    </row>
    <row r="61" spans="1:2" x14ac:dyDescent="0.35">
      <c r="B61" s="37"/>
    </row>
    <row r="62" spans="1:2" x14ac:dyDescent="0.35">
      <c r="B62" s="37"/>
    </row>
    <row r="63" spans="1:2" x14ac:dyDescent="0.35">
      <c r="B63" s="37"/>
    </row>
    <row r="64" spans="1:2" x14ac:dyDescent="0.35">
      <c r="B64" s="37"/>
    </row>
    <row r="65" spans="2:2" x14ac:dyDescent="0.35">
      <c r="B65" s="37"/>
    </row>
    <row r="66" spans="2:2" x14ac:dyDescent="0.35">
      <c r="B66" s="37"/>
    </row>
    <row r="67" spans="2:2" x14ac:dyDescent="0.35">
      <c r="B67" s="37"/>
    </row>
    <row r="68" spans="2:2" x14ac:dyDescent="0.35">
      <c r="B68" s="37"/>
    </row>
    <row r="69" spans="2:2" x14ac:dyDescent="0.35">
      <c r="B69" s="37"/>
    </row>
    <row r="70" spans="2:2" x14ac:dyDescent="0.35">
      <c r="B70" s="37"/>
    </row>
    <row r="71" spans="2:2" x14ac:dyDescent="0.35">
      <c r="B71" s="37"/>
    </row>
    <row r="72" spans="2:2" x14ac:dyDescent="0.35">
      <c r="B72" s="37"/>
    </row>
    <row r="73" spans="2:2" x14ac:dyDescent="0.35">
      <c r="B73" s="37"/>
    </row>
    <row r="74" spans="2:2" x14ac:dyDescent="0.35">
      <c r="B74" s="37"/>
    </row>
    <row r="75" spans="2:2" x14ac:dyDescent="0.35">
      <c r="B75" s="37"/>
    </row>
    <row r="76" spans="2:2" x14ac:dyDescent="0.35">
      <c r="B76" s="37"/>
    </row>
    <row r="77" spans="2:2" x14ac:dyDescent="0.35">
      <c r="B77" s="37"/>
    </row>
    <row r="78" spans="2:2" x14ac:dyDescent="0.35">
      <c r="B78" s="37"/>
    </row>
    <row r="79" spans="2:2" x14ac:dyDescent="0.35">
      <c r="B79" s="37"/>
    </row>
    <row r="80" spans="2:2" x14ac:dyDescent="0.35">
      <c r="B80" s="37"/>
    </row>
    <row r="81" spans="2:2" x14ac:dyDescent="0.35">
      <c r="B81" s="37"/>
    </row>
    <row r="82" spans="2:2" x14ac:dyDescent="0.35">
      <c r="B82" s="37"/>
    </row>
    <row r="83" spans="2:2" x14ac:dyDescent="0.35">
      <c r="B83" s="37"/>
    </row>
    <row r="84" spans="2:2" x14ac:dyDescent="0.35">
      <c r="B84" s="37"/>
    </row>
    <row r="85" spans="2:2" x14ac:dyDescent="0.35">
      <c r="B85" s="37"/>
    </row>
    <row r="86" spans="2:2" x14ac:dyDescent="0.35">
      <c r="B86" s="37"/>
    </row>
    <row r="87" spans="2:2" x14ac:dyDescent="0.35">
      <c r="B87" s="37"/>
    </row>
    <row r="88" spans="2:2" x14ac:dyDescent="0.35">
      <c r="B88" s="37"/>
    </row>
    <row r="89" spans="2:2" x14ac:dyDescent="0.35">
      <c r="B89" s="37"/>
    </row>
    <row r="90" spans="2:2" x14ac:dyDescent="0.35">
      <c r="B90" s="37"/>
    </row>
    <row r="91" spans="2:2" x14ac:dyDescent="0.35">
      <c r="B91" s="37"/>
    </row>
    <row r="92" spans="2:2" x14ac:dyDescent="0.35">
      <c r="B92" s="37"/>
    </row>
    <row r="93" spans="2:2" x14ac:dyDescent="0.35">
      <c r="B93" s="37"/>
    </row>
    <row r="94" spans="2:2" x14ac:dyDescent="0.35">
      <c r="B94" s="37"/>
    </row>
    <row r="95" spans="2:2" x14ac:dyDescent="0.35">
      <c r="B95" s="37"/>
    </row>
    <row r="96" spans="2:2" x14ac:dyDescent="0.35">
      <c r="B96" s="37"/>
    </row>
    <row r="97" spans="1:5" x14ac:dyDescent="0.35">
      <c r="B97" s="37"/>
    </row>
    <row r="98" spans="1:5" x14ac:dyDescent="0.35">
      <c r="B98" s="37"/>
    </row>
    <row r="99" spans="1:5" x14ac:dyDescent="0.35">
      <c r="B99" s="37"/>
    </row>
    <row r="100" spans="1:5" x14ac:dyDescent="0.35">
      <c r="B100" s="37"/>
    </row>
    <row r="101" spans="1:5" x14ac:dyDescent="0.35">
      <c r="B101" s="37"/>
    </row>
    <row r="102" spans="1:5" x14ac:dyDescent="0.35">
      <c r="A102" s="35"/>
      <c r="B102" s="38"/>
    </row>
    <row r="108" spans="1:5" x14ac:dyDescent="0.35">
      <c r="D108" s="99"/>
      <c r="E108" s="99"/>
    </row>
    <row r="109" spans="1:5" x14ac:dyDescent="0.35">
      <c r="D109" s="50"/>
      <c r="E109" s="51"/>
    </row>
    <row r="110" spans="1:5" x14ac:dyDescent="0.35">
      <c r="E110" s="43"/>
    </row>
    <row r="111" spans="1:5" x14ac:dyDescent="0.35">
      <c r="E111" s="43"/>
    </row>
    <row r="112" spans="1:5" x14ac:dyDescent="0.35">
      <c r="E112" s="43"/>
    </row>
    <row r="113" spans="4:5" x14ac:dyDescent="0.35">
      <c r="E113" s="43"/>
    </row>
    <row r="114" spans="4:5" x14ac:dyDescent="0.35">
      <c r="E114" s="43"/>
    </row>
    <row r="115" spans="4:5" x14ac:dyDescent="0.35">
      <c r="E115" s="43"/>
    </row>
    <row r="116" spans="4:5" x14ac:dyDescent="0.35">
      <c r="E116" s="43"/>
    </row>
    <row r="117" spans="4:5" x14ac:dyDescent="0.35">
      <c r="E117" s="43"/>
    </row>
    <row r="118" spans="4:5" x14ac:dyDescent="0.35">
      <c r="E118" s="43"/>
    </row>
    <row r="119" spans="4:5" x14ac:dyDescent="0.35">
      <c r="E119" s="43"/>
    </row>
    <row r="120" spans="4:5" x14ac:dyDescent="0.35">
      <c r="E120" s="43"/>
    </row>
    <row r="121" spans="4:5" x14ac:dyDescent="0.35">
      <c r="D121" s="35"/>
      <c r="E121" s="38"/>
    </row>
    <row r="197" ht="20.25" customHeight="1" x14ac:dyDescent="0.35"/>
  </sheetData>
  <mergeCells count="8">
    <mergeCell ref="D37:E37"/>
    <mergeCell ref="D108:E108"/>
    <mergeCell ref="A1:E1"/>
    <mergeCell ref="A2:E2"/>
    <mergeCell ref="A3:E3"/>
    <mergeCell ref="A5:B5"/>
    <mergeCell ref="D15:E15"/>
    <mergeCell ref="D36:E36"/>
  </mergeCells>
  <printOptions horizontalCentered="1"/>
  <pageMargins left="0.7" right="0.7" top="0.75" bottom="0.75" header="0.3" footer="0.3"/>
  <pageSetup scale="68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0403-6414-483A-B5FE-3F5CAEFB28E7}">
  <sheetPr>
    <pageSetUpPr fitToPage="1"/>
  </sheetPr>
  <dimension ref="A1:F15"/>
  <sheetViews>
    <sheetView workbookViewId="0">
      <selection activeCell="C12" sqref="C12"/>
    </sheetView>
  </sheetViews>
  <sheetFormatPr defaultColWidth="9.1796875" defaultRowHeight="15.5" x14ac:dyDescent="0.35"/>
  <cols>
    <col min="1" max="1" width="2.1796875" style="17" bestFit="1" customWidth="1"/>
    <col min="2" max="2" width="64.453125" style="17" bestFit="1" customWidth="1"/>
    <col min="3" max="3" width="15.7265625" style="17" bestFit="1" customWidth="1"/>
    <col min="4" max="4" width="32.1796875" style="17" bestFit="1" customWidth="1"/>
    <col min="5" max="16384" width="9.1796875" style="17"/>
  </cols>
  <sheetData>
    <row r="1" spans="1:6" x14ac:dyDescent="0.35">
      <c r="A1" s="98" t="s">
        <v>7</v>
      </c>
      <c r="B1" s="98"/>
      <c r="C1" s="98"/>
      <c r="D1" s="98"/>
      <c r="E1" s="35"/>
      <c r="F1" s="35"/>
    </row>
    <row r="2" spans="1:6" x14ac:dyDescent="0.35">
      <c r="A2" s="98" t="s">
        <v>0</v>
      </c>
      <c r="B2" s="98"/>
      <c r="C2" s="98"/>
      <c r="D2" s="98"/>
      <c r="E2" s="47"/>
      <c r="F2" s="47"/>
    </row>
    <row r="3" spans="1:6" x14ac:dyDescent="0.35">
      <c r="A3" s="98" t="s">
        <v>213</v>
      </c>
      <c r="B3" s="98"/>
      <c r="C3" s="98"/>
      <c r="D3" s="98"/>
      <c r="E3" s="35"/>
      <c r="F3" s="35"/>
    </row>
    <row r="4" spans="1:6" x14ac:dyDescent="0.35">
      <c r="A4" s="98" t="s">
        <v>214</v>
      </c>
      <c r="B4" s="98"/>
      <c r="C4" s="98"/>
      <c r="D4" s="98"/>
      <c r="E4" s="35"/>
      <c r="F4" s="35"/>
    </row>
    <row r="5" spans="1:6" x14ac:dyDescent="0.35">
      <c r="A5" s="58"/>
      <c r="B5" s="58"/>
      <c r="C5" s="58"/>
      <c r="D5" s="59"/>
      <c r="E5" s="58"/>
      <c r="F5" s="58"/>
    </row>
    <row r="6" spans="1:6" x14ac:dyDescent="0.35">
      <c r="A6" s="59">
        <v>1</v>
      </c>
      <c r="B6" s="60" t="s">
        <v>182</v>
      </c>
      <c r="C6" s="61">
        <v>1029554.21</v>
      </c>
      <c r="D6" s="50" t="s">
        <v>215</v>
      </c>
    </row>
    <row r="7" spans="1:6" x14ac:dyDescent="0.35">
      <c r="A7" s="59">
        <v>2</v>
      </c>
      <c r="B7" s="60" t="s">
        <v>216</v>
      </c>
      <c r="C7" s="62">
        <v>-390807.06</v>
      </c>
      <c r="D7" s="50" t="s">
        <v>217</v>
      </c>
    </row>
    <row r="8" spans="1:6" x14ac:dyDescent="0.35">
      <c r="A8" s="59">
        <v>3</v>
      </c>
      <c r="B8" s="60" t="s">
        <v>218</v>
      </c>
      <c r="C8" s="61">
        <f>C6+C7</f>
        <v>638747.14999999991</v>
      </c>
      <c r="D8" s="50" t="s">
        <v>219</v>
      </c>
    </row>
    <row r="9" spans="1:6" x14ac:dyDescent="0.35">
      <c r="A9" s="59"/>
      <c r="B9" s="60"/>
      <c r="C9" s="63"/>
      <c r="D9" s="64"/>
    </row>
    <row r="10" spans="1:6" x14ac:dyDescent="0.35">
      <c r="A10" s="59">
        <v>4</v>
      </c>
      <c r="B10" s="60" t="s">
        <v>220</v>
      </c>
      <c r="C10" s="65">
        <v>0.3</v>
      </c>
      <c r="D10" s="64"/>
    </row>
    <row r="12" spans="1:6" ht="16" thickBot="1" x14ac:dyDescent="0.4">
      <c r="A12" s="17">
        <v>5</v>
      </c>
      <c r="B12" s="17" t="s">
        <v>221</v>
      </c>
      <c r="C12" s="66">
        <f>C8*C10</f>
        <v>191624.14499999996</v>
      </c>
      <c r="D12" s="17" t="s">
        <v>222</v>
      </c>
    </row>
    <row r="13" spans="1:6" ht="16" thickTop="1" x14ac:dyDescent="0.35"/>
    <row r="14" spans="1:6" x14ac:dyDescent="0.35">
      <c r="C14" s="43"/>
    </row>
    <row r="15" spans="1:6" x14ac:dyDescent="0.35">
      <c r="C15" s="43"/>
    </row>
  </sheetData>
  <mergeCells count="4">
    <mergeCell ref="A1:D1"/>
    <mergeCell ref="A2:D2"/>
    <mergeCell ref="A3:D3"/>
    <mergeCell ref="A4:D4"/>
  </mergeCells>
  <printOptions horizontalCentered="1"/>
  <pageMargins left="0.7" right="0.7" top="0.75" bottom="0.75" header="0.3" footer="0.3"/>
  <pageSetup scale="7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85B2-1C86-426B-BF2B-3CF94EC2B779}">
  <dimension ref="A1:F21"/>
  <sheetViews>
    <sheetView workbookViewId="0">
      <selection activeCell="F18" sqref="F18"/>
    </sheetView>
  </sheetViews>
  <sheetFormatPr defaultColWidth="17.26953125" defaultRowHeight="14.5" x14ac:dyDescent="0.35"/>
  <cols>
    <col min="1" max="1" width="14.453125" customWidth="1"/>
    <col min="2" max="2" width="26.81640625" customWidth="1"/>
    <col min="3" max="3" width="3.7265625" customWidth="1"/>
    <col min="4" max="4" width="15.54296875" customWidth="1"/>
    <col min="5" max="5" width="2.7265625" bestFit="1" customWidth="1"/>
  </cols>
  <sheetData>
    <row r="1" spans="1:6" ht="15.5" x14ac:dyDescent="0.35">
      <c r="A1" s="92" t="s">
        <v>7</v>
      </c>
      <c r="B1" s="92"/>
      <c r="C1" s="92"/>
      <c r="D1" s="92"/>
      <c r="E1" s="92"/>
      <c r="F1" s="92"/>
    </row>
    <row r="2" spans="1:6" ht="15.5" x14ac:dyDescent="0.35">
      <c r="A2" s="92" t="s">
        <v>0</v>
      </c>
      <c r="B2" s="92"/>
      <c r="C2" s="92"/>
      <c r="D2" s="92"/>
      <c r="E2" s="92"/>
      <c r="F2" s="92"/>
    </row>
    <row r="3" spans="1:6" ht="15.5" x14ac:dyDescent="0.35">
      <c r="A3" s="92" t="s">
        <v>223</v>
      </c>
      <c r="B3" s="92"/>
      <c r="C3" s="92"/>
      <c r="D3" s="92"/>
      <c r="E3" s="92"/>
      <c r="F3" s="92"/>
    </row>
    <row r="4" spans="1:6" ht="15.5" x14ac:dyDescent="0.35">
      <c r="A4" s="67"/>
      <c r="B4" s="67"/>
      <c r="C4" s="67"/>
      <c r="D4" s="67"/>
      <c r="E4" s="67"/>
      <c r="F4" s="68"/>
    </row>
    <row r="5" spans="1:6" ht="15.5" x14ac:dyDescent="0.35">
      <c r="A5" s="67"/>
      <c r="B5" s="67"/>
      <c r="C5" s="67"/>
      <c r="D5" s="67"/>
      <c r="E5" s="67"/>
      <c r="F5" s="67"/>
    </row>
    <row r="6" spans="1:6" ht="15.5" x14ac:dyDescent="0.35">
      <c r="A6" s="3" t="s">
        <v>224</v>
      </c>
      <c r="B6" s="3"/>
      <c r="C6" s="3"/>
      <c r="D6" s="3"/>
      <c r="E6" s="3"/>
      <c r="F6" s="69">
        <v>27801372</v>
      </c>
    </row>
    <row r="7" spans="1:6" ht="15.5" x14ac:dyDescent="0.35">
      <c r="A7" s="3" t="s">
        <v>225</v>
      </c>
      <c r="B7" s="3"/>
      <c r="C7" s="3"/>
      <c r="D7" s="3"/>
      <c r="E7" s="70"/>
      <c r="F7" s="71">
        <v>769501</v>
      </c>
    </row>
    <row r="8" spans="1:6" ht="15.5" x14ac:dyDescent="0.35">
      <c r="A8" s="3" t="s">
        <v>226</v>
      </c>
      <c r="B8" s="3"/>
      <c r="C8" s="3"/>
      <c r="D8" s="3"/>
      <c r="E8" s="3"/>
      <c r="F8" s="72">
        <v>-11941590</v>
      </c>
    </row>
    <row r="9" spans="1:6" ht="15.5" x14ac:dyDescent="0.35">
      <c r="A9" s="3" t="s">
        <v>227</v>
      </c>
      <c r="B9" s="3"/>
      <c r="C9" s="3"/>
      <c r="D9" s="3"/>
      <c r="E9" s="3"/>
      <c r="F9" s="72">
        <f>-970460/12</f>
        <v>-80871.666666666672</v>
      </c>
    </row>
    <row r="10" spans="1:6" ht="15.5" x14ac:dyDescent="0.35">
      <c r="A10" s="3"/>
      <c r="B10" s="3"/>
      <c r="C10" s="3"/>
      <c r="D10" s="3"/>
      <c r="E10" s="3"/>
      <c r="F10" s="73"/>
    </row>
    <row r="11" spans="1:6" ht="15.5" x14ac:dyDescent="0.35">
      <c r="A11" s="3" t="s">
        <v>228</v>
      </c>
      <c r="B11" s="3"/>
      <c r="C11" s="3"/>
      <c r="D11" s="3"/>
      <c r="E11" s="3"/>
      <c r="F11" s="71">
        <f>SUM(F6:F10)</f>
        <v>16548411.333333334</v>
      </c>
    </row>
    <row r="12" spans="1:6" ht="15.5" x14ac:dyDescent="0.35">
      <c r="A12" s="3"/>
      <c r="B12" s="3"/>
      <c r="C12" s="3"/>
      <c r="D12" s="3"/>
      <c r="E12" s="74"/>
      <c r="F12" s="3"/>
    </row>
    <row r="13" spans="1:6" ht="15.5" x14ac:dyDescent="0.35">
      <c r="A13" s="3" t="s">
        <v>229</v>
      </c>
      <c r="B13" s="3"/>
      <c r="C13" s="3"/>
      <c r="D13" s="71"/>
      <c r="E13" s="3"/>
      <c r="F13" s="5" t="s">
        <v>230</v>
      </c>
    </row>
    <row r="14" spans="1:6" ht="15.5" x14ac:dyDescent="0.35">
      <c r="A14" s="1"/>
      <c r="B14" s="3" t="s">
        <v>231</v>
      </c>
      <c r="C14" s="75"/>
      <c r="D14" s="69">
        <v>2401340</v>
      </c>
      <c r="E14" s="3" t="s">
        <v>232</v>
      </c>
      <c r="F14" s="71">
        <f>D14/8</f>
        <v>300167.5</v>
      </c>
    </row>
    <row r="15" spans="1:6" ht="15.5" x14ac:dyDescent="0.35">
      <c r="A15" s="1"/>
      <c r="B15" s="3" t="s">
        <v>233</v>
      </c>
      <c r="C15" s="3"/>
      <c r="D15" s="3"/>
      <c r="E15" s="70"/>
      <c r="F15" s="71">
        <v>283019</v>
      </c>
    </row>
    <row r="16" spans="1:6" ht="15.5" x14ac:dyDescent="0.35">
      <c r="A16" s="1"/>
      <c r="B16" s="3" t="s">
        <v>234</v>
      </c>
      <c r="C16" s="3"/>
      <c r="D16" s="3"/>
      <c r="E16" s="70"/>
      <c r="F16" s="71">
        <v>156685</v>
      </c>
    </row>
    <row r="17" spans="1:6" ht="15.5" x14ac:dyDescent="0.35">
      <c r="A17" s="3"/>
      <c r="B17" s="3"/>
      <c r="C17" s="3"/>
      <c r="D17" s="3"/>
      <c r="E17" s="3"/>
      <c r="F17" s="73"/>
    </row>
    <row r="18" spans="1:6" ht="16" thickBot="1" x14ac:dyDescent="0.4">
      <c r="A18" s="3" t="s">
        <v>235</v>
      </c>
      <c r="B18" s="3"/>
      <c r="C18" s="3"/>
      <c r="D18" s="3"/>
      <c r="E18" s="3"/>
      <c r="F18" s="76">
        <f>SUM(F11:F17)</f>
        <v>17288282.833333336</v>
      </c>
    </row>
    <row r="19" spans="1:6" ht="16" thickTop="1" x14ac:dyDescent="0.35">
      <c r="A19" s="3"/>
      <c r="B19" s="3"/>
      <c r="C19" s="3"/>
      <c r="D19" s="3"/>
      <c r="E19" s="70"/>
      <c r="F19" s="3"/>
    </row>
    <row r="20" spans="1:6" ht="15.5" x14ac:dyDescent="0.35">
      <c r="A20" s="1"/>
      <c r="B20" s="1"/>
      <c r="C20" s="1"/>
      <c r="D20" s="1"/>
      <c r="E20" s="77"/>
      <c r="F20" s="1"/>
    </row>
    <row r="21" spans="1:6" ht="15.5" x14ac:dyDescent="0.35">
      <c r="A21" s="1"/>
      <c r="B21" s="1"/>
      <c r="C21" s="1"/>
      <c r="D21" s="1"/>
      <c r="E21" s="77"/>
      <c r="F21" s="78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E5B778-19A6-40F1-A145-666565544E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20807E-460E-419E-A568-83D5F7F82FA5}"/>
</file>

<file path=customXml/itemProps3.xml><?xml version="1.0" encoding="utf-8"?>
<ds:datastoreItem xmlns:ds="http://schemas.openxmlformats.org/officeDocument/2006/customXml" ds:itemID="{3EBBC961-8A47-4CFD-92DC-D7735CC2697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5ac0d09e-3af4-4ed1-9163-c19b8a8790b8"/>
    <ds:schemaRef ds:uri="http://schemas.openxmlformats.org/package/2006/metadata/core-properties"/>
    <ds:schemaRef ds:uri="ddb5066c-6899-482b-9ea0-5145f9da9989"/>
    <ds:schemaRef ds:uri="e16a71f4-bcaf-4fed-aebf-ed17620766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Cover Page</vt:lpstr>
      <vt:lpstr>Attachment SOV-1, page 1</vt:lpstr>
      <vt:lpstr>Attachment SOV-2, page 1</vt:lpstr>
      <vt:lpstr>Attachment SOV-2, page 12</vt:lpstr>
      <vt:lpstr>Attachment SOV-2, page 13</vt:lpstr>
      <vt:lpstr>Attachment SOV-2, page 14</vt:lpstr>
      <vt:lpstr>Attachment SOV-2, page 15</vt:lpstr>
      <vt:lpstr>Attachment SOV-2, page 17</vt:lpstr>
      <vt:lpstr>Attachment SOV-3, page 1</vt:lpstr>
      <vt:lpstr>Attachment SOV-4, page 1</vt:lpstr>
      <vt:lpstr>'Attachment SOV-2, page 12'!Print_Area</vt:lpstr>
      <vt:lpstr>'Attachment SOV-2, page 13'!Print_Area</vt:lpstr>
      <vt:lpstr>'Attachment SOV-2, page 14'!Print_Area</vt:lpstr>
      <vt:lpstr>'Attachment SOV-2, page 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Viefhaus, Scott</dc:creator>
  <cp:lastModifiedBy>Ochoa, Maria</cp:lastModifiedBy>
  <cp:lastPrinted>2022-05-26T13:24:47Z</cp:lastPrinted>
  <dcterms:created xsi:type="dcterms:W3CDTF">2022-05-18T16:45:56Z</dcterms:created>
  <dcterms:modified xsi:type="dcterms:W3CDTF">2022-05-26T13:28:42Z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  <property fmtid="{D5CDD505-2E9C-101B-9397-08002B2CF9AE}" pid="3" name="MediaServiceImageTags">
    <vt:lpwstr/>
  </property>
</Properties>
</file>